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Электроснабжение и оборудование RAM_подаем 22.05\Прил. №6 Сметы ООО «МСТ» по электроснабжению зданий, сооружений\"/>
    </mc:Choice>
  </mc:AlternateContent>
  <xr:revisionPtr revIDLastSave="0" documentId="13_ncr:1_{69D0CD1B-D472-43E2-AFE1-FE2AAB86065D}" xr6:coauthVersionLast="47" xr6:coauthVersionMax="47" xr10:uidLastSave="{00000000-0000-0000-0000-000000000000}"/>
  <bookViews>
    <workbookView xWindow="-120" yWindow="-120" windowWidth="29040" windowHeight="15720" tabRatio="935" firstSheet="1" activeTab="1" xr2:uid="{00000000-000D-0000-FFFF-FFFF00000000}"/>
  </bookViews>
  <sheets>
    <sheet name="ССР_Кабеленесущ.сист. - Сводный" sheetId="28" state="hidden" r:id="rId1"/>
    <sheet name="00-ЭС1.СУБ (СМР)" sheetId="29" r:id="rId2"/>
    <sheet name="2.1.2,2.1.7-ЭОМ1 (СМР)" sheetId="30" r:id="rId3"/>
    <sheet name="св" sheetId="26" r:id="rId4"/>
    <sheet name="00-ЭС1.СУБ" sheetId="24" r:id="rId5"/>
    <sheet name="2.1.2,2.1.7-ЭОМ1" sheetId="21" r:id="rId6"/>
    <sheet name="2.1.1-ЭОМ" sheetId="22" r:id="rId7"/>
    <sheet name="2.1.12-ЭОМ" sheetId="14" r:id="rId8"/>
    <sheet name="1.1,1.2,2.1.0-ЭОМ" sheetId="23" r:id="rId9"/>
    <sheet name="2.1.11-ЭОМ" sheetId="15" r:id="rId10"/>
    <sheet name="2.1.2,2.1.7-ЭОМ2" sheetId="20" r:id="rId11"/>
    <sheet name="2.1.2,2.1.7-ЭОМ3" sheetId="19" r:id="rId12"/>
    <sheet name="2.1.3-ЭОМ" sheetId="18" r:id="rId13"/>
    <sheet name="2.1.4-ЭОМ" sheetId="17" r:id="rId14"/>
    <sheet name="2.1.5-ЭОМ" sheetId="16" r:id="rId15"/>
    <sheet name="2.2.1-ЭОМ" sheetId="13" r:id="rId16"/>
    <sheet name="2.2.2-ЭОМ" sheetId="12" r:id="rId17"/>
    <sheet name="2.2.3-ЭОМ" sheetId="11" r:id="rId18"/>
    <sheet name="2.2.4,2.1.6-ЭОМ" sheetId="10" r:id="rId19"/>
    <sheet name="2.2.5-ЭОМ" sheetId="9" r:id="rId20"/>
    <sheet name="2.2.6-ЭОМ" sheetId="8" r:id="rId21"/>
    <sheet name="2.2.7-ЭОМ" sheetId="7" r:id="rId22"/>
    <sheet name="3.1-ЭОМ" sheetId="5" r:id="rId23"/>
    <sheet name="3.1-СЭО" sheetId="6" r:id="rId24"/>
    <sheet name="3.2-ЭОМ" sheetId="4" r:id="rId25"/>
    <sheet name="3.4-ЭОМ" sheetId="3" r:id="rId26"/>
    <sheet name="8.4 ЭОМ " sheetId="27" r:id="rId27"/>
  </sheets>
  <definedNames>
    <definedName name="_xlnm._FilterDatabase" localSheetId="4" hidden="1">'00-ЭС1.СУБ'!$A$28:$AN$205</definedName>
    <definedName name="_xlnm._FilterDatabase" localSheetId="1" hidden="1">'00-ЭС1.СУБ (СМР)'!$A$28:$AN$205</definedName>
    <definedName name="_xlnm._FilterDatabase" localSheetId="8" hidden="1">'1.1,1.2,2.1.0-ЭОМ'!$A$27:$CQ$474</definedName>
    <definedName name="_xlnm._FilterDatabase" localSheetId="9" hidden="1">'2.1.11-ЭОМ'!$A$28:$CQ$354</definedName>
    <definedName name="_xlnm._FilterDatabase" localSheetId="7" hidden="1">'2.1.12-ЭОМ'!$A$28:$CQ$333</definedName>
    <definedName name="_xlnm._FilterDatabase" localSheetId="6" hidden="1">'2.1.1-ЭОМ'!$A$27:$CZ$314</definedName>
    <definedName name="_xlnm._FilterDatabase" localSheetId="5" hidden="1">'2.1.2,2.1.7-ЭОМ1'!$A$28:$DB$433</definedName>
    <definedName name="_xlnm._FilterDatabase" localSheetId="2" hidden="1">'2.1.2,2.1.7-ЭОМ1 (СМР)'!$A$28:$DB$433</definedName>
    <definedName name="_xlnm._FilterDatabase" localSheetId="10" hidden="1">'2.1.2,2.1.7-ЭОМ2'!$A$28:$CQ$403</definedName>
    <definedName name="_xlnm._FilterDatabase" localSheetId="11" hidden="1">'2.1.2,2.1.7-ЭОМ3'!$A$28:$CQ$431</definedName>
    <definedName name="_xlnm._FilterDatabase" localSheetId="12" hidden="1">'2.1.3-ЭОМ'!$A$28:$CQ$366</definedName>
    <definedName name="_xlnm._FilterDatabase" localSheetId="13" hidden="1">'2.1.4-ЭОМ'!$A$28:$CQ$341</definedName>
    <definedName name="_xlnm._FilterDatabase" localSheetId="14" hidden="1">'2.1.5-ЭОМ'!$A$28:$CQ$338</definedName>
    <definedName name="_xlnm._FilterDatabase" localSheetId="15" hidden="1">'2.2.1-ЭОМ'!$A$28:$CQ$523</definedName>
    <definedName name="_xlnm._FilterDatabase" localSheetId="16" hidden="1">'2.2.2-ЭОМ'!$A$28:$CQ$561</definedName>
    <definedName name="_xlnm._FilterDatabase" localSheetId="17" hidden="1">'2.2.3-ЭОМ'!$A$28:$CQ$510</definedName>
    <definedName name="_xlnm._FilterDatabase" localSheetId="18" hidden="1">'2.2.4,2.1.6-ЭОМ'!$A$28:$CQ$453</definedName>
    <definedName name="_xlnm._FilterDatabase" localSheetId="19" hidden="1">'2.2.5-ЭОМ'!$A$28:$CQ$504</definedName>
    <definedName name="_xlnm._FilterDatabase" localSheetId="20" hidden="1">'2.2.6-ЭОМ'!$A$28:$CQ$449</definedName>
    <definedName name="_xlnm._FilterDatabase" localSheetId="21" hidden="1">'2.2.7-ЭОМ'!$A$28:$CQ$483</definedName>
    <definedName name="_xlnm._FilterDatabase" localSheetId="23" hidden="1">'3.1-СЭО'!$A$28:$CQ$216</definedName>
    <definedName name="_xlnm._FilterDatabase" localSheetId="22" hidden="1">'3.1-ЭОМ'!$A$28:$CQ$687</definedName>
    <definedName name="_xlnm._FilterDatabase" localSheetId="24" hidden="1">'3.2-ЭОМ'!$A$28:$CQ$549</definedName>
    <definedName name="_xlnm._FilterDatabase" localSheetId="25" hidden="1">'3.4-ЭОМ'!$A$28:$CQ$308</definedName>
    <definedName name="_xlnm._FilterDatabase" localSheetId="26" hidden="1">'8.4 ЭОМ '!$A$28:$CQ$631</definedName>
    <definedName name="_xlnm.Print_Titles" localSheetId="4">'00-ЭС1.СУБ'!$28:$28</definedName>
    <definedName name="_xlnm.Print_Titles" localSheetId="1">'00-ЭС1.СУБ (СМР)'!$28:$28</definedName>
    <definedName name="_xlnm.Print_Titles" localSheetId="8">'1.1,1.2,2.1.0-ЭОМ'!$28:$28</definedName>
    <definedName name="_xlnm.Print_Titles" localSheetId="9">'2.1.11-ЭОМ'!$28:$28</definedName>
    <definedName name="_xlnm.Print_Titles" localSheetId="7">'2.1.12-ЭОМ'!$28:$28</definedName>
    <definedName name="_xlnm.Print_Titles" localSheetId="6">'2.1.1-ЭОМ'!$28:$28</definedName>
    <definedName name="_xlnm.Print_Titles" localSheetId="5">'2.1.2,2.1.7-ЭОМ1'!$28:$28</definedName>
    <definedName name="_xlnm.Print_Titles" localSheetId="2">'2.1.2,2.1.7-ЭОМ1 (СМР)'!$28:$28</definedName>
    <definedName name="_xlnm.Print_Titles" localSheetId="10">'2.1.2,2.1.7-ЭОМ2'!$28:$28</definedName>
    <definedName name="_xlnm.Print_Titles" localSheetId="11">'2.1.2,2.1.7-ЭОМ3'!$28:$28</definedName>
    <definedName name="_xlnm.Print_Titles" localSheetId="12">'2.1.3-ЭОМ'!$28:$28</definedName>
    <definedName name="_xlnm.Print_Titles" localSheetId="13">'2.1.4-ЭОМ'!$28:$28</definedName>
    <definedName name="_xlnm.Print_Titles" localSheetId="14">'2.1.5-ЭОМ'!$28:$28</definedName>
    <definedName name="_xlnm.Print_Titles" localSheetId="15">'2.2.1-ЭОМ'!$28:$28</definedName>
    <definedName name="_xlnm.Print_Titles" localSheetId="16">'2.2.2-ЭОМ'!$28:$28</definedName>
    <definedName name="_xlnm.Print_Titles" localSheetId="17">'2.2.3-ЭОМ'!$28:$28</definedName>
    <definedName name="_xlnm.Print_Titles" localSheetId="18">'2.2.4,2.1.6-ЭОМ'!$28:$28</definedName>
    <definedName name="_xlnm.Print_Titles" localSheetId="19">'2.2.5-ЭОМ'!$28:$28</definedName>
    <definedName name="_xlnm.Print_Titles" localSheetId="20">'2.2.6-ЭОМ'!$28:$28</definedName>
    <definedName name="_xlnm.Print_Titles" localSheetId="21">'2.2.7-ЭОМ'!$28:$28</definedName>
    <definedName name="_xlnm.Print_Titles" localSheetId="23">'3.1-СЭО'!$28:$28</definedName>
    <definedName name="_xlnm.Print_Titles" localSheetId="22">'3.1-ЭОМ'!$28:$28</definedName>
    <definedName name="_xlnm.Print_Titles" localSheetId="24">'3.2-ЭОМ'!$28:$28</definedName>
    <definedName name="_xlnm.Print_Titles" localSheetId="25">'3.4-ЭОМ'!$28:$28</definedName>
    <definedName name="_xlnm.Print_Titles" localSheetId="26">'8.4 ЭОМ '!$28:$28</definedName>
    <definedName name="_xlnm.Print_Titles" localSheetId="3">св!$16:$16</definedName>
    <definedName name="_xlnm.Print_Titles" localSheetId="0">'ССР_Кабеленесущ.сист. - Сводный'!$23:$23</definedName>
    <definedName name="_xlnm.Print_Area" localSheetId="3">св!$A:$H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14" i="29" l="1"/>
  <c r="L334" i="30"/>
  <c r="L338" i="30" s="1"/>
  <c r="V338" i="30" s="1"/>
  <c r="X338" i="30" s="1"/>
  <c r="Y338" i="30" s="1"/>
  <c r="Z235" i="30"/>
  <c r="Z164" i="30"/>
  <c r="Z209" i="30"/>
  <c r="Z152" i="30"/>
  <c r="Z120" i="29"/>
  <c r="V457" i="30"/>
  <c r="L430" i="30"/>
  <c r="L428" i="30"/>
  <c r="L427" i="30"/>
  <c r="L426" i="30"/>
  <c r="V362" i="30"/>
  <c r="X362" i="30" s="1"/>
  <c r="Y362" i="30" s="1"/>
  <c r="V357" i="30"/>
  <c r="X357" i="30" s="1"/>
  <c r="L357" i="30"/>
  <c r="L361" i="30" s="1"/>
  <c r="V361" i="30" s="1"/>
  <c r="X361" i="30" s="1"/>
  <c r="Y361" i="30" s="1"/>
  <c r="Z361" i="30" s="1"/>
  <c r="V356" i="30"/>
  <c r="X356" i="30" s="1"/>
  <c r="Y356" i="30" s="1"/>
  <c r="V355" i="30"/>
  <c r="X355" i="30" s="1"/>
  <c r="Y355" i="30" s="1"/>
  <c r="V354" i="30"/>
  <c r="X354" i="30" s="1"/>
  <c r="Y354" i="30" s="1"/>
  <c r="V353" i="30"/>
  <c r="X353" i="30" s="1"/>
  <c r="Y353" i="30" s="1"/>
  <c r="V352" i="30"/>
  <c r="X352" i="30" s="1"/>
  <c r="Y352" i="30" s="1"/>
  <c r="V351" i="30"/>
  <c r="X351" i="30" s="1"/>
  <c r="Y351" i="30" s="1"/>
  <c r="V350" i="30"/>
  <c r="X350" i="30" s="1"/>
  <c r="Y350" i="30" s="1"/>
  <c r="V349" i="30"/>
  <c r="X349" i="30" s="1"/>
  <c r="Y349" i="30" s="1"/>
  <c r="V348" i="30"/>
  <c r="X348" i="30" s="1"/>
  <c r="Y348" i="30" s="1"/>
  <c r="V346" i="30"/>
  <c r="X346" i="30" s="1"/>
  <c r="Y346" i="30" s="1"/>
  <c r="V341" i="30"/>
  <c r="X341" i="30" s="1"/>
  <c r="L341" i="30"/>
  <c r="L345" i="30" s="1"/>
  <c r="V345" i="30" s="1"/>
  <c r="X345" i="30" s="1"/>
  <c r="Y345" i="30" s="1"/>
  <c r="Z345" i="30" s="1"/>
  <c r="V340" i="30"/>
  <c r="X340" i="30" s="1"/>
  <c r="Y340" i="30" s="1"/>
  <c r="Z340" i="30" s="1"/>
  <c r="V339" i="30"/>
  <c r="X339" i="30" s="1"/>
  <c r="Y339" i="30" s="1"/>
  <c r="V334" i="30"/>
  <c r="X334" i="30" s="1"/>
  <c r="V333" i="30"/>
  <c r="X333" i="30" s="1"/>
  <c r="Y333" i="30" s="1"/>
  <c r="V332" i="30"/>
  <c r="X332" i="30" s="1"/>
  <c r="Y332" i="30" s="1"/>
  <c r="V331" i="30"/>
  <c r="X331" i="30" s="1"/>
  <c r="Y331" i="30" s="1"/>
  <c r="V330" i="30"/>
  <c r="X330" i="30" s="1"/>
  <c r="Y330" i="30" s="1"/>
  <c r="V329" i="30"/>
  <c r="X329" i="30" s="1"/>
  <c r="Y329" i="30" s="1"/>
  <c r="V324" i="30"/>
  <c r="X324" i="30" s="1"/>
  <c r="L324" i="30"/>
  <c r="L328" i="30" s="1"/>
  <c r="V328" i="30" s="1"/>
  <c r="X328" i="30" s="1"/>
  <c r="Y328" i="30" s="1"/>
  <c r="Z328" i="30" s="1"/>
  <c r="V323" i="30"/>
  <c r="X323" i="30" s="1"/>
  <c r="Y323" i="30" s="1"/>
  <c r="V322" i="30"/>
  <c r="X322" i="30" s="1"/>
  <c r="Y322" i="30" s="1"/>
  <c r="V321" i="30"/>
  <c r="X321" i="30" s="1"/>
  <c r="Y321" i="30" s="1"/>
  <c r="V320" i="30"/>
  <c r="X320" i="30" s="1"/>
  <c r="Y320" i="30" s="1"/>
  <c r="V319" i="30"/>
  <c r="X319" i="30" s="1"/>
  <c r="Y319" i="30" s="1"/>
  <c r="V314" i="30"/>
  <c r="X314" i="30" s="1"/>
  <c r="L314" i="30"/>
  <c r="L318" i="30" s="1"/>
  <c r="V318" i="30" s="1"/>
  <c r="X318" i="30" s="1"/>
  <c r="Y318" i="30" s="1"/>
  <c r="Z318" i="30" s="1"/>
  <c r="V313" i="30"/>
  <c r="X313" i="30" s="1"/>
  <c r="Y313" i="30" s="1"/>
  <c r="V312" i="30"/>
  <c r="X312" i="30" s="1"/>
  <c r="Y312" i="30" s="1"/>
  <c r="V311" i="30"/>
  <c r="X311" i="30" s="1"/>
  <c r="Y311" i="30" s="1"/>
  <c r="V310" i="30"/>
  <c r="X310" i="30" s="1"/>
  <c r="Y310" i="30" s="1"/>
  <c r="V309" i="30"/>
  <c r="X309" i="30" s="1"/>
  <c r="Y309" i="30" s="1"/>
  <c r="V308" i="30"/>
  <c r="X308" i="30" s="1"/>
  <c r="Y308" i="30" s="1"/>
  <c r="V307" i="30"/>
  <c r="X307" i="30" s="1"/>
  <c r="Y307" i="30" s="1"/>
  <c r="V306" i="30"/>
  <c r="X306" i="30" s="1"/>
  <c r="Y306" i="30" s="1"/>
  <c r="V305" i="30"/>
  <c r="X305" i="30" s="1"/>
  <c r="Y305" i="30" s="1"/>
  <c r="V304" i="30"/>
  <c r="X304" i="30" s="1"/>
  <c r="Y304" i="30" s="1"/>
  <c r="V303" i="30"/>
  <c r="X303" i="30" s="1"/>
  <c r="Y303" i="30" s="1"/>
  <c r="V298" i="30"/>
  <c r="X298" i="30" s="1"/>
  <c r="L298" i="30"/>
  <c r="L302" i="30" s="1"/>
  <c r="V302" i="30" s="1"/>
  <c r="X302" i="30" s="1"/>
  <c r="Y302" i="30" s="1"/>
  <c r="Z302" i="30" s="1"/>
  <c r="V297" i="30"/>
  <c r="X297" i="30" s="1"/>
  <c r="Y297" i="30" s="1"/>
  <c r="V296" i="30"/>
  <c r="X296" i="30" s="1"/>
  <c r="Y296" i="30" s="1"/>
  <c r="V295" i="30"/>
  <c r="X295" i="30" s="1"/>
  <c r="Y295" i="30" s="1"/>
  <c r="V294" i="30"/>
  <c r="X294" i="30" s="1"/>
  <c r="Y294" i="30" s="1"/>
  <c r="V293" i="30"/>
  <c r="X293" i="30" s="1"/>
  <c r="Y293" i="30" s="1"/>
  <c r="V292" i="30"/>
  <c r="X292" i="30" s="1"/>
  <c r="Y292" i="30" s="1"/>
  <c r="V291" i="30"/>
  <c r="X291" i="30" s="1"/>
  <c r="Y291" i="30" s="1"/>
  <c r="V290" i="30"/>
  <c r="X290" i="30" s="1"/>
  <c r="Y290" i="30" s="1"/>
  <c r="V289" i="30"/>
  <c r="X289" i="30" s="1"/>
  <c r="Y289" i="30" s="1"/>
  <c r="V288" i="30"/>
  <c r="X288" i="30" s="1"/>
  <c r="Y288" i="30" s="1"/>
  <c r="V287" i="30"/>
  <c r="X287" i="30" s="1"/>
  <c r="Y287" i="30" s="1"/>
  <c r="V286" i="30"/>
  <c r="X286" i="30" s="1"/>
  <c r="Y286" i="30" s="1"/>
  <c r="V284" i="30"/>
  <c r="X284" i="30" s="1"/>
  <c r="Y284" i="30" s="1"/>
  <c r="V282" i="30"/>
  <c r="X282" i="30" s="1"/>
  <c r="Y282" i="30" s="1"/>
  <c r="V277" i="30"/>
  <c r="X277" i="30" s="1"/>
  <c r="L277" i="30"/>
  <c r="L281" i="30" s="1"/>
  <c r="V281" i="30" s="1"/>
  <c r="X281" i="30" s="1"/>
  <c r="Y281" i="30" s="1"/>
  <c r="Z281" i="30" s="1"/>
  <c r="V274" i="30"/>
  <c r="X274" i="30" s="1"/>
  <c r="Y274" i="30" s="1"/>
  <c r="V269" i="30"/>
  <c r="X269" i="30" s="1"/>
  <c r="L269" i="30"/>
  <c r="L273" i="30" s="1"/>
  <c r="V273" i="30" s="1"/>
  <c r="X273" i="30" s="1"/>
  <c r="Y273" i="30" s="1"/>
  <c r="Z273" i="30" s="1"/>
  <c r="V268" i="30"/>
  <c r="X268" i="30" s="1"/>
  <c r="Y268" i="30" s="1"/>
  <c r="V267" i="30"/>
  <c r="X267" i="30" s="1"/>
  <c r="Y267" i="30" s="1"/>
  <c r="V266" i="30"/>
  <c r="X266" i="30" s="1"/>
  <c r="Y266" i="30" s="1"/>
  <c r="V265" i="30"/>
  <c r="X265" i="30" s="1"/>
  <c r="Y265" i="30" s="1"/>
  <c r="V264" i="30"/>
  <c r="X264" i="30" s="1"/>
  <c r="Y264" i="30" s="1"/>
  <c r="V263" i="30"/>
  <c r="X263" i="30" s="1"/>
  <c r="Y263" i="30" s="1"/>
  <c r="V262" i="30"/>
  <c r="X262" i="30" s="1"/>
  <c r="Y262" i="30" s="1"/>
  <c r="V260" i="30"/>
  <c r="X260" i="30" s="1"/>
  <c r="Y260" i="30" s="1"/>
  <c r="V255" i="30"/>
  <c r="X255" i="30" s="1"/>
  <c r="L255" i="30"/>
  <c r="L259" i="30" s="1"/>
  <c r="V259" i="30" s="1"/>
  <c r="X259" i="30" s="1"/>
  <c r="Y259" i="30" s="1"/>
  <c r="Z259" i="30" s="1"/>
  <c r="V254" i="30"/>
  <c r="X254" i="30" s="1"/>
  <c r="Y254" i="30" s="1"/>
  <c r="V253" i="30"/>
  <c r="X253" i="30" s="1"/>
  <c r="Y253" i="30" s="1"/>
  <c r="V252" i="30"/>
  <c r="X252" i="30" s="1"/>
  <c r="Y252" i="30" s="1"/>
  <c r="V251" i="30"/>
  <c r="X251" i="30" s="1"/>
  <c r="Y251" i="30" s="1"/>
  <c r="V250" i="30"/>
  <c r="X250" i="30" s="1"/>
  <c r="Y250" i="30" s="1"/>
  <c r="V249" i="30"/>
  <c r="X249" i="30" s="1"/>
  <c r="Y249" i="30" s="1"/>
  <c r="V248" i="30"/>
  <c r="X248" i="30" s="1"/>
  <c r="Y248" i="30" s="1"/>
  <c r="V243" i="30"/>
  <c r="X243" i="30" s="1"/>
  <c r="L243" i="30"/>
  <c r="L247" i="30" s="1"/>
  <c r="V247" i="30" s="1"/>
  <c r="X247" i="30" s="1"/>
  <c r="Y247" i="30" s="1"/>
  <c r="Z247" i="30" s="1"/>
  <c r="V242" i="30"/>
  <c r="X242" i="30" s="1"/>
  <c r="Y242" i="30" s="1"/>
  <c r="V241" i="30"/>
  <c r="X241" i="30" s="1"/>
  <c r="Y241" i="30" s="1"/>
  <c r="V240" i="30"/>
  <c r="X240" i="30" s="1"/>
  <c r="Y240" i="30" s="1"/>
  <c r="V239" i="30"/>
  <c r="X239" i="30" s="1"/>
  <c r="Y239" i="30" s="1"/>
  <c r="V238" i="30"/>
  <c r="X238" i="30" s="1"/>
  <c r="Y238" i="30" s="1"/>
  <c r="V237" i="30"/>
  <c r="X237" i="30" s="1"/>
  <c r="Y237" i="30" s="1"/>
  <c r="V236" i="30"/>
  <c r="X236" i="30" s="1"/>
  <c r="Y236" i="30" s="1"/>
  <c r="V231" i="30"/>
  <c r="X231" i="30" s="1"/>
  <c r="L231" i="30"/>
  <c r="L235" i="30" s="1"/>
  <c r="V235" i="30" s="1"/>
  <c r="X235" i="30" s="1"/>
  <c r="Y235" i="30" s="1"/>
  <c r="V230" i="30"/>
  <c r="X230" i="30" s="1"/>
  <c r="Y230" i="30" s="1"/>
  <c r="V229" i="30"/>
  <c r="X229" i="30" s="1"/>
  <c r="Y229" i="30" s="1"/>
  <c r="V228" i="30"/>
  <c r="X228" i="30" s="1"/>
  <c r="Y228" i="30" s="1"/>
  <c r="V227" i="30"/>
  <c r="X227" i="30" s="1"/>
  <c r="Y227" i="30" s="1"/>
  <c r="V226" i="30"/>
  <c r="X226" i="30" s="1"/>
  <c r="Y226" i="30" s="1"/>
  <c r="V224" i="30"/>
  <c r="X224" i="30" s="1"/>
  <c r="Y224" i="30" s="1"/>
  <c r="V219" i="30"/>
  <c r="X219" i="30" s="1"/>
  <c r="L219" i="30"/>
  <c r="L223" i="30" s="1"/>
  <c r="V223" i="30" s="1"/>
  <c r="X223" i="30" s="1"/>
  <c r="Y223" i="30" s="1"/>
  <c r="Z223" i="30" s="1"/>
  <c r="V216" i="30"/>
  <c r="X216" i="30" s="1"/>
  <c r="Y216" i="30" s="1"/>
  <c r="V211" i="30"/>
  <c r="X211" i="30" s="1"/>
  <c r="L211" i="30"/>
  <c r="L215" i="30" s="1"/>
  <c r="V215" i="30" s="1"/>
  <c r="X215" i="30" s="1"/>
  <c r="Y215" i="30" s="1"/>
  <c r="Z215" i="30" s="1"/>
  <c r="V210" i="30"/>
  <c r="X210" i="30" s="1"/>
  <c r="Y210" i="30" s="1"/>
  <c r="V206" i="30"/>
  <c r="X206" i="30" s="1"/>
  <c r="L206" i="30"/>
  <c r="L209" i="30" s="1"/>
  <c r="V209" i="30" s="1"/>
  <c r="X209" i="30" s="1"/>
  <c r="Y209" i="30" s="1"/>
  <c r="V205" i="30"/>
  <c r="X205" i="30" s="1"/>
  <c r="Y205" i="30" s="1"/>
  <c r="V204" i="30"/>
  <c r="X204" i="30" s="1"/>
  <c r="Y204" i="30" s="1"/>
  <c r="V203" i="30"/>
  <c r="X203" i="30" s="1"/>
  <c r="Y203" i="30" s="1"/>
  <c r="V202" i="30"/>
  <c r="X202" i="30" s="1"/>
  <c r="Y202" i="30" s="1"/>
  <c r="V201" i="30"/>
  <c r="X201" i="30" s="1"/>
  <c r="Y201" i="30" s="1"/>
  <c r="V200" i="30"/>
  <c r="X200" i="30" s="1"/>
  <c r="Y200" i="30" s="1"/>
  <c r="V198" i="30"/>
  <c r="X198" i="30" s="1"/>
  <c r="Y198" i="30" s="1"/>
  <c r="V193" i="30"/>
  <c r="X193" i="30" s="1"/>
  <c r="L193" i="30"/>
  <c r="L197" i="30" s="1"/>
  <c r="V197" i="30" s="1"/>
  <c r="X197" i="30" s="1"/>
  <c r="Y197" i="30" s="1"/>
  <c r="Z197" i="30" s="1"/>
  <c r="V192" i="30"/>
  <c r="X192" i="30" s="1"/>
  <c r="Y192" i="30" s="1"/>
  <c r="V191" i="30"/>
  <c r="X191" i="30" s="1"/>
  <c r="Y191" i="30" s="1"/>
  <c r="V190" i="30"/>
  <c r="X190" i="30" s="1"/>
  <c r="Y190" i="30" s="1"/>
  <c r="V188" i="30"/>
  <c r="X188" i="30" s="1"/>
  <c r="Y188" i="30" s="1"/>
  <c r="L187" i="30"/>
  <c r="V187" i="30" s="1"/>
  <c r="X187" i="30" s="1"/>
  <c r="Y187" i="30" s="1"/>
  <c r="Z187" i="30" s="1"/>
  <c r="V183" i="30"/>
  <c r="X183" i="30" s="1"/>
  <c r="V181" i="30"/>
  <c r="X181" i="30" s="1"/>
  <c r="Y181" i="30" s="1"/>
  <c r="V180" i="30"/>
  <c r="X180" i="30" s="1"/>
  <c r="Y180" i="30" s="1"/>
  <c r="V179" i="30"/>
  <c r="X179" i="30" s="1"/>
  <c r="Y179" i="30" s="1"/>
  <c r="V174" i="30"/>
  <c r="X174" i="30" s="1"/>
  <c r="L174" i="30"/>
  <c r="L178" i="30" s="1"/>
  <c r="V178" i="30" s="1"/>
  <c r="X178" i="30" s="1"/>
  <c r="Y178" i="30" s="1"/>
  <c r="Z178" i="30" s="1"/>
  <c r="V169" i="30"/>
  <c r="X169" i="30" s="1"/>
  <c r="L169" i="30"/>
  <c r="L173" i="30" s="1"/>
  <c r="V173" i="30" s="1"/>
  <c r="X173" i="30" s="1"/>
  <c r="Y173" i="30" s="1"/>
  <c r="Z173" i="30" s="1"/>
  <c r="L165" i="30"/>
  <c r="L168" i="30" s="1"/>
  <c r="V168" i="30" s="1"/>
  <c r="X168" i="30" s="1"/>
  <c r="Y168" i="30" s="1"/>
  <c r="Z168" i="30" s="1"/>
  <c r="L160" i="30"/>
  <c r="L164" i="30" s="1"/>
  <c r="V164" i="30" s="1"/>
  <c r="X164" i="30" s="1"/>
  <c r="Y164" i="30" s="1"/>
  <c r="V158" i="30"/>
  <c r="X158" i="30" s="1"/>
  <c r="Y158" i="30" s="1"/>
  <c r="V154" i="30"/>
  <c r="X154" i="30" s="1"/>
  <c r="L154" i="30"/>
  <c r="L157" i="30" s="1"/>
  <c r="V157" i="30" s="1"/>
  <c r="X157" i="30" s="1"/>
  <c r="Y157" i="30" s="1"/>
  <c r="Z157" i="30" s="1"/>
  <c r="V153" i="30"/>
  <c r="X153" i="30" s="1"/>
  <c r="Y153" i="30" s="1"/>
  <c r="V149" i="30"/>
  <c r="X149" i="30" s="1"/>
  <c r="L149" i="30"/>
  <c r="L152" i="30" s="1"/>
  <c r="V152" i="30" s="1"/>
  <c r="X152" i="30" s="1"/>
  <c r="Y152" i="30" s="1"/>
  <c r="V148" i="30"/>
  <c r="X148" i="30" s="1"/>
  <c r="Y148" i="30" s="1"/>
  <c r="V147" i="30"/>
  <c r="X147" i="30" s="1"/>
  <c r="Y147" i="30" s="1"/>
  <c r="V142" i="30"/>
  <c r="X142" i="30" s="1"/>
  <c r="L142" i="30"/>
  <c r="L146" i="30" s="1"/>
  <c r="V146" i="30" s="1"/>
  <c r="X146" i="30" s="1"/>
  <c r="Y146" i="30" s="1"/>
  <c r="Z146" i="30" s="1"/>
  <c r="V141" i="30"/>
  <c r="X141" i="30" s="1"/>
  <c r="Y141" i="30" s="1"/>
  <c r="V137" i="30"/>
  <c r="X137" i="30" s="1"/>
  <c r="L137" i="30"/>
  <c r="L140" i="30" s="1"/>
  <c r="V140" i="30" s="1"/>
  <c r="X140" i="30" s="1"/>
  <c r="Y140" i="30" s="1"/>
  <c r="Z140" i="30" s="1"/>
  <c r="V136" i="30"/>
  <c r="X136" i="30" s="1"/>
  <c r="Y136" i="30" s="1"/>
  <c r="V132" i="30"/>
  <c r="X132" i="30" s="1"/>
  <c r="L132" i="30"/>
  <c r="L135" i="30" s="1"/>
  <c r="V135" i="30" s="1"/>
  <c r="X135" i="30" s="1"/>
  <c r="Y135" i="30" s="1"/>
  <c r="Z135" i="30" s="1"/>
  <c r="V130" i="30"/>
  <c r="X130" i="30" s="1"/>
  <c r="Y130" i="30" s="1"/>
  <c r="L125" i="30"/>
  <c r="L129" i="30" s="1"/>
  <c r="V129" i="30" s="1"/>
  <c r="X129" i="30" s="1"/>
  <c r="Y129" i="30" s="1"/>
  <c r="Z129" i="30" s="1"/>
  <c r="V124" i="30"/>
  <c r="X124" i="30" s="1"/>
  <c r="Y124" i="30" s="1"/>
  <c r="V123" i="30"/>
  <c r="X123" i="30" s="1"/>
  <c r="Y123" i="30" s="1"/>
  <c r="V122" i="30"/>
  <c r="X122" i="30" s="1"/>
  <c r="Y122" i="30" s="1"/>
  <c r="V118" i="30"/>
  <c r="X118" i="30" s="1"/>
  <c r="L118" i="30"/>
  <c r="L121" i="30" s="1"/>
  <c r="V121" i="30" s="1"/>
  <c r="X121" i="30" s="1"/>
  <c r="Y121" i="30" s="1"/>
  <c r="Z121" i="30" s="1"/>
  <c r="V116" i="30"/>
  <c r="X116" i="30" s="1"/>
  <c r="Y116" i="30" s="1"/>
  <c r="V111" i="30"/>
  <c r="X111" i="30" s="1"/>
  <c r="L111" i="30"/>
  <c r="L115" i="30" s="1"/>
  <c r="V115" i="30" s="1"/>
  <c r="X115" i="30" s="1"/>
  <c r="Y115" i="30" s="1"/>
  <c r="Z115" i="30" s="1"/>
  <c r="V108" i="30"/>
  <c r="X108" i="30" s="1"/>
  <c r="Y108" i="30" s="1"/>
  <c r="V106" i="30"/>
  <c r="X106" i="30" s="1"/>
  <c r="Y106" i="30" s="1"/>
  <c r="V101" i="30"/>
  <c r="X101" i="30" s="1"/>
  <c r="L101" i="30"/>
  <c r="L105" i="30" s="1"/>
  <c r="V105" i="30" s="1"/>
  <c r="X105" i="30" s="1"/>
  <c r="Y105" i="30" s="1"/>
  <c r="Z105" i="30" s="1"/>
  <c r="V99" i="30"/>
  <c r="X99" i="30" s="1"/>
  <c r="Y99" i="30" s="1"/>
  <c r="V97" i="30"/>
  <c r="X97" i="30" s="1"/>
  <c r="Y97" i="30" s="1"/>
  <c r="V95" i="30"/>
  <c r="X95" i="30" s="1"/>
  <c r="Y95" i="30" s="1"/>
  <c r="V93" i="30"/>
  <c r="X93" i="30" s="1"/>
  <c r="Y93" i="30" s="1"/>
  <c r="V91" i="30"/>
  <c r="X91" i="30" s="1"/>
  <c r="Y91" i="30" s="1"/>
  <c r="V89" i="30"/>
  <c r="X89" i="30" s="1"/>
  <c r="Y89" i="30" s="1"/>
  <c r="V87" i="30"/>
  <c r="X87" i="30" s="1"/>
  <c r="Y87" i="30" s="1"/>
  <c r="V85" i="30"/>
  <c r="X85" i="30" s="1"/>
  <c r="Y85" i="30" s="1"/>
  <c r="V83" i="30"/>
  <c r="X83" i="30" s="1"/>
  <c r="Y83" i="30" s="1"/>
  <c r="V81" i="30"/>
  <c r="X81" i="30" s="1"/>
  <c r="Y81" i="30" s="1"/>
  <c r="V79" i="30"/>
  <c r="X79" i="30" s="1"/>
  <c r="Y79" i="30" s="1"/>
  <c r="V77" i="30"/>
  <c r="X77" i="30" s="1"/>
  <c r="Y77" i="30" s="1"/>
  <c r="V75" i="30"/>
  <c r="X75" i="30" s="1"/>
  <c r="Y75" i="30" s="1"/>
  <c r="V73" i="30"/>
  <c r="X73" i="30" s="1"/>
  <c r="Y73" i="30" s="1"/>
  <c r="V71" i="30"/>
  <c r="X71" i="30" s="1"/>
  <c r="Y71" i="30" s="1"/>
  <c r="V69" i="30"/>
  <c r="X69" i="30" s="1"/>
  <c r="Y69" i="30" s="1"/>
  <c r="V67" i="30"/>
  <c r="X67" i="30" s="1"/>
  <c r="Y67" i="30" s="1"/>
  <c r="V65" i="30"/>
  <c r="X65" i="30" s="1"/>
  <c r="Y65" i="30" s="1"/>
  <c r="L64" i="30"/>
  <c r="V64" i="30" s="1"/>
  <c r="X64" i="30" s="1"/>
  <c r="Y64" i="30" s="1"/>
  <c r="Z64" i="30" s="1"/>
  <c r="V60" i="30"/>
  <c r="X60" i="30" s="1"/>
  <c r="L60" i="30"/>
  <c r="V55" i="30"/>
  <c r="X55" i="30" s="1"/>
  <c r="L55" i="30"/>
  <c r="L59" i="30" s="1"/>
  <c r="V59" i="30" s="1"/>
  <c r="X59" i="30" s="1"/>
  <c r="Y59" i="30" s="1"/>
  <c r="Z59" i="30" s="1"/>
  <c r="V52" i="30"/>
  <c r="X52" i="30" s="1"/>
  <c r="Y52" i="30" s="1"/>
  <c r="V51" i="30"/>
  <c r="X51" i="30" s="1"/>
  <c r="Y51" i="30" s="1"/>
  <c r="V50" i="30"/>
  <c r="X50" i="30" s="1"/>
  <c r="Y50" i="30" s="1"/>
  <c r="V49" i="30"/>
  <c r="X49" i="30" s="1"/>
  <c r="Y49" i="30" s="1"/>
  <c r="V48" i="30"/>
  <c r="X48" i="30" s="1"/>
  <c r="Y48" i="30" s="1"/>
  <c r="V43" i="30"/>
  <c r="X43" i="30" s="1"/>
  <c r="L43" i="30"/>
  <c r="L47" i="30" s="1"/>
  <c r="V47" i="30" s="1"/>
  <c r="X47" i="30" s="1"/>
  <c r="Y47" i="30" s="1"/>
  <c r="Z47" i="30" s="1"/>
  <c r="V41" i="30"/>
  <c r="X41" i="30" s="1"/>
  <c r="Y41" i="30" s="1"/>
  <c r="V37" i="30"/>
  <c r="X37" i="30" s="1"/>
  <c r="L37" i="30"/>
  <c r="L40" i="30" s="1"/>
  <c r="V40" i="30" s="1"/>
  <c r="X40" i="30" s="1"/>
  <c r="Y40" i="30" s="1"/>
  <c r="Z40" i="30" s="1"/>
  <c r="V36" i="30"/>
  <c r="X36" i="30" s="1"/>
  <c r="Y36" i="30" s="1"/>
  <c r="V35" i="30"/>
  <c r="X35" i="30" s="1"/>
  <c r="Y35" i="30" s="1"/>
  <c r="V30" i="30"/>
  <c r="L30" i="30"/>
  <c r="L34" i="30" s="1"/>
  <c r="V34" i="30" s="1"/>
  <c r="X34" i="30" s="1"/>
  <c r="Y34" i="30" s="1"/>
  <c r="Z34" i="30" s="1"/>
  <c r="L361" i="21"/>
  <c r="V361" i="21" s="1"/>
  <c r="X361" i="21" s="1"/>
  <c r="Y361" i="21" s="1"/>
  <c r="L357" i="21"/>
  <c r="L345" i="21"/>
  <c r="L341" i="21"/>
  <c r="Y338" i="21"/>
  <c r="V338" i="21"/>
  <c r="X338" i="21" s="1"/>
  <c r="L324" i="21"/>
  <c r="L328" i="21"/>
  <c r="V328" i="21"/>
  <c r="X328" i="21" s="1"/>
  <c r="Y328" i="21" s="1"/>
  <c r="L314" i="21"/>
  <c r="L318" i="21"/>
  <c r="V318" i="21" s="1"/>
  <c r="X318" i="21" s="1"/>
  <c r="Y318" i="21" s="1"/>
  <c r="L298" i="21"/>
  <c r="L302" i="21"/>
  <c r="V302" i="21" s="1"/>
  <c r="X302" i="21" s="1"/>
  <c r="Y302" i="21" s="1"/>
  <c r="L277" i="21"/>
  <c r="L281" i="21"/>
  <c r="V281" i="21" s="1"/>
  <c r="X281" i="21" s="1"/>
  <c r="Y281" i="21" s="1"/>
  <c r="L269" i="21"/>
  <c r="L273" i="21"/>
  <c r="V273" i="21" s="1"/>
  <c r="X273" i="21" s="1"/>
  <c r="Y273" i="21" s="1"/>
  <c r="L255" i="21"/>
  <c r="L259" i="21"/>
  <c r="V259" i="21" s="1"/>
  <c r="X259" i="21" s="1"/>
  <c r="Y259" i="21" s="1"/>
  <c r="L243" i="21"/>
  <c r="L247" i="21"/>
  <c r="V247" i="21" s="1"/>
  <c r="X247" i="21" s="1"/>
  <c r="Y247" i="21" s="1"/>
  <c r="L231" i="21"/>
  <c r="L235" i="21"/>
  <c r="V235" i="21" s="1"/>
  <c r="X235" i="21" s="1"/>
  <c r="Y235" i="21" s="1"/>
  <c r="L219" i="21"/>
  <c r="L223" i="21"/>
  <c r="V223" i="21" s="1"/>
  <c r="X223" i="21" s="1"/>
  <c r="Y223" i="21" s="1"/>
  <c r="L211" i="21"/>
  <c r="L215" i="21"/>
  <c r="V215" i="21" s="1"/>
  <c r="X215" i="21" s="1"/>
  <c r="Y215" i="21" s="1"/>
  <c r="L206" i="21"/>
  <c r="L209" i="21"/>
  <c r="L193" i="21"/>
  <c r="L197" i="21"/>
  <c r="L187" i="21"/>
  <c r="L174" i="21"/>
  <c r="L178" i="21" s="1"/>
  <c r="V178" i="21" s="1"/>
  <c r="X178" i="21" s="1"/>
  <c r="Y178" i="21" s="1"/>
  <c r="L169" i="21"/>
  <c r="L173" i="21"/>
  <c r="L165" i="21"/>
  <c r="L168" i="21" s="1"/>
  <c r="V168" i="21" s="1"/>
  <c r="X168" i="21" s="1"/>
  <c r="Y168" i="21" s="1"/>
  <c r="L160" i="21"/>
  <c r="L164" i="21" s="1"/>
  <c r="V164" i="21" s="1"/>
  <c r="X164" i="21" s="1"/>
  <c r="Y164" i="21" s="1"/>
  <c r="L154" i="21"/>
  <c r="L157" i="21" s="1"/>
  <c r="V157" i="21" s="1"/>
  <c r="X157" i="21" s="1"/>
  <c r="Y157" i="21" s="1"/>
  <c r="L149" i="21"/>
  <c r="L152" i="21"/>
  <c r="L142" i="21"/>
  <c r="L146" i="21"/>
  <c r="V146" i="21" s="1"/>
  <c r="X146" i="21" s="1"/>
  <c r="Y146" i="21" s="1"/>
  <c r="L140" i="21"/>
  <c r="V140" i="21" s="1"/>
  <c r="X140" i="21" s="1"/>
  <c r="Y140" i="21" s="1"/>
  <c r="L137" i="21"/>
  <c r="L132" i="21"/>
  <c r="L135" i="21"/>
  <c r="V135" i="21" s="1"/>
  <c r="X135" i="21" s="1"/>
  <c r="Y135" i="21" s="1"/>
  <c r="L125" i="21"/>
  <c r="L129" i="21"/>
  <c r="V129" i="21" s="1"/>
  <c r="X129" i="21" s="1"/>
  <c r="Y129" i="21" s="1"/>
  <c r="L118" i="21"/>
  <c r="L121" i="21"/>
  <c r="V121" i="21" s="1"/>
  <c r="X121" i="21" s="1"/>
  <c r="Y121" i="21" s="1"/>
  <c r="L111" i="21"/>
  <c r="L115" i="21"/>
  <c r="V115" i="21" s="1"/>
  <c r="X115" i="21" s="1"/>
  <c r="Y115" i="21" s="1"/>
  <c r="L105" i="21"/>
  <c r="V105" i="21" s="1"/>
  <c r="X105" i="21" s="1"/>
  <c r="Y105" i="21" s="1"/>
  <c r="L101" i="21"/>
  <c r="L64" i="21"/>
  <c r="V64" i="21" s="1"/>
  <c r="X64" i="21" s="1"/>
  <c r="Y64" i="21" s="1"/>
  <c r="L60" i="21"/>
  <c r="L55" i="21"/>
  <c r="L59" i="21"/>
  <c r="V59" i="21" s="1"/>
  <c r="X59" i="21" s="1"/>
  <c r="Y59" i="21" s="1"/>
  <c r="L47" i="21"/>
  <c r="V47" i="21" s="1"/>
  <c r="X47" i="21" s="1"/>
  <c r="Y47" i="21" s="1"/>
  <c r="L43" i="21"/>
  <c r="L40" i="21"/>
  <c r="V40" i="21" s="1"/>
  <c r="X40" i="21" s="1"/>
  <c r="Y40" i="21" s="1"/>
  <c r="L37" i="21"/>
  <c r="L34" i="21"/>
  <c r="L30" i="21"/>
  <c r="V345" i="21"/>
  <c r="X345" i="21" s="1"/>
  <c r="Y345" i="21" s="1"/>
  <c r="V340" i="21"/>
  <c r="X340" i="21" s="1"/>
  <c r="Y340" i="21" s="1"/>
  <c r="V209" i="21"/>
  <c r="X209" i="21" s="1"/>
  <c r="Y209" i="21" s="1"/>
  <c r="V197" i="21"/>
  <c r="X197" i="21" s="1"/>
  <c r="Y197" i="21" s="1"/>
  <c r="V187" i="21"/>
  <c r="X187" i="21" s="1"/>
  <c r="Y187" i="21" s="1"/>
  <c r="V173" i="21"/>
  <c r="X173" i="21" s="1"/>
  <c r="Y173" i="21" s="1"/>
  <c r="V152" i="21"/>
  <c r="X152" i="21" s="1"/>
  <c r="Y152" i="21" s="1"/>
  <c r="Y123" i="24"/>
  <c r="Y116" i="24"/>
  <c r="Y111" i="24"/>
  <c r="Y105" i="24"/>
  <c r="Y99" i="24"/>
  <c r="Y81" i="24"/>
  <c r="Y72" i="24"/>
  <c r="Y67" i="24"/>
  <c r="Y57" i="24"/>
  <c r="Y48" i="24"/>
  <c r="Y30" i="24"/>
  <c r="V34" i="21"/>
  <c r="X34" i="21" s="1"/>
  <c r="Y34" i="21" s="1"/>
  <c r="L116" i="29"/>
  <c r="L120" i="29" s="1"/>
  <c r="V120" i="29" s="1"/>
  <c r="X120" i="29" s="1"/>
  <c r="Y120" i="29" s="1"/>
  <c r="L123" i="29"/>
  <c r="L127" i="29" s="1"/>
  <c r="V127" i="29" s="1"/>
  <c r="X127" i="29" s="1"/>
  <c r="Y127" i="29" s="1"/>
  <c r="Z127" i="29" s="1"/>
  <c r="L111" i="29"/>
  <c r="L114" i="29" s="1"/>
  <c r="V114" i="29" s="1"/>
  <c r="X114" i="29" s="1"/>
  <c r="Y114" i="29" s="1"/>
  <c r="L105" i="29"/>
  <c r="L109" i="29" s="1"/>
  <c r="V109" i="29" s="1"/>
  <c r="X109" i="29" s="1"/>
  <c r="Y109" i="29" s="1"/>
  <c r="Z109" i="29" s="1"/>
  <c r="L99" i="29"/>
  <c r="L103" i="29" s="1"/>
  <c r="V103" i="29" s="1"/>
  <c r="X103" i="29" s="1"/>
  <c r="Y103" i="29" s="1"/>
  <c r="Z103" i="29" s="1"/>
  <c r="L93" i="29"/>
  <c r="L97" i="29" s="1"/>
  <c r="V97" i="29" s="1"/>
  <c r="X97" i="29" s="1"/>
  <c r="Y97" i="29" s="1"/>
  <c r="Z97" i="29" s="1"/>
  <c r="L81" i="29"/>
  <c r="L85" i="29" s="1"/>
  <c r="V85" i="29" s="1"/>
  <c r="X85" i="29" s="1"/>
  <c r="Y85" i="29" s="1"/>
  <c r="Z85" i="29" s="1"/>
  <c r="L72" i="29"/>
  <c r="L76" i="29" s="1"/>
  <c r="V76" i="29" s="1"/>
  <c r="X76" i="29" s="1"/>
  <c r="Y76" i="29" s="1"/>
  <c r="Z76" i="29" s="1"/>
  <c r="L67" i="29"/>
  <c r="L70" i="29" s="1"/>
  <c r="V70" i="29" s="1"/>
  <c r="X70" i="29" s="1"/>
  <c r="Y70" i="29" s="1"/>
  <c r="Z70" i="29" s="1"/>
  <c r="L62" i="29"/>
  <c r="L65" i="29" s="1"/>
  <c r="V65" i="29" s="1"/>
  <c r="X65" i="29" s="1"/>
  <c r="Y65" i="29" s="1"/>
  <c r="Z65" i="29" s="1"/>
  <c r="L57" i="29"/>
  <c r="L60" i="29" s="1"/>
  <c r="V60" i="29" s="1"/>
  <c r="X60" i="29" s="1"/>
  <c r="Y60" i="29" s="1"/>
  <c r="Z60" i="29" s="1"/>
  <c r="L48" i="29"/>
  <c r="L35" i="29"/>
  <c r="L39" i="29" s="1"/>
  <c r="V39" i="29" s="1"/>
  <c r="X39" i="29" s="1"/>
  <c r="Y39" i="29" s="1"/>
  <c r="Z39" i="29" s="1"/>
  <c r="L30" i="29"/>
  <c r="L33" i="29" s="1"/>
  <c r="V33" i="29" s="1"/>
  <c r="X33" i="29" s="1"/>
  <c r="Y33" i="29" s="1"/>
  <c r="Z33" i="29" s="1"/>
  <c r="L200" i="29"/>
  <c r="L199" i="29"/>
  <c r="L198" i="29"/>
  <c r="P188" i="29"/>
  <c r="V142" i="29"/>
  <c r="X142" i="29" s="1"/>
  <c r="V140" i="29"/>
  <c r="X139" i="29"/>
  <c r="V138" i="29"/>
  <c r="X138" i="29" s="1"/>
  <c r="Y138" i="29" s="1"/>
  <c r="X137" i="29"/>
  <c r="V136" i="29"/>
  <c r="X136" i="29" s="1"/>
  <c r="Y136" i="29" s="1"/>
  <c r="X135" i="29"/>
  <c r="V134" i="29"/>
  <c r="X134" i="29" s="1"/>
  <c r="Y134" i="29" s="1"/>
  <c r="X133" i="29"/>
  <c r="V132" i="29"/>
  <c r="X132" i="29" s="1"/>
  <c r="Y132" i="29" s="1"/>
  <c r="X131" i="29"/>
  <c r="V130" i="29"/>
  <c r="X130" i="29" s="1"/>
  <c r="Y130" i="29" s="1"/>
  <c r="X129" i="29"/>
  <c r="V128" i="29"/>
  <c r="X128" i="29" s="1"/>
  <c r="Y128" i="29" s="1"/>
  <c r="X126" i="29"/>
  <c r="X125" i="29"/>
  <c r="X124" i="29"/>
  <c r="V123" i="29"/>
  <c r="X123" i="29" s="1"/>
  <c r="V122" i="29"/>
  <c r="X122" i="29" s="1"/>
  <c r="Y122" i="29" s="1"/>
  <c r="V121" i="29"/>
  <c r="X121" i="29" s="1"/>
  <c r="Y121" i="29" s="1"/>
  <c r="X119" i="29"/>
  <c r="X118" i="29"/>
  <c r="X117" i="29"/>
  <c r="V116" i="29"/>
  <c r="X116" i="29" s="1"/>
  <c r="V115" i="29"/>
  <c r="X115" i="29" s="1"/>
  <c r="Y115" i="29" s="1"/>
  <c r="X113" i="29"/>
  <c r="X112" i="29"/>
  <c r="V111" i="29"/>
  <c r="X111" i="29" s="1"/>
  <c r="V110" i="29"/>
  <c r="X110" i="29" s="1"/>
  <c r="Y110" i="29" s="1"/>
  <c r="X108" i="29"/>
  <c r="X107" i="29"/>
  <c r="X106" i="29"/>
  <c r="V105" i="29"/>
  <c r="X105" i="29" s="1"/>
  <c r="V104" i="29"/>
  <c r="X104" i="29" s="1"/>
  <c r="Y104" i="29" s="1"/>
  <c r="X102" i="29"/>
  <c r="X101" i="29"/>
  <c r="X100" i="29"/>
  <c r="V99" i="29"/>
  <c r="X99" i="29" s="1"/>
  <c r="V98" i="29"/>
  <c r="X98" i="29" s="1"/>
  <c r="Y98" i="29" s="1"/>
  <c r="X96" i="29"/>
  <c r="X95" i="29"/>
  <c r="X94" i="29"/>
  <c r="X93" i="29"/>
  <c r="V92" i="29"/>
  <c r="X92" i="29" s="1"/>
  <c r="Y92" i="29" s="1"/>
  <c r="V91" i="29"/>
  <c r="X91" i="29" s="1"/>
  <c r="Y91" i="29" s="1"/>
  <c r="V90" i="29"/>
  <c r="X90" i="29" s="1"/>
  <c r="Y90" i="29" s="1"/>
  <c r="V89" i="29"/>
  <c r="X89" i="29" s="1"/>
  <c r="Y89" i="29" s="1"/>
  <c r="V88" i="29"/>
  <c r="X88" i="29" s="1"/>
  <c r="Y88" i="29" s="1"/>
  <c r="V87" i="29"/>
  <c r="X87" i="29" s="1"/>
  <c r="Y87" i="29" s="1"/>
  <c r="V86" i="29"/>
  <c r="X86" i="29" s="1"/>
  <c r="Y86" i="29" s="1"/>
  <c r="X84" i="29"/>
  <c r="X83" i="29"/>
  <c r="X82" i="29"/>
  <c r="V81" i="29"/>
  <c r="X81" i="29" s="1"/>
  <c r="V80" i="29"/>
  <c r="X80" i="29" s="1"/>
  <c r="Y80" i="29" s="1"/>
  <c r="V79" i="29"/>
  <c r="X79" i="29" s="1"/>
  <c r="Y79" i="29" s="1"/>
  <c r="V78" i="29"/>
  <c r="X78" i="29" s="1"/>
  <c r="Y78" i="29" s="1"/>
  <c r="V77" i="29"/>
  <c r="X77" i="29" s="1"/>
  <c r="Y77" i="29" s="1"/>
  <c r="X75" i="29"/>
  <c r="X74" i="29"/>
  <c r="X73" i="29"/>
  <c r="V72" i="29"/>
  <c r="X72" i="29" s="1"/>
  <c r="V71" i="29"/>
  <c r="X71" i="29" s="1"/>
  <c r="Y71" i="29" s="1"/>
  <c r="X69" i="29"/>
  <c r="X68" i="29"/>
  <c r="V67" i="29"/>
  <c r="X67" i="29" s="1"/>
  <c r="V66" i="29"/>
  <c r="X66" i="29" s="1"/>
  <c r="Y66" i="29" s="1"/>
  <c r="X64" i="29"/>
  <c r="X63" i="29"/>
  <c r="V62" i="29"/>
  <c r="X62" i="29" s="1"/>
  <c r="V61" i="29"/>
  <c r="X61" i="29" s="1"/>
  <c r="Y61" i="29" s="1"/>
  <c r="X59" i="29"/>
  <c r="X58" i="29"/>
  <c r="V57" i="29"/>
  <c r="X57" i="29" s="1"/>
  <c r="V56" i="29"/>
  <c r="X56" i="29" s="1"/>
  <c r="Y56" i="29" s="1"/>
  <c r="V55" i="29"/>
  <c r="X55" i="29" s="1"/>
  <c r="Y55" i="29" s="1"/>
  <c r="V54" i="29"/>
  <c r="X54" i="29" s="1"/>
  <c r="Y54" i="29" s="1"/>
  <c r="V53" i="29"/>
  <c r="X53" i="29" s="1"/>
  <c r="Y53" i="29" s="1"/>
  <c r="X51" i="29"/>
  <c r="X50" i="29"/>
  <c r="X49" i="29"/>
  <c r="V48" i="29"/>
  <c r="X48" i="29" s="1"/>
  <c r="V47" i="29"/>
  <c r="X47" i="29" s="1"/>
  <c r="Y47" i="29" s="1"/>
  <c r="V46" i="29"/>
  <c r="X46" i="29" s="1"/>
  <c r="Y46" i="29" s="1"/>
  <c r="V45" i="29"/>
  <c r="X45" i="29" s="1"/>
  <c r="Y45" i="29" s="1"/>
  <c r="V44" i="29"/>
  <c r="X44" i="29" s="1"/>
  <c r="Y44" i="29" s="1"/>
  <c r="V43" i="29"/>
  <c r="X43" i="29" s="1"/>
  <c r="Y43" i="29" s="1"/>
  <c r="V42" i="29"/>
  <c r="X42" i="29" s="1"/>
  <c r="Y42" i="29" s="1"/>
  <c r="V41" i="29"/>
  <c r="X41" i="29" s="1"/>
  <c r="Y41" i="29" s="1"/>
  <c r="V40" i="29"/>
  <c r="X40" i="29" s="1"/>
  <c r="Y40" i="29" s="1"/>
  <c r="X38" i="29"/>
  <c r="X37" i="29"/>
  <c r="X36" i="29"/>
  <c r="V35" i="29"/>
  <c r="X35" i="29" s="1"/>
  <c r="V34" i="29"/>
  <c r="X34" i="29" s="1"/>
  <c r="Y34" i="29" s="1"/>
  <c r="X32" i="29"/>
  <c r="X31" i="29"/>
  <c r="V30" i="29"/>
  <c r="X30" i="29" s="1"/>
  <c r="V57" i="24"/>
  <c r="V30" i="24"/>
  <c r="V35" i="24"/>
  <c r="V48" i="24"/>
  <c r="V62" i="24"/>
  <c r="V67" i="24"/>
  <c r="V72" i="24"/>
  <c r="V81" i="24"/>
  <c r="V99" i="24"/>
  <c r="V105" i="24"/>
  <c r="V111" i="24"/>
  <c r="V116" i="24"/>
  <c r="V123" i="24"/>
  <c r="V364" i="30" l="1"/>
  <c r="X364" i="30" s="1"/>
  <c r="L429" i="30"/>
  <c r="L431" i="30" s="1"/>
  <c r="V363" i="30"/>
  <c r="X30" i="30"/>
  <c r="L52" i="29"/>
  <c r="V52" i="29" s="1"/>
  <c r="L201" i="29"/>
  <c r="L203" i="29" s="1"/>
  <c r="V141" i="29"/>
  <c r="X140" i="29"/>
  <c r="Y140" i="29" s="1"/>
  <c r="V127" i="24"/>
  <c r="X127" i="24" s="1"/>
  <c r="Y127" i="24" s="1"/>
  <c r="Z127" i="24" s="1"/>
  <c r="V120" i="24"/>
  <c r="X120" i="24" s="1"/>
  <c r="Y120" i="24" s="1"/>
  <c r="Z120" i="24" s="1"/>
  <c r="V114" i="24"/>
  <c r="X114" i="24" s="1"/>
  <c r="Y114" i="24" s="1"/>
  <c r="V109" i="24"/>
  <c r="X109" i="24" s="1"/>
  <c r="Y109" i="24" s="1"/>
  <c r="Z109" i="24" s="1"/>
  <c r="V97" i="24"/>
  <c r="X97" i="24" s="1"/>
  <c r="Y97" i="24" s="1"/>
  <c r="Z97" i="24" s="1"/>
  <c r="V85" i="24"/>
  <c r="X85" i="24" s="1"/>
  <c r="Y85" i="24" s="1"/>
  <c r="Z85" i="24" s="1"/>
  <c r="V76" i="24"/>
  <c r="X76" i="24" s="1"/>
  <c r="Y76" i="24" s="1"/>
  <c r="Z76" i="24" s="1"/>
  <c r="V70" i="24"/>
  <c r="X70" i="24" s="1"/>
  <c r="Y70" i="24" s="1"/>
  <c r="Z70" i="24" s="1"/>
  <c r="V103" i="24"/>
  <c r="X103" i="24" s="1"/>
  <c r="Y103" i="24" s="1"/>
  <c r="Z103" i="24" s="1"/>
  <c r="V65" i="24"/>
  <c r="X65" i="24" s="1"/>
  <c r="Y65" i="24" s="1"/>
  <c r="Z65" i="24" s="1"/>
  <c r="V60" i="24"/>
  <c r="X60" i="24" s="1"/>
  <c r="Y60" i="24" s="1"/>
  <c r="Z60" i="24" s="1"/>
  <c r="V52" i="24"/>
  <c r="X52" i="24" s="1"/>
  <c r="Y52" i="24" s="1"/>
  <c r="Z52" i="24" s="1"/>
  <c r="V39" i="24"/>
  <c r="V33" i="24"/>
  <c r="V545" i="27"/>
  <c r="X545" i="27" s="1"/>
  <c r="Y545" i="27" s="1"/>
  <c r="V537" i="27"/>
  <c r="X537" i="27" s="1"/>
  <c r="Y537" i="27" s="1"/>
  <c r="V530" i="27"/>
  <c r="X530" i="27" s="1"/>
  <c r="Y530" i="27" s="1"/>
  <c r="V522" i="27"/>
  <c r="X522" i="27" s="1"/>
  <c r="Y522" i="27" s="1"/>
  <c r="V515" i="27"/>
  <c r="X515" i="27" s="1"/>
  <c r="Y515" i="27" s="1"/>
  <c r="V484" i="27"/>
  <c r="X484" i="27" s="1"/>
  <c r="Y484" i="27" s="1"/>
  <c r="V450" i="27"/>
  <c r="X450" i="27" s="1"/>
  <c r="Y450" i="27" s="1"/>
  <c r="V446" i="27"/>
  <c r="X446" i="27" s="1"/>
  <c r="Y446" i="27" s="1"/>
  <c r="V437" i="27"/>
  <c r="X437" i="27" s="1"/>
  <c r="Y437" i="27" s="1"/>
  <c r="V436" i="27"/>
  <c r="X436" i="27" s="1"/>
  <c r="Y436" i="27" s="1"/>
  <c r="V430" i="27"/>
  <c r="X430" i="27" s="1"/>
  <c r="Y430" i="27" s="1"/>
  <c r="V362" i="27"/>
  <c r="X362" i="27" s="1"/>
  <c r="Y362" i="27" s="1"/>
  <c r="V355" i="27"/>
  <c r="X355" i="27" s="1"/>
  <c r="Y355" i="27" s="1"/>
  <c r="V349" i="27"/>
  <c r="X349" i="27" s="1"/>
  <c r="Y349" i="27" s="1"/>
  <c r="V344" i="27"/>
  <c r="X344" i="27" s="1"/>
  <c r="Y344" i="27" s="1"/>
  <c r="V317" i="27"/>
  <c r="X317" i="27" s="1"/>
  <c r="Y317" i="27" s="1"/>
  <c r="V276" i="27"/>
  <c r="X276" i="27" s="1"/>
  <c r="Y276" i="27" s="1"/>
  <c r="V269" i="27"/>
  <c r="X269" i="27" s="1"/>
  <c r="Y269" i="27" s="1"/>
  <c r="V228" i="27"/>
  <c r="X228" i="27" s="1"/>
  <c r="Y228" i="27" s="1"/>
  <c r="V109" i="27"/>
  <c r="X109" i="27" s="1"/>
  <c r="Y109" i="27" s="1"/>
  <c r="V108" i="27"/>
  <c r="X108" i="27" s="1"/>
  <c r="Y108" i="27" s="1"/>
  <c r="V97" i="27"/>
  <c r="X97" i="27" s="1"/>
  <c r="Y97" i="27" s="1"/>
  <c r="V96" i="27"/>
  <c r="X96" i="27" s="1"/>
  <c r="Y96" i="27" s="1"/>
  <c r="V90" i="27"/>
  <c r="X90" i="27" s="1"/>
  <c r="Y90" i="27" s="1"/>
  <c r="V79" i="27"/>
  <c r="X79" i="27" s="1"/>
  <c r="Y79" i="27" s="1"/>
  <c r="V73" i="27"/>
  <c r="X73" i="27" s="1"/>
  <c r="Y73" i="27" s="1"/>
  <c r="V62" i="27"/>
  <c r="X62" i="27" s="1"/>
  <c r="Y62" i="27" s="1"/>
  <c r="V36" i="27"/>
  <c r="X36" i="27" s="1"/>
  <c r="Y36" i="27" s="1"/>
  <c r="V31" i="27"/>
  <c r="X31" i="27" s="1"/>
  <c r="Y31" i="27" s="1"/>
  <c r="V37" i="27"/>
  <c r="X37" i="27"/>
  <c r="Y37" i="27" s="1"/>
  <c r="V42" i="27"/>
  <c r="X42" i="27" s="1"/>
  <c r="Y42" i="27" s="1"/>
  <c r="V47" i="27"/>
  <c r="X47" i="27" s="1"/>
  <c r="Y47" i="27" s="1"/>
  <c r="V52" i="27"/>
  <c r="X52" i="27" s="1"/>
  <c r="Y52" i="27" s="1"/>
  <c r="V57" i="27"/>
  <c r="X57" i="27" s="1"/>
  <c r="Y57" i="27" s="1"/>
  <c r="V63" i="27"/>
  <c r="X63" i="27" s="1"/>
  <c r="Y63" i="27" s="1"/>
  <c r="V68" i="27"/>
  <c r="X68" i="27" s="1"/>
  <c r="Y68" i="27" s="1"/>
  <c r="V74" i="27"/>
  <c r="X74" i="27" s="1"/>
  <c r="Y74" i="27" s="1"/>
  <c r="V80" i="27"/>
  <c r="X80" i="27" s="1"/>
  <c r="Y80" i="27" s="1"/>
  <c r="V85" i="27"/>
  <c r="X85" i="27" s="1"/>
  <c r="Y85" i="27" s="1"/>
  <c r="V91" i="27"/>
  <c r="X91" i="27" s="1"/>
  <c r="Y91" i="27" s="1"/>
  <c r="V98" i="27"/>
  <c r="X98" i="27" s="1"/>
  <c r="Y98" i="27" s="1"/>
  <c r="V103" i="27"/>
  <c r="X103" i="27" s="1"/>
  <c r="Y103" i="27" s="1"/>
  <c r="V111" i="27"/>
  <c r="X111" i="27" s="1"/>
  <c r="Y111" i="27" s="1"/>
  <c r="V116" i="27"/>
  <c r="X116" i="27" s="1"/>
  <c r="Y116" i="27" s="1"/>
  <c r="V117" i="27"/>
  <c r="X117" i="27" s="1"/>
  <c r="Y117" i="27" s="1"/>
  <c r="V118" i="27"/>
  <c r="X118" i="27" s="1"/>
  <c r="Y118" i="27" s="1"/>
  <c r="V123" i="27"/>
  <c r="X123" i="27" s="1"/>
  <c r="Y123" i="27" s="1"/>
  <c r="V124" i="27"/>
  <c r="X124" i="27" s="1"/>
  <c r="Y124" i="27" s="1"/>
  <c r="V125" i="27"/>
  <c r="X125" i="27"/>
  <c r="Y125" i="27" s="1"/>
  <c r="V126" i="27"/>
  <c r="X126" i="27" s="1"/>
  <c r="Y126" i="27" s="1"/>
  <c r="V131" i="27"/>
  <c r="X131" i="27" s="1"/>
  <c r="Y131" i="27" s="1"/>
  <c r="V132" i="27"/>
  <c r="X132" i="27" s="1"/>
  <c r="Y132" i="27" s="1"/>
  <c r="V133" i="27"/>
  <c r="X133" i="27" s="1"/>
  <c r="Y133" i="27" s="1"/>
  <c r="V134" i="27"/>
  <c r="X134" i="27" s="1"/>
  <c r="Y134" i="27" s="1"/>
  <c r="V135" i="27"/>
  <c r="X135" i="27" s="1"/>
  <c r="Y135" i="27" s="1"/>
  <c r="V136" i="27"/>
  <c r="X136" i="27" s="1"/>
  <c r="Y136" i="27" s="1"/>
  <c r="V141" i="27"/>
  <c r="X141" i="27" s="1"/>
  <c r="Y141" i="27" s="1"/>
  <c r="V142" i="27"/>
  <c r="X142" i="27" s="1"/>
  <c r="Y142" i="27" s="1"/>
  <c r="V144" i="27"/>
  <c r="X144" i="27" s="1"/>
  <c r="Y144" i="27" s="1"/>
  <c r="V149" i="27"/>
  <c r="X149" i="27" s="1"/>
  <c r="Y149" i="27" s="1"/>
  <c r="V154" i="27"/>
  <c r="X154" i="27" s="1"/>
  <c r="Y154" i="27" s="1"/>
  <c r="V159" i="27"/>
  <c r="X159" i="27" s="1"/>
  <c r="Y159" i="27" s="1"/>
  <c r="V161" i="27"/>
  <c r="X161" i="27" s="1"/>
  <c r="Y161" i="27" s="1"/>
  <c r="V163" i="27"/>
  <c r="X163" i="27" s="1"/>
  <c r="Y163" i="27" s="1"/>
  <c r="V165" i="27"/>
  <c r="X165" i="27" s="1"/>
  <c r="Y165" i="27" s="1"/>
  <c r="V167" i="27"/>
  <c r="X167" i="27" s="1"/>
  <c r="Y167" i="27" s="1"/>
  <c r="V169" i="27"/>
  <c r="X169" i="27" s="1"/>
  <c r="Y169" i="27" s="1"/>
  <c r="V171" i="27"/>
  <c r="X171" i="27" s="1"/>
  <c r="Y171" i="27" s="1"/>
  <c r="V173" i="27"/>
  <c r="X173" i="27" s="1"/>
  <c r="Y173" i="27" s="1"/>
  <c r="V175" i="27"/>
  <c r="X175" i="27" s="1"/>
  <c r="Y175" i="27" s="1"/>
  <c r="V177" i="27"/>
  <c r="X177" i="27" s="1"/>
  <c r="Y177" i="27" s="1"/>
  <c r="V179" i="27"/>
  <c r="X179" i="27" s="1"/>
  <c r="Y179" i="27" s="1"/>
  <c r="V181" i="27"/>
  <c r="X181" i="27" s="1"/>
  <c r="Y181" i="27" s="1"/>
  <c r="V183" i="27"/>
  <c r="X183" i="27" s="1"/>
  <c r="Y183" i="27" s="1"/>
  <c r="V188" i="27"/>
  <c r="X188" i="27" s="1"/>
  <c r="Y188" i="27" s="1"/>
  <c r="V190" i="27"/>
  <c r="X190" i="27" s="1"/>
  <c r="Y190" i="27" s="1"/>
  <c r="V195" i="27"/>
  <c r="X195" i="27" s="1"/>
  <c r="Y195" i="27" s="1"/>
  <c r="V197" i="27"/>
  <c r="X197" i="27" s="1"/>
  <c r="Y197" i="27" s="1"/>
  <c r="V202" i="27"/>
  <c r="X202" i="27" s="1"/>
  <c r="Y202" i="27" s="1"/>
  <c r="V204" i="27"/>
  <c r="X204" i="27" s="1"/>
  <c r="Y204" i="27" s="1"/>
  <c r="V207" i="27"/>
  <c r="X207" i="27" s="1"/>
  <c r="Y207" i="27" s="1"/>
  <c r="V212" i="27"/>
  <c r="X212" i="27" s="1"/>
  <c r="Y212" i="27" s="1"/>
  <c r="V213" i="27"/>
  <c r="X213" i="27" s="1"/>
  <c r="Y213" i="27" s="1"/>
  <c r="V214" i="27"/>
  <c r="X214" i="27" s="1"/>
  <c r="Y214" i="27" s="1"/>
  <c r="V215" i="27"/>
  <c r="X215" i="27" s="1"/>
  <c r="Y215" i="27" s="1"/>
  <c r="V220" i="27"/>
  <c r="X220" i="27" s="1"/>
  <c r="Y220" i="27" s="1"/>
  <c r="V221" i="27"/>
  <c r="X221" i="27" s="1"/>
  <c r="Y221" i="27" s="1"/>
  <c r="V222" i="27"/>
  <c r="X222" i="27" s="1"/>
  <c r="Y222" i="27" s="1"/>
  <c r="V227" i="27"/>
  <c r="X227" i="27" s="1"/>
  <c r="Y227" i="27" s="1"/>
  <c r="V231" i="27"/>
  <c r="X231" i="27" s="1"/>
  <c r="Y231" i="27" s="1"/>
  <c r="V236" i="27"/>
  <c r="X236" i="27" s="1"/>
  <c r="Y236" i="27" s="1"/>
  <c r="V237" i="27"/>
  <c r="X237" i="27" s="1"/>
  <c r="Y237" i="27" s="1"/>
  <c r="V238" i="27"/>
  <c r="X238" i="27" s="1"/>
  <c r="Y238" i="27" s="1"/>
  <c r="V239" i="27"/>
  <c r="X239" i="27" s="1"/>
  <c r="Y239" i="27" s="1"/>
  <c r="V240" i="27"/>
  <c r="X240" i="27" s="1"/>
  <c r="Y240" i="27" s="1"/>
  <c r="V241" i="27"/>
  <c r="X241" i="27" s="1"/>
  <c r="Y241" i="27" s="1"/>
  <c r="V242" i="27"/>
  <c r="X242" i="27" s="1"/>
  <c r="Y242" i="27" s="1"/>
  <c r="V243" i="27"/>
  <c r="X243" i="27" s="1"/>
  <c r="Y243" i="27" s="1"/>
  <c r="V244" i="27"/>
  <c r="X244" i="27" s="1"/>
  <c r="Y244" i="27" s="1"/>
  <c r="V245" i="27"/>
  <c r="X245" i="27" s="1"/>
  <c r="Y245" i="27" s="1"/>
  <c r="V246" i="27"/>
  <c r="X246" i="27" s="1"/>
  <c r="Y246" i="27" s="1"/>
  <c r="V247" i="27"/>
  <c r="X247" i="27" s="1"/>
  <c r="Y247" i="27" s="1"/>
  <c r="V248" i="27"/>
  <c r="X248" i="27" s="1"/>
  <c r="Y248" i="27" s="1"/>
  <c r="V249" i="27"/>
  <c r="X249" i="27" s="1"/>
  <c r="Y249" i="27" s="1"/>
  <c r="V250" i="27"/>
  <c r="X250" i="27" s="1"/>
  <c r="Y250" i="27" s="1"/>
  <c r="V251" i="27"/>
  <c r="X251" i="27" s="1"/>
  <c r="Y251" i="27" s="1"/>
  <c r="V252" i="27"/>
  <c r="X252" i="27" s="1"/>
  <c r="Y252" i="27" s="1"/>
  <c r="V253" i="27"/>
  <c r="X253" i="27" s="1"/>
  <c r="Y253" i="27" s="1"/>
  <c r="V258" i="27"/>
  <c r="X258" i="27"/>
  <c r="Y258" i="27" s="1"/>
  <c r="V259" i="27"/>
  <c r="X259" i="27" s="1"/>
  <c r="Y259" i="27" s="1"/>
  <c r="V263" i="27"/>
  <c r="X263" i="27" s="1"/>
  <c r="Y263" i="27" s="1"/>
  <c r="V264" i="27"/>
  <c r="X264" i="27" s="1"/>
  <c r="Y264" i="27" s="1"/>
  <c r="V271" i="27"/>
  <c r="X271" i="27" s="1"/>
  <c r="Y271" i="27" s="1"/>
  <c r="V278" i="27"/>
  <c r="X278" i="27" s="1"/>
  <c r="Y278" i="27" s="1"/>
  <c r="V279" i="27"/>
  <c r="X279" i="27"/>
  <c r="Y279" i="27" s="1"/>
  <c r="V280" i="27"/>
  <c r="X280" i="27" s="1"/>
  <c r="Y280" i="27" s="1"/>
  <c r="V282" i="27"/>
  <c r="X282" i="27" s="1"/>
  <c r="Y282" i="27" s="1"/>
  <c r="V287" i="27"/>
  <c r="X287" i="27" s="1"/>
  <c r="Y287" i="27" s="1"/>
  <c r="V288" i="27"/>
  <c r="X288" i="27" s="1"/>
  <c r="Y288" i="27" s="1"/>
  <c r="V289" i="27"/>
  <c r="X289" i="27" s="1"/>
  <c r="Y289" i="27" s="1"/>
  <c r="V290" i="27"/>
  <c r="X290" i="27" s="1"/>
  <c r="Y290" i="27" s="1"/>
  <c r="V291" i="27"/>
  <c r="X291" i="27" s="1"/>
  <c r="Y291" i="27" s="1"/>
  <c r="V292" i="27"/>
  <c r="X292" i="27" s="1"/>
  <c r="Y292" i="27" s="1"/>
  <c r="V293" i="27"/>
  <c r="X293" i="27" s="1"/>
  <c r="Y293" i="27" s="1"/>
  <c r="V294" i="27"/>
  <c r="X294" i="27" s="1"/>
  <c r="Y294" i="27" s="1"/>
  <c r="V295" i="27"/>
  <c r="X295" i="27" s="1"/>
  <c r="Y295" i="27" s="1"/>
  <c r="V296" i="27"/>
  <c r="X296" i="27" s="1"/>
  <c r="Y296" i="27" s="1"/>
  <c r="V297" i="27"/>
  <c r="X297" i="27" s="1"/>
  <c r="Y297" i="27" s="1"/>
  <c r="V298" i="27"/>
  <c r="X298" i="27" s="1"/>
  <c r="Y298" i="27" s="1"/>
  <c r="V299" i="27"/>
  <c r="X299" i="27" s="1"/>
  <c r="Y299" i="27" s="1"/>
  <c r="V300" i="27"/>
  <c r="X300" i="27" s="1"/>
  <c r="Y300" i="27" s="1"/>
  <c r="V301" i="27"/>
  <c r="X301" i="27" s="1"/>
  <c r="Y301" i="27" s="1"/>
  <c r="V302" i="27"/>
  <c r="X302" i="27" s="1"/>
  <c r="Y302" i="27" s="1"/>
  <c r="V303" i="27"/>
  <c r="X303" i="27" s="1"/>
  <c r="Y303" i="27" s="1"/>
  <c r="V304" i="27"/>
  <c r="X304" i="27" s="1"/>
  <c r="Y304" i="27" s="1"/>
  <c r="V305" i="27"/>
  <c r="X305" i="27" s="1"/>
  <c r="Y305" i="27" s="1"/>
  <c r="V306" i="27"/>
  <c r="X306" i="27" s="1"/>
  <c r="Y306" i="27" s="1"/>
  <c r="V307" i="27"/>
  <c r="X307" i="27" s="1"/>
  <c r="Y307" i="27" s="1"/>
  <c r="V309" i="27"/>
  <c r="X309" i="27" s="1"/>
  <c r="Y309" i="27" s="1"/>
  <c r="V310" i="27"/>
  <c r="X310" i="27" s="1"/>
  <c r="Y310" i="27" s="1"/>
  <c r="V312" i="27"/>
  <c r="X312" i="27" s="1"/>
  <c r="Y312" i="27" s="1"/>
  <c r="V318" i="27"/>
  <c r="X318" i="27" s="1"/>
  <c r="Y318" i="27" s="1"/>
  <c r="V319" i="27"/>
  <c r="X319" i="27" s="1"/>
  <c r="Y319" i="27" s="1"/>
  <c r="V320" i="27"/>
  <c r="X320" i="27" s="1"/>
  <c r="Y320" i="27" s="1"/>
  <c r="V325" i="27"/>
  <c r="X325" i="27" s="1"/>
  <c r="Y325" i="27" s="1"/>
  <c r="V327" i="27"/>
  <c r="X327" i="27" s="1"/>
  <c r="Y327" i="27" s="1"/>
  <c r="V328" i="27"/>
  <c r="X328" i="27" s="1"/>
  <c r="Y328" i="27" s="1"/>
  <c r="V333" i="27"/>
  <c r="X333" i="27" s="1"/>
  <c r="Y333" i="27" s="1"/>
  <c r="V334" i="27"/>
  <c r="X334" i="27" s="1"/>
  <c r="Y334" i="27" s="1"/>
  <c r="V335" i="27"/>
  <c r="X335" i="27" s="1"/>
  <c r="Y335" i="27" s="1"/>
  <c r="V340" i="27"/>
  <c r="X340" i="27" s="1"/>
  <c r="Y340" i="27" s="1"/>
  <c r="V341" i="27"/>
  <c r="X341" i="27" s="1"/>
  <c r="Y341" i="27" s="1"/>
  <c r="V345" i="27"/>
  <c r="X345" i="27" s="1"/>
  <c r="Y345" i="27" s="1"/>
  <c r="V350" i="27"/>
  <c r="X350" i="27" s="1"/>
  <c r="Y350" i="27" s="1"/>
  <c r="V357" i="27"/>
  <c r="X357" i="27" s="1"/>
  <c r="Y357" i="27" s="1"/>
  <c r="V364" i="27"/>
  <c r="X364" i="27" s="1"/>
  <c r="Y364" i="27" s="1"/>
  <c r="V369" i="27"/>
  <c r="X369" i="27" s="1"/>
  <c r="Y369" i="27" s="1"/>
  <c r="V371" i="27"/>
  <c r="X371" i="27" s="1"/>
  <c r="Y371" i="27" s="1"/>
  <c r="V373" i="27"/>
  <c r="X373" i="27" s="1"/>
  <c r="Y373" i="27" s="1"/>
  <c r="V374" i="27"/>
  <c r="X374" i="27" s="1"/>
  <c r="Y374" i="27" s="1"/>
  <c r="V376" i="27"/>
  <c r="X376" i="27" s="1"/>
  <c r="Y376" i="27" s="1"/>
  <c r="V378" i="27"/>
  <c r="X378" i="27" s="1"/>
  <c r="Y378" i="27" s="1"/>
  <c r="V383" i="27"/>
  <c r="X383" i="27" s="1"/>
  <c r="Y383" i="27" s="1"/>
  <c r="V385" i="27"/>
  <c r="X385" i="27" s="1"/>
  <c r="Y385" i="27" s="1"/>
  <c r="V387" i="27"/>
  <c r="X387" i="27" s="1"/>
  <c r="Y387" i="27" s="1"/>
  <c r="V389" i="27"/>
  <c r="X389" i="27" s="1"/>
  <c r="Y389" i="27" s="1"/>
  <c r="V394" i="27"/>
  <c r="X394" i="27" s="1"/>
  <c r="Y394" i="27" s="1"/>
  <c r="V395" i="27"/>
  <c r="X395" i="27" s="1"/>
  <c r="Y395" i="27" s="1"/>
  <c r="V399" i="27"/>
  <c r="X399" i="27" s="1"/>
  <c r="Y399" i="27" s="1"/>
  <c r="V400" i="27"/>
  <c r="X400" i="27" s="1"/>
  <c r="Y400" i="27" s="1"/>
  <c r="V402" i="27"/>
  <c r="X402" i="27" s="1"/>
  <c r="Y402" i="27" s="1"/>
  <c r="V407" i="27"/>
  <c r="X407" i="27" s="1"/>
  <c r="Y407" i="27" s="1"/>
  <c r="V409" i="27"/>
  <c r="X409" i="27" s="1"/>
  <c r="Y409" i="27" s="1"/>
  <c r="V410" i="27"/>
  <c r="X410" i="27" s="1"/>
  <c r="Y410" i="27" s="1"/>
  <c r="V412" i="27"/>
  <c r="X412" i="27" s="1"/>
  <c r="Y412" i="27" s="1"/>
  <c r="V417" i="27"/>
  <c r="X417" i="27" s="1"/>
  <c r="Y417" i="27" s="1"/>
  <c r="V418" i="27"/>
  <c r="X418" i="27" s="1"/>
  <c r="Y418" i="27" s="1"/>
  <c r="V419" i="27"/>
  <c r="X419" i="27" s="1"/>
  <c r="Y419" i="27" s="1"/>
  <c r="V420" i="27"/>
  <c r="X420" i="27" s="1"/>
  <c r="Y420" i="27" s="1"/>
  <c r="V422" i="27"/>
  <c r="X422" i="27" s="1"/>
  <c r="Y422" i="27" s="1"/>
  <c r="V423" i="27"/>
  <c r="X423" i="27" s="1"/>
  <c r="Y423" i="27" s="1"/>
  <c r="V424" i="27"/>
  <c r="X424" i="27" s="1"/>
  <c r="Y424" i="27" s="1"/>
  <c r="V426" i="27"/>
  <c r="X426" i="27" s="1"/>
  <c r="Y426" i="27" s="1"/>
  <c r="V431" i="27"/>
  <c r="X431" i="27" s="1"/>
  <c r="Y431" i="27" s="1"/>
  <c r="V439" i="27"/>
  <c r="X439" i="27" s="1"/>
  <c r="Y439" i="27" s="1"/>
  <c r="V444" i="27"/>
  <c r="X444" i="27" s="1"/>
  <c r="Y444" i="27" s="1"/>
  <c r="V447" i="27"/>
  <c r="X447" i="27" s="1"/>
  <c r="Y447" i="27" s="1"/>
  <c r="V448" i="27"/>
  <c r="X448" i="27" s="1"/>
  <c r="Y448" i="27" s="1"/>
  <c r="V449" i="27"/>
  <c r="X449" i="27" s="1"/>
  <c r="Y449" i="27" s="1"/>
  <c r="V451" i="27"/>
  <c r="X451" i="27" s="1"/>
  <c r="Y451" i="27" s="1"/>
  <c r="V455" i="27"/>
  <c r="X455" i="27" s="1"/>
  <c r="Y455" i="27" s="1"/>
  <c r="V456" i="27"/>
  <c r="X456" i="27" s="1"/>
  <c r="Y456" i="27" s="1"/>
  <c r="V459" i="27"/>
  <c r="X459" i="27" s="1"/>
  <c r="Y459" i="27" s="1"/>
  <c r="V464" i="27"/>
  <c r="X464" i="27" s="1"/>
  <c r="Y464" i="27" s="1"/>
  <c r="V466" i="27"/>
  <c r="X466" i="27" s="1"/>
  <c r="Y466" i="27" s="1"/>
  <c r="V467" i="27"/>
  <c r="X467" i="27" s="1"/>
  <c r="Y467" i="27" s="1"/>
  <c r="V468" i="27"/>
  <c r="X468" i="27" s="1"/>
  <c r="Y468" i="27" s="1"/>
  <c r="V469" i="27"/>
  <c r="X469" i="27" s="1"/>
  <c r="Y469" i="27" s="1"/>
  <c r="V470" i="27"/>
  <c r="X470" i="27" s="1"/>
  <c r="Y470" i="27" s="1"/>
  <c r="V471" i="27"/>
  <c r="X471" i="27" s="1"/>
  <c r="Y471" i="27" s="1"/>
  <c r="V476" i="27"/>
  <c r="X476" i="27" s="1"/>
  <c r="Y476" i="27" s="1"/>
  <c r="V477" i="27"/>
  <c r="X477" i="27" s="1"/>
  <c r="Y477" i="27" s="1"/>
  <c r="V478" i="27"/>
  <c r="X478" i="27" s="1"/>
  <c r="Y478" i="27" s="1"/>
  <c r="V483" i="27"/>
  <c r="X483" i="27" s="1"/>
  <c r="Y483" i="27" s="1"/>
  <c r="V485" i="27"/>
  <c r="X485" i="27" s="1"/>
  <c r="Y485" i="27" s="1"/>
  <c r="V486" i="27"/>
  <c r="X486" i="27" s="1"/>
  <c r="Y486" i="27" s="1"/>
  <c r="V491" i="27"/>
  <c r="X491" i="27" s="1"/>
  <c r="Y491" i="27" s="1"/>
  <c r="V492" i="27"/>
  <c r="X492" i="27" s="1"/>
  <c r="Y492" i="27" s="1"/>
  <c r="V493" i="27"/>
  <c r="X493" i="27" s="1"/>
  <c r="Y493" i="27" s="1"/>
  <c r="V498" i="27"/>
  <c r="X498" i="27" s="1"/>
  <c r="Y498" i="27" s="1"/>
  <c r="V499" i="27"/>
  <c r="X499" i="27" s="1"/>
  <c r="Y499" i="27" s="1"/>
  <c r="V504" i="27"/>
  <c r="X504" i="27" s="1"/>
  <c r="Y504" i="27" s="1"/>
  <c r="V506" i="27"/>
  <c r="X506" i="27" s="1"/>
  <c r="Y506" i="27" s="1"/>
  <c r="V508" i="27"/>
  <c r="X508" i="27" s="1"/>
  <c r="Y508" i="27" s="1"/>
  <c r="V510" i="27"/>
  <c r="X510" i="27" s="1"/>
  <c r="Y510" i="27" s="1"/>
  <c r="V517" i="27"/>
  <c r="X517" i="27" s="1"/>
  <c r="Y517" i="27" s="1"/>
  <c r="V524" i="27"/>
  <c r="X524" i="27" s="1"/>
  <c r="Y524" i="27" s="1"/>
  <c r="V529" i="27"/>
  <c r="X529" i="27" s="1"/>
  <c r="Y529" i="27" s="1"/>
  <c r="V532" i="27"/>
  <c r="X532" i="27" s="1"/>
  <c r="Y532" i="27" s="1"/>
  <c r="V539" i="27"/>
  <c r="X539" i="27" s="1"/>
  <c r="Y539" i="27" s="1"/>
  <c r="V544" i="27"/>
  <c r="X544" i="27" s="1"/>
  <c r="Y544" i="27" s="1"/>
  <c r="V547" i="27"/>
  <c r="X547" i="27" s="1"/>
  <c r="Y547" i="27" s="1"/>
  <c r="V548" i="27"/>
  <c r="X548" i="27" s="1"/>
  <c r="Y548" i="27" s="1"/>
  <c r="V549" i="27"/>
  <c r="X549" i="27" s="1"/>
  <c r="Y549" i="27" s="1"/>
  <c r="V550" i="27"/>
  <c r="X550" i="27" s="1"/>
  <c r="Y550" i="27" s="1"/>
  <c r="V40" i="3"/>
  <c r="X40" i="3" s="1"/>
  <c r="Y40" i="3" s="1"/>
  <c r="V35" i="3"/>
  <c r="X35" i="3" s="1"/>
  <c r="Y35" i="3" s="1"/>
  <c r="V42" i="3"/>
  <c r="X42" i="3" s="1"/>
  <c r="Y42" i="3" s="1"/>
  <c r="V47" i="3"/>
  <c r="X47" i="3" s="1"/>
  <c r="Y47" i="3" s="1"/>
  <c r="V48" i="3"/>
  <c r="X48" i="3" s="1"/>
  <c r="Y48" i="3" s="1"/>
  <c r="V53" i="3"/>
  <c r="X53" i="3" s="1"/>
  <c r="Y53" i="3" s="1"/>
  <c r="V54" i="3"/>
  <c r="X54" i="3" s="1"/>
  <c r="Y54" i="3" s="1"/>
  <c r="V59" i="3"/>
  <c r="X59" i="3" s="1"/>
  <c r="Y59" i="3" s="1"/>
  <c r="V61" i="3"/>
  <c r="X61" i="3" s="1"/>
  <c r="Y61" i="3" s="1"/>
  <c r="V66" i="3"/>
  <c r="X66" i="3" s="1"/>
  <c r="Y66" i="3" s="1"/>
  <c r="V71" i="3"/>
  <c r="X71" i="3"/>
  <c r="Y71" i="3" s="1"/>
  <c r="V73" i="3"/>
  <c r="X73" i="3" s="1"/>
  <c r="Y73" i="3" s="1"/>
  <c r="V75" i="3"/>
  <c r="X75" i="3" s="1"/>
  <c r="Y75" i="3" s="1"/>
  <c r="V77" i="3"/>
  <c r="X77" i="3"/>
  <c r="Y77" i="3" s="1"/>
  <c r="V79" i="3"/>
  <c r="X79" i="3"/>
  <c r="Y79" i="3" s="1"/>
  <c r="V81" i="3"/>
  <c r="X81" i="3"/>
  <c r="Y81" i="3" s="1"/>
  <c r="V83" i="3"/>
  <c r="X83" i="3"/>
  <c r="Y83" i="3"/>
  <c r="V88" i="3"/>
  <c r="X88" i="3" s="1"/>
  <c r="Y88" i="3" s="1"/>
  <c r="V90" i="3"/>
  <c r="X90" i="3" s="1"/>
  <c r="Y90" i="3" s="1"/>
  <c r="V95" i="3"/>
  <c r="X95" i="3"/>
  <c r="Y95" i="3" s="1"/>
  <c r="V98" i="3"/>
  <c r="X98" i="3" s="1"/>
  <c r="Y98" i="3" s="1"/>
  <c r="V102" i="3"/>
  <c r="X102" i="3" s="1"/>
  <c r="Y102" i="3" s="1"/>
  <c r="V103" i="3"/>
  <c r="X103" i="3" s="1"/>
  <c r="Y103" i="3" s="1"/>
  <c r="V108" i="3"/>
  <c r="X108" i="3" s="1"/>
  <c r="Y108" i="3" s="1"/>
  <c r="V110" i="3"/>
  <c r="X110" i="3" s="1"/>
  <c r="Y110" i="3" s="1"/>
  <c r="V115" i="3"/>
  <c r="X115" i="3"/>
  <c r="Y115" i="3" s="1"/>
  <c r="V117" i="3"/>
  <c r="X117" i="3" s="1"/>
  <c r="Y117" i="3" s="1"/>
  <c r="V119" i="3"/>
  <c r="X119" i="3" s="1"/>
  <c r="Y119" i="3" s="1"/>
  <c r="V120" i="3"/>
  <c r="X120" i="3"/>
  <c r="Y120" i="3" s="1"/>
  <c r="V121" i="3"/>
  <c r="X121" i="3" s="1"/>
  <c r="Y121" i="3" s="1"/>
  <c r="V123" i="3"/>
  <c r="X123" i="3" s="1"/>
  <c r="Y123" i="3" s="1"/>
  <c r="V125" i="3"/>
  <c r="X125" i="3" s="1"/>
  <c r="Y125" i="3" s="1"/>
  <c r="V127" i="3"/>
  <c r="X127" i="3" s="1"/>
  <c r="Y127" i="3" s="1"/>
  <c r="V128" i="3"/>
  <c r="X128" i="3" s="1"/>
  <c r="Y128" i="3" s="1"/>
  <c r="V130" i="3"/>
  <c r="X130" i="3"/>
  <c r="Y130" i="3" s="1"/>
  <c r="V133" i="3"/>
  <c r="X133" i="3" s="1"/>
  <c r="Y133" i="3" s="1"/>
  <c r="V138" i="3"/>
  <c r="X138" i="3" s="1"/>
  <c r="Y138" i="3" s="1"/>
  <c r="V139" i="3"/>
  <c r="X139" i="3" s="1"/>
  <c r="Y139" i="3" s="1"/>
  <c r="V144" i="3"/>
  <c r="X144" i="3" s="1"/>
  <c r="Y144" i="3" s="1"/>
  <c r="V146" i="3"/>
  <c r="X146" i="3"/>
  <c r="Y146" i="3" s="1"/>
  <c r="V148" i="3"/>
  <c r="X148" i="3" s="1"/>
  <c r="Y148" i="3" s="1"/>
  <c r="V149" i="3"/>
  <c r="X149" i="3" s="1"/>
  <c r="Y149" i="3" s="1"/>
  <c r="V150" i="3"/>
  <c r="X150" i="3" s="1"/>
  <c r="Y150" i="3" s="1"/>
  <c r="V151" i="3"/>
  <c r="X151" i="3" s="1"/>
  <c r="Y151" i="3" s="1"/>
  <c r="V152" i="3"/>
  <c r="X152" i="3" s="1"/>
  <c r="Y152" i="3" s="1"/>
  <c r="V154" i="3"/>
  <c r="X154" i="3" s="1"/>
  <c r="Y154" i="3" s="1"/>
  <c r="V156" i="3"/>
  <c r="X156" i="3" s="1"/>
  <c r="Y156" i="3" s="1"/>
  <c r="V158" i="3"/>
  <c r="X158" i="3" s="1"/>
  <c r="Y158" i="3" s="1"/>
  <c r="V160" i="3"/>
  <c r="X160" i="3" s="1"/>
  <c r="Y160" i="3" s="1"/>
  <c r="V162" i="3"/>
  <c r="X162" i="3" s="1"/>
  <c r="Y162" i="3" s="1"/>
  <c r="V164" i="3"/>
  <c r="X164" i="3"/>
  <c r="Y164" i="3" s="1"/>
  <c r="V166" i="3"/>
  <c r="X166" i="3" s="1"/>
  <c r="Y166" i="3" s="1"/>
  <c r="V169" i="3"/>
  <c r="X169" i="3"/>
  <c r="Y169" i="3"/>
  <c r="V174" i="3"/>
  <c r="X174" i="3"/>
  <c r="Y174" i="3" s="1"/>
  <c r="V175" i="3"/>
  <c r="X175" i="3" s="1"/>
  <c r="Y175" i="3" s="1"/>
  <c r="V180" i="3"/>
  <c r="X180" i="3" s="1"/>
  <c r="Y180" i="3" s="1"/>
  <c r="V183" i="3"/>
  <c r="X183" i="3" s="1"/>
  <c r="Y183" i="3" s="1"/>
  <c r="V188" i="3"/>
  <c r="X188" i="3" s="1"/>
  <c r="Y188" i="3" s="1"/>
  <c r="V189" i="3"/>
  <c r="X189" i="3"/>
  <c r="Y189" i="3" s="1"/>
  <c r="V194" i="3"/>
  <c r="X194" i="3" s="1"/>
  <c r="Y194" i="3" s="1"/>
  <c r="V195" i="3"/>
  <c r="X195" i="3" s="1"/>
  <c r="Y195" i="3" s="1"/>
  <c r="V197" i="3"/>
  <c r="X197" i="3"/>
  <c r="Y197" i="3"/>
  <c r="V202" i="3"/>
  <c r="X202" i="3" s="1"/>
  <c r="Y202" i="3" s="1"/>
  <c r="V204" i="3"/>
  <c r="X204" i="3" s="1"/>
  <c r="Y204" i="3" s="1"/>
  <c r="V206" i="3"/>
  <c r="X206" i="3" s="1"/>
  <c r="Y206" i="3" s="1"/>
  <c r="V211" i="3"/>
  <c r="X211" i="3" s="1"/>
  <c r="Y211" i="3" s="1"/>
  <c r="V213" i="3"/>
  <c r="X213" i="3" s="1"/>
  <c r="Y213" i="3" s="1"/>
  <c r="V216" i="3"/>
  <c r="X216" i="3"/>
  <c r="Y216" i="3" s="1"/>
  <c r="V220" i="3"/>
  <c r="X220" i="3" s="1"/>
  <c r="Y220" i="3" s="1"/>
  <c r="V226" i="3"/>
  <c r="X226" i="3"/>
  <c r="Y226" i="3" s="1"/>
  <c r="V228" i="3"/>
  <c r="X228" i="3" s="1"/>
  <c r="Y228" i="3" s="1"/>
  <c r="V233" i="3"/>
  <c r="X233" i="3" s="1"/>
  <c r="Y233" i="3" s="1"/>
  <c r="V235" i="3"/>
  <c r="X235" i="3" s="1"/>
  <c r="Y235" i="3" s="1"/>
  <c r="V236" i="3"/>
  <c r="X236" i="3" s="1"/>
  <c r="Y236" i="3" s="1"/>
  <c r="V237" i="3"/>
  <c r="X237" i="3"/>
  <c r="Y237" i="3"/>
  <c r="V238" i="3"/>
  <c r="X238" i="3" s="1"/>
  <c r="Y238" i="3" s="1"/>
  <c r="V239" i="3"/>
  <c r="X239" i="3" s="1"/>
  <c r="Y239" i="3" s="1"/>
  <c r="V31" i="4"/>
  <c r="X31" i="4" s="1"/>
  <c r="Y31" i="4" s="1"/>
  <c r="V32" i="4"/>
  <c r="X32" i="4" s="1"/>
  <c r="Y32" i="4" s="1"/>
  <c r="V30" i="4"/>
  <c r="V34" i="4"/>
  <c r="X34" i="4" s="1"/>
  <c r="Y34" i="4" s="1"/>
  <c r="V39" i="4"/>
  <c r="X39" i="4" s="1"/>
  <c r="Y39" i="4" s="1"/>
  <c r="V40" i="4"/>
  <c r="X40" i="4" s="1"/>
  <c r="Y40" i="4" s="1"/>
  <c r="V41" i="4"/>
  <c r="X41" i="4"/>
  <c r="Y41" i="4" s="1"/>
  <c r="V42" i="4"/>
  <c r="X42" i="4" s="1"/>
  <c r="Y42" i="4" s="1"/>
  <c r="V43" i="4"/>
  <c r="X43" i="4"/>
  <c r="Y43" i="4" s="1"/>
  <c r="V44" i="4"/>
  <c r="X44" i="4" s="1"/>
  <c r="Y44" i="4" s="1"/>
  <c r="V46" i="4"/>
  <c r="X46" i="4" s="1"/>
  <c r="Y46" i="4" s="1"/>
  <c r="V51" i="4"/>
  <c r="X51" i="4"/>
  <c r="Y51" i="4" s="1"/>
  <c r="V56" i="4"/>
  <c r="X56" i="4"/>
  <c r="Y56" i="4" s="1"/>
  <c r="V61" i="4"/>
  <c r="X61" i="4" s="1"/>
  <c r="Y61" i="4" s="1"/>
  <c r="V66" i="4"/>
  <c r="X66" i="4" s="1"/>
  <c r="Y66" i="4" s="1"/>
  <c r="V71" i="4"/>
  <c r="X71" i="4" s="1"/>
  <c r="Y71" i="4" s="1"/>
  <c r="V76" i="4"/>
  <c r="X76" i="4"/>
  <c r="Y76" i="4" s="1"/>
  <c r="V81" i="4"/>
  <c r="X81" i="4" s="1"/>
  <c r="Y81" i="4" s="1"/>
  <c r="V86" i="4"/>
  <c r="X86" i="4" s="1"/>
  <c r="Y86" i="4" s="1"/>
  <c r="V91" i="4"/>
  <c r="X91" i="4" s="1"/>
  <c r="Y91" i="4" s="1"/>
  <c r="V96" i="4"/>
  <c r="X96" i="4"/>
  <c r="Y96" i="4" s="1"/>
  <c r="V98" i="4"/>
  <c r="X98" i="4" s="1"/>
  <c r="Y98" i="4" s="1"/>
  <c r="V100" i="4"/>
  <c r="X100" i="4" s="1"/>
  <c r="Y100" i="4" s="1"/>
  <c r="V102" i="4"/>
  <c r="X102" i="4" s="1"/>
  <c r="Y102" i="4" s="1"/>
  <c r="V104" i="4"/>
  <c r="X104" i="4"/>
  <c r="Y104" i="4"/>
  <c r="V106" i="4"/>
  <c r="X106" i="4" s="1"/>
  <c r="Y106" i="4" s="1"/>
  <c r="V108" i="4"/>
  <c r="X108" i="4" s="1"/>
  <c r="Y108" i="4" s="1"/>
  <c r="V110" i="4"/>
  <c r="X110" i="4" s="1"/>
  <c r="Y110" i="4" s="1"/>
  <c r="V112" i="4"/>
  <c r="X112" i="4" s="1"/>
  <c r="Y112" i="4" s="1"/>
  <c r="V114" i="4"/>
  <c r="X114" i="4" s="1"/>
  <c r="Y114" i="4" s="1"/>
  <c r="V116" i="4"/>
  <c r="X116" i="4" s="1"/>
  <c r="Y116" i="4" s="1"/>
  <c r="V118" i="4"/>
  <c r="X118" i="4" s="1"/>
  <c r="Y118" i="4" s="1"/>
  <c r="V120" i="4"/>
  <c r="X120" i="4" s="1"/>
  <c r="Y120" i="4" s="1"/>
  <c r="V122" i="4"/>
  <c r="X122" i="4" s="1"/>
  <c r="Y122" i="4" s="1"/>
  <c r="V124" i="4"/>
  <c r="X124" i="4" s="1"/>
  <c r="Y124" i="4" s="1"/>
  <c r="V126" i="4"/>
  <c r="X126" i="4" s="1"/>
  <c r="Y126" i="4" s="1"/>
  <c r="V128" i="4"/>
  <c r="X128" i="4" s="1"/>
  <c r="Y128" i="4" s="1"/>
  <c r="V130" i="4"/>
  <c r="X130" i="4" s="1"/>
  <c r="Y130" i="4" s="1"/>
  <c r="V132" i="4"/>
  <c r="X132" i="4" s="1"/>
  <c r="Y132" i="4" s="1"/>
  <c r="V134" i="4"/>
  <c r="X134" i="4" s="1"/>
  <c r="Y134" i="4" s="1"/>
  <c r="V136" i="4"/>
  <c r="X136" i="4" s="1"/>
  <c r="Y136" i="4" s="1"/>
  <c r="V141" i="4"/>
  <c r="X141" i="4"/>
  <c r="Y141" i="4" s="1"/>
  <c r="V143" i="4"/>
  <c r="X143" i="4" s="1"/>
  <c r="Y143" i="4" s="1"/>
  <c r="V146" i="4"/>
  <c r="X146" i="4" s="1"/>
  <c r="Y146" i="4" s="1"/>
  <c r="V151" i="4"/>
  <c r="X151" i="4" s="1"/>
  <c r="Y151" i="4" s="1"/>
  <c r="V152" i="4"/>
  <c r="X152" i="4"/>
  <c r="Y152" i="4" s="1"/>
  <c r="V154" i="4"/>
  <c r="X154" i="4" s="1"/>
  <c r="Y154" i="4" s="1"/>
  <c r="V158" i="4"/>
  <c r="X158" i="4" s="1"/>
  <c r="Y158" i="4" s="1"/>
  <c r="V159" i="4"/>
  <c r="X159" i="4" s="1"/>
  <c r="Y159" i="4" s="1"/>
  <c r="V164" i="4"/>
  <c r="X164" i="4" s="1"/>
  <c r="Y164" i="4" s="1"/>
  <c r="V165" i="4"/>
  <c r="X165" i="4" s="1"/>
  <c r="Y165" i="4" s="1"/>
  <c r="V166" i="4"/>
  <c r="X166" i="4" s="1"/>
  <c r="Y166" i="4" s="1"/>
  <c r="V170" i="4"/>
  <c r="X170" i="4" s="1"/>
  <c r="Y170" i="4" s="1"/>
  <c r="V171" i="4"/>
  <c r="X171" i="4" s="1"/>
  <c r="Y171" i="4" s="1"/>
  <c r="V176" i="4"/>
  <c r="X176" i="4" s="1"/>
  <c r="Y176" i="4" s="1"/>
  <c r="V177" i="4"/>
  <c r="X177" i="4" s="1"/>
  <c r="Y177" i="4" s="1"/>
  <c r="V178" i="4"/>
  <c r="X178" i="4" s="1"/>
  <c r="Y178" i="4" s="1"/>
  <c r="V179" i="4"/>
  <c r="X179" i="4" s="1"/>
  <c r="Y179" i="4" s="1"/>
  <c r="V180" i="4"/>
  <c r="X180" i="4" s="1"/>
  <c r="Y180" i="4"/>
  <c r="V181" i="4"/>
  <c r="X181" i="4" s="1"/>
  <c r="Y181" i="4" s="1"/>
  <c r="V185" i="4"/>
  <c r="X185" i="4" s="1"/>
  <c r="Y185" i="4" s="1"/>
  <c r="V186" i="4"/>
  <c r="X186" i="4" s="1"/>
  <c r="Y186" i="4" s="1"/>
  <c r="V191" i="4"/>
  <c r="X191" i="4"/>
  <c r="Y191" i="4" s="1"/>
  <c r="V192" i="4"/>
  <c r="X192" i="4"/>
  <c r="Y192" i="4" s="1"/>
  <c r="V193" i="4"/>
  <c r="X193" i="4" s="1"/>
  <c r="Y193" i="4" s="1"/>
  <c r="V194" i="4"/>
  <c r="X194" i="4" s="1"/>
  <c r="Y194" i="4" s="1"/>
  <c r="V199" i="4"/>
  <c r="X199" i="4"/>
  <c r="Y199" i="4" s="1"/>
  <c r="V200" i="4"/>
  <c r="X200" i="4" s="1"/>
  <c r="Y200" i="4" s="1"/>
  <c r="V205" i="4"/>
  <c r="X205" i="4" s="1"/>
  <c r="Y205" i="4" s="1"/>
  <c r="V207" i="4"/>
  <c r="X207" i="4" s="1"/>
  <c r="Y207" i="4" s="1"/>
  <c r="V211" i="4"/>
  <c r="X211" i="4" s="1"/>
  <c r="Y211" i="4" s="1"/>
  <c r="V212" i="4"/>
  <c r="X212" i="4" s="1"/>
  <c r="Y212" i="4" s="1"/>
  <c r="V213" i="4"/>
  <c r="X213" i="4" s="1"/>
  <c r="Y213" i="4" s="1"/>
  <c r="V219" i="4"/>
  <c r="X219" i="4" s="1"/>
  <c r="Y219" i="4" s="1"/>
  <c r="V221" i="4"/>
  <c r="X221" i="4" s="1"/>
  <c r="Y221" i="4" s="1"/>
  <c r="V226" i="4"/>
  <c r="X226" i="4" s="1"/>
  <c r="Y226" i="4" s="1"/>
  <c r="V228" i="4"/>
  <c r="X228" i="4" s="1"/>
  <c r="Y228" i="4" s="1"/>
  <c r="V230" i="4"/>
  <c r="X230" i="4"/>
  <c r="Y230" i="4" s="1"/>
  <c r="V231" i="4"/>
  <c r="X231" i="4" s="1"/>
  <c r="Y231" i="4" s="1"/>
  <c r="V232" i="4"/>
  <c r="X232" i="4" s="1"/>
  <c r="Y232" i="4" s="1"/>
  <c r="V233" i="4"/>
  <c r="X233" i="4" s="1"/>
  <c r="Y233" i="4" s="1"/>
  <c r="V234" i="4"/>
  <c r="X234" i="4"/>
  <c r="Y234" i="4" s="1"/>
  <c r="V239" i="4"/>
  <c r="X239" i="4" s="1"/>
  <c r="Y239" i="4" s="1"/>
  <c r="V240" i="4"/>
  <c r="X240" i="4" s="1"/>
  <c r="Y240" i="4" s="1"/>
  <c r="V245" i="4"/>
  <c r="X245" i="4" s="1"/>
  <c r="Y245" i="4" s="1"/>
  <c r="V247" i="4"/>
  <c r="X247" i="4" s="1"/>
  <c r="Y247" i="4" s="1"/>
  <c r="V248" i="4"/>
  <c r="X248" i="4"/>
  <c r="Y248" i="4" s="1"/>
  <c r="V253" i="4"/>
  <c r="X253" i="4" s="1"/>
  <c r="Y253" i="4" s="1"/>
  <c r="V254" i="4"/>
  <c r="X254" i="4" s="1"/>
  <c r="Y254" i="4" s="1"/>
  <c r="V255" i="4"/>
  <c r="X255" i="4" s="1"/>
  <c r="Y255" i="4" s="1"/>
  <c r="V256" i="4"/>
  <c r="X256" i="4" s="1"/>
  <c r="Y256" i="4" s="1"/>
  <c r="V257" i="4"/>
  <c r="X257" i="4" s="1"/>
  <c r="Y257" i="4" s="1"/>
  <c r="V258" i="4"/>
  <c r="X258" i="4" s="1"/>
  <c r="Y258" i="4" s="1"/>
  <c r="V259" i="4"/>
  <c r="X259" i="4" s="1"/>
  <c r="Y259" i="4" s="1"/>
  <c r="V260" i="4"/>
  <c r="X260" i="4" s="1"/>
  <c r="Y260" i="4" s="1"/>
  <c r="V265" i="4"/>
  <c r="X265" i="4"/>
  <c r="Y265" i="4" s="1"/>
  <c r="V266" i="4"/>
  <c r="X266" i="4" s="1"/>
  <c r="Y266" i="4" s="1"/>
  <c r="V271" i="4"/>
  <c r="X271" i="4" s="1"/>
  <c r="Y271" i="4" s="1"/>
  <c r="V272" i="4"/>
  <c r="X272" i="4"/>
  <c r="Y272" i="4" s="1"/>
  <c r="V273" i="4"/>
  <c r="X273" i="4" s="1"/>
  <c r="Y273" i="4" s="1"/>
  <c r="V274" i="4"/>
  <c r="X274" i="4" s="1"/>
  <c r="Y274" i="4" s="1"/>
  <c r="V275" i="4"/>
  <c r="X275" i="4" s="1"/>
  <c r="Y275" i="4" s="1"/>
  <c r="V276" i="4"/>
  <c r="X276" i="4" s="1"/>
  <c r="Y276" i="4" s="1"/>
  <c r="V277" i="4"/>
  <c r="X277" i="4" s="1"/>
  <c r="Y277" i="4" s="1"/>
  <c r="V278" i="4"/>
  <c r="X278" i="4" s="1"/>
  <c r="Y278" i="4" s="1"/>
  <c r="V279" i="4"/>
  <c r="X279" i="4" s="1"/>
  <c r="Y279" i="4" s="1"/>
  <c r="V280" i="4"/>
  <c r="X280" i="4" s="1"/>
  <c r="Y280" i="4" s="1"/>
  <c r="V281" i="4"/>
  <c r="X281" i="4" s="1"/>
  <c r="Y281" i="4" s="1"/>
  <c r="V282" i="4"/>
  <c r="X282" i="4" s="1"/>
  <c r="Y282" i="4" s="1"/>
  <c r="V283" i="4"/>
  <c r="X283" i="4"/>
  <c r="Y283" i="4" s="1"/>
  <c r="V284" i="4"/>
  <c r="X284" i="4" s="1"/>
  <c r="Y284" i="4" s="1"/>
  <c r="V285" i="4"/>
  <c r="X285" i="4" s="1"/>
  <c r="Y285" i="4" s="1"/>
  <c r="V286" i="4"/>
  <c r="X286" i="4" s="1"/>
  <c r="Y286" i="4" s="1"/>
  <c r="V291" i="4"/>
  <c r="X291" i="4" s="1"/>
  <c r="Y291" i="4" s="1"/>
  <c r="V292" i="4"/>
  <c r="X292" i="4"/>
  <c r="Y292" i="4" s="1"/>
  <c r="V293" i="4"/>
  <c r="X293" i="4" s="1"/>
  <c r="Y293" i="4" s="1"/>
  <c r="V294" i="4"/>
  <c r="X294" i="4" s="1"/>
  <c r="Y294" i="4" s="1"/>
  <c r="V295" i="4"/>
  <c r="X295" i="4" s="1"/>
  <c r="Y295" i="4" s="1"/>
  <c r="V296" i="4"/>
  <c r="X296" i="4" s="1"/>
  <c r="Y296" i="4" s="1"/>
  <c r="V301" i="4"/>
  <c r="X301" i="4" s="1"/>
  <c r="Y301" i="4" s="1"/>
  <c r="V302" i="4"/>
  <c r="X302" i="4" s="1"/>
  <c r="Y302" i="4" s="1"/>
  <c r="V303" i="4"/>
  <c r="X303" i="4" s="1"/>
  <c r="Y303" i="4" s="1"/>
  <c r="V304" i="4"/>
  <c r="X304" i="4" s="1"/>
  <c r="Y304" i="4" s="1"/>
  <c r="V305" i="4"/>
  <c r="X305" i="4"/>
  <c r="Y305" i="4" s="1"/>
  <c r="V306" i="4"/>
  <c r="X306" i="4" s="1"/>
  <c r="Y306" i="4" s="1"/>
  <c r="V307" i="4"/>
  <c r="X307" i="4" s="1"/>
  <c r="Y307" i="4" s="1"/>
  <c r="V308" i="4"/>
  <c r="X308" i="4" s="1"/>
  <c r="Y308" i="4"/>
  <c r="V309" i="4"/>
  <c r="X309" i="4" s="1"/>
  <c r="Y309" i="4" s="1"/>
  <c r="V311" i="4"/>
  <c r="X311" i="4" s="1"/>
  <c r="Y311" i="4" s="1"/>
  <c r="V316" i="4"/>
  <c r="X316" i="4" s="1"/>
  <c r="Y316" i="4" s="1"/>
  <c r="V318" i="4"/>
  <c r="X318" i="4" s="1"/>
  <c r="Y318" i="4" s="1"/>
  <c r="V320" i="4"/>
  <c r="X320" i="4"/>
  <c r="Y320" i="4" s="1"/>
  <c r="V321" i="4"/>
  <c r="X321" i="4" s="1"/>
  <c r="Y321" i="4" s="1"/>
  <c r="V322" i="4"/>
  <c r="X322" i="4"/>
  <c r="Y322" i="4" s="1"/>
  <c r="V323" i="4"/>
  <c r="X323" i="4" s="1"/>
  <c r="Y323" i="4" s="1"/>
  <c r="V324" i="4"/>
  <c r="X324" i="4" s="1"/>
  <c r="Y324" i="4" s="1"/>
  <c r="V325" i="4"/>
  <c r="X325" i="4" s="1"/>
  <c r="Y325" i="4" s="1"/>
  <c r="V330" i="4"/>
  <c r="X330" i="4"/>
  <c r="Y330" i="4" s="1"/>
  <c r="V331" i="4"/>
  <c r="X331" i="4" s="1"/>
  <c r="Y331" i="4" s="1"/>
  <c r="V332" i="4"/>
  <c r="X332" i="4" s="1"/>
  <c r="Y332" i="4" s="1"/>
  <c r="V333" i="4"/>
  <c r="X333" i="4" s="1"/>
  <c r="Y333" i="4" s="1"/>
  <c r="V338" i="4"/>
  <c r="X338" i="4" s="1"/>
  <c r="Y338" i="4" s="1"/>
  <c r="V340" i="4"/>
  <c r="X340" i="4" s="1"/>
  <c r="Y340" i="4" s="1"/>
  <c r="V342" i="4"/>
  <c r="X342" i="4" s="1"/>
  <c r="Y342" i="4" s="1"/>
  <c r="V344" i="4"/>
  <c r="X344" i="4"/>
  <c r="Y344" i="4"/>
  <c r="V345" i="4"/>
  <c r="X345" i="4" s="1"/>
  <c r="Y345" i="4" s="1"/>
  <c r="V346" i="4"/>
  <c r="X346" i="4" s="1"/>
  <c r="Y346" i="4" s="1"/>
  <c r="V347" i="4"/>
  <c r="X347" i="4" s="1"/>
  <c r="Y347" i="4" s="1"/>
  <c r="V348" i="4"/>
  <c r="X348" i="4" s="1"/>
  <c r="Y348" i="4" s="1"/>
  <c r="V349" i="4"/>
  <c r="X349" i="4" s="1"/>
  <c r="Y349" i="4" s="1"/>
  <c r="V350" i="4"/>
  <c r="X350" i="4" s="1"/>
  <c r="Y350" i="4" s="1"/>
  <c r="V351" i="4"/>
  <c r="X351" i="4" s="1"/>
  <c r="Y351" i="4" s="1"/>
  <c r="V356" i="4"/>
  <c r="X356" i="4" s="1"/>
  <c r="Y356" i="4" s="1"/>
  <c r="V357" i="4"/>
  <c r="X357" i="4" s="1"/>
  <c r="Y357" i="4" s="1"/>
  <c r="V358" i="4"/>
  <c r="X358" i="4" s="1"/>
  <c r="Y358" i="4" s="1"/>
  <c r="V363" i="4"/>
  <c r="X363" i="4" s="1"/>
  <c r="Y363" i="4" s="1"/>
  <c r="V364" i="4"/>
  <c r="X364" i="4" s="1"/>
  <c r="Y364" i="4" s="1"/>
  <c r="V365" i="4"/>
  <c r="X365" i="4" s="1"/>
  <c r="Y365" i="4" s="1"/>
  <c r="V366" i="4"/>
  <c r="X366" i="4" s="1"/>
  <c r="Y366" i="4" s="1"/>
  <c r="V367" i="4"/>
  <c r="X367" i="4" s="1"/>
  <c r="Y367" i="4" s="1"/>
  <c r="V368" i="4"/>
  <c r="X368" i="4" s="1"/>
  <c r="Y368" i="4" s="1"/>
  <c r="V369" i="4"/>
  <c r="X369" i="4" s="1"/>
  <c r="Y369" i="4" s="1"/>
  <c r="V370" i="4"/>
  <c r="X370" i="4" s="1"/>
  <c r="Y370" i="4" s="1"/>
  <c r="V371" i="4"/>
  <c r="X371" i="4" s="1"/>
  <c r="Y371" i="4" s="1"/>
  <c r="V372" i="4"/>
  <c r="X372" i="4"/>
  <c r="Y372" i="4"/>
  <c r="V373" i="4"/>
  <c r="X373" i="4" s="1"/>
  <c r="Y373" i="4" s="1"/>
  <c r="V374" i="4"/>
  <c r="X374" i="4" s="1"/>
  <c r="Y374" i="4" s="1"/>
  <c r="V375" i="4"/>
  <c r="X375" i="4" s="1"/>
  <c r="Y375" i="4" s="1"/>
  <c r="V376" i="4"/>
  <c r="X376" i="4" s="1"/>
  <c r="Y376" i="4" s="1"/>
  <c r="V377" i="4"/>
  <c r="X377" i="4" s="1"/>
  <c r="Y377" i="4" s="1"/>
  <c r="V378" i="4"/>
  <c r="X378" i="4" s="1"/>
  <c r="Y378" i="4" s="1"/>
  <c r="V379" i="4"/>
  <c r="X379" i="4" s="1"/>
  <c r="Y379" i="4" s="1"/>
  <c r="V380" i="4"/>
  <c r="X380" i="4"/>
  <c r="Y380" i="4"/>
  <c r="V381" i="4"/>
  <c r="X381" i="4" s="1"/>
  <c r="Y381" i="4" s="1"/>
  <c r="V382" i="4"/>
  <c r="X382" i="4" s="1"/>
  <c r="Y382" i="4" s="1"/>
  <c r="V383" i="4"/>
  <c r="X383" i="4" s="1"/>
  <c r="Y383" i="4" s="1"/>
  <c r="V384" i="4"/>
  <c r="X384" i="4" s="1"/>
  <c r="Y384" i="4" s="1"/>
  <c r="V389" i="4"/>
  <c r="X389" i="4" s="1"/>
  <c r="Y389" i="4" s="1"/>
  <c r="V390" i="4"/>
  <c r="X390" i="4" s="1"/>
  <c r="Y390" i="4" s="1"/>
  <c r="V391" i="4"/>
  <c r="X391" i="4" s="1"/>
  <c r="Y391" i="4" s="1"/>
  <c r="V392" i="4"/>
  <c r="X392" i="4" s="1"/>
  <c r="Y392" i="4" s="1"/>
  <c r="V393" i="4"/>
  <c r="X393" i="4" s="1"/>
  <c r="Y393" i="4" s="1"/>
  <c r="V394" i="4"/>
  <c r="X394" i="4" s="1"/>
  <c r="Y394" i="4" s="1"/>
  <c r="V395" i="4"/>
  <c r="X395" i="4" s="1"/>
  <c r="Y395" i="4" s="1"/>
  <c r="V396" i="4"/>
  <c r="X396" i="4"/>
  <c r="Y396" i="4" s="1"/>
  <c r="V397" i="4"/>
  <c r="X397" i="4" s="1"/>
  <c r="Y397" i="4" s="1"/>
  <c r="V398" i="4"/>
  <c r="X398" i="4" s="1"/>
  <c r="Y398" i="4" s="1"/>
  <c r="V403" i="4"/>
  <c r="X403" i="4" s="1"/>
  <c r="Y403" i="4" s="1"/>
  <c r="V404" i="4"/>
  <c r="X404" i="4" s="1"/>
  <c r="Y404" i="4" s="1"/>
  <c r="V405" i="4"/>
  <c r="X405" i="4" s="1"/>
  <c r="Y405" i="4" s="1"/>
  <c r="V406" i="4"/>
  <c r="X406" i="4" s="1"/>
  <c r="Y406" i="4" s="1"/>
  <c r="V407" i="4"/>
  <c r="X407" i="4" s="1"/>
  <c r="Y407" i="4" s="1"/>
  <c r="V408" i="4"/>
  <c r="X408" i="4" s="1"/>
  <c r="Y408" i="4" s="1"/>
  <c r="V409" i="4"/>
  <c r="X409" i="4" s="1"/>
  <c r="Y409" i="4"/>
  <c r="V414" i="4"/>
  <c r="X414" i="4" s="1"/>
  <c r="Y414" i="4" s="1"/>
  <c r="V415" i="4"/>
  <c r="X415" i="4" s="1"/>
  <c r="Y415" i="4" s="1"/>
  <c r="V420" i="4"/>
  <c r="X420" i="4" s="1"/>
  <c r="Y420" i="4" s="1"/>
  <c r="V421" i="4"/>
  <c r="X421" i="4" s="1"/>
  <c r="Y421" i="4" s="1"/>
  <c r="V422" i="4"/>
  <c r="X422" i="4" s="1"/>
  <c r="Y422" i="4" s="1"/>
  <c r="V423" i="4"/>
  <c r="X423" i="4" s="1"/>
  <c r="Y423" i="4" s="1"/>
  <c r="V424" i="4"/>
  <c r="X424" i="4" s="1"/>
  <c r="Y424" i="4" s="1"/>
  <c r="V435" i="4"/>
  <c r="X435" i="4" s="1"/>
  <c r="Y435" i="4" s="1"/>
  <c r="V440" i="4"/>
  <c r="X440" i="4" s="1"/>
  <c r="Y440" i="4" s="1"/>
  <c r="V445" i="4"/>
  <c r="X445" i="4" s="1"/>
  <c r="Y445" i="4" s="1"/>
  <c r="V446" i="4"/>
  <c r="X446" i="4" s="1"/>
  <c r="Y446" i="4" s="1"/>
  <c r="V447" i="4"/>
  <c r="X447" i="4" s="1"/>
  <c r="Y447" i="4" s="1"/>
  <c r="V452" i="4"/>
  <c r="X452" i="4"/>
  <c r="Y452" i="4" s="1"/>
  <c r="V453" i="4"/>
  <c r="X453" i="4" s="1"/>
  <c r="Y453" i="4" s="1"/>
  <c r="V454" i="4"/>
  <c r="X454" i="4" s="1"/>
  <c r="Y454" i="4" s="1"/>
  <c r="V455" i="4"/>
  <c r="X455" i="4" s="1"/>
  <c r="Y455" i="4" s="1"/>
  <c r="V456" i="4"/>
  <c r="X456" i="4" s="1"/>
  <c r="Y456" i="4" s="1"/>
  <c r="V457" i="4"/>
  <c r="X457" i="4" s="1"/>
  <c r="Y457" i="4"/>
  <c r="V458" i="4"/>
  <c r="X458" i="4" s="1"/>
  <c r="Y458" i="4" s="1"/>
  <c r="V459" i="4"/>
  <c r="X459" i="4" s="1"/>
  <c r="Y459" i="4" s="1"/>
  <c r="V464" i="4"/>
  <c r="X464" i="4"/>
  <c r="Y464" i="4"/>
  <c r="V473" i="4"/>
  <c r="X473" i="4" s="1"/>
  <c r="Y473" i="4" s="1"/>
  <c r="V474" i="4"/>
  <c r="X474" i="4" s="1"/>
  <c r="Y474" i="4" s="1"/>
  <c r="V479" i="4"/>
  <c r="X479" i="4" s="1"/>
  <c r="Y479" i="4" s="1"/>
  <c r="V102" i="6"/>
  <c r="X102" i="6" s="1"/>
  <c r="Y102" i="6" s="1"/>
  <c r="V101" i="6"/>
  <c r="V95" i="6"/>
  <c r="X95" i="6" s="1"/>
  <c r="Y95" i="6" s="1"/>
  <c r="V94" i="6"/>
  <c r="X94" i="6" s="1"/>
  <c r="Y94" i="6" s="1"/>
  <c r="V93" i="6"/>
  <c r="X93" i="6" s="1"/>
  <c r="Y93" i="6" s="1"/>
  <c r="V35" i="6"/>
  <c r="X35" i="6" s="1"/>
  <c r="Y35" i="6" s="1"/>
  <c r="V38" i="6"/>
  <c r="X38" i="6" s="1"/>
  <c r="Y38" i="6" s="1"/>
  <c r="V43" i="6"/>
  <c r="X43" i="6" s="1"/>
  <c r="Y43" i="6" s="1"/>
  <c r="V48" i="6"/>
  <c r="X48" i="6"/>
  <c r="Y48" i="6" s="1"/>
  <c r="V53" i="6"/>
  <c r="X53" i="6" s="1"/>
  <c r="Y53" i="6" s="1"/>
  <c r="V58" i="6"/>
  <c r="X58" i="6" s="1"/>
  <c r="Y58" i="6" s="1"/>
  <c r="V63" i="6"/>
  <c r="X63" i="6" s="1"/>
  <c r="Y63" i="6" s="1"/>
  <c r="V68" i="6"/>
  <c r="X68" i="6" s="1"/>
  <c r="Y68" i="6" s="1"/>
  <c r="V70" i="6"/>
  <c r="X70" i="6"/>
  <c r="Y70" i="6" s="1"/>
  <c r="V72" i="6"/>
  <c r="X72" i="6" s="1"/>
  <c r="Y72" i="6" s="1"/>
  <c r="V74" i="6"/>
  <c r="X74" i="6" s="1"/>
  <c r="Y74" i="6" s="1"/>
  <c r="V76" i="6"/>
  <c r="X76" i="6"/>
  <c r="Y76" i="6" s="1"/>
  <c r="V81" i="6"/>
  <c r="X81" i="6" s="1"/>
  <c r="Y81" i="6" s="1"/>
  <c r="V82" i="6"/>
  <c r="X82" i="6"/>
  <c r="Y82" i="6" s="1"/>
  <c r="V83" i="6"/>
  <c r="X83" i="6" s="1"/>
  <c r="Y83" i="6" s="1"/>
  <c r="V84" i="6"/>
  <c r="X84" i="6" s="1"/>
  <c r="Y84" i="6" s="1"/>
  <c r="V85" i="6"/>
  <c r="X85" i="6" s="1"/>
  <c r="Y85" i="6" s="1"/>
  <c r="V86" i="6"/>
  <c r="X86" i="6"/>
  <c r="Y86" i="6" s="1"/>
  <c r="V88" i="6"/>
  <c r="X88" i="6" s="1"/>
  <c r="Y88" i="6" s="1"/>
  <c r="V96" i="6"/>
  <c r="X96" i="6" s="1"/>
  <c r="Y96" i="6" s="1"/>
  <c r="V98" i="6"/>
  <c r="X98" i="6"/>
  <c r="Y98" i="6" s="1"/>
  <c r="V100" i="6"/>
  <c r="X100" i="6" s="1"/>
  <c r="Y100" i="6" s="1"/>
  <c r="X101" i="6"/>
  <c r="Y101" i="6" s="1"/>
  <c r="V103" i="6"/>
  <c r="X103" i="6" s="1"/>
  <c r="Y103" i="6" s="1"/>
  <c r="V105" i="6"/>
  <c r="X105" i="6" s="1"/>
  <c r="Y105" i="6" s="1"/>
  <c r="V106" i="6"/>
  <c r="X106" i="6" s="1"/>
  <c r="Y106" i="6" s="1"/>
  <c r="V107" i="6"/>
  <c r="X107" i="6" s="1"/>
  <c r="Y107" i="6" s="1"/>
  <c r="V108" i="6"/>
  <c r="X108" i="6" s="1"/>
  <c r="Y108" i="6" s="1"/>
  <c r="V109" i="6"/>
  <c r="X109" i="6" s="1"/>
  <c r="Y109" i="6" s="1"/>
  <c r="V110" i="6"/>
  <c r="X110" i="6"/>
  <c r="Y110" i="6" s="1"/>
  <c r="V111" i="6"/>
  <c r="X111" i="6" s="1"/>
  <c r="Y111" i="6" s="1"/>
  <c r="V112" i="6"/>
  <c r="X112" i="6"/>
  <c r="Y112" i="6"/>
  <c r="V117" i="6"/>
  <c r="X117" i="6"/>
  <c r="Y117" i="6" s="1"/>
  <c r="V119" i="6"/>
  <c r="X119" i="6" s="1"/>
  <c r="Y119" i="6" s="1"/>
  <c r="V120" i="6"/>
  <c r="X120" i="6" s="1"/>
  <c r="Y120" i="6" s="1"/>
  <c r="V121" i="6"/>
  <c r="X121" i="6" s="1"/>
  <c r="Y121" i="6" s="1"/>
  <c r="V125" i="6"/>
  <c r="X125" i="6" s="1"/>
  <c r="Y125" i="6" s="1"/>
  <c r="V126" i="6"/>
  <c r="X126" i="6" s="1"/>
  <c r="Y126" i="6" s="1"/>
  <c r="V127" i="6"/>
  <c r="X127" i="6" s="1"/>
  <c r="Y127" i="6" s="1"/>
  <c r="V128" i="6"/>
  <c r="X128" i="6" s="1"/>
  <c r="Y128" i="6" s="1"/>
  <c r="V129" i="6"/>
  <c r="X129" i="6" s="1"/>
  <c r="Y129" i="6" s="1"/>
  <c r="V130" i="6"/>
  <c r="X130" i="6" s="1"/>
  <c r="Y130" i="6" s="1"/>
  <c r="V131" i="6"/>
  <c r="X131" i="6" s="1"/>
  <c r="Y131" i="6" s="1"/>
  <c r="V132" i="6"/>
  <c r="X132" i="6" s="1"/>
  <c r="Y132" i="6" s="1"/>
  <c r="V133" i="6"/>
  <c r="X133" i="6" s="1"/>
  <c r="Y133" i="6" s="1"/>
  <c r="V134" i="6"/>
  <c r="X134" i="6" s="1"/>
  <c r="Y134" i="6" s="1"/>
  <c r="V135" i="6"/>
  <c r="X135" i="6" s="1"/>
  <c r="Y135" i="6" s="1"/>
  <c r="V140" i="6"/>
  <c r="X140" i="6" s="1"/>
  <c r="Y140" i="6" s="1"/>
  <c r="V142" i="6"/>
  <c r="X142" i="6"/>
  <c r="Y142" i="6" s="1"/>
  <c r="V143" i="6"/>
  <c r="X143" i="6" s="1"/>
  <c r="Y143" i="6" s="1"/>
  <c r="V144" i="6"/>
  <c r="X144" i="6"/>
  <c r="Y144" i="6" s="1"/>
  <c r="V149" i="6"/>
  <c r="X149" i="6" s="1"/>
  <c r="Y149" i="6" s="1"/>
  <c r="V151" i="6"/>
  <c r="X151" i="6" s="1"/>
  <c r="Y151" i="6" s="1"/>
  <c r="V153" i="6"/>
  <c r="X153" i="6" s="1"/>
  <c r="Y153" i="6" s="1"/>
  <c r="V155" i="6"/>
  <c r="X155" i="6" s="1"/>
  <c r="Y155" i="6" s="1"/>
  <c r="V156" i="6"/>
  <c r="X156" i="6" s="1"/>
  <c r="Y156" i="6" s="1"/>
  <c r="V157" i="6"/>
  <c r="X157" i="6"/>
  <c r="Y157" i="6" s="1"/>
  <c r="V158" i="6"/>
  <c r="X158" i="6" s="1"/>
  <c r="Y158" i="6" s="1"/>
  <c r="V159" i="6"/>
  <c r="X159" i="6" s="1"/>
  <c r="Y159" i="6" s="1"/>
  <c r="V553" i="5"/>
  <c r="X553" i="5" s="1"/>
  <c r="Y553" i="5" s="1"/>
  <c r="V552" i="5"/>
  <c r="X552" i="5" s="1"/>
  <c r="Y552" i="5" s="1"/>
  <c r="V546" i="5"/>
  <c r="X546" i="5" s="1"/>
  <c r="Y546" i="5" s="1"/>
  <c r="V545" i="5"/>
  <c r="X545" i="5" s="1"/>
  <c r="Y545" i="5" s="1"/>
  <c r="V544" i="5"/>
  <c r="X544" i="5" s="1"/>
  <c r="Y544" i="5" s="1"/>
  <c r="V207" i="5"/>
  <c r="X207" i="5" s="1"/>
  <c r="Y207" i="5" s="1"/>
  <c r="V201" i="5"/>
  <c r="X201" i="5" s="1"/>
  <c r="Y201" i="5" s="1"/>
  <c r="V200" i="5"/>
  <c r="X200" i="5" s="1"/>
  <c r="Y200" i="5" s="1"/>
  <c r="V194" i="5"/>
  <c r="X194" i="5" s="1"/>
  <c r="Y194" i="5" s="1"/>
  <c r="V175" i="5"/>
  <c r="X175" i="5" s="1"/>
  <c r="Y175" i="5" s="1"/>
  <c r="V174" i="5"/>
  <c r="X174" i="5" s="1"/>
  <c r="Y174" i="5" s="1"/>
  <c r="V173" i="5"/>
  <c r="X173" i="5" s="1"/>
  <c r="Y173" i="5" s="1"/>
  <c r="V167" i="5"/>
  <c r="X167" i="5" s="1"/>
  <c r="Y167" i="5" s="1"/>
  <c r="V161" i="5"/>
  <c r="X161" i="5" s="1"/>
  <c r="Y161" i="5" s="1"/>
  <c r="V160" i="5"/>
  <c r="X160" i="5" s="1"/>
  <c r="Y160" i="5" s="1"/>
  <c r="V41" i="5"/>
  <c r="X41" i="5" s="1"/>
  <c r="Y41" i="5" s="1"/>
  <c r="V40" i="5"/>
  <c r="X40" i="5" s="1"/>
  <c r="Y40" i="5" s="1"/>
  <c r="V34" i="5"/>
  <c r="X34" i="5" s="1"/>
  <c r="Y34" i="5" s="1"/>
  <c r="V35" i="5"/>
  <c r="X35" i="5" s="1"/>
  <c r="Y35" i="5" s="1"/>
  <c r="V43" i="5"/>
  <c r="X43" i="5" s="1"/>
  <c r="Y43" i="5" s="1"/>
  <c r="V48" i="5"/>
  <c r="X48" i="5" s="1"/>
  <c r="Y48" i="5" s="1"/>
  <c r="V49" i="5"/>
  <c r="X49" i="5" s="1"/>
  <c r="Y49" i="5" s="1"/>
  <c r="V50" i="5"/>
  <c r="X50" i="5" s="1"/>
  <c r="Y50" i="5" s="1"/>
  <c r="V51" i="5"/>
  <c r="X51" i="5" s="1"/>
  <c r="Y51" i="5" s="1"/>
  <c r="V52" i="5"/>
  <c r="X52" i="5" s="1"/>
  <c r="Y52" i="5" s="1"/>
  <c r="V53" i="5"/>
  <c r="X53" i="5" s="1"/>
  <c r="Y53" i="5" s="1"/>
  <c r="V55" i="5"/>
  <c r="X55" i="5" s="1"/>
  <c r="Y55" i="5" s="1"/>
  <c r="V60" i="5"/>
  <c r="X60" i="5" s="1"/>
  <c r="Y60" i="5"/>
  <c r="V65" i="5"/>
  <c r="X65" i="5" s="1"/>
  <c r="Y65" i="5" s="1"/>
  <c r="V70" i="5"/>
  <c r="X70" i="5" s="1"/>
  <c r="Y70" i="5" s="1"/>
  <c r="V75" i="5"/>
  <c r="X75" i="5" s="1"/>
  <c r="Y75" i="5" s="1"/>
  <c r="V80" i="5"/>
  <c r="X80" i="5" s="1"/>
  <c r="Y80" i="5" s="1"/>
  <c r="V85" i="5"/>
  <c r="X85" i="5" s="1"/>
  <c r="Y85" i="5" s="1"/>
  <c r="V90" i="5"/>
  <c r="X90" i="5" s="1"/>
  <c r="Y90" i="5" s="1"/>
  <c r="V95" i="5"/>
  <c r="X95" i="5" s="1"/>
  <c r="Y95" i="5" s="1"/>
  <c r="V100" i="5"/>
  <c r="X100" i="5" s="1"/>
  <c r="Y100" i="5" s="1"/>
  <c r="V105" i="5"/>
  <c r="X105" i="5" s="1"/>
  <c r="Y105" i="5" s="1"/>
  <c r="V107" i="5"/>
  <c r="X107" i="5" s="1"/>
  <c r="Y107" i="5" s="1"/>
  <c r="V109" i="5"/>
  <c r="X109" i="5" s="1"/>
  <c r="Y109" i="5" s="1"/>
  <c r="V111" i="5"/>
  <c r="X111" i="5" s="1"/>
  <c r="Y111" i="5" s="1"/>
  <c r="V113" i="5"/>
  <c r="X113" i="5" s="1"/>
  <c r="Y113" i="5" s="1"/>
  <c r="V115" i="5"/>
  <c r="X115" i="5" s="1"/>
  <c r="Y115" i="5" s="1"/>
  <c r="V117" i="5"/>
  <c r="X117" i="5" s="1"/>
  <c r="Y117" i="5" s="1"/>
  <c r="V119" i="5"/>
  <c r="X119" i="5" s="1"/>
  <c r="Y119" i="5" s="1"/>
  <c r="V121" i="5"/>
  <c r="X121" i="5" s="1"/>
  <c r="Y121" i="5" s="1"/>
  <c r="V123" i="5"/>
  <c r="X123" i="5" s="1"/>
  <c r="Y123" i="5" s="1"/>
  <c r="V125" i="5"/>
  <c r="X125" i="5" s="1"/>
  <c r="Y125" i="5" s="1"/>
  <c r="V127" i="5"/>
  <c r="X127" i="5" s="1"/>
  <c r="Y127" i="5" s="1"/>
  <c r="V129" i="5"/>
  <c r="X129" i="5" s="1"/>
  <c r="Y129" i="5" s="1"/>
  <c r="V131" i="5"/>
  <c r="X131" i="5" s="1"/>
  <c r="Y131" i="5" s="1"/>
  <c r="V133" i="5"/>
  <c r="X133" i="5" s="1"/>
  <c r="Y133" i="5" s="1"/>
  <c r="V135" i="5"/>
  <c r="X135" i="5" s="1"/>
  <c r="Y135" i="5" s="1"/>
  <c r="V137" i="5"/>
  <c r="X137" i="5" s="1"/>
  <c r="Y137" i="5" s="1"/>
  <c r="V139" i="5"/>
  <c r="X139" i="5" s="1"/>
  <c r="Y139" i="5" s="1"/>
  <c r="V144" i="5"/>
  <c r="X144" i="5" s="1"/>
  <c r="Y144" i="5" s="1"/>
  <c r="V146" i="5"/>
  <c r="X146" i="5" s="1"/>
  <c r="Y146" i="5" s="1"/>
  <c r="V148" i="5"/>
  <c r="X148" i="5" s="1"/>
  <c r="Y148" i="5" s="1"/>
  <c r="V150" i="5"/>
  <c r="X150" i="5" s="1"/>
  <c r="Y150" i="5" s="1"/>
  <c r="V152" i="5"/>
  <c r="X152" i="5" s="1"/>
  <c r="Y152" i="5" s="1"/>
  <c r="V155" i="5"/>
  <c r="X155" i="5" s="1"/>
  <c r="Y155" i="5" s="1"/>
  <c r="V163" i="5"/>
  <c r="X163" i="5" s="1"/>
  <c r="Y163" i="5" s="1"/>
  <c r="V168" i="5"/>
  <c r="X168" i="5" s="1"/>
  <c r="Y168" i="5" s="1"/>
  <c r="V176" i="5"/>
  <c r="X176" i="5" s="1"/>
  <c r="Y176" i="5" s="1"/>
  <c r="V181" i="5"/>
  <c r="X181" i="5" s="1"/>
  <c r="Y181" i="5" s="1"/>
  <c r="V182" i="5"/>
  <c r="X182" i="5" s="1"/>
  <c r="Y182" i="5" s="1"/>
  <c r="V183" i="5"/>
  <c r="X183" i="5" s="1"/>
  <c r="Y183" i="5" s="1"/>
  <c r="V184" i="5"/>
  <c r="X184" i="5" s="1"/>
  <c r="Y184" i="5" s="1"/>
  <c r="V185" i="5"/>
  <c r="X185" i="5" s="1"/>
  <c r="Y185" i="5" s="1"/>
  <c r="V189" i="5"/>
  <c r="X189" i="5" s="1"/>
  <c r="Y189" i="5" s="1"/>
  <c r="V190" i="5"/>
  <c r="X190" i="5" s="1"/>
  <c r="Y190" i="5" s="1"/>
  <c r="V195" i="5"/>
  <c r="X195" i="5" s="1"/>
  <c r="Y195" i="5" s="1"/>
  <c r="V202" i="5"/>
  <c r="X202" i="5" s="1"/>
  <c r="Y202" i="5" s="1"/>
  <c r="V208" i="5"/>
  <c r="X208" i="5" s="1"/>
  <c r="Y208" i="5" s="1"/>
  <c r="V213" i="5"/>
  <c r="X213" i="5" s="1"/>
  <c r="Y213" i="5" s="1"/>
  <c r="V215" i="5"/>
  <c r="X215" i="5" s="1"/>
  <c r="Y215" i="5" s="1"/>
  <c r="V219" i="5"/>
  <c r="X219" i="5" s="1"/>
  <c r="Y219" i="5" s="1"/>
  <c r="V220" i="5"/>
  <c r="X220" i="5" s="1"/>
  <c r="Y220" i="5" s="1"/>
  <c r="V221" i="5"/>
  <c r="X221" i="5" s="1"/>
  <c r="Y221" i="5" s="1"/>
  <c r="V227" i="5"/>
  <c r="X227" i="5" s="1"/>
  <c r="Y227" i="5" s="1"/>
  <c r="V229" i="5"/>
  <c r="X229" i="5" s="1"/>
  <c r="Y229" i="5" s="1"/>
  <c r="V234" i="5"/>
  <c r="X234" i="5" s="1"/>
  <c r="Y234" i="5" s="1"/>
  <c r="V236" i="5"/>
  <c r="X236" i="5" s="1"/>
  <c r="Y236" i="5" s="1"/>
  <c r="V238" i="5"/>
  <c r="X238" i="5" s="1"/>
  <c r="Y238" i="5" s="1"/>
  <c r="V240" i="5"/>
  <c r="X240" i="5" s="1"/>
  <c r="Y240" i="5" s="1"/>
  <c r="V241" i="5"/>
  <c r="X241" i="5" s="1"/>
  <c r="Y241" i="5" s="1"/>
  <c r="V242" i="5"/>
  <c r="X242" i="5" s="1"/>
  <c r="Y242" i="5" s="1"/>
  <c r="V243" i="5"/>
  <c r="X243" i="5" s="1"/>
  <c r="Y243" i="5" s="1"/>
  <c r="V244" i="5"/>
  <c r="X244" i="5" s="1"/>
  <c r="Y244" i="5" s="1"/>
  <c r="V245" i="5"/>
  <c r="X245" i="5" s="1"/>
  <c r="Y245" i="5" s="1"/>
  <c r="V250" i="5"/>
  <c r="X250" i="5" s="1"/>
  <c r="Y250" i="5" s="1"/>
  <c r="V251" i="5"/>
  <c r="X251" i="5" s="1"/>
  <c r="Y251" i="5" s="1"/>
  <c r="V256" i="5"/>
  <c r="X256" i="5" s="1"/>
  <c r="Y256" i="5" s="1"/>
  <c r="V257" i="5"/>
  <c r="X257" i="5" s="1"/>
  <c r="Y257" i="5" s="1"/>
  <c r="V258" i="5"/>
  <c r="X258" i="5" s="1"/>
  <c r="Y258" i="5" s="1"/>
  <c r="V259" i="5"/>
  <c r="X259" i="5" s="1"/>
  <c r="Y259" i="5" s="1"/>
  <c r="V260" i="5"/>
  <c r="X260" i="5" s="1"/>
  <c r="Y260" i="5" s="1"/>
  <c r="V261" i="5"/>
  <c r="X261" i="5" s="1"/>
  <c r="Y261" i="5" s="1"/>
  <c r="V262" i="5"/>
  <c r="X262" i="5" s="1"/>
  <c r="Y262" i="5" s="1"/>
  <c r="V263" i="5"/>
  <c r="X263" i="5" s="1"/>
  <c r="Y263" i="5" s="1"/>
  <c r="V268" i="5"/>
  <c r="X268" i="5" s="1"/>
  <c r="Y268" i="5" s="1"/>
  <c r="V270" i="5"/>
  <c r="X270" i="5" s="1"/>
  <c r="Y270" i="5" s="1"/>
  <c r="V275" i="5"/>
  <c r="X275" i="5" s="1"/>
  <c r="Y275" i="5" s="1"/>
  <c r="V277" i="5"/>
  <c r="X277" i="5" s="1"/>
  <c r="Y277" i="5" s="1"/>
  <c r="V278" i="5"/>
  <c r="X278" i="5" s="1"/>
  <c r="Y278" i="5" s="1"/>
  <c r="V279" i="5"/>
  <c r="X279" i="5" s="1"/>
  <c r="Y279" i="5" s="1"/>
  <c r="V280" i="5"/>
  <c r="X280" i="5" s="1"/>
  <c r="Y280" i="5" s="1"/>
  <c r="V281" i="5"/>
  <c r="X281" i="5" s="1"/>
  <c r="Y281" i="5" s="1"/>
  <c r="V282" i="5"/>
  <c r="X282" i="5" s="1"/>
  <c r="Y282" i="5" s="1"/>
  <c r="V283" i="5"/>
  <c r="X283" i="5" s="1"/>
  <c r="Y283" i="5" s="1"/>
  <c r="V284" i="5"/>
  <c r="X284" i="5" s="1"/>
  <c r="Y284" i="5" s="1"/>
  <c r="V285" i="5"/>
  <c r="X285" i="5" s="1"/>
  <c r="Y285" i="5" s="1"/>
  <c r="V286" i="5"/>
  <c r="X286" i="5" s="1"/>
  <c r="Y286" i="5" s="1"/>
  <c r="V287" i="5"/>
  <c r="X287" i="5" s="1"/>
  <c r="Y287" i="5" s="1"/>
  <c r="V288" i="5"/>
  <c r="X288" i="5" s="1"/>
  <c r="Y288" i="5" s="1"/>
  <c r="V289" i="5"/>
  <c r="X289" i="5" s="1"/>
  <c r="Y289" i="5" s="1"/>
  <c r="V290" i="5"/>
  <c r="X290" i="5" s="1"/>
  <c r="Y290" i="5" s="1"/>
  <c r="V291" i="5"/>
  <c r="X291" i="5" s="1"/>
  <c r="Y291" i="5" s="1"/>
  <c r="V296" i="5"/>
  <c r="X296" i="5" s="1"/>
  <c r="Y296" i="5" s="1"/>
  <c r="V297" i="5"/>
  <c r="X297" i="5" s="1"/>
  <c r="Y297" i="5" s="1"/>
  <c r="V298" i="5"/>
  <c r="X298" i="5" s="1"/>
  <c r="Y298" i="5" s="1"/>
  <c r="V299" i="5"/>
  <c r="X299" i="5" s="1"/>
  <c r="Y299" i="5" s="1"/>
  <c r="V300" i="5"/>
  <c r="X300" i="5" s="1"/>
  <c r="Y300" i="5" s="1"/>
  <c r="V301" i="5"/>
  <c r="X301" i="5" s="1"/>
  <c r="Y301" i="5" s="1"/>
  <c r="V306" i="5"/>
  <c r="X306" i="5" s="1"/>
  <c r="Y306" i="5" s="1"/>
  <c r="V307" i="5"/>
  <c r="X307" i="5" s="1"/>
  <c r="Y307" i="5" s="1"/>
  <c r="V308" i="5"/>
  <c r="X308" i="5" s="1"/>
  <c r="Y308" i="5" s="1"/>
  <c r="V309" i="5"/>
  <c r="X309" i="5" s="1"/>
  <c r="Y309" i="5" s="1"/>
  <c r="V310" i="5"/>
  <c r="X310" i="5" s="1"/>
  <c r="Y310" i="5" s="1"/>
  <c r="V311" i="5"/>
  <c r="X311" i="5" s="1"/>
  <c r="Y311" i="5" s="1"/>
  <c r="V312" i="5"/>
  <c r="X312" i="5" s="1"/>
  <c r="Y312" i="5" s="1"/>
  <c r="V313" i="5"/>
  <c r="X313" i="5" s="1"/>
  <c r="Y313" i="5" s="1"/>
  <c r="V314" i="5"/>
  <c r="X314" i="5" s="1"/>
  <c r="Y314" i="5" s="1"/>
  <c r="V316" i="5"/>
  <c r="X316" i="5" s="1"/>
  <c r="Y316" i="5" s="1"/>
  <c r="V321" i="5"/>
  <c r="X321" i="5" s="1"/>
  <c r="Y321" i="5" s="1"/>
  <c r="V323" i="5"/>
  <c r="X323" i="5" s="1"/>
  <c r="Y323" i="5" s="1"/>
  <c r="V325" i="5"/>
  <c r="X325" i="5" s="1"/>
  <c r="Y325" i="5" s="1"/>
  <c r="V326" i="5"/>
  <c r="X326" i="5" s="1"/>
  <c r="Y326" i="5" s="1"/>
  <c r="V327" i="5"/>
  <c r="X327" i="5" s="1"/>
  <c r="Y327" i="5" s="1"/>
  <c r="V329" i="5"/>
  <c r="X329" i="5" s="1"/>
  <c r="Y329" i="5" s="1"/>
  <c r="V331" i="5"/>
  <c r="X331" i="5" s="1"/>
  <c r="Y331" i="5" s="1"/>
  <c r="V333" i="5"/>
  <c r="X333" i="5" s="1"/>
  <c r="Y333" i="5" s="1"/>
  <c r="V335" i="5"/>
  <c r="X335" i="5" s="1"/>
  <c r="Y335" i="5" s="1"/>
  <c r="V336" i="5"/>
  <c r="X336" i="5" s="1"/>
  <c r="Y336" i="5" s="1"/>
  <c r="V337" i="5"/>
  <c r="X337" i="5" s="1"/>
  <c r="Y337" i="5" s="1"/>
  <c r="V338" i="5"/>
  <c r="X338" i="5" s="1"/>
  <c r="Y338" i="5" s="1"/>
  <c r="V339" i="5"/>
  <c r="X339" i="5" s="1"/>
  <c r="Y339" i="5" s="1"/>
  <c r="V340" i="5"/>
  <c r="X340" i="5" s="1"/>
  <c r="Y340" i="5" s="1"/>
  <c r="V341" i="5"/>
  <c r="X341" i="5" s="1"/>
  <c r="Y341" i="5" s="1"/>
  <c r="V342" i="5"/>
  <c r="X342" i="5" s="1"/>
  <c r="Y342" i="5" s="1"/>
  <c r="V343" i="5"/>
  <c r="X343" i="5" s="1"/>
  <c r="Y343" i="5" s="1"/>
  <c r="V344" i="5"/>
  <c r="X344" i="5" s="1"/>
  <c r="Y344" i="5" s="1"/>
  <c r="V349" i="5"/>
  <c r="X349" i="5" s="1"/>
  <c r="Y349" i="5" s="1"/>
  <c r="V350" i="5"/>
  <c r="X350" i="5" s="1"/>
  <c r="Y350" i="5" s="1"/>
  <c r="V351" i="5"/>
  <c r="X351" i="5" s="1"/>
  <c r="Y351" i="5" s="1"/>
  <c r="V352" i="5"/>
  <c r="X352" i="5" s="1"/>
  <c r="Y352" i="5" s="1"/>
  <c r="V353" i="5"/>
  <c r="X353" i="5" s="1"/>
  <c r="Y353" i="5" s="1"/>
  <c r="V354" i="5"/>
  <c r="X354" i="5" s="1"/>
  <c r="Y354" i="5" s="1"/>
  <c r="V359" i="5"/>
  <c r="X359" i="5" s="1"/>
  <c r="Y359" i="5" s="1"/>
  <c r="V360" i="5"/>
  <c r="X360" i="5" s="1"/>
  <c r="Y360" i="5" s="1"/>
  <c r="V361" i="5"/>
  <c r="X361" i="5" s="1"/>
  <c r="Y361" i="5" s="1"/>
  <c r="V362" i="5"/>
  <c r="X362" i="5" s="1"/>
  <c r="Y362" i="5" s="1"/>
  <c r="V363" i="5"/>
  <c r="X363" i="5" s="1"/>
  <c r="Y363" i="5" s="1"/>
  <c r="V365" i="5"/>
  <c r="X365" i="5" s="1"/>
  <c r="Y365" i="5" s="1"/>
  <c r="V366" i="5"/>
  <c r="X366" i="5" s="1"/>
  <c r="Y366" i="5" s="1"/>
  <c r="V367" i="5"/>
  <c r="X367" i="5" s="1"/>
  <c r="Y367" i="5" s="1"/>
  <c r="V368" i="5"/>
  <c r="X368" i="5" s="1"/>
  <c r="Y368" i="5" s="1"/>
  <c r="V369" i="5"/>
  <c r="X369" i="5" s="1"/>
  <c r="Y369" i="5" s="1"/>
  <c r="V370" i="5"/>
  <c r="X370" i="5" s="1"/>
  <c r="Y370" i="5" s="1"/>
  <c r="V371" i="5"/>
  <c r="X371" i="5" s="1"/>
  <c r="Y371" i="5" s="1"/>
  <c r="V372" i="5"/>
  <c r="X372" i="5" s="1"/>
  <c r="Y372" i="5" s="1"/>
  <c r="V373" i="5"/>
  <c r="X373" i="5" s="1"/>
  <c r="Y373" i="5" s="1"/>
  <c r="V374" i="5"/>
  <c r="X374" i="5" s="1"/>
  <c r="Y374" i="5" s="1"/>
  <c r="V375" i="5"/>
  <c r="X375" i="5" s="1"/>
  <c r="Y375" i="5" s="1"/>
  <c r="V376" i="5"/>
  <c r="X376" i="5" s="1"/>
  <c r="Y376" i="5" s="1"/>
  <c r="V377" i="5"/>
  <c r="X377" i="5" s="1"/>
  <c r="Y377" i="5" s="1"/>
  <c r="V378" i="5"/>
  <c r="X378" i="5" s="1"/>
  <c r="Y378" i="5" s="1"/>
  <c r="V379" i="5"/>
  <c r="X379" i="5" s="1"/>
  <c r="Y379" i="5" s="1"/>
  <c r="V380" i="5"/>
  <c r="X380" i="5" s="1"/>
  <c r="Y380" i="5" s="1"/>
  <c r="V381" i="5"/>
  <c r="X381" i="5" s="1"/>
  <c r="Y381" i="5" s="1"/>
  <c r="V386" i="5"/>
  <c r="X386" i="5" s="1"/>
  <c r="Y386" i="5" s="1"/>
  <c r="V387" i="5"/>
  <c r="X387" i="5" s="1"/>
  <c r="Y387" i="5" s="1"/>
  <c r="V388" i="5"/>
  <c r="X388" i="5" s="1"/>
  <c r="Y388" i="5" s="1"/>
  <c r="V389" i="5"/>
  <c r="X389" i="5" s="1"/>
  <c r="Y389" i="5" s="1"/>
  <c r="V390" i="5"/>
  <c r="X390" i="5" s="1"/>
  <c r="Y390" i="5" s="1"/>
  <c r="V391" i="5"/>
  <c r="X391" i="5" s="1"/>
  <c r="Y391" i="5" s="1"/>
  <c r="V392" i="5"/>
  <c r="X392" i="5" s="1"/>
  <c r="Y392" i="5" s="1"/>
  <c r="V393" i="5"/>
  <c r="X393" i="5" s="1"/>
  <c r="Y393" i="5" s="1"/>
  <c r="V394" i="5"/>
  <c r="X394" i="5" s="1"/>
  <c r="Y394" i="5" s="1"/>
  <c r="V395" i="5"/>
  <c r="X395" i="5" s="1"/>
  <c r="Y395" i="5" s="1"/>
  <c r="V400" i="5"/>
  <c r="X400" i="5" s="1"/>
  <c r="Y400" i="5" s="1"/>
  <c r="V401" i="5"/>
  <c r="X401" i="5" s="1"/>
  <c r="Y401" i="5" s="1"/>
  <c r="V402" i="5"/>
  <c r="X402" i="5" s="1"/>
  <c r="Y402" i="5" s="1"/>
  <c r="V403" i="5"/>
  <c r="X403" i="5" s="1"/>
  <c r="Y403" i="5" s="1"/>
  <c r="V404" i="5"/>
  <c r="X404" i="5" s="1"/>
  <c r="Y404" i="5" s="1"/>
  <c r="V405" i="5"/>
  <c r="X405" i="5" s="1"/>
  <c r="Y405" i="5" s="1"/>
  <c r="V406" i="5"/>
  <c r="X406" i="5" s="1"/>
  <c r="Y406" i="5" s="1"/>
  <c r="V411" i="5"/>
  <c r="X411" i="5" s="1"/>
  <c r="Y411" i="5" s="1"/>
  <c r="V413" i="5"/>
  <c r="X413" i="5" s="1"/>
  <c r="Y413" i="5" s="1"/>
  <c r="V418" i="5"/>
  <c r="X418" i="5" s="1"/>
  <c r="Y418" i="5" s="1"/>
  <c r="V420" i="5"/>
  <c r="X420" i="5" s="1"/>
  <c r="Y420" i="5" s="1"/>
  <c r="V421" i="5"/>
  <c r="X421" i="5" s="1"/>
  <c r="Y421" i="5" s="1"/>
  <c r="V422" i="5"/>
  <c r="X422" i="5" s="1"/>
  <c r="Y422" i="5" s="1"/>
  <c r="V423" i="5"/>
  <c r="X423" i="5" s="1"/>
  <c r="Y423" i="5" s="1"/>
  <c r="V434" i="5"/>
  <c r="X434" i="5" s="1"/>
  <c r="Y434" i="5" s="1"/>
  <c r="V439" i="5"/>
  <c r="X439" i="5" s="1"/>
  <c r="Y439" i="5" s="1"/>
  <c r="V444" i="5"/>
  <c r="X444" i="5" s="1"/>
  <c r="Y444" i="5" s="1"/>
  <c r="V445" i="5"/>
  <c r="X445" i="5" s="1"/>
  <c r="Y445" i="5" s="1"/>
  <c r="V450" i="5"/>
  <c r="X450" i="5" s="1"/>
  <c r="Y450" i="5" s="1"/>
  <c r="V459" i="5"/>
  <c r="X459" i="5" s="1"/>
  <c r="Y459" i="5" s="1"/>
  <c r="V460" i="5"/>
  <c r="X460" i="5" s="1"/>
  <c r="Y460" i="5" s="1"/>
  <c r="V465" i="5"/>
  <c r="X465" i="5" s="1"/>
  <c r="Y465" i="5" s="1"/>
  <c r="V466" i="5"/>
  <c r="X466" i="5" s="1"/>
  <c r="Y466" i="5" s="1"/>
  <c r="V467" i="5"/>
  <c r="X467" i="5" s="1"/>
  <c r="Y467" i="5" s="1"/>
  <c r="V468" i="5"/>
  <c r="X468" i="5" s="1"/>
  <c r="Y468" i="5" s="1"/>
  <c r="V469" i="5"/>
  <c r="X469" i="5" s="1"/>
  <c r="Y469" i="5" s="1"/>
  <c r="V470" i="5"/>
  <c r="X470" i="5" s="1"/>
  <c r="Y470" i="5" s="1"/>
  <c r="V471" i="5"/>
  <c r="X471" i="5" s="1"/>
  <c r="Y471" i="5" s="1"/>
  <c r="V472" i="5"/>
  <c r="X472" i="5" s="1"/>
  <c r="Y472" i="5" s="1"/>
  <c r="V473" i="5"/>
  <c r="X473" i="5" s="1"/>
  <c r="Y473" i="5" s="1"/>
  <c r="V478" i="5"/>
  <c r="X478" i="5" s="1"/>
  <c r="Y478" i="5" s="1"/>
  <c r="V481" i="5"/>
  <c r="X481" i="5" s="1"/>
  <c r="Y481" i="5" s="1"/>
  <c r="V486" i="5"/>
  <c r="X486" i="5" s="1"/>
  <c r="Y486" i="5" s="1"/>
  <c r="V489" i="5"/>
  <c r="X489" i="5" s="1"/>
  <c r="Y489" i="5" s="1"/>
  <c r="V494" i="5"/>
  <c r="X494" i="5" s="1"/>
  <c r="Y494" i="5" s="1"/>
  <c r="V499" i="5"/>
  <c r="X499" i="5" s="1"/>
  <c r="Y499" i="5" s="1"/>
  <c r="V504" i="5"/>
  <c r="X504" i="5" s="1"/>
  <c r="Y504" i="5" s="1"/>
  <c r="V509" i="5"/>
  <c r="X509" i="5" s="1"/>
  <c r="Y509" i="5" s="1"/>
  <c r="V514" i="5"/>
  <c r="X514" i="5" s="1"/>
  <c r="Y514" i="5" s="1"/>
  <c r="V519" i="5"/>
  <c r="X519" i="5" s="1"/>
  <c r="Y519" i="5" s="1"/>
  <c r="V521" i="5"/>
  <c r="X521" i="5" s="1"/>
  <c r="Y521" i="5" s="1"/>
  <c r="V523" i="5"/>
  <c r="X523" i="5" s="1"/>
  <c r="Y523" i="5" s="1"/>
  <c r="V525" i="5"/>
  <c r="X525" i="5" s="1"/>
  <c r="Y525" i="5" s="1"/>
  <c r="V527" i="5"/>
  <c r="X527" i="5" s="1"/>
  <c r="Y527" i="5" s="1"/>
  <c r="V532" i="5"/>
  <c r="X532" i="5" s="1"/>
  <c r="Y532" i="5" s="1"/>
  <c r="V533" i="5"/>
  <c r="X533" i="5" s="1"/>
  <c r="Y533" i="5" s="1"/>
  <c r="V534" i="5"/>
  <c r="X534" i="5" s="1"/>
  <c r="Y534" i="5" s="1"/>
  <c r="V535" i="5"/>
  <c r="X535" i="5" s="1"/>
  <c r="Y535" i="5" s="1"/>
  <c r="V536" i="5"/>
  <c r="X536" i="5" s="1"/>
  <c r="Y536" i="5" s="1"/>
  <c r="V537" i="5"/>
  <c r="X537" i="5" s="1"/>
  <c r="Y537" i="5" s="1"/>
  <c r="V539" i="5"/>
  <c r="X539" i="5" s="1"/>
  <c r="Y539" i="5" s="1"/>
  <c r="V547" i="5"/>
  <c r="X547" i="5" s="1"/>
  <c r="Y547" i="5" s="1"/>
  <c r="V549" i="5"/>
  <c r="X549" i="5" s="1"/>
  <c r="Y549" i="5" s="1"/>
  <c r="V551" i="5"/>
  <c r="X551" i="5" s="1"/>
  <c r="Y551" i="5" s="1"/>
  <c r="V554" i="5"/>
  <c r="X554" i="5" s="1"/>
  <c r="Y554" i="5" s="1"/>
  <c r="V556" i="5"/>
  <c r="X556" i="5" s="1"/>
  <c r="Y556" i="5" s="1"/>
  <c r="V557" i="5"/>
  <c r="X557" i="5" s="1"/>
  <c r="Y557" i="5" s="1"/>
  <c r="V558" i="5"/>
  <c r="X558" i="5" s="1"/>
  <c r="Y558" i="5" s="1"/>
  <c r="V559" i="5"/>
  <c r="X559" i="5" s="1"/>
  <c r="Y559" i="5" s="1"/>
  <c r="V560" i="5"/>
  <c r="X560" i="5" s="1"/>
  <c r="Y560" i="5" s="1"/>
  <c r="V561" i="5"/>
  <c r="X561" i="5" s="1"/>
  <c r="Y561" i="5" s="1"/>
  <c r="V562" i="5"/>
  <c r="X562" i="5" s="1"/>
  <c r="Y562" i="5" s="1"/>
  <c r="V563" i="5"/>
  <c r="X563" i="5"/>
  <c r="Y563" i="5" s="1"/>
  <c r="V568" i="5"/>
  <c r="X568" i="5" s="1"/>
  <c r="Y568" i="5" s="1"/>
  <c r="V570" i="5"/>
  <c r="X570" i="5" s="1"/>
  <c r="Y570" i="5" s="1"/>
  <c r="V571" i="5"/>
  <c r="X571" i="5" s="1"/>
  <c r="Y571" i="5" s="1"/>
  <c r="V572" i="5"/>
  <c r="X572" i="5" s="1"/>
  <c r="Y572" i="5" s="1"/>
  <c r="V576" i="5"/>
  <c r="X576" i="5" s="1"/>
  <c r="Y576" i="5" s="1"/>
  <c r="V577" i="5"/>
  <c r="X577" i="5" s="1"/>
  <c r="Y577" i="5" s="1"/>
  <c r="V578" i="5"/>
  <c r="X578" i="5" s="1"/>
  <c r="Y578" i="5" s="1"/>
  <c r="V579" i="5"/>
  <c r="X579" i="5" s="1"/>
  <c r="Y579" i="5" s="1"/>
  <c r="V580" i="5"/>
  <c r="X580" i="5" s="1"/>
  <c r="Y580" i="5" s="1"/>
  <c r="V581" i="5"/>
  <c r="X581" i="5" s="1"/>
  <c r="Y581" i="5" s="1"/>
  <c r="V582" i="5"/>
  <c r="X582" i="5" s="1"/>
  <c r="Y582" i="5" s="1"/>
  <c r="V583" i="5"/>
  <c r="X583" i="5" s="1"/>
  <c r="Y583" i="5" s="1"/>
  <c r="V584" i="5"/>
  <c r="X584" i="5" s="1"/>
  <c r="Y584" i="5" s="1"/>
  <c r="V585" i="5"/>
  <c r="X585" i="5" s="1"/>
  <c r="Y585" i="5" s="1"/>
  <c r="V586" i="5"/>
  <c r="X586" i="5" s="1"/>
  <c r="Y586" i="5" s="1"/>
  <c r="V591" i="5"/>
  <c r="X591" i="5" s="1"/>
  <c r="Y591" i="5" s="1"/>
  <c r="V593" i="5"/>
  <c r="X593" i="5" s="1"/>
  <c r="Y593" i="5" s="1"/>
  <c r="V594" i="5"/>
  <c r="X594" i="5" s="1"/>
  <c r="Y594" i="5" s="1"/>
  <c r="V595" i="5"/>
  <c r="X595" i="5" s="1"/>
  <c r="Y595" i="5" s="1"/>
  <c r="V600" i="5"/>
  <c r="X600" i="5" s="1"/>
  <c r="Y600" i="5" s="1"/>
  <c r="V602" i="5"/>
  <c r="X602" i="5" s="1"/>
  <c r="Y602" i="5" s="1"/>
  <c r="V604" i="5"/>
  <c r="X604" i="5" s="1"/>
  <c r="Y604" i="5" s="1"/>
  <c r="V606" i="5"/>
  <c r="X606" i="5" s="1"/>
  <c r="Y606" i="5" s="1"/>
  <c r="V607" i="5"/>
  <c r="X607" i="5" s="1"/>
  <c r="Y607" i="5" s="1"/>
  <c r="V608" i="5"/>
  <c r="X608" i="5" s="1"/>
  <c r="Y608" i="5" s="1"/>
  <c r="V609" i="5"/>
  <c r="X609" i="5" s="1"/>
  <c r="Y609" i="5" s="1"/>
  <c r="V610" i="5"/>
  <c r="X610" i="5" s="1"/>
  <c r="Y610" i="5" s="1"/>
  <c r="V36" i="7"/>
  <c r="X36" i="7"/>
  <c r="Y36" i="7" s="1"/>
  <c r="V43" i="7"/>
  <c r="X43" i="7" s="1"/>
  <c r="Y43" i="7" s="1"/>
  <c r="V51" i="7"/>
  <c r="X51" i="7"/>
  <c r="Y51" i="7"/>
  <c r="V56" i="7"/>
  <c r="X56" i="7"/>
  <c r="Y56" i="7"/>
  <c r="V57" i="7"/>
  <c r="X57" i="7" s="1"/>
  <c r="Y57" i="7" s="1"/>
  <c r="V58" i="7"/>
  <c r="X58" i="7" s="1"/>
  <c r="Y58" i="7" s="1"/>
  <c r="V59" i="7"/>
  <c r="X59" i="7" s="1"/>
  <c r="Y59" i="7" s="1"/>
  <c r="V60" i="7"/>
  <c r="X60" i="7" s="1"/>
  <c r="Y60" i="7" s="1"/>
  <c r="V61" i="7"/>
  <c r="X61" i="7" s="1"/>
  <c r="Y61" i="7" s="1"/>
  <c r="V64" i="7"/>
  <c r="X64" i="7" s="1"/>
  <c r="Y64" i="7" s="1"/>
  <c r="V69" i="7"/>
  <c r="X69" i="7"/>
  <c r="Y69" i="7" s="1"/>
  <c r="V74" i="7"/>
  <c r="X74" i="7"/>
  <c r="Y74" i="7" s="1"/>
  <c r="V79" i="7"/>
  <c r="X79" i="7" s="1"/>
  <c r="Y79" i="7" s="1"/>
  <c r="V84" i="7"/>
  <c r="X84" i="7" s="1"/>
  <c r="Y84" i="7" s="1"/>
  <c r="V89" i="7"/>
  <c r="X89" i="7"/>
  <c r="Y89" i="7"/>
  <c r="V94" i="7"/>
  <c r="X94" i="7"/>
  <c r="Y94" i="7"/>
  <c r="V96" i="7"/>
  <c r="X96" i="7" s="1"/>
  <c r="Y96" i="7" s="1"/>
  <c r="V98" i="7"/>
  <c r="X98" i="7" s="1"/>
  <c r="Y98" i="7" s="1"/>
  <c r="V100" i="7"/>
  <c r="X100" i="7" s="1"/>
  <c r="Y100" i="7" s="1"/>
  <c r="V102" i="7"/>
  <c r="X102" i="7" s="1"/>
  <c r="Y102" i="7" s="1"/>
  <c r="V104" i="7"/>
  <c r="X104" i="7" s="1"/>
  <c r="Y104" i="7" s="1"/>
  <c r="V106" i="7"/>
  <c r="X106" i="7" s="1"/>
  <c r="Y106" i="7" s="1"/>
  <c r="V108" i="7"/>
  <c r="X108" i="7"/>
  <c r="Y108" i="7" s="1"/>
  <c r="V110" i="7"/>
  <c r="X110" i="7"/>
  <c r="Y110" i="7" s="1"/>
  <c r="V112" i="7"/>
  <c r="X112" i="7" s="1"/>
  <c r="Y112" i="7" s="1"/>
  <c r="V114" i="7"/>
  <c r="X114" i="7" s="1"/>
  <c r="Y114" i="7" s="1"/>
  <c r="V116" i="7"/>
  <c r="X116" i="7"/>
  <c r="Y116" i="7"/>
  <c r="V118" i="7"/>
  <c r="X118" i="7"/>
  <c r="Y118" i="7"/>
  <c r="V123" i="7"/>
  <c r="X123" i="7" s="1"/>
  <c r="Y123" i="7" s="1"/>
  <c r="V125" i="7"/>
  <c r="X125" i="7" s="1"/>
  <c r="Y125" i="7" s="1"/>
  <c r="V127" i="7"/>
  <c r="X127" i="7" s="1"/>
  <c r="Y127" i="7" s="1"/>
  <c r="V129" i="7"/>
  <c r="X129" i="7" s="1"/>
  <c r="Y129" i="7" s="1"/>
  <c r="V132" i="7"/>
  <c r="X132" i="7" s="1"/>
  <c r="Y132" i="7" s="1"/>
  <c r="V137" i="7"/>
  <c r="X137" i="7" s="1"/>
  <c r="Y137" i="7" s="1"/>
  <c r="V139" i="7"/>
  <c r="X139" i="7"/>
  <c r="Y139" i="7" s="1"/>
  <c r="V143" i="7"/>
  <c r="X143" i="7"/>
  <c r="Y143" i="7" s="1"/>
  <c r="V144" i="7"/>
  <c r="X144" i="7" s="1"/>
  <c r="Y144" i="7" s="1"/>
  <c r="V145" i="7"/>
  <c r="X145" i="7" s="1"/>
  <c r="Y145" i="7" s="1"/>
  <c r="V151" i="7"/>
  <c r="X151" i="7"/>
  <c r="Y151" i="7"/>
  <c r="V153" i="7"/>
  <c r="X153" i="7"/>
  <c r="Y153" i="7"/>
  <c r="V157" i="7"/>
  <c r="X157" i="7" s="1"/>
  <c r="Y157" i="7" s="1"/>
  <c r="V158" i="7"/>
  <c r="X158" i="7" s="1"/>
  <c r="Y158" i="7" s="1"/>
  <c r="V162" i="7"/>
  <c r="X162" i="7" s="1"/>
  <c r="Y162" i="7" s="1"/>
  <c r="V163" i="7"/>
  <c r="X163" i="7" s="1"/>
  <c r="Y163" i="7" s="1"/>
  <c r="V167" i="7"/>
  <c r="X167" i="7" s="1"/>
  <c r="Y167" i="7" s="1"/>
  <c r="V168" i="7"/>
  <c r="X168" i="7" s="1"/>
  <c r="Y168" i="7" s="1"/>
  <c r="V173" i="7"/>
  <c r="X173" i="7"/>
  <c r="Y173" i="7" s="1"/>
  <c r="V174" i="7"/>
  <c r="X174" i="7"/>
  <c r="Y174" i="7" s="1"/>
  <c r="V175" i="7"/>
  <c r="X175" i="7" s="1"/>
  <c r="Y175" i="7" s="1"/>
  <c r="V179" i="7"/>
  <c r="X179" i="7" s="1"/>
  <c r="Y179" i="7" s="1"/>
  <c r="V190" i="7"/>
  <c r="X190" i="7"/>
  <c r="Y190" i="7"/>
  <c r="V195" i="7"/>
  <c r="X195" i="7"/>
  <c r="Y195" i="7"/>
  <c r="V200" i="7"/>
  <c r="X200" i="7" s="1"/>
  <c r="Y200" i="7" s="1"/>
  <c r="V201" i="7"/>
  <c r="X201" i="7" s="1"/>
  <c r="Y201" i="7" s="1"/>
  <c r="V206" i="7"/>
  <c r="X206" i="7" s="1"/>
  <c r="Y206" i="7" s="1"/>
  <c r="V210" i="7"/>
  <c r="X210" i="7" s="1"/>
  <c r="Y210" i="7" s="1"/>
  <c r="V211" i="7"/>
  <c r="X211" i="7" s="1"/>
  <c r="Y211" i="7" s="1"/>
  <c r="V212" i="7"/>
  <c r="X212" i="7" s="1"/>
  <c r="Y212" i="7" s="1"/>
  <c r="V213" i="7"/>
  <c r="X213" i="7"/>
  <c r="Y213" i="7" s="1"/>
  <c r="V214" i="7"/>
  <c r="X214" i="7"/>
  <c r="Y214" i="7" s="1"/>
  <c r="V219" i="7"/>
  <c r="X219" i="7" s="1"/>
  <c r="Y219" i="7" s="1"/>
  <c r="V221" i="7"/>
  <c r="X221" i="7" s="1"/>
  <c r="Y221" i="7" s="1"/>
  <c r="V226" i="7"/>
  <c r="X226" i="7"/>
  <c r="Y226" i="7"/>
  <c r="V228" i="7"/>
  <c r="X228" i="7"/>
  <c r="Y228" i="7"/>
  <c r="V229" i="7"/>
  <c r="X229" i="7" s="1"/>
  <c r="Y229" i="7" s="1"/>
  <c r="V234" i="7"/>
  <c r="X234" i="7" s="1"/>
  <c r="Y234" i="7" s="1"/>
  <c r="V236" i="7"/>
  <c r="X236" i="7" s="1"/>
  <c r="Y236" i="7" s="1"/>
  <c r="V237" i="7"/>
  <c r="X237" i="7" s="1"/>
  <c r="Y237" i="7" s="1"/>
  <c r="V238" i="7"/>
  <c r="X238" i="7" s="1"/>
  <c r="Y238" i="7" s="1"/>
  <c r="V239" i="7"/>
  <c r="X239" i="7" s="1"/>
  <c r="Y239" i="7" s="1"/>
  <c r="V240" i="7"/>
  <c r="X240" i="7"/>
  <c r="Y240" i="7" s="1"/>
  <c r="V241" i="7"/>
  <c r="X241" i="7"/>
  <c r="Y241" i="7" s="1"/>
  <c r="V242" i="7"/>
  <c r="X242" i="7" s="1"/>
  <c r="Y242" i="7" s="1"/>
  <c r="V246" i="7"/>
  <c r="X246" i="7" s="1"/>
  <c r="Y246" i="7" s="1"/>
  <c r="V247" i="7"/>
  <c r="X247" i="7"/>
  <c r="Y247" i="7"/>
  <c r="V252" i="7"/>
  <c r="X252" i="7"/>
  <c r="Y252" i="7"/>
  <c r="V255" i="7"/>
  <c r="X255" i="7" s="1"/>
  <c r="Y255" i="7" s="1"/>
  <c r="V260" i="7"/>
  <c r="X260" i="7" s="1"/>
  <c r="Y260" i="7" s="1"/>
  <c r="V262" i="7"/>
  <c r="X262" i="7" s="1"/>
  <c r="Y262" i="7" s="1"/>
  <c r="V264" i="7"/>
  <c r="X264" i="7" s="1"/>
  <c r="Y264" i="7" s="1"/>
  <c r="V265" i="7"/>
  <c r="X265" i="7" s="1"/>
  <c r="Y265" i="7" s="1"/>
  <c r="V266" i="7"/>
  <c r="X266" i="7" s="1"/>
  <c r="Y266" i="7" s="1"/>
  <c r="V267" i="7"/>
  <c r="X267" i="7"/>
  <c r="Y267" i="7" s="1"/>
  <c r="V268" i="7"/>
  <c r="X268" i="7"/>
  <c r="Y268" i="7" s="1"/>
  <c r="V269" i="7"/>
  <c r="X269" i="7" s="1"/>
  <c r="Y269" i="7" s="1"/>
  <c r="V274" i="7"/>
  <c r="X274" i="7" s="1"/>
  <c r="Y274" i="7" s="1"/>
  <c r="V275" i="7"/>
  <c r="X275" i="7"/>
  <c r="Y275" i="7"/>
  <c r="V276" i="7"/>
  <c r="X276" i="7"/>
  <c r="Y276" i="7"/>
  <c r="V277" i="7"/>
  <c r="X277" i="7" s="1"/>
  <c r="Y277" i="7" s="1"/>
  <c r="V282" i="7"/>
  <c r="X282" i="7" s="1"/>
  <c r="Y282" i="7" s="1"/>
  <c r="V283" i="7"/>
  <c r="X283" i="7" s="1"/>
  <c r="Y283" i="7" s="1"/>
  <c r="V284" i="7"/>
  <c r="X284" i="7" s="1"/>
  <c r="Y284" i="7" s="1"/>
  <c r="V285" i="7"/>
  <c r="X285" i="7" s="1"/>
  <c r="Y285" i="7" s="1"/>
  <c r="V286" i="7"/>
  <c r="X286" i="7" s="1"/>
  <c r="Y286" i="7" s="1"/>
  <c r="V287" i="7"/>
  <c r="X287" i="7"/>
  <c r="Y287" i="7" s="1"/>
  <c r="V292" i="7"/>
  <c r="X292" i="7"/>
  <c r="Y292" i="7" s="1"/>
  <c r="V293" i="7"/>
  <c r="X293" i="7" s="1"/>
  <c r="Y293" i="7" s="1"/>
  <c r="V294" i="7"/>
  <c r="X294" i="7" s="1"/>
  <c r="Y294" i="7" s="1"/>
  <c r="V295" i="7"/>
  <c r="X295" i="7"/>
  <c r="Y295" i="7"/>
  <c r="V296" i="7"/>
  <c r="X296" i="7"/>
  <c r="Y296" i="7"/>
  <c r="V297" i="7"/>
  <c r="X297" i="7" s="1"/>
  <c r="Y297" i="7" s="1"/>
  <c r="V298" i="7"/>
  <c r="X298" i="7" s="1"/>
  <c r="Y298" i="7" s="1"/>
  <c r="V299" i="7"/>
  <c r="X299" i="7" s="1"/>
  <c r="Y299" i="7" s="1"/>
  <c r="V300" i="7"/>
  <c r="X300" i="7" s="1"/>
  <c r="Y300" i="7" s="1"/>
  <c r="V301" i="7"/>
  <c r="X301" i="7" s="1"/>
  <c r="Y301" i="7" s="1"/>
  <c r="V302" i="7"/>
  <c r="X302" i="7" s="1"/>
  <c r="Y302" i="7" s="1"/>
  <c r="V303" i="7"/>
  <c r="X303" i="7"/>
  <c r="Y303" i="7" s="1"/>
  <c r="V304" i="7"/>
  <c r="X304" i="7"/>
  <c r="Y304" i="7" s="1"/>
  <c r="V305" i="7"/>
  <c r="X305" i="7" s="1"/>
  <c r="Y305" i="7" s="1"/>
  <c r="V306" i="7"/>
  <c r="X306" i="7" s="1"/>
  <c r="Y306" i="7" s="1"/>
  <c r="V307" i="7"/>
  <c r="X307" i="7"/>
  <c r="Y307" i="7"/>
  <c r="V312" i="7"/>
  <c r="X312" i="7"/>
  <c r="Y312" i="7"/>
  <c r="V314" i="7"/>
  <c r="X314" i="7" s="1"/>
  <c r="Y314" i="7" s="1"/>
  <c r="V316" i="7"/>
  <c r="X316" i="7" s="1"/>
  <c r="Y316" i="7" s="1"/>
  <c r="V317" i="7"/>
  <c r="X317" i="7" s="1"/>
  <c r="Y317" i="7" s="1"/>
  <c r="V318" i="7"/>
  <c r="X318" i="7" s="1"/>
  <c r="Y318" i="7" s="1"/>
  <c r="V319" i="7"/>
  <c r="X319" i="7" s="1"/>
  <c r="Y319" i="7" s="1"/>
  <c r="V324" i="7"/>
  <c r="X324" i="7" s="1"/>
  <c r="Y324" i="7" s="1"/>
  <c r="V327" i="7"/>
  <c r="X327" i="7"/>
  <c r="Y327" i="7" s="1"/>
  <c r="V332" i="7"/>
  <c r="X332" i="7"/>
  <c r="Y332" i="7" s="1"/>
  <c r="V334" i="7"/>
  <c r="X334" i="7" s="1"/>
  <c r="Y334" i="7" s="1"/>
  <c r="V336" i="7"/>
  <c r="X336" i="7" s="1"/>
  <c r="Y336" i="7" s="1"/>
  <c r="V338" i="7"/>
  <c r="X338" i="7"/>
  <c r="Y338" i="7"/>
  <c r="V339" i="7"/>
  <c r="X339" i="7"/>
  <c r="Y339" i="7"/>
  <c r="V340" i="7"/>
  <c r="X340" i="7" s="1"/>
  <c r="Y340" i="7" s="1"/>
  <c r="V341" i="7"/>
  <c r="X341" i="7" s="1"/>
  <c r="Y341" i="7" s="1"/>
  <c r="V342" i="7"/>
  <c r="X342" i="7" s="1"/>
  <c r="Y342" i="7" s="1"/>
  <c r="V343" i="7"/>
  <c r="X343" i="7" s="1"/>
  <c r="Y343" i="7" s="1"/>
  <c r="V344" i="7"/>
  <c r="X344" i="7" s="1"/>
  <c r="Y344" i="7" s="1"/>
  <c r="V349" i="7"/>
  <c r="X349" i="7" s="1"/>
  <c r="Y349" i="7" s="1"/>
  <c r="V350" i="7"/>
  <c r="X350" i="7"/>
  <c r="Y350" i="7" s="1"/>
  <c r="V351" i="7"/>
  <c r="X351" i="7"/>
  <c r="Y351" i="7" s="1"/>
  <c r="V352" i="7"/>
  <c r="X352" i="7" s="1"/>
  <c r="Y352" i="7" s="1"/>
  <c r="V353" i="7"/>
  <c r="X353" i="7" s="1"/>
  <c r="Y353" i="7" s="1"/>
  <c r="V358" i="7"/>
  <c r="X358" i="7"/>
  <c r="Y358" i="7"/>
  <c r="V359" i="7"/>
  <c r="X359" i="7"/>
  <c r="Y359" i="7"/>
  <c r="V360" i="7"/>
  <c r="X360" i="7" s="1"/>
  <c r="Y360" i="7" s="1"/>
  <c r="V361" i="7"/>
  <c r="X361" i="7" s="1"/>
  <c r="Y361" i="7" s="1"/>
  <c r="V362" i="7"/>
  <c r="X362" i="7" s="1"/>
  <c r="Y362" i="7" s="1"/>
  <c r="V363" i="7"/>
  <c r="X363" i="7" s="1"/>
  <c r="Y363" i="7" s="1"/>
  <c r="V364" i="7"/>
  <c r="X364" i="7" s="1"/>
  <c r="Y364" i="7" s="1"/>
  <c r="V369" i="7"/>
  <c r="X369" i="7" s="1"/>
  <c r="Y369" i="7" s="1"/>
  <c r="V370" i="7"/>
  <c r="X370" i="7"/>
  <c r="Y370" i="7" s="1"/>
  <c r="V371" i="7"/>
  <c r="X371" i="7"/>
  <c r="Y371" i="7" s="1"/>
  <c r="V372" i="7"/>
  <c r="X372" i="7" s="1"/>
  <c r="Y372" i="7" s="1"/>
  <c r="V373" i="7"/>
  <c r="X373" i="7" s="1"/>
  <c r="Y373" i="7" s="1"/>
  <c r="V374" i="7"/>
  <c r="X374" i="7"/>
  <c r="Y374" i="7"/>
  <c r="V375" i="7"/>
  <c r="X375" i="7"/>
  <c r="Y375" i="7"/>
  <c r="V376" i="7"/>
  <c r="X376" i="7" s="1"/>
  <c r="Y376" i="7" s="1"/>
  <c r="V377" i="7"/>
  <c r="X377" i="7" s="1"/>
  <c r="Y377" i="7" s="1"/>
  <c r="V378" i="7"/>
  <c r="X378" i="7" s="1"/>
  <c r="Y378" i="7" s="1"/>
  <c r="V379" i="7"/>
  <c r="X379" i="7" s="1"/>
  <c r="Y379" i="7" s="1"/>
  <c r="V380" i="7"/>
  <c r="X380" i="7" s="1"/>
  <c r="Y380" i="7" s="1"/>
  <c r="V381" i="7"/>
  <c r="X381" i="7" s="1"/>
  <c r="Y381" i="7"/>
  <c r="V382" i="7"/>
  <c r="X382" i="7" s="1"/>
  <c r="Y382" i="7" s="1"/>
  <c r="V383" i="7"/>
  <c r="X383" i="7" s="1"/>
  <c r="Y383" i="7" s="1"/>
  <c r="V384" i="7"/>
  <c r="X384" i="7" s="1"/>
  <c r="Y384" i="7" s="1"/>
  <c r="V389" i="7"/>
  <c r="X389" i="7" s="1"/>
  <c r="Y389" i="7"/>
  <c r="V391" i="7"/>
  <c r="X391" i="7"/>
  <c r="Y391" i="7"/>
  <c r="V396" i="7"/>
  <c r="X396" i="7" s="1"/>
  <c r="Y396" i="7" s="1"/>
  <c r="V398" i="7"/>
  <c r="X398" i="7" s="1"/>
  <c r="Y398" i="7" s="1"/>
  <c r="V400" i="7"/>
  <c r="X400" i="7" s="1"/>
  <c r="Y400" i="7"/>
  <c r="V401" i="7"/>
  <c r="X401" i="7" s="1"/>
  <c r="Y401" i="7" s="1"/>
  <c r="V402" i="7"/>
  <c r="X402" i="7"/>
  <c r="Y402" i="7"/>
  <c r="V407" i="7"/>
  <c r="X407" i="7" s="1"/>
  <c r="Y407" i="7" s="1"/>
  <c r="V409" i="7"/>
  <c r="X409" i="7" s="1"/>
  <c r="Y409" i="7"/>
  <c r="V410" i="7"/>
  <c r="X410" i="7" s="1"/>
  <c r="Y410" i="7" s="1"/>
  <c r="V411" i="7"/>
  <c r="X411" i="7" s="1"/>
  <c r="Y411" i="7" s="1"/>
  <c r="V412" i="7"/>
  <c r="X412" i="7" s="1"/>
  <c r="Y412" i="7" s="1"/>
  <c r="V413" i="7"/>
  <c r="X413" i="7" s="1"/>
  <c r="Y413" i="7"/>
  <c r="V30" i="3"/>
  <c r="X30" i="3" s="1"/>
  <c r="V30" i="6"/>
  <c r="V30" i="5"/>
  <c r="V30" i="7"/>
  <c r="X380" i="8"/>
  <c r="X381" i="8"/>
  <c r="V380" i="8"/>
  <c r="V381" i="8"/>
  <c r="V182" i="8"/>
  <c r="V181" i="8"/>
  <c r="V175" i="8"/>
  <c r="V170" i="8"/>
  <c r="X170" i="8" s="1"/>
  <c r="Y170" i="8" s="1"/>
  <c r="V165" i="8"/>
  <c r="X165" i="8" s="1"/>
  <c r="Y165" i="8" s="1"/>
  <c r="V48" i="8"/>
  <c r="X48" i="8" s="1"/>
  <c r="Y48" i="8" s="1"/>
  <c r="V47" i="8"/>
  <c r="X47" i="8" s="1"/>
  <c r="Y47" i="8" s="1"/>
  <c r="V41" i="8"/>
  <c r="X41" i="8" s="1"/>
  <c r="Y41" i="8" s="1"/>
  <c r="V40" i="8"/>
  <c r="X40" i="8" s="1"/>
  <c r="Y40" i="8" s="1"/>
  <c r="V34" i="8"/>
  <c r="X34" i="8" s="1"/>
  <c r="Y34" i="8" s="1"/>
  <c r="V35" i="8"/>
  <c r="X35" i="8" s="1"/>
  <c r="Y35" i="8" s="1"/>
  <c r="V42" i="8"/>
  <c r="X42" i="8" s="1"/>
  <c r="Y42" i="8" s="1"/>
  <c r="V50" i="8"/>
  <c r="X50" i="8" s="1"/>
  <c r="Y50" i="8" s="1"/>
  <c r="V55" i="8"/>
  <c r="X55" i="8" s="1"/>
  <c r="Y55" i="8" s="1"/>
  <c r="V56" i="8"/>
  <c r="X56" i="8" s="1"/>
  <c r="Y56" i="8" s="1"/>
  <c r="V57" i="8"/>
  <c r="X57" i="8" s="1"/>
  <c r="Y57" i="8" s="1"/>
  <c r="V58" i="8"/>
  <c r="X58" i="8" s="1"/>
  <c r="Y58" i="8" s="1"/>
  <c r="V61" i="8"/>
  <c r="X61" i="8" s="1"/>
  <c r="Y61" i="8" s="1"/>
  <c r="V66" i="8"/>
  <c r="X66" i="8" s="1"/>
  <c r="Y66" i="8" s="1"/>
  <c r="V71" i="8"/>
  <c r="X71" i="8" s="1"/>
  <c r="Y71" i="8" s="1"/>
  <c r="V76" i="8"/>
  <c r="X76" i="8" s="1"/>
  <c r="Y76" i="8"/>
  <c r="V81" i="8"/>
  <c r="X81" i="8" s="1"/>
  <c r="Y81" i="8" s="1"/>
  <c r="V86" i="8"/>
  <c r="X86" i="8" s="1"/>
  <c r="Y86" i="8" s="1"/>
  <c r="V91" i="8"/>
  <c r="X91" i="8" s="1"/>
  <c r="Y91" i="8" s="1"/>
  <c r="V96" i="8"/>
  <c r="X96" i="8" s="1"/>
  <c r="Y96" i="8"/>
  <c r="V98" i="8"/>
  <c r="X98" i="8" s="1"/>
  <c r="Y98" i="8" s="1"/>
  <c r="V100" i="8"/>
  <c r="X100" i="8" s="1"/>
  <c r="Y100" i="8"/>
  <c r="V102" i="8"/>
  <c r="X102" i="8"/>
  <c r="Y102" i="8" s="1"/>
  <c r="V104" i="8"/>
  <c r="X104" i="8" s="1"/>
  <c r="Y104" i="8"/>
  <c r="V106" i="8"/>
  <c r="X106" i="8" s="1"/>
  <c r="Y106" i="8" s="1"/>
  <c r="V108" i="8"/>
  <c r="X108" i="8" s="1"/>
  <c r="Y108" i="8" s="1"/>
  <c r="V110" i="8"/>
  <c r="X110" i="8" s="1"/>
  <c r="Y110" i="8" s="1"/>
  <c r="V112" i="8"/>
  <c r="X112" i="8" s="1"/>
  <c r="Y112" i="8"/>
  <c r="V114" i="8"/>
  <c r="X114" i="8" s="1"/>
  <c r="Y114" i="8" s="1"/>
  <c r="V116" i="8"/>
  <c r="X116" i="8" s="1"/>
  <c r="Y116" i="8" s="1"/>
  <c r="V118" i="8"/>
  <c r="X118" i="8" s="1"/>
  <c r="Y118" i="8" s="1"/>
  <c r="V120" i="8"/>
  <c r="X120" i="8" s="1"/>
  <c r="Y120" i="8"/>
  <c r="V122" i="8"/>
  <c r="X122" i="8" s="1"/>
  <c r="Y122" i="8" s="1"/>
  <c r="V124" i="8"/>
  <c r="X124" i="8" s="1"/>
  <c r="Y124" i="8" s="1"/>
  <c r="V126" i="8"/>
  <c r="X126" i="8" s="1"/>
  <c r="Y126" i="8" s="1"/>
  <c r="V131" i="8"/>
  <c r="X131" i="8"/>
  <c r="Y131" i="8" s="1"/>
  <c r="V133" i="8"/>
  <c r="X133" i="8"/>
  <c r="Y133" i="8" s="1"/>
  <c r="V135" i="8"/>
  <c r="X135" i="8" s="1"/>
  <c r="Y135" i="8" s="1"/>
  <c r="V137" i="8"/>
  <c r="X137" i="8" s="1"/>
  <c r="Y137" i="8" s="1"/>
  <c r="V140" i="8"/>
  <c r="X140" i="8" s="1"/>
  <c r="Y140" i="8" s="1"/>
  <c r="V145" i="8"/>
  <c r="X145" i="8" s="1"/>
  <c r="Y145" i="8" s="1"/>
  <c r="V147" i="8"/>
  <c r="X147" i="8" s="1"/>
  <c r="Y147" i="8" s="1"/>
  <c r="V151" i="8"/>
  <c r="X151" i="8" s="1"/>
  <c r="Y151" i="8" s="1"/>
  <c r="V152" i="8"/>
  <c r="X152" i="8" s="1"/>
  <c r="Y152" i="8" s="1"/>
  <c r="V153" i="8"/>
  <c r="X153" i="8" s="1"/>
  <c r="Y153" i="8" s="1"/>
  <c r="V159" i="8"/>
  <c r="X159" i="8" s="1"/>
  <c r="Y159" i="8" s="1"/>
  <c r="V161" i="8"/>
  <c r="X161" i="8"/>
  <c r="Y161" i="8" s="1"/>
  <c r="V166" i="8"/>
  <c r="X166" i="8" s="1"/>
  <c r="Y166" i="8" s="1"/>
  <c r="V171" i="8"/>
  <c r="X171" i="8"/>
  <c r="Y171" i="8" s="1"/>
  <c r="X175" i="8"/>
  <c r="Y175" i="8" s="1"/>
  <c r="V176" i="8"/>
  <c r="X176" i="8" s="1"/>
  <c r="Y176" i="8" s="1"/>
  <c r="X181" i="8"/>
  <c r="Y181" i="8" s="1"/>
  <c r="X182" i="8"/>
  <c r="Y182" i="8" s="1"/>
  <c r="V183" i="8"/>
  <c r="X183" i="8"/>
  <c r="Y183" i="8" s="1"/>
  <c r="V187" i="8"/>
  <c r="X187" i="8" s="1"/>
  <c r="Y187" i="8" s="1"/>
  <c r="V198" i="8"/>
  <c r="X198" i="8" s="1"/>
  <c r="Y198" i="8" s="1"/>
  <c r="V203" i="8"/>
  <c r="X203" i="8" s="1"/>
  <c r="Y203" i="8" s="1"/>
  <c r="V208" i="8"/>
  <c r="X208" i="8" s="1"/>
  <c r="Y208" i="8" s="1"/>
  <c r="V209" i="8"/>
  <c r="X209" i="8" s="1"/>
  <c r="Y209" i="8" s="1"/>
  <c r="V210" i="8"/>
  <c r="X210" i="8" s="1"/>
  <c r="Y210" i="8" s="1"/>
  <c r="V211" i="8"/>
  <c r="X211" i="8" s="1"/>
  <c r="Y211" i="8" s="1"/>
  <c r="V212" i="8"/>
  <c r="X212" i="8" s="1"/>
  <c r="Y212" i="8" s="1"/>
  <c r="V217" i="8"/>
  <c r="X217" i="8" s="1"/>
  <c r="Y217" i="8" s="1"/>
  <c r="V221" i="8"/>
  <c r="X221" i="8"/>
  <c r="Y221" i="8" s="1"/>
  <c r="V222" i="8"/>
  <c r="X222" i="8" s="1"/>
  <c r="Y222" i="8" s="1"/>
  <c r="V223" i="8"/>
  <c r="X223" i="8" s="1"/>
  <c r="Y223" i="8" s="1"/>
  <c r="V228" i="8"/>
  <c r="X228" i="8" s="1"/>
  <c r="Y228" i="8" s="1"/>
  <c r="V230" i="8"/>
  <c r="X230" i="8" s="1"/>
  <c r="Y230" i="8" s="1"/>
  <c r="V235" i="8"/>
  <c r="X235" i="8" s="1"/>
  <c r="Y235" i="8" s="1"/>
  <c r="V237" i="8"/>
  <c r="X237" i="8" s="1"/>
  <c r="Y237" i="8" s="1"/>
  <c r="V238" i="8"/>
  <c r="X238" i="8" s="1"/>
  <c r="Y238" i="8" s="1"/>
  <c r="V243" i="8"/>
  <c r="X243" i="8" s="1"/>
  <c r="Y243" i="8" s="1"/>
  <c r="V245" i="8"/>
  <c r="X245" i="8" s="1"/>
  <c r="Y245" i="8" s="1"/>
  <c r="V246" i="8"/>
  <c r="X246" i="8" s="1"/>
  <c r="Y246" i="8" s="1"/>
  <c r="V247" i="8"/>
  <c r="X247" i="8"/>
  <c r="Y247" i="8" s="1"/>
  <c r="V248" i="8"/>
  <c r="X248" i="8"/>
  <c r="Y248" i="8" s="1"/>
  <c r="V249" i="8"/>
  <c r="X249" i="8" s="1"/>
  <c r="Y249" i="8" s="1"/>
  <c r="V250" i="8"/>
  <c r="X250" i="8" s="1"/>
  <c r="Y250" i="8" s="1"/>
  <c r="V251" i="8"/>
  <c r="X251" i="8" s="1"/>
  <c r="Y251" i="8" s="1"/>
  <c r="V255" i="8"/>
  <c r="X255" i="8"/>
  <c r="Y255" i="8" s="1"/>
  <c r="V256" i="8"/>
  <c r="X256" i="8" s="1"/>
  <c r="Y256" i="8" s="1"/>
  <c r="V261" i="8"/>
  <c r="X261" i="8" s="1"/>
  <c r="Y261" i="8" s="1"/>
  <c r="V263" i="8"/>
  <c r="X263" i="8"/>
  <c r="Y263" i="8" s="1"/>
  <c r="V268" i="8"/>
  <c r="X268" i="8" s="1"/>
  <c r="Y268" i="8" s="1"/>
  <c r="V270" i="8"/>
  <c r="X270" i="8" s="1"/>
  <c r="Y270" i="8" s="1"/>
  <c r="V271" i="8"/>
  <c r="X271" i="8"/>
  <c r="Y271" i="8" s="1"/>
  <c r="V272" i="8"/>
  <c r="X272" i="8" s="1"/>
  <c r="Y272" i="8" s="1"/>
  <c r="V273" i="8"/>
  <c r="X273" i="8" s="1"/>
  <c r="Y273" i="8" s="1"/>
  <c r="V274" i="8"/>
  <c r="X274" i="8" s="1"/>
  <c r="Y274" i="8" s="1"/>
  <c r="V275" i="8"/>
  <c r="X275" i="8" s="1"/>
  <c r="Y275" i="8" s="1"/>
  <c r="V276" i="8"/>
  <c r="X276" i="8" s="1"/>
  <c r="Y276" i="8" s="1"/>
  <c r="V277" i="8"/>
  <c r="X277" i="8"/>
  <c r="Y277" i="8" s="1"/>
  <c r="V278" i="8"/>
  <c r="X278" i="8" s="1"/>
  <c r="Y278" i="8" s="1"/>
  <c r="V279" i="8"/>
  <c r="X279" i="8" s="1"/>
  <c r="Y279" i="8" s="1"/>
  <c r="V280" i="8"/>
  <c r="X280" i="8" s="1"/>
  <c r="Y280" i="8" s="1"/>
  <c r="V285" i="8"/>
  <c r="X285" i="8" s="1"/>
  <c r="Y285" i="8" s="1"/>
  <c r="V286" i="8"/>
  <c r="X286" i="8" s="1"/>
  <c r="Y286" i="8" s="1"/>
  <c r="V287" i="8"/>
  <c r="X287" i="8" s="1"/>
  <c r="Y287" i="8" s="1"/>
  <c r="V288" i="8"/>
  <c r="X288" i="8" s="1"/>
  <c r="Y288" i="8" s="1"/>
  <c r="V289" i="8"/>
  <c r="X289" i="8" s="1"/>
  <c r="Y289" i="8" s="1"/>
  <c r="V294" i="8"/>
  <c r="X294" i="8" s="1"/>
  <c r="Y294" i="8" s="1"/>
  <c r="V296" i="8"/>
  <c r="X296" i="8" s="1"/>
  <c r="Y296" i="8" s="1"/>
  <c r="V297" i="8"/>
  <c r="X297" i="8"/>
  <c r="Y297" i="8" s="1"/>
  <c r="V298" i="8"/>
  <c r="X298" i="8" s="1"/>
  <c r="Y298" i="8" s="1"/>
  <c r="V299" i="8"/>
  <c r="X299" i="8" s="1"/>
  <c r="Y299" i="8" s="1"/>
  <c r="V300" i="8"/>
  <c r="X300" i="8" s="1"/>
  <c r="Y300" i="8" s="1"/>
  <c r="V305" i="8"/>
  <c r="X305" i="8" s="1"/>
  <c r="Y305" i="8" s="1"/>
  <c r="V308" i="8"/>
  <c r="X308" i="8" s="1"/>
  <c r="Y308" i="8" s="1"/>
  <c r="V313" i="8"/>
  <c r="X313" i="8" s="1"/>
  <c r="Y313" i="8" s="1"/>
  <c r="V315" i="8"/>
  <c r="X315" i="8" s="1"/>
  <c r="Y315" i="8" s="1"/>
  <c r="V316" i="8"/>
  <c r="X316" i="8" s="1"/>
  <c r="Y316" i="8" s="1"/>
  <c r="V317" i="8"/>
  <c r="X317" i="8"/>
  <c r="Y317" i="8" s="1"/>
  <c r="V318" i="8"/>
  <c r="X318" i="8" s="1"/>
  <c r="Y318" i="8" s="1"/>
  <c r="V323" i="8"/>
  <c r="X323" i="8"/>
  <c r="Y323" i="8" s="1"/>
  <c r="V325" i="8"/>
  <c r="X325" i="8" s="1"/>
  <c r="Y325" i="8" s="1"/>
  <c r="V326" i="8"/>
  <c r="X326" i="8" s="1"/>
  <c r="Y326" i="8" s="1"/>
  <c r="V327" i="8"/>
  <c r="X327" i="8"/>
  <c r="Y327" i="8" s="1"/>
  <c r="V328" i="8"/>
  <c r="X328" i="8" s="1"/>
  <c r="Y328" i="8" s="1"/>
  <c r="V329" i="8"/>
  <c r="X329" i="8" s="1"/>
  <c r="Y329" i="8" s="1"/>
  <c r="V330" i="8"/>
  <c r="X330" i="8" s="1"/>
  <c r="Y330" i="8" s="1"/>
  <c r="V331" i="8"/>
  <c r="X331" i="8" s="1"/>
  <c r="Y331" i="8" s="1"/>
  <c r="V332" i="8"/>
  <c r="X332" i="8" s="1"/>
  <c r="Y332" i="8" s="1"/>
  <c r="V333" i="8"/>
  <c r="X333" i="8"/>
  <c r="Y333" i="8" s="1"/>
  <c r="V334" i="8"/>
  <c r="X334" i="8" s="1"/>
  <c r="Y334" i="8" s="1"/>
  <c r="V339" i="8"/>
  <c r="X339" i="8" s="1"/>
  <c r="Y339" i="8" s="1"/>
  <c r="V340" i="8"/>
  <c r="X340" i="8" s="1"/>
  <c r="Y340" i="8" s="1"/>
  <c r="V345" i="8"/>
  <c r="X345" i="8"/>
  <c r="Y345" i="8" s="1"/>
  <c r="V346" i="8"/>
  <c r="X346" i="8" s="1"/>
  <c r="Y346" i="8" s="1"/>
  <c r="V347" i="8"/>
  <c r="X347" i="8" s="1"/>
  <c r="Y347" i="8" s="1"/>
  <c r="V348" i="8"/>
  <c r="X348" i="8" s="1"/>
  <c r="Y348" i="8" s="1"/>
  <c r="V349" i="8"/>
  <c r="X349" i="8"/>
  <c r="Y349" i="8" s="1"/>
  <c r="V350" i="8"/>
  <c r="X350" i="8" s="1"/>
  <c r="Y350" i="8" s="1"/>
  <c r="V351" i="8"/>
  <c r="X351" i="8"/>
  <c r="Y351" i="8" s="1"/>
  <c r="V356" i="8"/>
  <c r="X356" i="8" s="1"/>
  <c r="Y356" i="8" s="1"/>
  <c r="V358" i="8"/>
  <c r="X358" i="8" s="1"/>
  <c r="Y358" i="8" s="1"/>
  <c r="V359" i="8"/>
  <c r="X359" i="8"/>
  <c r="Y359" i="8" s="1"/>
  <c r="V364" i="8"/>
  <c r="X364" i="8" s="1"/>
  <c r="Y364" i="8" s="1"/>
  <c r="V366" i="8"/>
  <c r="X366" i="8" s="1"/>
  <c r="Y366" i="8" s="1"/>
  <c r="V367" i="8"/>
  <c r="X367" i="8"/>
  <c r="Y367" i="8" s="1"/>
  <c r="V368" i="8"/>
  <c r="X368" i="8"/>
  <c r="Y368" i="8" s="1"/>
  <c r="V373" i="8"/>
  <c r="X373" i="8" s="1"/>
  <c r="Y373" i="8" s="1"/>
  <c r="V375" i="8"/>
  <c r="X375" i="8" s="1"/>
  <c r="Y375" i="8" s="1"/>
  <c r="V376" i="8"/>
  <c r="X376" i="8" s="1"/>
  <c r="Y376" i="8" s="1"/>
  <c r="V377" i="8"/>
  <c r="X377" i="8" s="1"/>
  <c r="Y377" i="8" s="1"/>
  <c r="V378" i="8"/>
  <c r="X378" i="8" s="1"/>
  <c r="Y378" i="8" s="1"/>
  <c r="V379" i="8"/>
  <c r="X379" i="8" s="1"/>
  <c r="Y379" i="8" s="1"/>
  <c r="V30" i="8"/>
  <c r="X30" i="8" s="1"/>
  <c r="Y30" i="8" s="1"/>
  <c r="V186" i="9"/>
  <c r="V185" i="9"/>
  <c r="V179" i="9"/>
  <c r="V174" i="9"/>
  <c r="X174" i="9" s="1"/>
  <c r="Y174" i="9" s="1"/>
  <c r="V169" i="9"/>
  <c r="X169" i="9" s="1"/>
  <c r="Y169" i="9" s="1"/>
  <c r="V149" i="9"/>
  <c r="X149" i="9" s="1"/>
  <c r="Y149" i="9" s="1"/>
  <c r="V36" i="9"/>
  <c r="X36" i="9" s="1"/>
  <c r="Y36" i="9" s="1"/>
  <c r="V43" i="9"/>
  <c r="X43" i="9" s="1"/>
  <c r="Y43" i="9" s="1"/>
  <c r="V49" i="9"/>
  <c r="X49" i="9" s="1"/>
  <c r="Y49" i="9" s="1"/>
  <c r="V54" i="9"/>
  <c r="X54" i="9" s="1"/>
  <c r="Y54" i="9" s="1"/>
  <c r="V55" i="9"/>
  <c r="X55" i="9"/>
  <c r="Y55" i="9" s="1"/>
  <c r="V56" i="9"/>
  <c r="X56" i="9" s="1"/>
  <c r="Y56" i="9" s="1"/>
  <c r="V57" i="9"/>
  <c r="X57" i="9" s="1"/>
  <c r="Y57" i="9" s="1"/>
  <c r="V60" i="9"/>
  <c r="X60" i="9" s="1"/>
  <c r="Y60" i="9" s="1"/>
  <c r="V65" i="9"/>
  <c r="X65" i="9" s="1"/>
  <c r="Y65" i="9" s="1"/>
  <c r="V70" i="9"/>
  <c r="X70" i="9"/>
  <c r="Y70" i="9" s="1"/>
  <c r="V75" i="9"/>
  <c r="X75" i="9" s="1"/>
  <c r="Y75" i="9" s="1"/>
  <c r="V80" i="9"/>
  <c r="X80" i="9" s="1"/>
  <c r="Y80" i="9" s="1"/>
  <c r="V85" i="9"/>
  <c r="X85" i="9"/>
  <c r="Y85" i="9"/>
  <c r="V90" i="9"/>
  <c r="X90" i="9" s="1"/>
  <c r="Y90" i="9" s="1"/>
  <c r="V95" i="9"/>
  <c r="X95" i="9" s="1"/>
  <c r="Y95" i="9" s="1"/>
  <c r="V100" i="9"/>
  <c r="X100" i="9" s="1"/>
  <c r="Y100" i="9" s="1"/>
  <c r="V102" i="9"/>
  <c r="X102" i="9" s="1"/>
  <c r="Y102" i="9" s="1"/>
  <c r="V104" i="9"/>
  <c r="X104" i="9" s="1"/>
  <c r="Y104" i="9" s="1"/>
  <c r="V106" i="9"/>
  <c r="X106" i="9" s="1"/>
  <c r="Y106" i="9" s="1"/>
  <c r="V108" i="9"/>
  <c r="X108" i="9" s="1"/>
  <c r="Y108" i="9" s="1"/>
  <c r="V110" i="9"/>
  <c r="X110" i="9" s="1"/>
  <c r="Y110" i="9" s="1"/>
  <c r="V112" i="9"/>
  <c r="X112" i="9" s="1"/>
  <c r="Y112" i="9" s="1"/>
  <c r="V114" i="9"/>
  <c r="X114" i="9" s="1"/>
  <c r="Y114" i="9" s="1"/>
  <c r="V116" i="9"/>
  <c r="X116" i="9" s="1"/>
  <c r="Y116" i="9" s="1"/>
  <c r="V118" i="9"/>
  <c r="X118" i="9" s="1"/>
  <c r="Y118" i="9" s="1"/>
  <c r="V120" i="9"/>
  <c r="X120" i="9" s="1"/>
  <c r="Y120" i="9" s="1"/>
  <c r="V122" i="9"/>
  <c r="X122" i="9" s="1"/>
  <c r="Y122" i="9" s="1"/>
  <c r="V124" i="9"/>
  <c r="X124" i="9" s="1"/>
  <c r="Y124" i="9" s="1"/>
  <c r="V126" i="9"/>
  <c r="X126" i="9" s="1"/>
  <c r="Y126" i="9" s="1"/>
  <c r="V128" i="9"/>
  <c r="X128" i="9" s="1"/>
  <c r="Y128" i="9" s="1"/>
  <c r="V130" i="9"/>
  <c r="X130" i="9" s="1"/>
  <c r="Y130" i="9" s="1"/>
  <c r="V135" i="9"/>
  <c r="X135" i="9" s="1"/>
  <c r="Y135" i="9" s="1"/>
  <c r="V137" i="9"/>
  <c r="X137" i="9"/>
  <c r="Y137" i="9" s="1"/>
  <c r="V139" i="9"/>
  <c r="X139" i="9" s="1"/>
  <c r="Y139" i="9" s="1"/>
  <c r="V141" i="9"/>
  <c r="X141" i="9" s="1"/>
  <c r="Y141" i="9" s="1"/>
  <c r="V144" i="9"/>
  <c r="X144" i="9"/>
  <c r="Y144" i="9" s="1"/>
  <c r="V151" i="9"/>
  <c r="X151" i="9" s="1"/>
  <c r="Y151" i="9" s="1"/>
  <c r="V155" i="9"/>
  <c r="X155" i="9"/>
  <c r="Y155" i="9" s="1"/>
  <c r="V156" i="9"/>
  <c r="X156" i="9" s="1"/>
  <c r="Y156" i="9" s="1"/>
  <c r="V157" i="9"/>
  <c r="X157" i="9"/>
  <c r="Y157" i="9" s="1"/>
  <c r="V163" i="9"/>
  <c r="X163" i="9"/>
  <c r="Y163" i="9" s="1"/>
  <c r="V165" i="9"/>
  <c r="X165" i="9" s="1"/>
  <c r="Y165" i="9" s="1"/>
  <c r="V170" i="9"/>
  <c r="X170" i="9" s="1"/>
  <c r="Y170" i="9" s="1"/>
  <c r="V175" i="9"/>
  <c r="X175" i="9" s="1"/>
  <c r="Y175" i="9" s="1"/>
  <c r="X179" i="9"/>
  <c r="Y179" i="9" s="1"/>
  <c r="V180" i="9"/>
  <c r="X180" i="9" s="1"/>
  <c r="Y180" i="9" s="1"/>
  <c r="X185" i="9"/>
  <c r="Y185" i="9" s="1"/>
  <c r="X186" i="9"/>
  <c r="Y186" i="9" s="1"/>
  <c r="V187" i="9"/>
  <c r="X187" i="9" s="1"/>
  <c r="Y187" i="9" s="1"/>
  <c r="V192" i="9"/>
  <c r="X192" i="9" s="1"/>
  <c r="Y192" i="9" s="1"/>
  <c r="V193" i="9"/>
  <c r="X193" i="9" s="1"/>
  <c r="Y193" i="9" s="1"/>
  <c r="V197" i="9"/>
  <c r="X197" i="9" s="1"/>
  <c r="Y197" i="9" s="1"/>
  <c r="V198" i="9"/>
  <c r="X198" i="9" s="1"/>
  <c r="Y198" i="9" s="1"/>
  <c r="V209" i="9"/>
  <c r="X209" i="9"/>
  <c r="Y209" i="9" s="1"/>
  <c r="V214" i="9"/>
  <c r="X214" i="9" s="1"/>
  <c r="Y214" i="9" s="1"/>
  <c r="V219" i="9"/>
  <c r="X219" i="9" s="1"/>
  <c r="Y219" i="9" s="1"/>
  <c r="V220" i="9"/>
  <c r="X220" i="9" s="1"/>
  <c r="Y220" i="9" s="1"/>
  <c r="V225" i="9"/>
  <c r="X225" i="9"/>
  <c r="Y225" i="9" s="1"/>
  <c r="V229" i="9"/>
  <c r="X229" i="9" s="1"/>
  <c r="Y229" i="9" s="1"/>
  <c r="V230" i="9"/>
  <c r="X230" i="9" s="1"/>
  <c r="Y230" i="9" s="1"/>
  <c r="V231" i="9"/>
  <c r="X231" i="9" s="1"/>
  <c r="Y231" i="9" s="1"/>
  <c r="V232" i="9"/>
  <c r="X232" i="9" s="1"/>
  <c r="Y232" i="9" s="1"/>
  <c r="V233" i="9"/>
  <c r="X233" i="9" s="1"/>
  <c r="Y233" i="9" s="1"/>
  <c r="V238" i="9"/>
  <c r="X238" i="9" s="1"/>
  <c r="Y238" i="9" s="1"/>
  <c r="V240" i="9"/>
  <c r="X240" i="9" s="1"/>
  <c r="Y240" i="9" s="1"/>
  <c r="V245" i="9"/>
  <c r="X245" i="9" s="1"/>
  <c r="Y245" i="9" s="1"/>
  <c r="V248" i="9"/>
  <c r="X248" i="9" s="1"/>
  <c r="Y248" i="9" s="1"/>
  <c r="V249" i="9"/>
  <c r="X249" i="9" s="1"/>
  <c r="Y249" i="9" s="1"/>
  <c r="V254" i="9"/>
  <c r="X254" i="9" s="1"/>
  <c r="Y254" i="9" s="1"/>
  <c r="V256" i="9"/>
  <c r="X256" i="9" s="1"/>
  <c r="Y256" i="9" s="1"/>
  <c r="V257" i="9"/>
  <c r="X257" i="9" s="1"/>
  <c r="Y257" i="9" s="1"/>
  <c r="V258" i="9"/>
  <c r="X258" i="9" s="1"/>
  <c r="Y258" i="9" s="1"/>
  <c r="V259" i="9"/>
  <c r="X259" i="9" s="1"/>
  <c r="Y259" i="9" s="1"/>
  <c r="V260" i="9"/>
  <c r="X260" i="9" s="1"/>
  <c r="Y260" i="9" s="1"/>
  <c r="V261" i="9"/>
  <c r="X261" i="9"/>
  <c r="Y261" i="9" s="1"/>
  <c r="V262" i="9"/>
  <c r="X262" i="9" s="1"/>
  <c r="Y262" i="9" s="1"/>
  <c r="V266" i="9"/>
  <c r="X266" i="9" s="1"/>
  <c r="Y266" i="9" s="1"/>
  <c r="V267" i="9"/>
  <c r="X267" i="9" s="1"/>
  <c r="Y267" i="9" s="1"/>
  <c r="V272" i="9"/>
  <c r="X272" i="9" s="1"/>
  <c r="Y272" i="9" s="1"/>
  <c r="V275" i="9"/>
  <c r="X275" i="9" s="1"/>
  <c r="Y275" i="9" s="1"/>
  <c r="V280" i="9"/>
  <c r="X280" i="9" s="1"/>
  <c r="Y280" i="9" s="1"/>
  <c r="V281" i="9"/>
  <c r="X281" i="9"/>
  <c r="Y281" i="9" s="1"/>
  <c r="V282" i="9"/>
  <c r="X282" i="9" s="1"/>
  <c r="Y282" i="9" s="1"/>
  <c r="V283" i="9"/>
  <c r="X283" i="9" s="1"/>
  <c r="Y283" i="9" s="1"/>
  <c r="V284" i="9"/>
  <c r="X284" i="9" s="1"/>
  <c r="Y284" i="9" s="1"/>
  <c r="V285" i="9"/>
  <c r="X285" i="9" s="1"/>
  <c r="Y285" i="9" s="1"/>
  <c r="V286" i="9"/>
  <c r="X286" i="9" s="1"/>
  <c r="Y286" i="9" s="1"/>
  <c r="V291" i="9"/>
  <c r="X291" i="9" s="1"/>
  <c r="Y291" i="9" s="1"/>
  <c r="V292" i="9"/>
  <c r="X292" i="9"/>
  <c r="Y292" i="9" s="1"/>
  <c r="V293" i="9"/>
  <c r="X293" i="9" s="1"/>
  <c r="Y293" i="9" s="1"/>
  <c r="V294" i="9"/>
  <c r="X294" i="9" s="1"/>
  <c r="Y294" i="9" s="1"/>
  <c r="V295" i="9"/>
  <c r="X295" i="9"/>
  <c r="Y295" i="9" s="1"/>
  <c r="V296" i="9"/>
  <c r="X296" i="9" s="1"/>
  <c r="Y296" i="9" s="1"/>
  <c r="V297" i="9"/>
  <c r="X297" i="9" s="1"/>
  <c r="Y297" i="9" s="1"/>
  <c r="V298" i="9"/>
  <c r="X298" i="9" s="1"/>
  <c r="Y298" i="9" s="1"/>
  <c r="V303" i="9"/>
  <c r="X303" i="9" s="1"/>
  <c r="Y303" i="9" s="1"/>
  <c r="V304" i="9"/>
  <c r="X304" i="9" s="1"/>
  <c r="Y304" i="9" s="1"/>
  <c r="V305" i="9"/>
  <c r="X305" i="9" s="1"/>
  <c r="Y305" i="9" s="1"/>
  <c r="V306" i="9"/>
  <c r="X306" i="9" s="1"/>
  <c r="Y306" i="9" s="1"/>
  <c r="V307" i="9"/>
  <c r="X307" i="9"/>
  <c r="Y307" i="9" s="1"/>
  <c r="V308" i="9"/>
  <c r="X308" i="9"/>
  <c r="Y308" i="9" s="1"/>
  <c r="V309" i="9"/>
  <c r="X309" i="9" s="1"/>
  <c r="Y309" i="9" s="1"/>
  <c r="V314" i="9"/>
  <c r="X314" i="9" s="1"/>
  <c r="Y314" i="9" s="1"/>
  <c r="V316" i="9"/>
  <c r="X316" i="9" s="1"/>
  <c r="Y316" i="9" s="1"/>
  <c r="V318" i="9"/>
  <c r="X318" i="9"/>
  <c r="Y318" i="9"/>
  <c r="V319" i="9"/>
  <c r="X319" i="9"/>
  <c r="Y319" i="9" s="1"/>
  <c r="V320" i="9"/>
  <c r="X320" i="9" s="1"/>
  <c r="Y320" i="9" s="1"/>
  <c r="V321" i="9"/>
  <c r="X321" i="9" s="1"/>
  <c r="Y321" i="9" s="1"/>
  <c r="V322" i="9"/>
  <c r="X322" i="9" s="1"/>
  <c r="Y322" i="9" s="1"/>
  <c r="V323" i="9"/>
  <c r="X323" i="9" s="1"/>
  <c r="Y323" i="9" s="1"/>
  <c r="V324" i="9"/>
  <c r="X324" i="9" s="1"/>
  <c r="Y324" i="9" s="1"/>
  <c r="V325" i="9"/>
  <c r="X325" i="9" s="1"/>
  <c r="Y325" i="9" s="1"/>
  <c r="V326" i="9"/>
  <c r="X326" i="9" s="1"/>
  <c r="Y326" i="9" s="1"/>
  <c r="V331" i="9"/>
  <c r="X331" i="9" s="1"/>
  <c r="Y331" i="9" s="1"/>
  <c r="V334" i="9"/>
  <c r="X334" i="9" s="1"/>
  <c r="Y334" i="9" s="1"/>
  <c r="V339" i="9"/>
  <c r="X339" i="9" s="1"/>
  <c r="Y339" i="9" s="1"/>
  <c r="V341" i="9"/>
  <c r="X341" i="9" s="1"/>
  <c r="Y341" i="9" s="1"/>
  <c r="V343" i="9"/>
  <c r="X343" i="9" s="1"/>
  <c r="Y343" i="9" s="1"/>
  <c r="V345" i="9"/>
  <c r="X345" i="9" s="1"/>
  <c r="Y345" i="9" s="1"/>
  <c r="V346" i="9"/>
  <c r="X346" i="9" s="1"/>
  <c r="Y346" i="9" s="1"/>
  <c r="V347" i="9"/>
  <c r="X347" i="9" s="1"/>
  <c r="Y347" i="9" s="1"/>
  <c r="V348" i="9"/>
  <c r="X348" i="9" s="1"/>
  <c r="Y348" i="9" s="1"/>
  <c r="V349" i="9"/>
  <c r="X349" i="9" s="1"/>
  <c r="Y349" i="9" s="1"/>
  <c r="V350" i="9"/>
  <c r="X350" i="9" s="1"/>
  <c r="Y350" i="9" s="1"/>
  <c r="V351" i="9"/>
  <c r="X351" i="9" s="1"/>
  <c r="Y351" i="9" s="1"/>
  <c r="V352" i="9"/>
  <c r="X352" i="9" s="1"/>
  <c r="Y352" i="9" s="1"/>
  <c r="V353" i="9"/>
  <c r="X353" i="9"/>
  <c r="Y353" i="9"/>
  <c r="V358" i="9"/>
  <c r="X358" i="9"/>
  <c r="Y358" i="9" s="1"/>
  <c r="V359" i="9"/>
  <c r="X359" i="9" s="1"/>
  <c r="Y359" i="9" s="1"/>
  <c r="V360" i="9"/>
  <c r="X360" i="9"/>
  <c r="Y360" i="9" s="1"/>
  <c r="V361" i="9"/>
  <c r="X361" i="9" s="1"/>
  <c r="Y361" i="9" s="1"/>
  <c r="V362" i="9"/>
  <c r="X362" i="9" s="1"/>
  <c r="Y362" i="9" s="1"/>
  <c r="V363" i="9"/>
  <c r="X363" i="9" s="1"/>
  <c r="Y363" i="9" s="1"/>
  <c r="V364" i="9"/>
  <c r="X364" i="9" s="1"/>
  <c r="Y364" i="9" s="1"/>
  <c r="V369" i="9"/>
  <c r="X369" i="9" s="1"/>
  <c r="Y369" i="9" s="1"/>
  <c r="V370" i="9"/>
  <c r="X370" i="9"/>
  <c r="Y370" i="9"/>
  <c r="V371" i="9"/>
  <c r="X371" i="9" s="1"/>
  <c r="Y371" i="9" s="1"/>
  <c r="V372" i="9"/>
  <c r="X372" i="9" s="1"/>
  <c r="Y372" i="9" s="1"/>
  <c r="V373" i="9"/>
  <c r="X373" i="9" s="1"/>
  <c r="Y373" i="9" s="1"/>
  <c r="V374" i="9"/>
  <c r="X374" i="9" s="1"/>
  <c r="Y374" i="9" s="1"/>
  <c r="V375" i="9"/>
  <c r="X375" i="9"/>
  <c r="Y375" i="9" s="1"/>
  <c r="V376" i="9"/>
  <c r="X376" i="9" s="1"/>
  <c r="Y376" i="9" s="1"/>
  <c r="V377" i="9"/>
  <c r="X377" i="9"/>
  <c r="Y377" i="9" s="1"/>
  <c r="V378" i="9"/>
  <c r="X378" i="9"/>
  <c r="Y378" i="9" s="1"/>
  <c r="V379" i="9"/>
  <c r="X379" i="9" s="1"/>
  <c r="Y379" i="9" s="1"/>
  <c r="V380" i="9"/>
  <c r="X380" i="9" s="1"/>
  <c r="Y380" i="9" s="1"/>
  <c r="V385" i="9"/>
  <c r="X385" i="9"/>
  <c r="Y385" i="9" s="1"/>
  <c r="V386" i="9"/>
  <c r="X386" i="9" s="1"/>
  <c r="Y386" i="9" s="1"/>
  <c r="V387" i="9"/>
  <c r="X387" i="9" s="1"/>
  <c r="Y387" i="9" s="1"/>
  <c r="V388" i="9"/>
  <c r="X388" i="9" s="1"/>
  <c r="Y388" i="9" s="1"/>
  <c r="V389" i="9"/>
  <c r="X389" i="9" s="1"/>
  <c r="Y389" i="9" s="1"/>
  <c r="V390" i="9"/>
  <c r="X390" i="9" s="1"/>
  <c r="Y390" i="9" s="1"/>
  <c r="V395" i="9"/>
  <c r="X395" i="9" s="1"/>
  <c r="Y395" i="9" s="1"/>
  <c r="V396" i="9"/>
  <c r="X396" i="9" s="1"/>
  <c r="Y396" i="9" s="1"/>
  <c r="V397" i="9"/>
  <c r="X397" i="9" s="1"/>
  <c r="Y397" i="9" s="1"/>
  <c r="V398" i="9"/>
  <c r="X398" i="9"/>
  <c r="Y398" i="9" s="1"/>
  <c r="V399" i="9"/>
  <c r="X399" i="9"/>
  <c r="Y399" i="9" s="1"/>
  <c r="V400" i="9"/>
  <c r="X400" i="9" s="1"/>
  <c r="Y400" i="9" s="1"/>
  <c r="V405" i="9"/>
  <c r="X405" i="9" s="1"/>
  <c r="Y405" i="9" s="1"/>
  <c r="V407" i="9"/>
  <c r="X407" i="9" s="1"/>
  <c r="Y407" i="9" s="1"/>
  <c r="V409" i="9"/>
  <c r="X409" i="9"/>
  <c r="Y409" i="9" s="1"/>
  <c r="V414" i="9"/>
  <c r="X414" i="9" s="1"/>
  <c r="Y414" i="9" s="1"/>
  <c r="V416" i="9"/>
  <c r="X416" i="9" s="1"/>
  <c r="Y416" i="9" s="1"/>
  <c r="V418" i="9"/>
  <c r="X418" i="9" s="1"/>
  <c r="Y418" i="9" s="1"/>
  <c r="V419" i="9"/>
  <c r="X419" i="9" s="1"/>
  <c r="Y419" i="9" s="1"/>
  <c r="V420" i="9"/>
  <c r="X420" i="9" s="1"/>
  <c r="Y420" i="9" s="1"/>
  <c r="V421" i="9"/>
  <c r="X421" i="9" s="1"/>
  <c r="Y421" i="9" s="1"/>
  <c r="V422" i="9"/>
  <c r="X422" i="9" s="1"/>
  <c r="Y422" i="9" s="1"/>
  <c r="V423" i="9"/>
  <c r="X423" i="9" s="1"/>
  <c r="Y423" i="9" s="1"/>
  <c r="V424" i="9"/>
  <c r="X424" i="9" s="1"/>
  <c r="Y424" i="9" s="1"/>
  <c r="V425" i="9"/>
  <c r="X425" i="9"/>
  <c r="Y425" i="9"/>
  <c r="V426" i="9"/>
  <c r="X426" i="9" s="1"/>
  <c r="Y426" i="9" s="1"/>
  <c r="V427" i="9"/>
  <c r="X427" i="9" s="1"/>
  <c r="Y427" i="9" s="1"/>
  <c r="V428" i="9"/>
  <c r="X428" i="9" s="1"/>
  <c r="Y428" i="9" s="1"/>
  <c r="V433" i="9"/>
  <c r="X433" i="9"/>
  <c r="Y433" i="9" s="1"/>
  <c r="V30" i="9"/>
  <c r="V40" i="10"/>
  <c r="X261" i="10"/>
  <c r="Y261" i="10" s="1"/>
  <c r="X211" i="10"/>
  <c r="Y211" i="10" s="1"/>
  <c r="X210" i="10"/>
  <c r="Y210" i="10" s="1"/>
  <c r="X202" i="10"/>
  <c r="Y202" i="10" s="1"/>
  <c r="X97" i="10"/>
  <c r="Y97" i="10" s="1"/>
  <c r="V163" i="10"/>
  <c r="X163" i="10" s="1"/>
  <c r="Y163" i="10" s="1"/>
  <c r="V162" i="10"/>
  <c r="X162" i="10" s="1"/>
  <c r="Y162" i="10" s="1"/>
  <c r="V156" i="10"/>
  <c r="X156" i="10" s="1"/>
  <c r="Y156" i="10" s="1"/>
  <c r="V151" i="10"/>
  <c r="X151" i="10" s="1"/>
  <c r="Y151" i="10" s="1"/>
  <c r="V150" i="10"/>
  <c r="X150" i="10" s="1"/>
  <c r="Y150" i="10" s="1"/>
  <c r="V144" i="10"/>
  <c r="X144" i="10" s="1"/>
  <c r="Y144" i="10" s="1"/>
  <c r="V124" i="10"/>
  <c r="X124" i="10" s="1"/>
  <c r="Y124" i="10" s="1"/>
  <c r="V52" i="10"/>
  <c r="X52" i="10" s="1"/>
  <c r="Y52" i="10" s="1"/>
  <c r="V46" i="10"/>
  <c r="X46" i="10" s="1"/>
  <c r="Y46" i="10" s="1"/>
  <c r="V45" i="10"/>
  <c r="X45" i="10" s="1"/>
  <c r="Y45" i="10" s="1"/>
  <c r="V34" i="10"/>
  <c r="X34" i="10" s="1"/>
  <c r="Y34" i="10" s="1"/>
  <c r="V35" i="10"/>
  <c r="X35" i="10" s="1"/>
  <c r="Y35" i="10" s="1"/>
  <c r="X40" i="10"/>
  <c r="Y40" i="10" s="1"/>
  <c r="V47" i="10"/>
  <c r="X47" i="10" s="1"/>
  <c r="Y47" i="10" s="1"/>
  <c r="V54" i="10"/>
  <c r="X54" i="10" s="1"/>
  <c r="Y54" i="10" s="1"/>
  <c r="V59" i="10"/>
  <c r="X59" i="10" s="1"/>
  <c r="Y59" i="10" s="1"/>
  <c r="V60" i="10"/>
  <c r="X60" i="10" s="1"/>
  <c r="Y60" i="10" s="1"/>
  <c r="V61" i="10"/>
  <c r="X61" i="10" s="1"/>
  <c r="Y61" i="10" s="1"/>
  <c r="V62" i="10"/>
  <c r="X62" i="10" s="1"/>
  <c r="Y62" i="10" s="1"/>
  <c r="V65" i="10"/>
  <c r="X65" i="10" s="1"/>
  <c r="Y65" i="10" s="1"/>
  <c r="V70" i="10"/>
  <c r="X70" i="10" s="1"/>
  <c r="Y70" i="10" s="1"/>
  <c r="V75" i="10"/>
  <c r="X75" i="10" s="1"/>
  <c r="Y75" i="10" s="1"/>
  <c r="V77" i="10"/>
  <c r="X77" i="10" s="1"/>
  <c r="Y77" i="10" s="1"/>
  <c r="V79" i="10"/>
  <c r="X79" i="10" s="1"/>
  <c r="Y79" i="10" s="1"/>
  <c r="V81" i="10"/>
  <c r="X81" i="10" s="1"/>
  <c r="Y81" i="10" s="1"/>
  <c r="V83" i="10"/>
  <c r="X83" i="10" s="1"/>
  <c r="Y83" i="10" s="1"/>
  <c r="V85" i="10"/>
  <c r="X85" i="10" s="1"/>
  <c r="Y85" i="10" s="1"/>
  <c r="V87" i="10"/>
  <c r="X87" i="10" s="1"/>
  <c r="Y87" i="10" s="1"/>
  <c r="V89" i="10"/>
  <c r="X89" i="10" s="1"/>
  <c r="Y89" i="10" s="1"/>
  <c r="V91" i="10"/>
  <c r="X91" i="10" s="1"/>
  <c r="Y91" i="10" s="1"/>
  <c r="V93" i="10"/>
  <c r="X93" i="10" s="1"/>
  <c r="Y93" i="10" s="1"/>
  <c r="V95" i="10"/>
  <c r="X95" i="10" s="1"/>
  <c r="Y95" i="10" s="1"/>
  <c r="V97" i="10"/>
  <c r="V99" i="10"/>
  <c r="X99" i="10" s="1"/>
  <c r="Y99" i="10" s="1"/>
  <c r="V101" i="10"/>
  <c r="X101" i="10" s="1"/>
  <c r="Y101" i="10" s="1"/>
  <c r="V103" i="10"/>
  <c r="X103" i="10" s="1"/>
  <c r="Y103" i="10" s="1"/>
  <c r="V105" i="10"/>
  <c r="X105" i="10" s="1"/>
  <c r="Y105" i="10" s="1"/>
  <c r="V110" i="10"/>
  <c r="X110" i="10" s="1"/>
  <c r="Y110" i="10" s="1"/>
  <c r="V112" i="10"/>
  <c r="X112" i="10" s="1"/>
  <c r="Y112" i="10" s="1"/>
  <c r="V114" i="10"/>
  <c r="X114" i="10" s="1"/>
  <c r="Y114" i="10" s="1"/>
  <c r="V116" i="10"/>
  <c r="X116" i="10" s="1"/>
  <c r="Y116" i="10" s="1"/>
  <c r="V119" i="10"/>
  <c r="X119" i="10" s="1"/>
  <c r="Y119" i="10" s="1"/>
  <c r="V126" i="10"/>
  <c r="X126" i="10" s="1"/>
  <c r="Y126" i="10" s="1"/>
  <c r="V130" i="10"/>
  <c r="X130" i="10" s="1"/>
  <c r="Y130" i="10" s="1"/>
  <c r="V131" i="10"/>
  <c r="X131" i="10" s="1"/>
  <c r="Y131" i="10" s="1"/>
  <c r="V132" i="10"/>
  <c r="X132" i="10" s="1"/>
  <c r="Y132" i="10" s="1"/>
  <c r="V138" i="10"/>
  <c r="X138" i="10" s="1"/>
  <c r="Y138" i="10" s="1"/>
  <c r="V140" i="10"/>
  <c r="X140" i="10" s="1"/>
  <c r="Y140" i="10" s="1"/>
  <c r="V145" i="10"/>
  <c r="X145" i="10" s="1"/>
  <c r="Y145" i="10" s="1"/>
  <c r="V152" i="10"/>
  <c r="X152" i="10" s="1"/>
  <c r="Y152" i="10" s="1"/>
  <c r="V157" i="10"/>
  <c r="X157" i="10" s="1"/>
  <c r="Y157" i="10" s="1"/>
  <c r="V164" i="10"/>
  <c r="X164" i="10" s="1"/>
  <c r="Y164" i="10" s="1"/>
  <c r="V168" i="10"/>
  <c r="X168" i="10" s="1"/>
  <c r="Y168" i="10" s="1"/>
  <c r="V179" i="10"/>
  <c r="X179" i="10" s="1"/>
  <c r="Y179" i="10" s="1"/>
  <c r="V184" i="10"/>
  <c r="X184" i="10" s="1"/>
  <c r="Y184" i="10" s="1"/>
  <c r="V189" i="10"/>
  <c r="X189" i="10" s="1"/>
  <c r="Y189" i="10" s="1"/>
  <c r="V190" i="10"/>
  <c r="X190" i="10" s="1"/>
  <c r="Y190" i="10" s="1"/>
  <c r="V195" i="10"/>
  <c r="X195" i="10" s="1"/>
  <c r="Y195" i="10" s="1"/>
  <c r="V196" i="10"/>
  <c r="X196" i="10" s="1"/>
  <c r="Y196" i="10" s="1"/>
  <c r="V197" i="10"/>
  <c r="X197" i="10" s="1"/>
  <c r="Y197" i="10" s="1"/>
  <c r="V198" i="10"/>
  <c r="X198" i="10" s="1"/>
  <c r="Y198" i="10" s="1"/>
  <c r="V199" i="10"/>
  <c r="X199" i="10" s="1"/>
  <c r="Y199" i="10" s="1"/>
  <c r="V200" i="10"/>
  <c r="X200" i="10" s="1"/>
  <c r="Y200" i="10" s="1"/>
  <c r="V202" i="10"/>
  <c r="V207" i="10"/>
  <c r="X207" i="10" s="1"/>
  <c r="Y207" i="10" s="1"/>
  <c r="V209" i="10"/>
  <c r="X209" i="10" s="1"/>
  <c r="Y209" i="10" s="1"/>
  <c r="V210" i="10"/>
  <c r="V211" i="10"/>
  <c r="V212" i="10"/>
  <c r="X212" i="10" s="1"/>
  <c r="Y212" i="10" s="1"/>
  <c r="V217" i="10"/>
  <c r="X217" i="10" s="1"/>
  <c r="Y217" i="10" s="1"/>
  <c r="V219" i="10"/>
  <c r="X219" i="10" s="1"/>
  <c r="Y219" i="10" s="1"/>
  <c r="V220" i="10"/>
  <c r="X220" i="10" s="1"/>
  <c r="Y220" i="10" s="1"/>
  <c r="V221" i="10"/>
  <c r="X221" i="10" s="1"/>
  <c r="Y221" i="10" s="1"/>
  <c r="V222" i="10"/>
  <c r="X222" i="10" s="1"/>
  <c r="Y222" i="10" s="1"/>
  <c r="V223" i="10"/>
  <c r="X223" i="10" s="1"/>
  <c r="Y223" i="10" s="1"/>
  <c r="V224" i="10"/>
  <c r="X224" i="10" s="1"/>
  <c r="Y224" i="10" s="1"/>
  <c r="V225" i="10"/>
  <c r="X225" i="10" s="1"/>
  <c r="Y225" i="10" s="1"/>
  <c r="V229" i="10"/>
  <c r="X229" i="10" s="1"/>
  <c r="Y229" i="10" s="1"/>
  <c r="V230" i="10"/>
  <c r="X230" i="10" s="1"/>
  <c r="Y230" i="10" s="1"/>
  <c r="V235" i="10"/>
  <c r="X235" i="10" s="1"/>
  <c r="Y235" i="10" s="1"/>
  <c r="V238" i="10"/>
  <c r="X238" i="10" s="1"/>
  <c r="Y238" i="10" s="1"/>
  <c r="V243" i="10"/>
  <c r="X243" i="10" s="1"/>
  <c r="Y243" i="10" s="1"/>
  <c r="V245" i="10"/>
  <c r="X245" i="10" s="1"/>
  <c r="Y245" i="10" s="1"/>
  <c r="V246" i="10"/>
  <c r="X246" i="10" s="1"/>
  <c r="Y246" i="10" s="1"/>
  <c r="V247" i="10"/>
  <c r="X247" i="10" s="1"/>
  <c r="Y247" i="10" s="1"/>
  <c r="V248" i="10"/>
  <c r="X248" i="10" s="1"/>
  <c r="Y248" i="10" s="1"/>
  <c r="V249" i="10"/>
  <c r="X249" i="10" s="1"/>
  <c r="Y249" i="10" s="1"/>
  <c r="V254" i="10"/>
  <c r="X254" i="10" s="1"/>
  <c r="Y254" i="10" s="1"/>
  <c r="V255" i="10"/>
  <c r="X255" i="10" s="1"/>
  <c r="Y255" i="10" s="1"/>
  <c r="V256" i="10"/>
  <c r="X256" i="10" s="1"/>
  <c r="Y256" i="10" s="1"/>
  <c r="V261" i="10"/>
  <c r="V262" i="10"/>
  <c r="X262" i="10" s="1"/>
  <c r="Y262" i="10" s="1"/>
  <c r="V263" i="10"/>
  <c r="X263" i="10" s="1"/>
  <c r="Y263" i="10" s="1"/>
  <c r="V264" i="10"/>
  <c r="X264" i="10" s="1"/>
  <c r="Y264" i="10" s="1"/>
  <c r="V265" i="10"/>
  <c r="X265" i="10" s="1"/>
  <c r="Y265" i="10" s="1"/>
  <c r="V266" i="10"/>
  <c r="X266" i="10" s="1"/>
  <c r="Y266" i="10" s="1"/>
  <c r="V267" i="10"/>
  <c r="X267" i="10" s="1"/>
  <c r="Y267" i="10" s="1"/>
  <c r="V272" i="10"/>
  <c r="X272" i="10" s="1"/>
  <c r="Y272" i="10" s="1"/>
  <c r="V273" i="10"/>
  <c r="X273" i="10" s="1"/>
  <c r="Y273" i="10" s="1"/>
  <c r="V274" i="10"/>
  <c r="X274" i="10" s="1"/>
  <c r="Y274" i="10" s="1"/>
  <c r="V275" i="10"/>
  <c r="X275" i="10" s="1"/>
  <c r="Y275" i="10" s="1"/>
  <c r="V276" i="10"/>
  <c r="X276" i="10" s="1"/>
  <c r="Y276" i="10" s="1"/>
  <c r="V277" i="10"/>
  <c r="X277" i="10" s="1"/>
  <c r="Y277" i="10" s="1"/>
  <c r="V278" i="10"/>
  <c r="X278" i="10" s="1"/>
  <c r="Y278" i="10" s="1"/>
  <c r="V279" i="10"/>
  <c r="X279" i="10" s="1"/>
  <c r="Y279" i="10" s="1"/>
  <c r="V280" i="10"/>
  <c r="X280" i="10" s="1"/>
  <c r="Y280" i="10" s="1"/>
  <c r="V281" i="10"/>
  <c r="X281" i="10" s="1"/>
  <c r="Y281" i="10" s="1"/>
  <c r="V282" i="10"/>
  <c r="X282" i="10" s="1"/>
  <c r="Y282" i="10" s="1"/>
  <c r="V283" i="10"/>
  <c r="X283" i="10" s="1"/>
  <c r="Y283" i="10" s="1"/>
  <c r="V284" i="10"/>
  <c r="X284" i="10" s="1"/>
  <c r="Y284" i="10" s="1"/>
  <c r="V285" i="10"/>
  <c r="X285" i="10" s="1"/>
  <c r="Y285" i="10" s="1"/>
  <c r="V286" i="10"/>
  <c r="X286" i="10" s="1"/>
  <c r="Y286" i="10" s="1"/>
  <c r="V287" i="10"/>
  <c r="X287" i="10" s="1"/>
  <c r="Y287" i="10" s="1"/>
  <c r="V292" i="10"/>
  <c r="X292" i="10" s="1"/>
  <c r="Y292" i="10" s="1"/>
  <c r="V294" i="10"/>
  <c r="X294" i="10" s="1"/>
  <c r="Y294" i="10" s="1"/>
  <c r="V295" i="10"/>
  <c r="X295" i="10" s="1"/>
  <c r="Y295" i="10" s="1"/>
  <c r="V296" i="10"/>
  <c r="X296" i="10" s="1"/>
  <c r="Y296" i="10" s="1"/>
  <c r="V297" i="10"/>
  <c r="X297" i="10" s="1"/>
  <c r="Y297" i="10" s="1"/>
  <c r="V298" i="10"/>
  <c r="X298" i="10" s="1"/>
  <c r="Y298" i="10" s="1"/>
  <c r="V303" i="10"/>
  <c r="X303" i="10" s="1"/>
  <c r="Y303" i="10" s="1"/>
  <c r="V306" i="10"/>
  <c r="X306" i="10" s="1"/>
  <c r="Y306" i="10" s="1"/>
  <c r="V311" i="10"/>
  <c r="X311" i="10" s="1"/>
  <c r="Y311" i="10" s="1"/>
  <c r="V313" i="10"/>
  <c r="X313" i="10" s="1"/>
  <c r="Y313" i="10" s="1"/>
  <c r="V314" i="10"/>
  <c r="X314" i="10" s="1"/>
  <c r="Y314" i="10" s="1"/>
  <c r="V315" i="10"/>
  <c r="X315" i="10" s="1"/>
  <c r="Y315" i="10" s="1"/>
  <c r="V316" i="10"/>
  <c r="X316" i="10" s="1"/>
  <c r="Y316" i="10" s="1"/>
  <c r="V317" i="10"/>
  <c r="X317" i="10" s="1"/>
  <c r="Y317" i="10" s="1"/>
  <c r="V322" i="10"/>
  <c r="X322" i="10" s="1"/>
  <c r="Y322" i="10" s="1"/>
  <c r="V323" i="10"/>
  <c r="X323" i="10" s="1"/>
  <c r="Y323" i="10" s="1"/>
  <c r="V328" i="10"/>
  <c r="X328" i="10" s="1"/>
  <c r="Y328" i="10" s="1"/>
  <c r="V329" i="10"/>
  <c r="X329" i="10" s="1"/>
  <c r="Y329" i="10" s="1"/>
  <c r="V330" i="10"/>
  <c r="X330" i="10" s="1"/>
  <c r="Y330" i="10" s="1"/>
  <c r="V331" i="10"/>
  <c r="X331" i="10" s="1"/>
  <c r="Y331" i="10" s="1"/>
  <c r="V332" i="10"/>
  <c r="X332" i="10" s="1"/>
  <c r="Y332" i="10" s="1"/>
  <c r="V337" i="10"/>
  <c r="X337" i="10" s="1"/>
  <c r="Y337" i="10" s="1"/>
  <c r="V338" i="10"/>
  <c r="X338" i="10" s="1"/>
  <c r="Y338" i="10" s="1"/>
  <c r="V339" i="10"/>
  <c r="X339" i="10" s="1"/>
  <c r="Y339" i="10" s="1"/>
  <c r="V340" i="10"/>
  <c r="X340" i="10" s="1"/>
  <c r="Y340" i="10" s="1"/>
  <c r="V341" i="10"/>
  <c r="X341" i="10" s="1"/>
  <c r="Y341" i="10" s="1"/>
  <c r="V342" i="10"/>
  <c r="X342" i="10" s="1"/>
  <c r="Y342" i="10" s="1"/>
  <c r="V343" i="10"/>
  <c r="X343" i="10" s="1"/>
  <c r="Y343" i="10" s="1"/>
  <c r="V344" i="10"/>
  <c r="X344" i="10" s="1"/>
  <c r="Y344" i="10" s="1"/>
  <c r="V349" i="10"/>
  <c r="X349" i="10" s="1"/>
  <c r="Y349" i="10" s="1"/>
  <c r="V350" i="10"/>
  <c r="X350" i="10" s="1"/>
  <c r="Y350" i="10" s="1"/>
  <c r="V351" i="10"/>
  <c r="X351" i="10" s="1"/>
  <c r="Y351" i="10" s="1"/>
  <c r="V352" i="10"/>
  <c r="X352" i="10" s="1"/>
  <c r="Y352" i="10" s="1"/>
  <c r="V353" i="10"/>
  <c r="X353" i="10" s="1"/>
  <c r="Y353" i="10" s="1"/>
  <c r="V354" i="10"/>
  <c r="X354" i="10" s="1"/>
  <c r="Y354" i="10" s="1"/>
  <c r="V355" i="10"/>
  <c r="X355" i="10" s="1"/>
  <c r="Y355" i="10" s="1"/>
  <c r="V356" i="10"/>
  <c r="X356" i="10" s="1"/>
  <c r="Y356" i="10" s="1"/>
  <c r="V357" i="10"/>
  <c r="X357" i="10" s="1"/>
  <c r="Y357" i="10" s="1"/>
  <c r="V358" i="10"/>
  <c r="X358" i="10" s="1"/>
  <c r="Y358" i="10" s="1"/>
  <c r="V359" i="10"/>
  <c r="X359" i="10" s="1"/>
  <c r="Y359" i="10" s="1"/>
  <c r="V360" i="10"/>
  <c r="X360" i="10" s="1"/>
  <c r="Y360" i="10" s="1"/>
  <c r="V361" i="10"/>
  <c r="X361" i="10" s="1"/>
  <c r="Y361" i="10" s="1"/>
  <c r="V362" i="10"/>
  <c r="X362" i="10" s="1"/>
  <c r="Y362" i="10" s="1"/>
  <c r="V363" i="10"/>
  <c r="X363" i="10" s="1"/>
  <c r="Y363" i="10" s="1"/>
  <c r="V364" i="10"/>
  <c r="X364" i="10" s="1"/>
  <c r="Y364" i="10" s="1"/>
  <c r="V369" i="10"/>
  <c r="X369" i="10" s="1"/>
  <c r="Y369" i="10" s="1"/>
  <c r="V371" i="10"/>
  <c r="X371" i="10" s="1"/>
  <c r="Y371" i="10" s="1"/>
  <c r="V372" i="10"/>
  <c r="X372" i="10" s="1"/>
  <c r="Y372" i="10" s="1"/>
  <c r="V373" i="10"/>
  <c r="X373" i="10" s="1"/>
  <c r="Y373" i="10" s="1"/>
  <c r="V374" i="10"/>
  <c r="X374" i="10" s="1"/>
  <c r="Y374" i="10" s="1"/>
  <c r="V379" i="10"/>
  <c r="X379" i="10" s="1"/>
  <c r="Y379" i="10" s="1"/>
  <c r="V381" i="10"/>
  <c r="X381" i="10" s="1"/>
  <c r="Y381" i="10" s="1"/>
  <c r="V382" i="10"/>
  <c r="X382" i="10" s="1"/>
  <c r="Y382" i="10" s="1"/>
  <c r="V383" i="10"/>
  <c r="X383" i="10" s="1"/>
  <c r="Y383" i="10" s="1"/>
  <c r="V30" i="10"/>
  <c r="X30" i="10" s="1"/>
  <c r="Y30" i="10" s="1"/>
  <c r="V202" i="11"/>
  <c r="X202" i="11" s="1"/>
  <c r="Y202" i="11" s="1"/>
  <c r="V201" i="11"/>
  <c r="X201" i="11" s="1"/>
  <c r="Y201" i="11" s="1"/>
  <c r="V195" i="11"/>
  <c r="V190" i="11"/>
  <c r="X190" i="11" s="1"/>
  <c r="Y190" i="11" s="1"/>
  <c r="V185" i="11"/>
  <c r="V164" i="11"/>
  <c r="X164" i="11" s="1"/>
  <c r="Y164" i="11" s="1"/>
  <c r="V36" i="11"/>
  <c r="X36" i="11" s="1"/>
  <c r="Y36" i="11" s="1"/>
  <c r="V43" i="11"/>
  <c r="X43" i="11" s="1"/>
  <c r="Y43" i="11" s="1"/>
  <c r="V51" i="11"/>
  <c r="X51" i="11" s="1"/>
  <c r="Y51" i="11" s="1"/>
  <c r="V56" i="11"/>
  <c r="X56" i="11" s="1"/>
  <c r="Y56" i="11" s="1"/>
  <c r="V57" i="11"/>
  <c r="X57" i="11" s="1"/>
  <c r="Y57" i="11" s="1"/>
  <c r="V58" i="11"/>
  <c r="X58" i="11" s="1"/>
  <c r="Y58" i="11" s="1"/>
  <c r="V59" i="11"/>
  <c r="X59" i="11" s="1"/>
  <c r="Y59" i="11" s="1"/>
  <c r="V62" i="11"/>
  <c r="X62" i="11" s="1"/>
  <c r="Y62" i="11" s="1"/>
  <c r="V67" i="11"/>
  <c r="X67" i="11" s="1"/>
  <c r="Y67" i="11" s="1"/>
  <c r="V72" i="11"/>
  <c r="X72" i="11"/>
  <c r="Y72" i="11" s="1"/>
  <c r="V77" i="11"/>
  <c r="X77" i="11" s="1"/>
  <c r="Y77" i="11" s="1"/>
  <c r="V82" i="11"/>
  <c r="X82" i="11" s="1"/>
  <c r="Y82" i="11" s="1"/>
  <c r="V87" i="11"/>
  <c r="X87" i="11" s="1"/>
  <c r="Y87" i="11" s="1"/>
  <c r="V92" i="11"/>
  <c r="X92" i="11"/>
  <c r="Y92" i="11" s="1"/>
  <c r="V97" i="11"/>
  <c r="X97" i="11" s="1"/>
  <c r="Y97" i="11" s="1"/>
  <c r="V102" i="11"/>
  <c r="X102" i="11" s="1"/>
  <c r="Y102" i="11" s="1"/>
  <c r="V107" i="11"/>
  <c r="X107" i="11" s="1"/>
  <c r="Y107" i="11" s="1"/>
  <c r="V109" i="11"/>
  <c r="X109" i="11" s="1"/>
  <c r="Y109" i="11" s="1"/>
  <c r="V111" i="11"/>
  <c r="X111" i="11" s="1"/>
  <c r="Y111" i="11" s="1"/>
  <c r="V113" i="11"/>
  <c r="X113" i="11" s="1"/>
  <c r="Y113" i="11" s="1"/>
  <c r="V115" i="11"/>
  <c r="X115" i="11" s="1"/>
  <c r="Y115" i="11" s="1"/>
  <c r="V117" i="11"/>
  <c r="X117" i="11" s="1"/>
  <c r="Y117" i="11" s="1"/>
  <c r="V119" i="11"/>
  <c r="X119" i="11" s="1"/>
  <c r="Y119" i="11" s="1"/>
  <c r="V121" i="11"/>
  <c r="X121" i="11" s="1"/>
  <c r="Y121" i="11" s="1"/>
  <c r="V123" i="11"/>
  <c r="X123" i="11" s="1"/>
  <c r="Y123" i="11" s="1"/>
  <c r="V125" i="11"/>
  <c r="X125" i="11" s="1"/>
  <c r="Y125" i="11" s="1"/>
  <c r="V127" i="11"/>
  <c r="X127" i="11" s="1"/>
  <c r="Y127" i="11" s="1"/>
  <c r="V129" i="11"/>
  <c r="X129" i="11" s="1"/>
  <c r="Y129" i="11" s="1"/>
  <c r="V131" i="11"/>
  <c r="X131" i="11" s="1"/>
  <c r="Y131" i="11" s="1"/>
  <c r="V133" i="11"/>
  <c r="X133" i="11" s="1"/>
  <c r="Y133" i="11" s="1"/>
  <c r="V135" i="11"/>
  <c r="X135" i="11" s="1"/>
  <c r="Y135" i="11" s="1"/>
  <c r="V137" i="11"/>
  <c r="X137" i="11" s="1"/>
  <c r="Y137" i="11" s="1"/>
  <c r="V139" i="11"/>
  <c r="X139" i="11" s="1"/>
  <c r="Y139" i="11" s="1"/>
  <c r="V141" i="11"/>
  <c r="X141" i="11" s="1"/>
  <c r="Y141" i="11" s="1"/>
  <c r="V143" i="11"/>
  <c r="X143" i="11" s="1"/>
  <c r="Y143" i="11" s="1"/>
  <c r="V145" i="11"/>
  <c r="X145" i="11"/>
  <c r="Y145" i="11" s="1"/>
  <c r="V150" i="11"/>
  <c r="X150" i="11" s="1"/>
  <c r="Y150" i="11" s="1"/>
  <c r="V152" i="11"/>
  <c r="X152" i="11" s="1"/>
  <c r="Y152" i="11" s="1"/>
  <c r="V154" i="11"/>
  <c r="X154" i="11" s="1"/>
  <c r="Y154" i="11" s="1"/>
  <c r="V156" i="11"/>
  <c r="X156" i="11" s="1"/>
  <c r="Y156" i="11" s="1"/>
  <c r="V159" i="11"/>
  <c r="X159" i="11" s="1"/>
  <c r="Y159" i="11" s="1"/>
  <c r="V166" i="11"/>
  <c r="X166" i="11" s="1"/>
  <c r="Y166" i="11" s="1"/>
  <c r="V170" i="11"/>
  <c r="X170" i="11" s="1"/>
  <c r="Y170" i="11" s="1"/>
  <c r="V171" i="11"/>
  <c r="X171" i="11" s="1"/>
  <c r="Y171" i="11" s="1"/>
  <c r="V172" i="11"/>
  <c r="X172" i="11" s="1"/>
  <c r="Y172" i="11" s="1"/>
  <c r="V178" i="11"/>
  <c r="X178" i="11" s="1"/>
  <c r="Y178" i="11" s="1"/>
  <c r="V180" i="11"/>
  <c r="X180" i="11" s="1"/>
  <c r="Y180" i="11" s="1"/>
  <c r="X185" i="11"/>
  <c r="Y185" i="11" s="1"/>
  <c r="V186" i="11"/>
  <c r="X186" i="11" s="1"/>
  <c r="Y186" i="11" s="1"/>
  <c r="V191" i="11"/>
  <c r="X191" i="11" s="1"/>
  <c r="Y191" i="11" s="1"/>
  <c r="X195" i="11"/>
  <c r="Y195" i="11" s="1"/>
  <c r="V196" i="11"/>
  <c r="X196" i="11" s="1"/>
  <c r="Y196" i="11" s="1"/>
  <c r="V203" i="11"/>
  <c r="X203" i="11" s="1"/>
  <c r="Y203" i="11" s="1"/>
  <c r="V208" i="11"/>
  <c r="X208" i="11"/>
  <c r="Y208" i="11" s="1"/>
  <c r="V209" i="11"/>
  <c r="X209" i="11" s="1"/>
  <c r="Y209" i="11" s="1"/>
  <c r="V214" i="11"/>
  <c r="X214" i="11" s="1"/>
  <c r="Y214" i="11" s="1"/>
  <c r="V215" i="11"/>
  <c r="X215" i="11" s="1"/>
  <c r="Y215" i="11" s="1"/>
  <c r="V226" i="11"/>
  <c r="X226" i="11" s="1"/>
  <c r="Y226" i="11" s="1"/>
  <c r="V231" i="11"/>
  <c r="X231" i="11" s="1"/>
  <c r="Y231" i="11" s="1"/>
  <c r="V236" i="11"/>
  <c r="X236" i="11" s="1"/>
  <c r="Y236" i="11" s="1"/>
  <c r="V237" i="11"/>
  <c r="X237" i="11" s="1"/>
  <c r="Y237" i="11" s="1"/>
  <c r="V242" i="11"/>
  <c r="X242" i="11" s="1"/>
  <c r="Y242" i="11" s="1"/>
  <c r="V246" i="11"/>
  <c r="X246" i="11" s="1"/>
  <c r="Y246" i="11" s="1"/>
  <c r="V247" i="11"/>
  <c r="X247" i="11" s="1"/>
  <c r="Y247" i="11" s="1"/>
  <c r="V248" i="11"/>
  <c r="X248" i="11" s="1"/>
  <c r="Y248" i="11" s="1"/>
  <c r="V249" i="11"/>
  <c r="X249" i="11" s="1"/>
  <c r="Y249" i="11" s="1"/>
  <c r="V250" i="11"/>
  <c r="X250" i="11" s="1"/>
  <c r="Y250" i="11" s="1"/>
  <c r="V255" i="11"/>
  <c r="X255" i="11" s="1"/>
  <c r="Y255" i="11" s="1"/>
  <c r="V257" i="11"/>
  <c r="X257" i="11" s="1"/>
  <c r="Y257" i="11" s="1"/>
  <c r="V262" i="11"/>
  <c r="X262" i="11" s="1"/>
  <c r="Y262" i="11" s="1"/>
  <c r="V264" i="11"/>
  <c r="X264" i="11" s="1"/>
  <c r="Y264" i="11" s="1"/>
  <c r="V265" i="11"/>
  <c r="X265" i="11" s="1"/>
  <c r="Y265" i="11" s="1"/>
  <c r="V270" i="11"/>
  <c r="X270" i="11" s="1"/>
  <c r="Y270" i="11" s="1"/>
  <c r="V272" i="11"/>
  <c r="X272" i="11" s="1"/>
  <c r="Y272" i="11" s="1"/>
  <c r="V273" i="11"/>
  <c r="X273" i="11" s="1"/>
  <c r="Y273" i="11" s="1"/>
  <c r="V274" i="11"/>
  <c r="X274" i="11" s="1"/>
  <c r="Y274" i="11" s="1"/>
  <c r="V275" i="11"/>
  <c r="X275" i="11" s="1"/>
  <c r="Y275" i="11" s="1"/>
  <c r="V276" i="11"/>
  <c r="X276" i="11" s="1"/>
  <c r="Y276" i="11" s="1"/>
  <c r="V277" i="11"/>
  <c r="X277" i="11" s="1"/>
  <c r="Y277" i="11" s="1"/>
  <c r="V278" i="11"/>
  <c r="X278" i="11" s="1"/>
  <c r="Y278" i="11" s="1"/>
  <c r="V282" i="11"/>
  <c r="X282" i="11" s="1"/>
  <c r="Y282" i="11" s="1"/>
  <c r="V283" i="11"/>
  <c r="X283" i="11" s="1"/>
  <c r="Y283" i="11" s="1"/>
  <c r="V288" i="11"/>
  <c r="X288" i="11" s="1"/>
  <c r="Y288" i="11" s="1"/>
  <c r="V291" i="11"/>
  <c r="X291" i="11" s="1"/>
  <c r="Y291" i="11" s="1"/>
  <c r="V296" i="11"/>
  <c r="X296" i="11" s="1"/>
  <c r="Y296" i="11" s="1"/>
  <c r="V298" i="11"/>
  <c r="X298" i="11" s="1"/>
  <c r="Y298" i="11" s="1"/>
  <c r="V299" i="11"/>
  <c r="X299" i="11" s="1"/>
  <c r="Y299" i="11" s="1"/>
  <c r="V300" i="11"/>
  <c r="X300" i="11" s="1"/>
  <c r="Y300" i="11" s="1"/>
  <c r="V301" i="11"/>
  <c r="X301" i="11" s="1"/>
  <c r="Y301" i="11" s="1"/>
  <c r="V302" i="11"/>
  <c r="X302" i="11" s="1"/>
  <c r="Y302" i="11" s="1"/>
  <c r="V303" i="11"/>
  <c r="X303" i="11" s="1"/>
  <c r="Y303" i="11" s="1"/>
  <c r="V304" i="11"/>
  <c r="X304" i="11" s="1"/>
  <c r="Y304" i="11" s="1"/>
  <c r="V305" i="11"/>
  <c r="X305" i="11" s="1"/>
  <c r="Y305" i="11" s="1"/>
  <c r="V306" i="11"/>
  <c r="X306" i="11" s="1"/>
  <c r="Y306" i="11" s="1"/>
  <c r="V307" i="11"/>
  <c r="X307" i="11" s="1"/>
  <c r="Y307" i="11" s="1"/>
  <c r="V308" i="11"/>
  <c r="X308" i="11" s="1"/>
  <c r="Y308" i="11" s="1"/>
  <c r="V313" i="11"/>
  <c r="X313" i="11" s="1"/>
  <c r="Y313" i="11" s="1"/>
  <c r="V314" i="11"/>
  <c r="X314" i="11" s="1"/>
  <c r="Y314" i="11" s="1"/>
  <c r="V315" i="11"/>
  <c r="X315" i="11" s="1"/>
  <c r="Y315" i="11" s="1"/>
  <c r="V316" i="11"/>
  <c r="X316" i="11" s="1"/>
  <c r="Y316" i="11" s="1"/>
  <c r="V317" i="11"/>
  <c r="X317" i="11"/>
  <c r="Y317" i="11" s="1"/>
  <c r="V322" i="11"/>
  <c r="X322" i="11" s="1"/>
  <c r="Y322" i="11" s="1"/>
  <c r="V324" i="11"/>
  <c r="X324" i="11" s="1"/>
  <c r="Y324" i="11" s="1"/>
  <c r="V326" i="11"/>
  <c r="X326" i="11" s="1"/>
  <c r="Y326" i="11" s="1"/>
  <c r="V327" i="11"/>
  <c r="X327" i="11"/>
  <c r="Y327" i="11" s="1"/>
  <c r="V329" i="11"/>
  <c r="X329" i="11" s="1"/>
  <c r="Y329" i="11" s="1"/>
  <c r="V334" i="11"/>
  <c r="X334" i="11" s="1"/>
  <c r="Y334" i="11" s="1"/>
  <c r="V337" i="11"/>
  <c r="X337" i="11" s="1"/>
  <c r="Y337" i="11" s="1"/>
  <c r="V342" i="11"/>
  <c r="X342" i="11" s="1"/>
  <c r="Y342" i="11" s="1"/>
  <c r="V344" i="11"/>
  <c r="X344" i="11" s="1"/>
  <c r="Y344" i="11" s="1"/>
  <c r="V346" i="11"/>
  <c r="X346" i="11"/>
  <c r="Y346" i="11" s="1"/>
  <c r="V348" i="11"/>
  <c r="X348" i="11" s="1"/>
  <c r="Y348" i="11" s="1"/>
  <c r="V349" i="11"/>
  <c r="X349" i="11" s="1"/>
  <c r="Y349" i="11" s="1"/>
  <c r="V350" i="11"/>
  <c r="X350" i="11" s="1"/>
  <c r="Y350" i="11" s="1"/>
  <c r="V351" i="11"/>
  <c r="X351" i="11" s="1"/>
  <c r="Y351" i="11" s="1"/>
  <c r="V352" i="11"/>
  <c r="X352" i="11" s="1"/>
  <c r="Y352" i="11" s="1"/>
  <c r="V353" i="11"/>
  <c r="X353" i="11" s="1"/>
  <c r="Y353" i="11" s="1"/>
  <c r="V354" i="11"/>
  <c r="X354" i="11" s="1"/>
  <c r="Y354" i="11" s="1"/>
  <c r="V359" i="11"/>
  <c r="X359" i="11" s="1"/>
  <c r="Y359" i="11" s="1"/>
  <c r="V360" i="11"/>
  <c r="X360" i="11" s="1"/>
  <c r="Y360" i="11" s="1"/>
  <c r="V361" i="11"/>
  <c r="X361" i="11" s="1"/>
  <c r="Y361" i="11" s="1"/>
  <c r="V362" i="11"/>
  <c r="X362" i="11" s="1"/>
  <c r="Y362" i="11" s="1"/>
  <c r="V363" i="11"/>
  <c r="X363" i="11" s="1"/>
  <c r="Y363" i="11" s="1"/>
  <c r="V364" i="11"/>
  <c r="X364" i="11" s="1"/>
  <c r="Y364" i="11" s="1"/>
  <c r="V365" i="11"/>
  <c r="X365" i="11" s="1"/>
  <c r="Y365" i="11" s="1"/>
  <c r="V366" i="11"/>
  <c r="X366" i="11" s="1"/>
  <c r="Y366" i="11" s="1"/>
  <c r="V371" i="11"/>
  <c r="X371" i="11" s="1"/>
  <c r="Y371" i="11" s="1"/>
  <c r="V372" i="11"/>
  <c r="X372" i="11" s="1"/>
  <c r="Y372" i="11" s="1"/>
  <c r="V373" i="11"/>
  <c r="X373" i="11" s="1"/>
  <c r="Y373" i="11" s="1"/>
  <c r="V374" i="11"/>
  <c r="X374" i="11" s="1"/>
  <c r="Y374" i="11" s="1"/>
  <c r="V375" i="11"/>
  <c r="X375" i="11" s="1"/>
  <c r="Y375" i="11" s="1"/>
  <c r="V376" i="11"/>
  <c r="X376" i="11" s="1"/>
  <c r="Y376" i="11" s="1"/>
  <c r="V377" i="11"/>
  <c r="X377" i="11" s="1"/>
  <c r="Y377" i="11" s="1"/>
  <c r="V378" i="11"/>
  <c r="X378" i="11" s="1"/>
  <c r="Y378" i="11" s="1"/>
  <c r="V379" i="11"/>
  <c r="X379" i="11" s="1"/>
  <c r="Y379" i="11" s="1"/>
  <c r="V380" i="11"/>
  <c r="X380" i="11" s="1"/>
  <c r="Y380" i="11" s="1"/>
  <c r="V381" i="11"/>
  <c r="X381" i="11" s="1"/>
  <c r="Y381" i="11" s="1"/>
  <c r="V386" i="11"/>
  <c r="X386" i="11" s="1"/>
  <c r="Y386" i="11" s="1"/>
  <c r="V387" i="11"/>
  <c r="X387" i="11" s="1"/>
  <c r="Y387" i="11" s="1"/>
  <c r="V388" i="11"/>
  <c r="X388" i="11" s="1"/>
  <c r="Y388" i="11" s="1"/>
  <c r="V389" i="11"/>
  <c r="X389" i="11" s="1"/>
  <c r="Y389" i="11" s="1"/>
  <c r="V390" i="11"/>
  <c r="X390" i="11" s="1"/>
  <c r="Y390" i="11" s="1"/>
  <c r="V391" i="11"/>
  <c r="X391" i="11" s="1"/>
  <c r="Y391" i="11" s="1"/>
  <c r="V396" i="11"/>
  <c r="X396" i="11" s="1"/>
  <c r="Y396" i="11" s="1"/>
  <c r="V397" i="11"/>
  <c r="X397" i="11" s="1"/>
  <c r="Y397" i="11" s="1"/>
  <c r="V398" i="11"/>
  <c r="X398" i="11" s="1"/>
  <c r="Y398" i="11" s="1"/>
  <c r="V399" i="11"/>
  <c r="X399" i="11" s="1"/>
  <c r="Y399" i="11" s="1"/>
  <c r="V400" i="11"/>
  <c r="X400" i="11" s="1"/>
  <c r="Y400" i="11" s="1"/>
  <c r="V401" i="11"/>
  <c r="X401" i="11" s="1"/>
  <c r="Y401" i="11" s="1"/>
  <c r="V406" i="11"/>
  <c r="X406" i="11" s="1"/>
  <c r="Y406" i="11" s="1"/>
  <c r="V407" i="11"/>
  <c r="X407" i="11" s="1"/>
  <c r="Y407" i="11" s="1"/>
  <c r="V408" i="11"/>
  <c r="X408" i="11" s="1"/>
  <c r="Y408" i="11" s="1"/>
  <c r="V409" i="11"/>
  <c r="X409" i="11" s="1"/>
  <c r="Y409" i="11" s="1"/>
  <c r="V410" i="11"/>
  <c r="X410" i="11" s="1"/>
  <c r="Y410" i="11" s="1"/>
  <c r="V411" i="11"/>
  <c r="X411" i="11" s="1"/>
  <c r="Y411" i="11" s="1"/>
  <c r="V416" i="11"/>
  <c r="X416" i="11" s="1"/>
  <c r="Y416" i="11" s="1"/>
  <c r="V418" i="11"/>
  <c r="X418" i="11" s="1"/>
  <c r="Y418" i="11" s="1"/>
  <c r="V423" i="11"/>
  <c r="X423" i="11" s="1"/>
  <c r="Y423" i="11" s="1"/>
  <c r="V425" i="11"/>
  <c r="X425" i="11" s="1"/>
  <c r="Y425" i="11" s="1"/>
  <c r="V427" i="11"/>
  <c r="X427" i="11" s="1"/>
  <c r="Y427" i="11" s="1"/>
  <c r="V428" i="11"/>
  <c r="X428" i="11" s="1"/>
  <c r="Y428" i="11" s="1"/>
  <c r="V429" i="11"/>
  <c r="X429" i="11" s="1"/>
  <c r="Y429" i="11" s="1"/>
  <c r="V434" i="11"/>
  <c r="X434" i="11" s="1"/>
  <c r="Y434" i="11" s="1"/>
  <c r="V436" i="11"/>
  <c r="X436" i="11" s="1"/>
  <c r="Y436" i="11" s="1"/>
  <c r="V437" i="11"/>
  <c r="X437" i="11" s="1"/>
  <c r="Y437" i="11" s="1"/>
  <c r="V438" i="11"/>
  <c r="X438" i="11" s="1"/>
  <c r="Y438" i="11" s="1"/>
  <c r="V439" i="11"/>
  <c r="X439" i="11" s="1"/>
  <c r="Y439" i="11" s="1"/>
  <c r="V440" i="11"/>
  <c r="X440" i="11" s="1"/>
  <c r="Y440" i="11" s="1"/>
  <c r="V30" i="11"/>
  <c r="V202" i="12"/>
  <c r="V201" i="12"/>
  <c r="X201" i="12" s="1"/>
  <c r="Y201" i="12" s="1"/>
  <c r="V195" i="12"/>
  <c r="V190" i="12"/>
  <c r="X190" i="12" s="1"/>
  <c r="Y190" i="12" s="1"/>
  <c r="V185" i="12"/>
  <c r="X185" i="12" s="1"/>
  <c r="Y185" i="12" s="1"/>
  <c r="V184" i="12"/>
  <c r="X184" i="12" s="1"/>
  <c r="Y184" i="12" s="1"/>
  <c r="V178" i="12"/>
  <c r="X178" i="12" s="1"/>
  <c r="Y178" i="12" s="1"/>
  <c r="V158" i="12"/>
  <c r="X158" i="12" s="1"/>
  <c r="Y158" i="12" s="1"/>
  <c r="V48" i="12"/>
  <c r="X48" i="12" s="1"/>
  <c r="Y48" i="12" s="1"/>
  <c r="V47" i="12"/>
  <c r="X47" i="12" s="1"/>
  <c r="Y47" i="12" s="1"/>
  <c r="V41" i="12"/>
  <c r="X41" i="12" s="1"/>
  <c r="Y41" i="12" s="1"/>
  <c r="V40" i="12"/>
  <c r="X40" i="12" s="1"/>
  <c r="Y40" i="12" s="1"/>
  <c r="V34" i="12"/>
  <c r="X34" i="12" s="1"/>
  <c r="Y34" i="12" s="1"/>
  <c r="V35" i="12"/>
  <c r="X35" i="12"/>
  <c r="Y35" i="12" s="1"/>
  <c r="V42" i="12"/>
  <c r="X42" i="12" s="1"/>
  <c r="Y42" i="12" s="1"/>
  <c r="V50" i="12"/>
  <c r="X50" i="12" s="1"/>
  <c r="Y50" i="12" s="1"/>
  <c r="V55" i="12"/>
  <c r="X55" i="12" s="1"/>
  <c r="Y55" i="12" s="1"/>
  <c r="V56" i="12"/>
  <c r="X56" i="12"/>
  <c r="Y56" i="12" s="1"/>
  <c r="V57" i="12"/>
  <c r="X57" i="12" s="1"/>
  <c r="Y57" i="12" s="1"/>
  <c r="V58" i="12"/>
  <c r="X58" i="12" s="1"/>
  <c r="Y58" i="12" s="1"/>
  <c r="V59" i="12"/>
  <c r="X59" i="12" s="1"/>
  <c r="Y59" i="12" s="1"/>
  <c r="V62" i="12"/>
  <c r="X62" i="12" s="1"/>
  <c r="Y62" i="12" s="1"/>
  <c r="V67" i="12"/>
  <c r="X67" i="12" s="1"/>
  <c r="Y67" i="12" s="1"/>
  <c r="V72" i="12"/>
  <c r="X72" i="12"/>
  <c r="Y72" i="12" s="1"/>
  <c r="V77" i="12"/>
  <c r="X77" i="12"/>
  <c r="Y77" i="12" s="1"/>
  <c r="V82" i="12"/>
  <c r="X82" i="12"/>
  <c r="Y82" i="12" s="1"/>
  <c r="V87" i="12"/>
  <c r="X87" i="12"/>
  <c r="Y87" i="12" s="1"/>
  <c r="V92" i="12"/>
  <c r="X92" i="12" s="1"/>
  <c r="Y92" i="12" s="1"/>
  <c r="V97" i="12"/>
  <c r="X97" i="12" s="1"/>
  <c r="Y97" i="12" s="1"/>
  <c r="V102" i="12"/>
  <c r="X102" i="12" s="1"/>
  <c r="Y102" i="12" s="1"/>
  <c r="V107" i="12"/>
  <c r="X107" i="12"/>
  <c r="Y107" i="12" s="1"/>
  <c r="V109" i="12"/>
  <c r="X109" i="12" s="1"/>
  <c r="Y109" i="12" s="1"/>
  <c r="V111" i="12"/>
  <c r="X111" i="12"/>
  <c r="Y111" i="12" s="1"/>
  <c r="V113" i="12"/>
  <c r="X113" i="12" s="1"/>
  <c r="Y113" i="12" s="1"/>
  <c r="V115" i="12"/>
  <c r="X115" i="12"/>
  <c r="Y115" i="12" s="1"/>
  <c r="V117" i="12"/>
  <c r="X117" i="12" s="1"/>
  <c r="Y117" i="12" s="1"/>
  <c r="V119" i="12"/>
  <c r="X119" i="12" s="1"/>
  <c r="Y119" i="12" s="1"/>
  <c r="V121" i="12"/>
  <c r="X121" i="12" s="1"/>
  <c r="Y121" i="12" s="1"/>
  <c r="V123" i="12"/>
  <c r="X123" i="12" s="1"/>
  <c r="Y123" i="12" s="1"/>
  <c r="V125" i="12"/>
  <c r="X125" i="12" s="1"/>
  <c r="Y125" i="12" s="1"/>
  <c r="V127" i="12"/>
  <c r="X127" i="12"/>
  <c r="Y127" i="12" s="1"/>
  <c r="V129" i="12"/>
  <c r="X129" i="12" s="1"/>
  <c r="Y129" i="12" s="1"/>
  <c r="V131" i="12"/>
  <c r="X131" i="12" s="1"/>
  <c r="Y131" i="12" s="1"/>
  <c r="V133" i="12"/>
  <c r="X133" i="12" s="1"/>
  <c r="Y133" i="12" s="1"/>
  <c r="V135" i="12"/>
  <c r="X135" i="12" s="1"/>
  <c r="Y135" i="12" s="1"/>
  <c r="V137" i="12"/>
  <c r="X137" i="12" s="1"/>
  <c r="Y137" i="12" s="1"/>
  <c r="V139" i="12"/>
  <c r="X139" i="12"/>
  <c r="Y139" i="12" s="1"/>
  <c r="V144" i="12"/>
  <c r="X144" i="12" s="1"/>
  <c r="Y144" i="12" s="1"/>
  <c r="V146" i="12"/>
  <c r="X146" i="12" s="1"/>
  <c r="Y146" i="12" s="1"/>
  <c r="V148" i="12"/>
  <c r="X148" i="12" s="1"/>
  <c r="Y148" i="12" s="1"/>
  <c r="V150" i="12"/>
  <c r="X150" i="12" s="1"/>
  <c r="Y150" i="12" s="1"/>
  <c r="V153" i="12"/>
  <c r="X153" i="12" s="1"/>
  <c r="Y153" i="12" s="1"/>
  <c r="V160" i="12"/>
  <c r="X160" i="12" s="1"/>
  <c r="Y160" i="12" s="1"/>
  <c r="V164" i="12"/>
  <c r="X164" i="12" s="1"/>
  <c r="Y164" i="12" s="1"/>
  <c r="V165" i="12"/>
  <c r="X165" i="12" s="1"/>
  <c r="Y165" i="12" s="1"/>
  <c r="V166" i="12"/>
  <c r="X166" i="12" s="1"/>
  <c r="Y166" i="12" s="1"/>
  <c r="V172" i="12"/>
  <c r="X172" i="12" s="1"/>
  <c r="Y172" i="12" s="1"/>
  <c r="V174" i="12"/>
  <c r="X174" i="12" s="1"/>
  <c r="Y174" i="12" s="1"/>
  <c r="V179" i="12"/>
  <c r="X179" i="12" s="1"/>
  <c r="Y179" i="12" s="1"/>
  <c r="V186" i="12"/>
  <c r="X186" i="12" s="1"/>
  <c r="Y186" i="12" s="1"/>
  <c r="V191" i="12"/>
  <c r="X191" i="12" s="1"/>
  <c r="Y191" i="12" s="1"/>
  <c r="X195" i="12"/>
  <c r="Y195" i="12" s="1"/>
  <c r="V196" i="12"/>
  <c r="X196" i="12" s="1"/>
  <c r="Y196" i="12" s="1"/>
  <c r="X202" i="12"/>
  <c r="Y202" i="12" s="1"/>
  <c r="V203" i="12"/>
  <c r="X203" i="12" s="1"/>
  <c r="Y203" i="12" s="1"/>
  <c r="V208" i="12"/>
  <c r="X208" i="12" s="1"/>
  <c r="Y208" i="12" s="1"/>
  <c r="V209" i="12"/>
  <c r="X209" i="12" s="1"/>
  <c r="Y209" i="12" s="1"/>
  <c r="V220" i="12"/>
  <c r="X220" i="12" s="1"/>
  <c r="Y220" i="12" s="1"/>
  <c r="V225" i="12"/>
  <c r="X225" i="12"/>
  <c r="Y225" i="12" s="1"/>
  <c r="V230" i="12"/>
  <c r="X230" i="12" s="1"/>
  <c r="Y230" i="12" s="1"/>
  <c r="V231" i="12"/>
  <c r="X231" i="12" s="1"/>
  <c r="Y231" i="12" s="1"/>
  <c r="V232" i="12"/>
  <c r="X232" i="12" s="1"/>
  <c r="Y232" i="12" s="1"/>
  <c r="V233" i="12"/>
  <c r="X233" i="12" s="1"/>
  <c r="Y233" i="12" s="1"/>
  <c r="V234" i="12"/>
  <c r="X234" i="12" s="1"/>
  <c r="Y234" i="12" s="1"/>
  <c r="V235" i="12"/>
  <c r="X235" i="12" s="1"/>
  <c r="Y235" i="12" s="1"/>
  <c r="V240" i="12"/>
  <c r="X240" i="12" s="1"/>
  <c r="Y240" i="12" s="1"/>
  <c r="V244" i="12"/>
  <c r="X244" i="12" s="1"/>
  <c r="Y244" i="12" s="1"/>
  <c r="V245" i="12"/>
  <c r="X245" i="12"/>
  <c r="Y245" i="12" s="1"/>
  <c r="V250" i="12"/>
  <c r="X250" i="12" s="1"/>
  <c r="Y250" i="12" s="1"/>
  <c r="V252" i="12"/>
  <c r="X252" i="12"/>
  <c r="Y252" i="12" s="1"/>
  <c r="V257" i="12"/>
  <c r="X257" i="12"/>
  <c r="Y257" i="12" s="1"/>
  <c r="V259" i="12"/>
  <c r="X259" i="12" s="1"/>
  <c r="Y259" i="12" s="1"/>
  <c r="V260" i="12"/>
  <c r="X260" i="12" s="1"/>
  <c r="Y260" i="12" s="1"/>
  <c r="V261" i="12"/>
  <c r="X261" i="12" s="1"/>
  <c r="Y261" i="12" s="1"/>
  <c r="V262" i="12"/>
  <c r="X262" i="12" s="1"/>
  <c r="Y262" i="12" s="1"/>
  <c r="V267" i="12"/>
  <c r="X267" i="12" s="1"/>
  <c r="Y267" i="12" s="1"/>
  <c r="V269" i="12"/>
  <c r="X269" i="12" s="1"/>
  <c r="Y269" i="12" s="1"/>
  <c r="V270" i="12"/>
  <c r="X270" i="12" s="1"/>
  <c r="Y270" i="12" s="1"/>
  <c r="V271" i="12"/>
  <c r="X271" i="12" s="1"/>
  <c r="Y271" i="12" s="1"/>
  <c r="V272" i="12"/>
  <c r="X272" i="12" s="1"/>
  <c r="Y272" i="12" s="1"/>
  <c r="V273" i="12"/>
  <c r="X273" i="12" s="1"/>
  <c r="Y273" i="12" s="1"/>
  <c r="V274" i="12"/>
  <c r="X274" i="12" s="1"/>
  <c r="Y274" i="12" s="1"/>
  <c r="V275" i="12"/>
  <c r="X275" i="12" s="1"/>
  <c r="Y275" i="12" s="1"/>
  <c r="V276" i="12"/>
  <c r="X276" i="12" s="1"/>
  <c r="Y276" i="12" s="1"/>
  <c r="V280" i="12"/>
  <c r="X280" i="12" s="1"/>
  <c r="Y280" i="12" s="1"/>
  <c r="V282" i="12"/>
  <c r="X282" i="12" s="1"/>
  <c r="Y282" i="12" s="1"/>
  <c r="V287" i="12"/>
  <c r="X287" i="12" s="1"/>
  <c r="Y287" i="12" s="1"/>
  <c r="V289" i="12"/>
  <c r="X289" i="12" s="1"/>
  <c r="Y289" i="12" s="1"/>
  <c r="V290" i="12"/>
  <c r="X290" i="12" s="1"/>
  <c r="Y290" i="12" s="1"/>
  <c r="V291" i="12"/>
  <c r="X291" i="12" s="1"/>
  <c r="Y291" i="12" s="1"/>
  <c r="V292" i="12"/>
  <c r="X292" i="12"/>
  <c r="Y292" i="12" s="1"/>
  <c r="V293" i="12"/>
  <c r="X293" i="12"/>
  <c r="Y293" i="12" s="1"/>
  <c r="V298" i="12"/>
  <c r="X298" i="12" s="1"/>
  <c r="Y298" i="12" s="1"/>
  <c r="V299" i="12"/>
  <c r="X299" i="12" s="1"/>
  <c r="Y299" i="12" s="1"/>
  <c r="V300" i="12"/>
  <c r="X300" i="12" s="1"/>
  <c r="Y300" i="12" s="1"/>
  <c r="V301" i="12"/>
  <c r="X301" i="12" s="1"/>
  <c r="Y301" i="12" s="1"/>
  <c r="V302" i="12"/>
  <c r="X302" i="12" s="1"/>
  <c r="Y302" i="12" s="1"/>
  <c r="V303" i="12"/>
  <c r="X303" i="12" s="1"/>
  <c r="Y303" i="12" s="1"/>
  <c r="V304" i="12"/>
  <c r="X304" i="12" s="1"/>
  <c r="Y304" i="12" s="1"/>
  <c r="V305" i="12"/>
  <c r="X305" i="12"/>
  <c r="Y305" i="12" s="1"/>
  <c r="V306" i="12"/>
  <c r="X306" i="12" s="1"/>
  <c r="Y306" i="12" s="1"/>
  <c r="V311" i="12"/>
  <c r="X311" i="12" s="1"/>
  <c r="Y311" i="12" s="1"/>
  <c r="V312" i="12"/>
  <c r="X312" i="12" s="1"/>
  <c r="Y312" i="12" s="1"/>
  <c r="V313" i="12"/>
  <c r="X313" i="12" s="1"/>
  <c r="Y313" i="12" s="1"/>
  <c r="V314" i="12"/>
  <c r="X314" i="12" s="1"/>
  <c r="Y314" i="12" s="1"/>
  <c r="V315" i="12"/>
  <c r="X315" i="12" s="1"/>
  <c r="Y315" i="12" s="1"/>
  <c r="V316" i="12"/>
  <c r="X316" i="12"/>
  <c r="Y316" i="12"/>
  <c r="V317" i="12"/>
  <c r="X317" i="12" s="1"/>
  <c r="Y317" i="12" s="1"/>
  <c r="V318" i="12"/>
  <c r="X318" i="12" s="1"/>
  <c r="Y318" i="12" s="1"/>
  <c r="V319" i="12"/>
  <c r="X319" i="12" s="1"/>
  <c r="Y319" i="12" s="1"/>
  <c r="V320" i="12"/>
  <c r="X320" i="12" s="1"/>
  <c r="Y320" i="12" s="1"/>
  <c r="V321" i="12"/>
  <c r="X321" i="12" s="1"/>
  <c r="Y321" i="12" s="1"/>
  <c r="V322" i="12"/>
  <c r="X322" i="12" s="1"/>
  <c r="Y322" i="12" s="1"/>
  <c r="V323" i="12"/>
  <c r="X323" i="12" s="1"/>
  <c r="Y323" i="12" s="1"/>
  <c r="V324" i="12"/>
  <c r="X324" i="12" s="1"/>
  <c r="Y324" i="12" s="1"/>
  <c r="V325" i="12"/>
  <c r="X325" i="12" s="1"/>
  <c r="Y325" i="12" s="1"/>
  <c r="V326" i="12"/>
  <c r="X326" i="12"/>
  <c r="Y326" i="12" s="1"/>
  <c r="V327" i="12"/>
  <c r="X327" i="12"/>
  <c r="Y327" i="12" s="1"/>
  <c r="V332" i="12"/>
  <c r="X332" i="12" s="1"/>
  <c r="Y332" i="12" s="1"/>
  <c r="V333" i="12"/>
  <c r="X333" i="12" s="1"/>
  <c r="Y333" i="12" s="1"/>
  <c r="V334" i="12"/>
  <c r="X334" i="12" s="1"/>
  <c r="Y334" i="12" s="1"/>
  <c r="V335" i="12"/>
  <c r="X335" i="12" s="1"/>
  <c r="Y335" i="12" s="1"/>
  <c r="V336" i="12"/>
  <c r="X336" i="12" s="1"/>
  <c r="Y336" i="12" s="1"/>
  <c r="V337" i="12"/>
  <c r="X337" i="12" s="1"/>
  <c r="Y337" i="12" s="1"/>
  <c r="V342" i="12"/>
  <c r="X342" i="12"/>
  <c r="Y342" i="12" s="1"/>
  <c r="V344" i="12"/>
  <c r="X344" i="12" s="1"/>
  <c r="Y344" i="12" s="1"/>
  <c r="V349" i="12"/>
  <c r="X349" i="12" s="1"/>
  <c r="Y349" i="12" s="1"/>
  <c r="V351" i="12"/>
  <c r="X351" i="12" s="1"/>
  <c r="Y351" i="12" s="1"/>
  <c r="V352" i="12"/>
  <c r="X352" i="12" s="1"/>
  <c r="Y352" i="12" s="1"/>
  <c r="V353" i="12"/>
  <c r="X353" i="12" s="1"/>
  <c r="Y353" i="12" s="1"/>
  <c r="V354" i="12"/>
  <c r="X354" i="12" s="1"/>
  <c r="Y354" i="12" s="1"/>
  <c r="V355" i="12"/>
  <c r="X355" i="12" s="1"/>
  <c r="Y355" i="12" s="1"/>
  <c r="V356" i="12"/>
  <c r="X356" i="12" s="1"/>
  <c r="Y356" i="12" s="1"/>
  <c r="V357" i="12"/>
  <c r="X357" i="12" s="1"/>
  <c r="Y357" i="12" s="1"/>
  <c r="V358" i="12"/>
  <c r="X358" i="12" s="1"/>
  <c r="Y358" i="12" s="1"/>
  <c r="V359" i="12"/>
  <c r="X359" i="12" s="1"/>
  <c r="Y359" i="12" s="1"/>
  <c r="V360" i="12"/>
  <c r="X360" i="12" s="1"/>
  <c r="Y360" i="12" s="1"/>
  <c r="V362" i="12"/>
  <c r="X362" i="12" s="1"/>
  <c r="Y362" i="12" s="1"/>
  <c r="V367" i="12"/>
  <c r="X367" i="12"/>
  <c r="Y367" i="12" s="1"/>
  <c r="V369" i="12"/>
  <c r="X369" i="12" s="1"/>
  <c r="Y369" i="12" s="1"/>
  <c r="V371" i="12"/>
  <c r="X371" i="12" s="1"/>
  <c r="Y371" i="12" s="1"/>
  <c r="V372" i="12"/>
  <c r="X372" i="12" s="1"/>
  <c r="Y372" i="12" s="1"/>
  <c r="V373" i="12"/>
  <c r="X373" i="12"/>
  <c r="Y373" i="12" s="1"/>
  <c r="V374" i="12"/>
  <c r="X374" i="12" s="1"/>
  <c r="Y374" i="12" s="1"/>
  <c r="V375" i="12"/>
  <c r="X375" i="12"/>
  <c r="Y375" i="12"/>
  <c r="V376" i="12"/>
  <c r="X376" i="12" s="1"/>
  <c r="Y376" i="12" s="1"/>
  <c r="V381" i="12"/>
  <c r="X381" i="12" s="1"/>
  <c r="Y381" i="12" s="1"/>
  <c r="V383" i="12"/>
  <c r="X383" i="12" s="1"/>
  <c r="Y383" i="12" s="1"/>
  <c r="V384" i="12"/>
  <c r="X384" i="12" s="1"/>
  <c r="Y384" i="12" s="1"/>
  <c r="V385" i="12"/>
  <c r="X385" i="12" s="1"/>
  <c r="Y385" i="12" s="1"/>
  <c r="V386" i="12"/>
  <c r="X386" i="12"/>
  <c r="Y386" i="12" s="1"/>
  <c r="V387" i="12"/>
  <c r="X387" i="12" s="1"/>
  <c r="Y387" i="12" s="1"/>
  <c r="V392" i="12"/>
  <c r="X392" i="12" s="1"/>
  <c r="Y392" i="12" s="1"/>
  <c r="V393" i="12"/>
  <c r="X393" i="12" s="1"/>
  <c r="Y393" i="12" s="1"/>
  <c r="V398" i="12"/>
  <c r="X398" i="12"/>
  <c r="Y398" i="12"/>
  <c r="V399" i="12"/>
  <c r="X399" i="12" s="1"/>
  <c r="Y399" i="12" s="1"/>
  <c r="V404" i="12"/>
  <c r="X404" i="12" s="1"/>
  <c r="Y404" i="12" s="1"/>
  <c r="V405" i="12"/>
  <c r="X405" i="12" s="1"/>
  <c r="Y405" i="12" s="1"/>
  <c r="V410" i="12"/>
  <c r="X410" i="12" s="1"/>
  <c r="Y410" i="12" s="1"/>
  <c r="V411" i="12"/>
  <c r="X411" i="12" s="1"/>
  <c r="Y411" i="12" s="1"/>
  <c r="V416" i="12"/>
  <c r="X416" i="12" s="1"/>
  <c r="Y416" i="12" s="1"/>
  <c r="V417" i="12"/>
  <c r="X417" i="12" s="1"/>
  <c r="Y417" i="12" s="1"/>
  <c r="V422" i="12"/>
  <c r="X422" i="12" s="1"/>
  <c r="Y422" i="12" s="1"/>
  <c r="V423" i="12"/>
  <c r="X423" i="12"/>
  <c r="Y423" i="12" s="1"/>
  <c r="V424" i="12"/>
  <c r="X424" i="12" s="1"/>
  <c r="Y424" i="12" s="1"/>
  <c r="V425" i="12"/>
  <c r="X425" i="12" s="1"/>
  <c r="Y425" i="12" s="1"/>
  <c r="V426" i="12"/>
  <c r="X426" i="12" s="1"/>
  <c r="Y426" i="12" s="1"/>
  <c r="V427" i="12"/>
  <c r="X427" i="12" s="1"/>
  <c r="Y427" i="12" s="1"/>
  <c r="V428" i="12"/>
  <c r="X428" i="12" s="1"/>
  <c r="Y428" i="12" s="1"/>
  <c r="V429" i="12"/>
  <c r="X429" i="12"/>
  <c r="Y429" i="12" s="1"/>
  <c r="V430" i="12"/>
  <c r="X430" i="12" s="1"/>
  <c r="Y430" i="12" s="1"/>
  <c r="V431" i="12"/>
  <c r="X431" i="12" s="1"/>
  <c r="Y431" i="12" s="1"/>
  <c r="V432" i="12"/>
  <c r="X432" i="12" s="1"/>
  <c r="Y432" i="12" s="1"/>
  <c r="V433" i="12"/>
  <c r="X433" i="12" s="1"/>
  <c r="Y433" i="12" s="1"/>
  <c r="V434" i="12"/>
  <c r="X434" i="12"/>
  <c r="Y434" i="12" s="1"/>
  <c r="V435" i="12"/>
  <c r="X435" i="12" s="1"/>
  <c r="Y435" i="12" s="1"/>
  <c r="V436" i="12"/>
  <c r="X436" i="12" s="1"/>
  <c r="Y436" i="12" s="1"/>
  <c r="V437" i="12"/>
  <c r="X437" i="12"/>
  <c r="Y437" i="12"/>
  <c r="V438" i="12"/>
  <c r="X438" i="12" s="1"/>
  <c r="Y438" i="12" s="1"/>
  <c r="V439" i="12"/>
  <c r="X439" i="12" s="1"/>
  <c r="Y439" i="12" s="1"/>
  <c r="V440" i="12"/>
  <c r="X440" i="12" s="1"/>
  <c r="Y440" i="12" s="1"/>
  <c r="V441" i="12"/>
  <c r="X441" i="12" s="1"/>
  <c r="Y441" i="12" s="1"/>
  <c r="V442" i="12"/>
  <c r="X442" i="12" s="1"/>
  <c r="Y442" i="12" s="1"/>
  <c r="V443" i="12"/>
  <c r="X443" i="12" s="1"/>
  <c r="Y443" i="12" s="1"/>
  <c r="V444" i="12"/>
  <c r="X444" i="12" s="1"/>
  <c r="Y444" i="12" s="1"/>
  <c r="V445" i="12"/>
  <c r="X445" i="12" s="1"/>
  <c r="Y445" i="12" s="1"/>
  <c r="V446" i="12"/>
  <c r="X446" i="12" s="1"/>
  <c r="Y446" i="12" s="1"/>
  <c r="V447" i="12"/>
  <c r="X447" i="12"/>
  <c r="Y447" i="12" s="1"/>
  <c r="V452" i="12"/>
  <c r="X452" i="12" s="1"/>
  <c r="Y452" i="12" s="1"/>
  <c r="V454" i="12"/>
  <c r="X454" i="12" s="1"/>
  <c r="Y454" i="12" s="1"/>
  <c r="V455" i="12"/>
  <c r="X455" i="12" s="1"/>
  <c r="Y455" i="12" s="1"/>
  <c r="V460" i="12"/>
  <c r="X460" i="12" s="1"/>
  <c r="Y460" i="12" s="1"/>
  <c r="V462" i="12"/>
  <c r="X462" i="12" s="1"/>
  <c r="Y462" i="12" s="1"/>
  <c r="V463" i="12"/>
  <c r="X463" i="12" s="1"/>
  <c r="Y463" i="12" s="1"/>
  <c r="V468" i="12"/>
  <c r="X468" i="12" s="1"/>
  <c r="Y468" i="12" s="1"/>
  <c r="V469" i="12"/>
  <c r="X469" i="12" s="1"/>
  <c r="Y469" i="12" s="1"/>
  <c r="V470" i="12"/>
  <c r="X470" i="12" s="1"/>
  <c r="Y470" i="12" s="1"/>
  <c r="V471" i="12"/>
  <c r="X471" i="12" s="1"/>
  <c r="Y471" i="12" s="1"/>
  <c r="V472" i="12"/>
  <c r="X472" i="12" s="1"/>
  <c r="Y472" i="12"/>
  <c r="V477" i="12"/>
  <c r="X477" i="12" s="1"/>
  <c r="Y477" i="12" s="1"/>
  <c r="V479" i="12"/>
  <c r="X479" i="12" s="1"/>
  <c r="Y479" i="12" s="1"/>
  <c r="V481" i="12"/>
  <c r="X481" i="12" s="1"/>
  <c r="Y481" i="12" s="1"/>
  <c r="V482" i="12"/>
  <c r="X482" i="12" s="1"/>
  <c r="Y482" i="12" s="1"/>
  <c r="V483" i="12"/>
  <c r="X483" i="12" s="1"/>
  <c r="Y483" i="12" s="1"/>
  <c r="V484" i="12"/>
  <c r="X484" i="12" s="1"/>
  <c r="Y484" i="12" s="1"/>
  <c r="V485" i="12"/>
  <c r="X485" i="12" s="1"/>
  <c r="Y485" i="12" s="1"/>
  <c r="V486" i="12"/>
  <c r="X486" i="12" s="1"/>
  <c r="Y486" i="12" s="1"/>
  <c r="V487" i="12"/>
  <c r="X487" i="12" s="1"/>
  <c r="Y487" i="12" s="1"/>
  <c r="V488" i="12"/>
  <c r="X488" i="12" s="1"/>
  <c r="Y488" i="12" s="1"/>
  <c r="V489" i="12"/>
  <c r="X489" i="12" s="1"/>
  <c r="Y489" i="12" s="1"/>
  <c r="V490" i="12"/>
  <c r="X490" i="12"/>
  <c r="Y490" i="12"/>
  <c r="V491" i="12"/>
  <c r="X491" i="12" s="1"/>
  <c r="Y491" i="12" s="1"/>
  <c r="V30" i="12"/>
  <c r="V203" i="13"/>
  <c r="X203" i="13" s="1"/>
  <c r="Y203" i="13" s="1"/>
  <c r="V202" i="13"/>
  <c r="X202" i="13" s="1"/>
  <c r="Y202" i="13" s="1"/>
  <c r="V191" i="13"/>
  <c r="V186" i="13"/>
  <c r="X186" i="13" s="1"/>
  <c r="Y186" i="13" s="1"/>
  <c r="V185" i="13"/>
  <c r="X185" i="13" s="1"/>
  <c r="Y185" i="13" s="1"/>
  <c r="V179" i="13"/>
  <c r="X179" i="13" s="1"/>
  <c r="Y179" i="13" s="1"/>
  <c r="V159" i="13"/>
  <c r="X159" i="13" s="1"/>
  <c r="Y159" i="13" s="1"/>
  <c r="V36" i="13"/>
  <c r="X36" i="13" s="1"/>
  <c r="Y36" i="13" s="1"/>
  <c r="V43" i="13"/>
  <c r="X43" i="13" s="1"/>
  <c r="Y43" i="13" s="1"/>
  <c r="V51" i="13"/>
  <c r="X51" i="13" s="1"/>
  <c r="Y51" i="13" s="1"/>
  <c r="V56" i="13"/>
  <c r="X56" i="13" s="1"/>
  <c r="Y56" i="13" s="1"/>
  <c r="V57" i="13"/>
  <c r="X57" i="13" s="1"/>
  <c r="Y57" i="13" s="1"/>
  <c r="V58" i="13"/>
  <c r="X58" i="13" s="1"/>
  <c r="Y58" i="13" s="1"/>
  <c r="V59" i="13"/>
  <c r="X59" i="13" s="1"/>
  <c r="Y59" i="13" s="1"/>
  <c r="V60" i="13"/>
  <c r="X60" i="13" s="1"/>
  <c r="Y60" i="13" s="1"/>
  <c r="V61" i="13"/>
  <c r="X61" i="13" s="1"/>
  <c r="Y61" i="13" s="1"/>
  <c r="V64" i="13"/>
  <c r="X64" i="13" s="1"/>
  <c r="Y64" i="13" s="1"/>
  <c r="V69" i="13"/>
  <c r="X69" i="13" s="1"/>
  <c r="Y69" i="13" s="1"/>
  <c r="V74" i="13"/>
  <c r="X74" i="13"/>
  <c r="Y74" i="13" s="1"/>
  <c r="V79" i="13"/>
  <c r="X79" i="13" s="1"/>
  <c r="Y79" i="13" s="1"/>
  <c r="V84" i="13"/>
  <c r="X84" i="13" s="1"/>
  <c r="Y84" i="13" s="1"/>
  <c r="V89" i="13"/>
  <c r="X89" i="13" s="1"/>
  <c r="Y89" i="13" s="1"/>
  <c r="V94" i="13"/>
  <c r="X94" i="13" s="1"/>
  <c r="Y94" i="13" s="1"/>
  <c r="V99" i="13"/>
  <c r="X99" i="13" s="1"/>
  <c r="Y99" i="13" s="1"/>
  <c r="V104" i="13"/>
  <c r="X104" i="13" s="1"/>
  <c r="Y104" i="13" s="1"/>
  <c r="V106" i="13"/>
  <c r="X106" i="13" s="1"/>
  <c r="Y106" i="13" s="1"/>
  <c r="V108" i="13"/>
  <c r="X108" i="13"/>
  <c r="Y108" i="13" s="1"/>
  <c r="V110" i="13"/>
  <c r="X110" i="13" s="1"/>
  <c r="Y110" i="13" s="1"/>
  <c r="V112" i="13"/>
  <c r="X112" i="13" s="1"/>
  <c r="Y112" i="13" s="1"/>
  <c r="V114" i="13"/>
  <c r="X114" i="13" s="1"/>
  <c r="Y114" i="13" s="1"/>
  <c r="V116" i="13"/>
  <c r="X116" i="13"/>
  <c r="Y116" i="13" s="1"/>
  <c r="V118" i="13"/>
  <c r="X118" i="13" s="1"/>
  <c r="Y118" i="13" s="1"/>
  <c r="V120" i="13"/>
  <c r="X120" i="13" s="1"/>
  <c r="Y120" i="13" s="1"/>
  <c r="V122" i="13"/>
  <c r="X122" i="13" s="1"/>
  <c r="Y122" i="13" s="1"/>
  <c r="V124" i="13"/>
  <c r="X124" i="13"/>
  <c r="Y124" i="13" s="1"/>
  <c r="V126" i="13"/>
  <c r="X126" i="13" s="1"/>
  <c r="Y126" i="13" s="1"/>
  <c r="V128" i="13"/>
  <c r="X128" i="13" s="1"/>
  <c r="Y128" i="13" s="1"/>
  <c r="V130" i="13"/>
  <c r="X130" i="13" s="1"/>
  <c r="Y130" i="13" s="1"/>
  <c r="V132" i="13"/>
  <c r="X132" i="13"/>
  <c r="Y132" i="13" s="1"/>
  <c r="V134" i="13"/>
  <c r="X134" i="13" s="1"/>
  <c r="Y134" i="13" s="1"/>
  <c r="V136" i="13"/>
  <c r="X136" i="13" s="1"/>
  <c r="Y136" i="13" s="1"/>
  <c r="V138" i="13"/>
  <c r="X138" i="13" s="1"/>
  <c r="Y138" i="13" s="1"/>
  <c r="V140" i="13"/>
  <c r="X140" i="13" s="1"/>
  <c r="Y140" i="13" s="1"/>
  <c r="V145" i="13"/>
  <c r="X145" i="13" s="1"/>
  <c r="Y145" i="13" s="1"/>
  <c r="V147" i="13"/>
  <c r="X147" i="13" s="1"/>
  <c r="Y147" i="13" s="1"/>
  <c r="V149" i="13"/>
  <c r="X149" i="13" s="1"/>
  <c r="Y149" i="13" s="1"/>
  <c r="V151" i="13"/>
  <c r="X151" i="13" s="1"/>
  <c r="Y151" i="13" s="1"/>
  <c r="V154" i="13"/>
  <c r="X154" i="13" s="1"/>
  <c r="Y154" i="13" s="1"/>
  <c r="V161" i="13"/>
  <c r="X161" i="13" s="1"/>
  <c r="Y161" i="13" s="1"/>
  <c r="V165" i="13"/>
  <c r="X165" i="13" s="1"/>
  <c r="Y165" i="13" s="1"/>
  <c r="V166" i="13"/>
  <c r="X166" i="13" s="1"/>
  <c r="Y166" i="13"/>
  <c r="V167" i="13"/>
  <c r="X167" i="13" s="1"/>
  <c r="Y167" i="13" s="1"/>
  <c r="V173" i="13"/>
  <c r="X173" i="13" s="1"/>
  <c r="Y173" i="13" s="1"/>
  <c r="V175" i="13"/>
  <c r="X175" i="13" s="1"/>
  <c r="Y175" i="13" s="1"/>
  <c r="V180" i="13"/>
  <c r="X180" i="13" s="1"/>
  <c r="Y180" i="13" s="1"/>
  <c r="V187" i="13"/>
  <c r="X187" i="13" s="1"/>
  <c r="Y187" i="13" s="1"/>
  <c r="X191" i="13"/>
  <c r="Y191" i="13" s="1"/>
  <c r="V192" i="13"/>
  <c r="X192" i="13" s="1"/>
  <c r="Y192" i="13" s="1"/>
  <c r="V196" i="13"/>
  <c r="X196" i="13" s="1"/>
  <c r="Y196" i="13" s="1"/>
  <c r="V197" i="13"/>
  <c r="X197" i="13" s="1"/>
  <c r="Y197" i="13" s="1"/>
  <c r="V204" i="13"/>
  <c r="X204" i="13" s="1"/>
  <c r="Y204" i="13" s="1"/>
  <c r="V209" i="13"/>
  <c r="X209" i="13" s="1"/>
  <c r="Y209" i="13" s="1"/>
  <c r="V210" i="13"/>
  <c r="X210" i="13" s="1"/>
  <c r="Y210" i="13" s="1"/>
  <c r="V221" i="13"/>
  <c r="X221" i="13" s="1"/>
  <c r="Y221" i="13" s="1"/>
  <c r="V226" i="13"/>
  <c r="X226" i="13" s="1"/>
  <c r="Y226" i="13" s="1"/>
  <c r="V231" i="13"/>
  <c r="X231" i="13" s="1"/>
  <c r="Y231" i="13"/>
  <c r="V232" i="13"/>
  <c r="X232" i="13" s="1"/>
  <c r="Y232" i="13" s="1"/>
  <c r="V237" i="13"/>
  <c r="X237" i="13" s="1"/>
  <c r="Y237" i="13" s="1"/>
  <c r="V241" i="13"/>
  <c r="X241" i="13" s="1"/>
  <c r="Y241" i="13" s="1"/>
  <c r="V242" i="13"/>
  <c r="X242" i="13" s="1"/>
  <c r="Y242" i="13" s="1"/>
  <c r="V243" i="13"/>
  <c r="X243" i="13" s="1"/>
  <c r="Y243" i="13" s="1"/>
  <c r="V244" i="13"/>
  <c r="X244" i="13" s="1"/>
  <c r="Y244" i="13" s="1"/>
  <c r="V245" i="13"/>
  <c r="X245" i="13" s="1"/>
  <c r="Y245" i="13" s="1"/>
  <c r="V250" i="13"/>
  <c r="X250" i="13" s="1"/>
  <c r="Y250" i="13" s="1"/>
  <c r="V252" i="13"/>
  <c r="X252" i="13" s="1"/>
  <c r="Y252" i="13" s="1"/>
  <c r="V257" i="13"/>
  <c r="X257" i="13" s="1"/>
  <c r="Y257" i="13" s="1"/>
  <c r="V259" i="13"/>
  <c r="X259" i="13" s="1"/>
  <c r="Y259" i="13"/>
  <c r="V260" i="13"/>
  <c r="X260" i="13" s="1"/>
  <c r="Y260" i="13" s="1"/>
  <c r="V261" i="13"/>
  <c r="X261" i="13" s="1"/>
  <c r="Y261" i="13" s="1"/>
  <c r="V262" i="13"/>
  <c r="X262" i="13" s="1"/>
  <c r="Y262" i="13"/>
  <c r="V267" i="13"/>
  <c r="X267" i="13" s="1"/>
  <c r="Y267" i="13" s="1"/>
  <c r="V269" i="13"/>
  <c r="X269" i="13" s="1"/>
  <c r="Y269" i="13" s="1"/>
  <c r="V270" i="13"/>
  <c r="X270" i="13" s="1"/>
  <c r="Y270" i="13" s="1"/>
  <c r="V271" i="13"/>
  <c r="X271" i="13" s="1"/>
  <c r="Y271" i="13" s="1"/>
  <c r="V272" i="13"/>
  <c r="X272" i="13" s="1"/>
  <c r="Y272" i="13" s="1"/>
  <c r="V273" i="13"/>
  <c r="X273" i="13" s="1"/>
  <c r="Y273" i="13" s="1"/>
  <c r="V274" i="13"/>
  <c r="X274" i="13" s="1"/>
  <c r="Y274" i="13" s="1"/>
  <c r="V275" i="13"/>
  <c r="X275" i="13" s="1"/>
  <c r="Y275" i="13" s="1"/>
  <c r="V279" i="13"/>
  <c r="X279" i="13" s="1"/>
  <c r="Y279" i="13" s="1"/>
  <c r="V280" i="13"/>
  <c r="X280" i="13" s="1"/>
  <c r="Y280" i="13" s="1"/>
  <c r="V285" i="13"/>
  <c r="X285" i="13" s="1"/>
  <c r="Y285" i="13" s="1"/>
  <c r="V288" i="13"/>
  <c r="X288" i="13" s="1"/>
  <c r="Y288" i="13" s="1"/>
  <c r="V293" i="13"/>
  <c r="X293" i="13" s="1"/>
  <c r="Y293" i="13" s="1"/>
  <c r="V295" i="13"/>
  <c r="X295" i="13" s="1"/>
  <c r="Y295" i="13" s="1"/>
  <c r="V297" i="13"/>
  <c r="X297" i="13" s="1"/>
  <c r="Y297" i="13" s="1"/>
  <c r="V298" i="13"/>
  <c r="X298" i="13" s="1"/>
  <c r="Y298" i="13" s="1"/>
  <c r="V299" i="13"/>
  <c r="X299" i="13" s="1"/>
  <c r="Y299" i="13" s="1"/>
  <c r="V300" i="13"/>
  <c r="X300" i="13"/>
  <c r="Y300" i="13" s="1"/>
  <c r="V301" i="13"/>
  <c r="X301" i="13"/>
  <c r="Y301" i="13" s="1"/>
  <c r="V302" i="13"/>
  <c r="X302" i="13" s="1"/>
  <c r="Y302" i="13" s="1"/>
  <c r="V303" i="13"/>
  <c r="X303" i="13" s="1"/>
  <c r="Y303" i="13"/>
  <c r="V304" i="13"/>
  <c r="X304" i="13" s="1"/>
  <c r="Y304" i="13" s="1"/>
  <c r="V309" i="13"/>
  <c r="X309" i="13" s="1"/>
  <c r="Y309" i="13" s="1"/>
  <c r="V310" i="13"/>
  <c r="X310" i="13" s="1"/>
  <c r="Y310" i="13" s="1"/>
  <c r="V315" i="13"/>
  <c r="X315" i="13" s="1"/>
  <c r="Y315" i="13" s="1"/>
  <c r="V316" i="13"/>
  <c r="X316" i="13"/>
  <c r="Y316" i="13" s="1"/>
  <c r="V317" i="13"/>
  <c r="X317" i="13" s="1"/>
  <c r="Y317" i="13" s="1"/>
  <c r="V322" i="13"/>
  <c r="X322" i="13" s="1"/>
  <c r="Y322" i="13" s="1"/>
  <c r="V323" i="13"/>
  <c r="X323" i="13" s="1"/>
  <c r="Y323" i="13" s="1"/>
  <c r="V324" i="13"/>
  <c r="X324" i="13"/>
  <c r="Y324" i="13" s="1"/>
  <c r="V325" i="13"/>
  <c r="X325" i="13" s="1"/>
  <c r="Y325" i="13" s="1"/>
  <c r="V326" i="13"/>
  <c r="X326" i="13" s="1"/>
  <c r="Y326" i="13" s="1"/>
  <c r="V327" i="13"/>
  <c r="X327" i="13" s="1"/>
  <c r="Y327" i="13" s="1"/>
  <c r="V328" i="13"/>
  <c r="X328" i="13" s="1"/>
  <c r="Y328" i="13" s="1"/>
  <c r="V333" i="13"/>
  <c r="X333" i="13" s="1"/>
  <c r="Y333" i="13"/>
  <c r="V334" i="13"/>
  <c r="X334" i="13" s="1"/>
  <c r="Y334" i="13" s="1"/>
  <c r="V335" i="13"/>
  <c r="X335" i="13" s="1"/>
  <c r="Y335" i="13" s="1"/>
  <c r="V336" i="13"/>
  <c r="X336" i="13" s="1"/>
  <c r="Y336" i="13" s="1"/>
  <c r="V337" i="13"/>
  <c r="X337" i="13" s="1"/>
  <c r="Y337" i="13" s="1"/>
  <c r="V338" i="13"/>
  <c r="X338" i="13" s="1"/>
  <c r="Y338" i="13" s="1"/>
  <c r="V339" i="13"/>
  <c r="X339" i="13" s="1"/>
  <c r="Y339" i="13" s="1"/>
  <c r="V340" i="13"/>
  <c r="X340" i="13" s="1"/>
  <c r="Y340" i="13" s="1"/>
  <c r="V341" i="13"/>
  <c r="X341" i="13" s="1"/>
  <c r="Y341" i="13" s="1"/>
  <c r="V342" i="13"/>
  <c r="X342" i="13"/>
  <c r="Y342" i="13"/>
  <c r="V343" i="13"/>
  <c r="X343" i="13" s="1"/>
  <c r="Y343" i="13" s="1"/>
  <c r="V344" i="13"/>
  <c r="X344" i="13" s="1"/>
  <c r="Y344" i="13" s="1"/>
  <c r="V345" i="13"/>
  <c r="X345" i="13" s="1"/>
  <c r="Y345" i="13" s="1"/>
  <c r="V346" i="13"/>
  <c r="X346" i="13" s="1"/>
  <c r="Y346" i="13" s="1"/>
  <c r="V347" i="13"/>
  <c r="X347" i="13" s="1"/>
  <c r="Y347" i="13"/>
  <c r="V348" i="13"/>
  <c r="X348" i="13" s="1"/>
  <c r="Y348" i="13" s="1"/>
  <c r="V353" i="13"/>
  <c r="X353" i="13" s="1"/>
  <c r="Y353" i="13" s="1"/>
  <c r="V355" i="13"/>
  <c r="X355" i="13" s="1"/>
  <c r="Y355" i="13" s="1"/>
  <c r="V357" i="13"/>
  <c r="X357" i="13" s="1"/>
  <c r="Y357" i="13" s="1"/>
  <c r="V358" i="13"/>
  <c r="X358" i="13" s="1"/>
  <c r="Y358" i="13"/>
  <c r="V359" i="13"/>
  <c r="X359" i="13" s="1"/>
  <c r="Y359" i="13" s="1"/>
  <c r="V360" i="13"/>
  <c r="X360" i="13" s="1"/>
  <c r="Y360" i="13" s="1"/>
  <c r="V365" i="13"/>
  <c r="X365" i="13" s="1"/>
  <c r="Y365" i="13" s="1"/>
  <c r="V368" i="13"/>
  <c r="X368" i="13" s="1"/>
  <c r="Y368" i="13" s="1"/>
  <c r="V373" i="13"/>
  <c r="X373" i="13" s="1"/>
  <c r="Y373" i="13" s="1"/>
  <c r="V375" i="13"/>
  <c r="X375" i="13" s="1"/>
  <c r="Y375" i="13" s="1"/>
  <c r="V377" i="13"/>
  <c r="X377" i="13" s="1"/>
  <c r="Y377" i="13" s="1"/>
  <c r="V379" i="13"/>
  <c r="X379" i="13" s="1"/>
  <c r="Y379" i="13" s="1"/>
  <c r="V380" i="13"/>
  <c r="X380" i="13" s="1"/>
  <c r="Y380" i="13" s="1"/>
  <c r="V381" i="13"/>
  <c r="X381" i="13" s="1"/>
  <c r="Y381" i="13" s="1"/>
  <c r="V382" i="13"/>
  <c r="X382" i="13" s="1"/>
  <c r="Y382" i="13" s="1"/>
  <c r="V383" i="13"/>
  <c r="X383" i="13" s="1"/>
  <c r="Y383" i="13" s="1"/>
  <c r="V384" i="13"/>
  <c r="X384" i="13" s="1"/>
  <c r="Y384" i="13" s="1"/>
  <c r="V385" i="13"/>
  <c r="X385" i="13" s="1"/>
  <c r="Y385" i="13" s="1"/>
  <c r="V386" i="13"/>
  <c r="X386" i="13"/>
  <c r="Y386" i="13"/>
  <c r="V387" i="13"/>
  <c r="X387" i="13" s="1"/>
  <c r="Y387" i="13" s="1"/>
  <c r="V388" i="13"/>
  <c r="X388" i="13" s="1"/>
  <c r="Y388" i="13" s="1"/>
  <c r="V393" i="13"/>
  <c r="X393" i="13" s="1"/>
  <c r="Y393" i="13" s="1"/>
  <c r="V394" i="13"/>
  <c r="X394" i="13" s="1"/>
  <c r="Y394" i="13" s="1"/>
  <c r="V395" i="13"/>
  <c r="X395" i="13" s="1"/>
  <c r="Y395" i="13" s="1"/>
  <c r="V396" i="13"/>
  <c r="X396" i="13" s="1"/>
  <c r="Y396" i="13" s="1"/>
  <c r="V397" i="13"/>
  <c r="X397" i="13" s="1"/>
  <c r="Y397" i="13" s="1"/>
  <c r="V398" i="13"/>
  <c r="X398" i="13"/>
  <c r="Y398" i="13" s="1"/>
  <c r="V399" i="13"/>
  <c r="X399" i="13" s="1"/>
  <c r="Y399" i="13" s="1"/>
  <c r="V404" i="13"/>
  <c r="X404" i="13" s="1"/>
  <c r="Y404" i="13" s="1"/>
  <c r="V405" i="13"/>
  <c r="X405" i="13" s="1"/>
  <c r="Y405" i="13" s="1"/>
  <c r="V406" i="13"/>
  <c r="X406" i="13" s="1"/>
  <c r="Y406" i="13" s="1"/>
  <c r="V407" i="13"/>
  <c r="X407" i="13" s="1"/>
  <c r="Y407" i="13" s="1"/>
  <c r="V408" i="13"/>
  <c r="X408" i="13" s="1"/>
  <c r="Y408" i="13" s="1"/>
  <c r="V409" i="13"/>
  <c r="X409" i="13" s="1"/>
  <c r="Y409" i="13" s="1"/>
  <c r="V410" i="13"/>
  <c r="X410" i="13"/>
  <c r="Y410" i="13"/>
  <c r="V411" i="13"/>
  <c r="X411" i="13" s="1"/>
  <c r="Y411" i="13" s="1"/>
  <c r="V416" i="13"/>
  <c r="X416" i="13" s="1"/>
  <c r="Y416" i="13" s="1"/>
  <c r="V417" i="13"/>
  <c r="X417" i="13" s="1"/>
  <c r="Y417" i="13"/>
  <c r="V418" i="13"/>
  <c r="X418" i="13" s="1"/>
  <c r="Y418" i="13" s="1"/>
  <c r="V419" i="13"/>
  <c r="X419" i="13" s="1"/>
  <c r="Y419" i="13" s="1"/>
  <c r="V420" i="13"/>
  <c r="X420" i="13" s="1"/>
  <c r="Y420" i="13" s="1"/>
  <c r="V421" i="13"/>
  <c r="X421" i="13" s="1"/>
  <c r="Y421" i="13" s="1"/>
  <c r="V422" i="13"/>
  <c r="X422" i="13"/>
  <c r="Y422" i="13"/>
  <c r="V423" i="13"/>
  <c r="X423" i="13" s="1"/>
  <c r="Y423" i="13" s="1"/>
  <c r="V424" i="13"/>
  <c r="X424" i="13" s="1"/>
  <c r="Y424" i="13" s="1"/>
  <c r="V425" i="13"/>
  <c r="X425" i="13" s="1"/>
  <c r="Y425" i="13" s="1"/>
  <c r="V426" i="13"/>
  <c r="X426" i="13"/>
  <c r="Y426" i="13"/>
  <c r="V427" i="13"/>
  <c r="X427" i="13" s="1"/>
  <c r="Y427" i="13" s="1"/>
  <c r="V428" i="13"/>
  <c r="X428" i="13" s="1"/>
  <c r="Y428" i="13" s="1"/>
  <c r="V429" i="13"/>
  <c r="X429" i="13" s="1"/>
  <c r="Y429" i="13" s="1"/>
  <c r="V430" i="13"/>
  <c r="X430" i="13" s="1"/>
  <c r="Y430" i="13" s="1"/>
  <c r="V431" i="13"/>
  <c r="X431" i="13" s="1"/>
  <c r="Y431" i="13" s="1"/>
  <c r="V436" i="13"/>
  <c r="X436" i="13" s="1"/>
  <c r="Y436" i="13" s="1"/>
  <c r="V438" i="13"/>
  <c r="X438" i="13"/>
  <c r="Y438" i="13"/>
  <c r="V440" i="13"/>
  <c r="X440" i="13" s="1"/>
  <c r="Y440" i="13" s="1"/>
  <c r="V441" i="13"/>
  <c r="X441" i="13" s="1"/>
  <c r="Y441" i="13" s="1"/>
  <c r="V442" i="13"/>
  <c r="X442" i="13" s="1"/>
  <c r="Y442" i="13" s="1"/>
  <c r="V447" i="13"/>
  <c r="X447" i="13" s="1"/>
  <c r="Y447" i="13" s="1"/>
  <c r="V449" i="13"/>
  <c r="X449" i="13" s="1"/>
  <c r="Y449" i="13" s="1"/>
  <c r="V450" i="13"/>
  <c r="X450" i="13" s="1"/>
  <c r="Y450" i="13" s="1"/>
  <c r="V451" i="13"/>
  <c r="X451" i="13" s="1"/>
  <c r="Y451" i="13" s="1"/>
  <c r="V452" i="13"/>
  <c r="X452" i="13" s="1"/>
  <c r="Y452" i="13"/>
  <c r="V453" i="13"/>
  <c r="X453" i="13" s="1"/>
  <c r="Y453" i="13" s="1"/>
  <c r="V30" i="13"/>
  <c r="X30" i="13" s="1"/>
  <c r="V102" i="14"/>
  <c r="X102" i="14" s="1"/>
  <c r="Y102" i="14" s="1"/>
  <c r="V97" i="14"/>
  <c r="X97" i="14" s="1"/>
  <c r="Y97" i="14" s="1"/>
  <c r="V35" i="14"/>
  <c r="X35" i="14" s="1"/>
  <c r="Y35" i="14" s="1"/>
  <c r="V36" i="14"/>
  <c r="X36" i="14" s="1"/>
  <c r="Y36" i="14" s="1"/>
  <c r="V37" i="14"/>
  <c r="X37" i="14"/>
  <c r="Y37" i="14"/>
  <c r="V40" i="14"/>
  <c r="X40" i="14" s="1"/>
  <c r="Y40" i="14" s="1"/>
  <c r="V45" i="14"/>
  <c r="X45" i="14" s="1"/>
  <c r="Y45" i="14" s="1"/>
  <c r="V50" i="14"/>
  <c r="X50" i="14" s="1"/>
  <c r="Y50" i="14" s="1"/>
  <c r="V55" i="14"/>
  <c r="X55" i="14" s="1"/>
  <c r="Y55" i="14" s="1"/>
  <c r="V60" i="14"/>
  <c r="X60" i="14"/>
  <c r="Y60" i="14" s="1"/>
  <c r="V65" i="14"/>
  <c r="X65" i="14"/>
  <c r="Y65" i="14"/>
  <c r="V67" i="14"/>
  <c r="X67" i="14" s="1"/>
  <c r="Y67" i="14" s="1"/>
  <c r="V69" i="14"/>
  <c r="X69" i="14"/>
  <c r="Y69" i="14" s="1"/>
  <c r="V71" i="14"/>
  <c r="X71" i="14" s="1"/>
  <c r="Y71" i="14" s="1"/>
  <c r="V73" i="14"/>
  <c r="X73" i="14" s="1"/>
  <c r="Y73" i="14" s="1"/>
  <c r="V75" i="14"/>
  <c r="X75" i="14" s="1"/>
  <c r="Y75" i="14" s="1"/>
  <c r="V77" i="14"/>
  <c r="X77" i="14" s="1"/>
  <c r="Y77" i="14" s="1"/>
  <c r="V79" i="14"/>
  <c r="X79" i="14" s="1"/>
  <c r="Y79" i="14" s="1"/>
  <c r="V81" i="14"/>
  <c r="X81" i="14" s="1"/>
  <c r="Y81" i="14" s="1"/>
  <c r="V83" i="14"/>
  <c r="X83" i="14" s="1"/>
  <c r="Y83" i="14" s="1"/>
  <c r="V88" i="14"/>
  <c r="X88" i="14" s="1"/>
  <c r="Y88" i="14" s="1"/>
  <c r="V90" i="14"/>
  <c r="X90" i="14"/>
  <c r="Y90" i="14" s="1"/>
  <c r="V93" i="14"/>
  <c r="X93" i="14"/>
  <c r="Y93" i="14" s="1"/>
  <c r="V98" i="14"/>
  <c r="X98" i="14" s="1"/>
  <c r="Y98" i="14" s="1"/>
  <c r="V103" i="14"/>
  <c r="X103" i="14" s="1"/>
  <c r="Y103" i="14" s="1"/>
  <c r="V107" i="14"/>
  <c r="X107" i="14" s="1"/>
  <c r="Y107" i="14" s="1"/>
  <c r="V118" i="14"/>
  <c r="X118" i="14"/>
  <c r="Y118" i="14" s="1"/>
  <c r="V123" i="14"/>
  <c r="X123" i="14" s="1"/>
  <c r="Y123" i="14" s="1"/>
  <c r="V128" i="14"/>
  <c r="X128" i="14" s="1"/>
  <c r="Y128" i="14" s="1"/>
  <c r="V129" i="14"/>
  <c r="X129" i="14" s="1"/>
  <c r="Y129" i="14" s="1"/>
  <c r="V134" i="14"/>
  <c r="X134" i="14"/>
  <c r="Y134" i="14" s="1"/>
  <c r="V138" i="14"/>
  <c r="X138" i="14" s="1"/>
  <c r="Y138" i="14" s="1"/>
  <c r="V139" i="14"/>
  <c r="X139" i="14" s="1"/>
  <c r="Y139" i="14" s="1"/>
  <c r="V140" i="14"/>
  <c r="X140" i="14" s="1"/>
  <c r="Y140" i="14" s="1"/>
  <c r="V141" i="14"/>
  <c r="X141" i="14" s="1"/>
  <c r="Y141" i="14" s="1"/>
  <c r="V143" i="14"/>
  <c r="X143" i="14" s="1"/>
  <c r="Y143" i="14" s="1"/>
  <c r="V147" i="14"/>
  <c r="X147" i="14" s="1"/>
  <c r="Y147" i="14" s="1"/>
  <c r="V148" i="14"/>
  <c r="X148" i="14" s="1"/>
  <c r="Y148" i="14" s="1"/>
  <c r="V149" i="14"/>
  <c r="X149" i="14" s="1"/>
  <c r="Y149" i="14" s="1"/>
  <c r="V151" i="14"/>
  <c r="X151" i="14" s="1"/>
  <c r="Y151" i="14" s="1"/>
  <c r="V156" i="14"/>
  <c r="X156" i="14" s="1"/>
  <c r="Y156" i="14" s="1"/>
  <c r="V158" i="14"/>
  <c r="X158" i="14" s="1"/>
  <c r="Y158" i="14" s="1"/>
  <c r="V159" i="14"/>
  <c r="X159" i="14" s="1"/>
  <c r="Y159" i="14" s="1"/>
  <c r="V164" i="14"/>
  <c r="X164" i="14"/>
  <c r="Y164" i="14" s="1"/>
  <c r="V166" i="14"/>
  <c r="X166" i="14" s="1"/>
  <c r="Y166" i="14" s="1"/>
  <c r="V167" i="14"/>
  <c r="X167" i="14" s="1"/>
  <c r="Y167" i="14" s="1"/>
  <c r="V168" i="14"/>
  <c r="X168" i="14" s="1"/>
  <c r="Y168" i="14" s="1"/>
  <c r="V169" i="14"/>
  <c r="X169" i="14" s="1"/>
  <c r="Y169" i="14" s="1"/>
  <c r="V170" i="14"/>
  <c r="X170" i="14"/>
  <c r="Y170" i="14"/>
  <c r="V171" i="14"/>
  <c r="X171" i="14" s="1"/>
  <c r="Y171" i="14" s="1"/>
  <c r="V172" i="14"/>
  <c r="X172" i="14" s="1"/>
  <c r="Y172" i="14" s="1"/>
  <c r="V176" i="14"/>
  <c r="X176" i="14" s="1"/>
  <c r="Y176" i="14" s="1"/>
  <c r="V178" i="14"/>
  <c r="X178" i="14" s="1"/>
  <c r="Y178" i="14" s="1"/>
  <c r="V183" i="14"/>
  <c r="X183" i="14" s="1"/>
  <c r="Y183" i="14" s="1"/>
  <c r="V185" i="14"/>
  <c r="X185" i="14" s="1"/>
  <c r="Y185" i="14" s="1"/>
  <c r="V186" i="14"/>
  <c r="X186" i="14"/>
  <c r="Y186" i="14"/>
  <c r="V187" i="14"/>
  <c r="X187" i="14" s="1"/>
  <c r="Y187" i="14" s="1"/>
  <c r="V188" i="14"/>
  <c r="X188" i="14" s="1"/>
  <c r="Y188" i="14" s="1"/>
  <c r="V189" i="14"/>
  <c r="X189" i="14"/>
  <c r="Y189" i="14"/>
  <c r="V190" i="14"/>
  <c r="X190" i="14" s="1"/>
  <c r="Y190" i="14" s="1"/>
  <c r="V191" i="14"/>
  <c r="X191" i="14" s="1"/>
  <c r="Y191" i="14" s="1"/>
  <c r="V192" i="14"/>
  <c r="X192" i="14" s="1"/>
  <c r="Y192" i="14" s="1"/>
  <c r="V193" i="14"/>
  <c r="X193" i="14" s="1"/>
  <c r="Y193" i="14" s="1"/>
  <c r="V194" i="14"/>
  <c r="X194" i="14" s="1"/>
  <c r="Y194" i="14" s="1"/>
  <c r="V195" i="14"/>
  <c r="X195" i="14" s="1"/>
  <c r="Y195" i="14" s="1"/>
  <c r="V200" i="14"/>
  <c r="X200" i="14" s="1"/>
  <c r="Y200" i="14" s="1"/>
  <c r="V201" i="14"/>
  <c r="X201" i="14" s="1"/>
  <c r="Y201" i="14" s="1"/>
  <c r="V202" i="14"/>
  <c r="X202" i="14"/>
  <c r="Y202" i="14" s="1"/>
  <c r="V203" i="14"/>
  <c r="X203" i="14" s="1"/>
  <c r="Y203" i="14" s="1"/>
  <c r="V204" i="14"/>
  <c r="X204" i="14" s="1"/>
  <c r="Y204" i="14" s="1"/>
  <c r="V205" i="14"/>
  <c r="X205" i="14" s="1"/>
  <c r="Y205" i="14" s="1"/>
  <c r="V206" i="14"/>
  <c r="X206" i="14" s="1"/>
  <c r="Y206" i="14" s="1"/>
  <c r="V211" i="14"/>
  <c r="X211" i="14" s="1"/>
  <c r="Y211" i="14" s="1"/>
  <c r="V213" i="14"/>
  <c r="X213" i="14"/>
  <c r="Y213" i="14"/>
  <c r="V214" i="14"/>
  <c r="X214" i="14" s="1"/>
  <c r="Y214" i="14" s="1"/>
  <c r="V215" i="14"/>
  <c r="X215" i="14" s="1"/>
  <c r="Y215" i="14" s="1"/>
  <c r="V216" i="14"/>
  <c r="X216" i="14" s="1"/>
  <c r="Y216" i="14" s="1"/>
  <c r="V217" i="14"/>
  <c r="X217" i="14" s="1"/>
  <c r="Y217" i="14" s="1"/>
  <c r="V218" i="14"/>
  <c r="X218" i="14" s="1"/>
  <c r="Y218" i="14" s="1"/>
  <c r="V219" i="14"/>
  <c r="X219" i="14" s="1"/>
  <c r="Y219" i="14" s="1"/>
  <c r="V220" i="14"/>
  <c r="X220" i="14" s="1"/>
  <c r="Y220" i="14" s="1"/>
  <c r="V221" i="14"/>
  <c r="X221" i="14" s="1"/>
  <c r="Y221" i="14" s="1"/>
  <c r="V223" i="14"/>
  <c r="X223" i="14" s="1"/>
  <c r="Y223" i="14" s="1"/>
  <c r="V228" i="14"/>
  <c r="X228" i="14"/>
  <c r="Y228" i="14" s="1"/>
  <c r="V230" i="14"/>
  <c r="X230" i="14" s="1"/>
  <c r="Y230" i="14" s="1"/>
  <c r="V231" i="14"/>
  <c r="X231" i="14" s="1"/>
  <c r="Y231" i="14" s="1"/>
  <c r="V232" i="14"/>
  <c r="X232" i="14"/>
  <c r="Y232" i="14" s="1"/>
  <c r="V233" i="14"/>
  <c r="X233" i="14" s="1"/>
  <c r="Y233" i="14" s="1"/>
  <c r="V234" i="14"/>
  <c r="X234" i="14" s="1"/>
  <c r="Y234" i="14" s="1"/>
  <c r="V235" i="14"/>
  <c r="X235" i="14" s="1"/>
  <c r="Y235" i="14" s="1"/>
  <c r="V236" i="14"/>
  <c r="X236" i="14" s="1"/>
  <c r="Y236" i="14" s="1"/>
  <c r="V237" i="14"/>
  <c r="X237" i="14" s="1"/>
  <c r="Y237" i="14" s="1"/>
  <c r="V238" i="14"/>
  <c r="X238" i="14" s="1"/>
  <c r="Y238" i="14" s="1"/>
  <c r="V243" i="14"/>
  <c r="X243" i="14" s="1"/>
  <c r="Y243" i="14" s="1"/>
  <c r="V244" i="14"/>
  <c r="X244" i="14" s="1"/>
  <c r="Y244" i="14" s="1"/>
  <c r="V245" i="14"/>
  <c r="X245" i="14" s="1"/>
  <c r="Y245" i="14" s="1"/>
  <c r="V246" i="14"/>
  <c r="X246" i="14"/>
  <c r="Y246" i="14" s="1"/>
  <c r="V247" i="14"/>
  <c r="X247" i="14" s="1"/>
  <c r="Y247" i="14" s="1"/>
  <c r="V248" i="14"/>
  <c r="X248" i="14" s="1"/>
  <c r="Y248" i="14" s="1"/>
  <c r="V249" i="14"/>
  <c r="X249" i="14" s="1"/>
  <c r="Y249" i="14" s="1"/>
  <c r="V250" i="14"/>
  <c r="X250" i="14" s="1"/>
  <c r="Y250" i="14" s="1"/>
  <c r="V251" i="14"/>
  <c r="X251" i="14" s="1"/>
  <c r="Y251" i="14" s="1"/>
  <c r="V252" i="14"/>
  <c r="X252" i="14" s="1"/>
  <c r="Y252" i="14" s="1"/>
  <c r="V253" i="14"/>
  <c r="X253" i="14" s="1"/>
  <c r="Y253" i="14" s="1"/>
  <c r="V254" i="14"/>
  <c r="X254" i="14" s="1"/>
  <c r="Y254" i="14" s="1"/>
  <c r="V259" i="14"/>
  <c r="X259" i="14" s="1"/>
  <c r="Y259" i="14" s="1"/>
  <c r="V261" i="14"/>
  <c r="X261" i="14" s="1"/>
  <c r="Y261" i="14" s="1"/>
  <c r="V262" i="14"/>
  <c r="X262" i="14"/>
  <c r="Y262" i="14" s="1"/>
  <c r="V263" i="14"/>
  <c r="X263" i="14" s="1"/>
  <c r="Y263" i="14" s="1"/>
  <c r="V264" i="14"/>
  <c r="X264" i="14" s="1"/>
  <c r="Y264" i="14" s="1"/>
  <c r="V265" i="14"/>
  <c r="X265" i="14"/>
  <c r="Y265" i="14" s="1"/>
  <c r="V266" i="14"/>
  <c r="X266" i="14" s="1"/>
  <c r="Y266" i="14" s="1"/>
  <c r="V267" i="14"/>
  <c r="X267" i="14" s="1"/>
  <c r="Y267" i="14" s="1"/>
  <c r="V268" i="14"/>
  <c r="X268" i="14" s="1"/>
  <c r="Y268" i="14" s="1"/>
  <c r="V269" i="14"/>
  <c r="X269" i="14" s="1"/>
  <c r="Y269" i="14" s="1"/>
  <c r="V30" i="14"/>
  <c r="V116" i="15"/>
  <c r="X116" i="15" s="1"/>
  <c r="Y116" i="15" s="1"/>
  <c r="V111" i="15"/>
  <c r="X111" i="15" s="1"/>
  <c r="Y111" i="15" s="1"/>
  <c r="V35" i="15"/>
  <c r="X35" i="15" s="1"/>
  <c r="Y35" i="15" s="1"/>
  <c r="V36" i="15"/>
  <c r="X36" i="15" s="1"/>
  <c r="Y36" i="15" s="1"/>
  <c r="V37" i="15"/>
  <c r="X37" i="15" s="1"/>
  <c r="Y37" i="15" s="1"/>
  <c r="V40" i="15"/>
  <c r="X40" i="15" s="1"/>
  <c r="Y40" i="15" s="1"/>
  <c r="V45" i="15"/>
  <c r="X45" i="15" s="1"/>
  <c r="Y45" i="15" s="1"/>
  <c r="V50" i="15"/>
  <c r="X50" i="15" s="1"/>
  <c r="Y50" i="15" s="1"/>
  <c r="V55" i="15"/>
  <c r="X55" i="15" s="1"/>
  <c r="Y55" i="15" s="1"/>
  <c r="V60" i="15"/>
  <c r="X60" i="15" s="1"/>
  <c r="Y60" i="15" s="1"/>
  <c r="V65" i="15"/>
  <c r="X65" i="15" s="1"/>
  <c r="Y65" i="15" s="1"/>
  <c r="V70" i="15"/>
  <c r="X70" i="15" s="1"/>
  <c r="Y70" i="15" s="1"/>
  <c r="V75" i="15"/>
  <c r="X75" i="15" s="1"/>
  <c r="Y75" i="15" s="1"/>
  <c r="V77" i="15"/>
  <c r="X77" i="15" s="1"/>
  <c r="Y77" i="15" s="1"/>
  <c r="V79" i="15"/>
  <c r="X79" i="15" s="1"/>
  <c r="Y79" i="15" s="1"/>
  <c r="V81" i="15"/>
  <c r="X81" i="15"/>
  <c r="Y81" i="15" s="1"/>
  <c r="V83" i="15"/>
  <c r="X83" i="15" s="1"/>
  <c r="Y83" i="15" s="1"/>
  <c r="V85" i="15"/>
  <c r="X85" i="15" s="1"/>
  <c r="Y85" i="15" s="1"/>
  <c r="V87" i="15"/>
  <c r="X87" i="15" s="1"/>
  <c r="Y87" i="15" s="1"/>
  <c r="V89" i="15"/>
  <c r="X89" i="15"/>
  <c r="Y89" i="15" s="1"/>
  <c r="V91" i="15"/>
  <c r="X91" i="15" s="1"/>
  <c r="Y91" i="15" s="1"/>
  <c r="V93" i="15"/>
  <c r="X93" i="15" s="1"/>
  <c r="Y93" i="15" s="1"/>
  <c r="V95" i="15"/>
  <c r="X95" i="15" s="1"/>
  <c r="Y95" i="15" s="1"/>
  <c r="V97" i="15"/>
  <c r="X97" i="15" s="1"/>
  <c r="Y97" i="15" s="1"/>
  <c r="V102" i="15"/>
  <c r="X102" i="15" s="1"/>
  <c r="Y102" i="15" s="1"/>
  <c r="V104" i="15"/>
  <c r="X104" i="15"/>
  <c r="Y104" i="15" s="1"/>
  <c r="V107" i="15"/>
  <c r="X107" i="15" s="1"/>
  <c r="Y107" i="15" s="1"/>
  <c r="V112" i="15"/>
  <c r="X112" i="15" s="1"/>
  <c r="Y112" i="15" s="1"/>
  <c r="V117" i="15"/>
  <c r="X117" i="15"/>
  <c r="Y117" i="15" s="1"/>
  <c r="V122" i="15"/>
  <c r="X122" i="15" s="1"/>
  <c r="Y122" i="15" s="1"/>
  <c r="V123" i="15"/>
  <c r="X123" i="15" s="1"/>
  <c r="Y123" i="15" s="1"/>
  <c r="V134" i="15"/>
  <c r="X134" i="15" s="1"/>
  <c r="Y134" i="15" s="1"/>
  <c r="V139" i="15"/>
  <c r="X139" i="15" s="1"/>
  <c r="Y139" i="15" s="1"/>
  <c r="V144" i="15"/>
  <c r="X144" i="15" s="1"/>
  <c r="Y144" i="15" s="1"/>
  <c r="V145" i="15"/>
  <c r="X145" i="15" s="1"/>
  <c r="Y145" i="15" s="1"/>
  <c r="V146" i="15"/>
  <c r="X146" i="15"/>
  <c r="Y146" i="15" s="1"/>
  <c r="V147" i="15"/>
  <c r="X147" i="15" s="1"/>
  <c r="Y147" i="15" s="1"/>
  <c r="V148" i="15"/>
  <c r="X148" i="15" s="1"/>
  <c r="Y148" i="15" s="1"/>
  <c r="V153" i="15"/>
  <c r="X153" i="15" s="1"/>
  <c r="Y153" i="15" s="1"/>
  <c r="V157" i="15"/>
  <c r="X157" i="15" s="1"/>
  <c r="Y157" i="15" s="1"/>
  <c r="V159" i="15"/>
  <c r="X159" i="15" s="1"/>
  <c r="Y159" i="15" s="1"/>
  <c r="V163" i="15"/>
  <c r="X163" i="15" s="1"/>
  <c r="Y163" i="15" s="1"/>
  <c r="V164" i="15"/>
  <c r="X164" i="15" s="1"/>
  <c r="Y164" i="15" s="1"/>
  <c r="V165" i="15"/>
  <c r="X165" i="15" s="1"/>
  <c r="Y165" i="15" s="1"/>
  <c r="V167" i="15"/>
  <c r="X167" i="15" s="1"/>
  <c r="Y167" i="15" s="1"/>
  <c r="V172" i="15"/>
  <c r="X172" i="15" s="1"/>
  <c r="Y172" i="15" s="1"/>
  <c r="V174" i="15"/>
  <c r="X174" i="15" s="1"/>
  <c r="Y174" i="15" s="1"/>
  <c r="V175" i="15"/>
  <c r="X175" i="15" s="1"/>
  <c r="Y175" i="15" s="1"/>
  <c r="V180" i="15"/>
  <c r="X180" i="15" s="1"/>
  <c r="Y180" i="15" s="1"/>
  <c r="V182" i="15"/>
  <c r="X182" i="15" s="1"/>
  <c r="Y182" i="15" s="1"/>
  <c r="V183" i="15"/>
  <c r="X183" i="15" s="1"/>
  <c r="Y183" i="15" s="1"/>
  <c r="V184" i="15"/>
  <c r="X184" i="15" s="1"/>
  <c r="Y184" i="15" s="1"/>
  <c r="V185" i="15"/>
  <c r="X185" i="15" s="1"/>
  <c r="Y185" i="15" s="1"/>
  <c r="V186" i="15"/>
  <c r="X186" i="15" s="1"/>
  <c r="Y186" i="15" s="1"/>
  <c r="V187" i="15"/>
  <c r="X187" i="15" s="1"/>
  <c r="Y187" i="15" s="1"/>
  <c r="V188" i="15"/>
  <c r="X188" i="15" s="1"/>
  <c r="Y188" i="15" s="1"/>
  <c r="V192" i="15"/>
  <c r="X192" i="15" s="1"/>
  <c r="Y192" i="15" s="1"/>
  <c r="V194" i="15"/>
  <c r="X194" i="15" s="1"/>
  <c r="Y194" i="15" s="1"/>
  <c r="V199" i="15"/>
  <c r="X199" i="15" s="1"/>
  <c r="Y199" i="15" s="1"/>
  <c r="V201" i="15"/>
  <c r="X201" i="15" s="1"/>
  <c r="Y201" i="15" s="1"/>
  <c r="V202" i="15"/>
  <c r="X202" i="15"/>
  <c r="Y202" i="15" s="1"/>
  <c r="V203" i="15"/>
  <c r="X203" i="15" s="1"/>
  <c r="Y203" i="15" s="1"/>
  <c r="V204" i="15"/>
  <c r="X204" i="15" s="1"/>
  <c r="Y204" i="15" s="1"/>
  <c r="V205" i="15"/>
  <c r="X205" i="15" s="1"/>
  <c r="Y205" i="15" s="1"/>
  <c r="V206" i="15"/>
  <c r="X206" i="15" s="1"/>
  <c r="Y206" i="15" s="1"/>
  <c r="V207" i="15"/>
  <c r="X207" i="15" s="1"/>
  <c r="Y207" i="15" s="1"/>
  <c r="V208" i="15"/>
  <c r="X208" i="15" s="1"/>
  <c r="Y208" i="15" s="1"/>
  <c r="V209" i="15"/>
  <c r="X209" i="15" s="1"/>
  <c r="Y209" i="15" s="1"/>
  <c r="V210" i="15"/>
  <c r="X210" i="15" s="1"/>
  <c r="Y210" i="15" s="1"/>
  <c r="V211" i="15"/>
  <c r="X211" i="15" s="1"/>
  <c r="Y211" i="15" s="1"/>
  <c r="V216" i="15"/>
  <c r="X216" i="15" s="1"/>
  <c r="Y216" i="15" s="1"/>
  <c r="V217" i="15"/>
  <c r="X217" i="15"/>
  <c r="Y217" i="15" s="1"/>
  <c r="V218" i="15"/>
  <c r="X218" i="15" s="1"/>
  <c r="Y218" i="15" s="1"/>
  <c r="V219" i="15"/>
  <c r="X219" i="15" s="1"/>
  <c r="Y219" i="15" s="1"/>
  <c r="V220" i="15"/>
  <c r="X220" i="15" s="1"/>
  <c r="Y220" i="15" s="1"/>
  <c r="V221" i="15"/>
  <c r="X221" i="15" s="1"/>
  <c r="Y221" i="15" s="1"/>
  <c r="V222" i="15"/>
  <c r="X222" i="15" s="1"/>
  <c r="Y222" i="15" s="1"/>
  <c r="V227" i="15"/>
  <c r="X227" i="15" s="1"/>
  <c r="Y227" i="15" s="1"/>
  <c r="V229" i="15"/>
  <c r="X229" i="15" s="1"/>
  <c r="Y229" i="15" s="1"/>
  <c r="V230" i="15"/>
  <c r="X230" i="15" s="1"/>
  <c r="Y230" i="15" s="1"/>
  <c r="V231" i="15"/>
  <c r="X231" i="15" s="1"/>
  <c r="Y231" i="15" s="1"/>
  <c r="V232" i="15"/>
  <c r="X232" i="15"/>
  <c r="Y232" i="15" s="1"/>
  <c r="V233" i="15"/>
  <c r="X233" i="15" s="1"/>
  <c r="Y233" i="15" s="1"/>
  <c r="V234" i="15"/>
  <c r="X234" i="15" s="1"/>
  <c r="Y234" i="15" s="1"/>
  <c r="V235" i="15"/>
  <c r="X235" i="15" s="1"/>
  <c r="Y235" i="15" s="1"/>
  <c r="V236" i="15"/>
  <c r="X236" i="15" s="1"/>
  <c r="Y236" i="15" s="1"/>
  <c r="V237" i="15"/>
  <c r="X237" i="15"/>
  <c r="Y237" i="15" s="1"/>
  <c r="V239" i="15"/>
  <c r="X239" i="15" s="1"/>
  <c r="Y239" i="15" s="1"/>
  <c r="V244" i="15"/>
  <c r="X244" i="15"/>
  <c r="Y244" i="15" s="1"/>
  <c r="V246" i="15"/>
  <c r="X246" i="15"/>
  <c r="Y246" i="15" s="1"/>
  <c r="V247" i="15"/>
  <c r="X247" i="15" s="1"/>
  <c r="Y247" i="15" s="1"/>
  <c r="V248" i="15"/>
  <c r="X248" i="15" s="1"/>
  <c r="Y248" i="15" s="1"/>
  <c r="V249" i="15"/>
  <c r="X249" i="15" s="1"/>
  <c r="Y249" i="15" s="1"/>
  <c r="V250" i="15"/>
  <c r="X250" i="15" s="1"/>
  <c r="Y250" i="15" s="1"/>
  <c r="V251" i="15"/>
  <c r="X251" i="15" s="1"/>
  <c r="Y251" i="15" s="1"/>
  <c r="V252" i="15"/>
  <c r="X252" i="15" s="1"/>
  <c r="Y252" i="15" s="1"/>
  <c r="V253" i="15"/>
  <c r="X253" i="15" s="1"/>
  <c r="Y253" i="15" s="1"/>
  <c r="V254" i="15"/>
  <c r="X254" i="15" s="1"/>
  <c r="Y254" i="15" s="1"/>
  <c r="V259" i="15"/>
  <c r="X259" i="15" s="1"/>
  <c r="Y259" i="15" s="1"/>
  <c r="V260" i="15"/>
  <c r="X260" i="15" s="1"/>
  <c r="Y260" i="15" s="1"/>
  <c r="V261" i="15"/>
  <c r="X261" i="15" s="1"/>
  <c r="Y261" i="15" s="1"/>
  <c r="V262" i="15"/>
  <c r="X262" i="15" s="1"/>
  <c r="Y262" i="15" s="1"/>
  <c r="V263" i="15"/>
  <c r="X263" i="15" s="1"/>
  <c r="Y263" i="15" s="1"/>
  <c r="V264" i="15"/>
  <c r="X264" i="15" s="1"/>
  <c r="Y264" i="15" s="1"/>
  <c r="V265" i="15"/>
  <c r="X265" i="15"/>
  <c r="Y265" i="15" s="1"/>
  <c r="V270" i="15"/>
  <c r="X270" i="15" s="1"/>
  <c r="Y270" i="15" s="1"/>
  <c r="V271" i="15"/>
  <c r="X271" i="15" s="1"/>
  <c r="Y271" i="15" s="1"/>
  <c r="V272" i="15"/>
  <c r="X272" i="15" s="1"/>
  <c r="Y272" i="15" s="1"/>
  <c r="V273" i="15"/>
  <c r="X273" i="15" s="1"/>
  <c r="Y273" i="15" s="1"/>
  <c r="V274" i="15"/>
  <c r="X274" i="15" s="1"/>
  <c r="Y274" i="15" s="1"/>
  <c r="V275" i="15"/>
  <c r="X275" i="15" s="1"/>
  <c r="Y275" i="15" s="1"/>
  <c r="V280" i="15"/>
  <c r="X280" i="15" s="1"/>
  <c r="Y280" i="15" s="1"/>
  <c r="V282" i="15"/>
  <c r="X282" i="15" s="1"/>
  <c r="Y282" i="15" s="1"/>
  <c r="V283" i="15"/>
  <c r="X283" i="15" s="1"/>
  <c r="Y283" i="15" s="1"/>
  <c r="V284" i="15"/>
  <c r="X284" i="15" s="1"/>
  <c r="Y284" i="15" s="1"/>
  <c r="V285" i="15"/>
  <c r="X285" i="15" s="1"/>
  <c r="Y285" i="15" s="1"/>
  <c r="V286" i="15"/>
  <c r="X286" i="15" s="1"/>
  <c r="Y286" i="15" s="1"/>
  <c r="V287" i="15"/>
  <c r="X287" i="15" s="1"/>
  <c r="Y287" i="15" s="1"/>
  <c r="V288" i="15"/>
  <c r="X288" i="15" s="1"/>
  <c r="Y288" i="15" s="1"/>
  <c r="V289" i="15"/>
  <c r="X289" i="15"/>
  <c r="Y289" i="15" s="1"/>
  <c r="V290" i="15"/>
  <c r="X290" i="15" s="1"/>
  <c r="Y290" i="15" s="1"/>
  <c r="V30" i="15"/>
  <c r="X275" i="16"/>
  <c r="V98" i="16"/>
  <c r="V93" i="16"/>
  <c r="V35" i="16"/>
  <c r="X35" i="16" s="1"/>
  <c r="Y35" i="16" s="1"/>
  <c r="V36" i="16"/>
  <c r="X36" i="16" s="1"/>
  <c r="Y36" i="16" s="1"/>
  <c r="V37" i="16"/>
  <c r="X37" i="16"/>
  <c r="Y37" i="16"/>
  <c r="V40" i="16"/>
  <c r="X40" i="16" s="1"/>
  <c r="Y40" i="16" s="1"/>
  <c r="V45" i="16"/>
  <c r="X45" i="16"/>
  <c r="Y45" i="16" s="1"/>
  <c r="V50" i="16"/>
  <c r="X50" i="16" s="1"/>
  <c r="Y50" i="16" s="1"/>
  <c r="V55" i="16"/>
  <c r="X55" i="16" s="1"/>
  <c r="Y55" i="16" s="1"/>
  <c r="V60" i="16"/>
  <c r="X60" i="16" s="1"/>
  <c r="Y60" i="16" s="1"/>
  <c r="V65" i="16"/>
  <c r="X65" i="16" s="1"/>
  <c r="Y65" i="16" s="1"/>
  <c r="V67" i="16"/>
  <c r="X67" i="16" s="1"/>
  <c r="Y67" i="16" s="1"/>
  <c r="V69" i="16"/>
  <c r="X69" i="16" s="1"/>
  <c r="Y69" i="16" s="1"/>
  <c r="V71" i="16"/>
  <c r="X71" i="16"/>
  <c r="Y71" i="16" s="1"/>
  <c r="V73" i="16"/>
  <c r="X73" i="16" s="1"/>
  <c r="Y73" i="16" s="1"/>
  <c r="V75" i="16"/>
  <c r="X75" i="16" s="1"/>
  <c r="Y75" i="16" s="1"/>
  <c r="V77" i="16"/>
  <c r="X77" i="16" s="1"/>
  <c r="Y77" i="16" s="1"/>
  <c r="V79" i="16"/>
  <c r="X79" i="16" s="1"/>
  <c r="Y79" i="16" s="1"/>
  <c r="V84" i="16"/>
  <c r="X84" i="16"/>
  <c r="Y84" i="16" s="1"/>
  <c r="V86" i="16"/>
  <c r="X86" i="16"/>
  <c r="Y86" i="16" s="1"/>
  <c r="V89" i="16"/>
  <c r="X89" i="16" s="1"/>
  <c r="Y89" i="16" s="1"/>
  <c r="X93" i="16"/>
  <c r="Y93" i="16" s="1"/>
  <c r="V94" i="16"/>
  <c r="X94" i="16"/>
  <c r="Y94" i="16"/>
  <c r="X98" i="16"/>
  <c r="Y98" i="16" s="1"/>
  <c r="V99" i="16"/>
  <c r="X99" i="16" s="1"/>
  <c r="Y99" i="16" s="1"/>
  <c r="V103" i="16"/>
  <c r="X103" i="16" s="1"/>
  <c r="Y103" i="16" s="1"/>
  <c r="V114" i="16"/>
  <c r="X114" i="16" s="1"/>
  <c r="Y114" i="16" s="1"/>
  <c r="V119" i="16"/>
  <c r="X119" i="16"/>
  <c r="Y119" i="16" s="1"/>
  <c r="V124" i="16"/>
  <c r="X124" i="16"/>
  <c r="Y124" i="16" s="1"/>
  <c r="V125" i="16"/>
  <c r="X125" i="16" s="1"/>
  <c r="Y125" i="16" s="1"/>
  <c r="V126" i="16"/>
  <c r="X126" i="16" s="1"/>
  <c r="Y126" i="16" s="1"/>
  <c r="V127" i="16"/>
  <c r="X127" i="16" s="1"/>
  <c r="Y127" i="16" s="1"/>
  <c r="V132" i="16"/>
  <c r="X132" i="16"/>
  <c r="Y132" i="16" s="1"/>
  <c r="V133" i="16"/>
  <c r="X133" i="16"/>
  <c r="Y133" i="16"/>
  <c r="V138" i="16"/>
  <c r="X138" i="16"/>
  <c r="Y138" i="16"/>
  <c r="V142" i="16"/>
  <c r="X142" i="16"/>
  <c r="Y142" i="16" s="1"/>
  <c r="V143" i="16"/>
  <c r="X143" i="16" s="1"/>
  <c r="Y143" i="16" s="1"/>
  <c r="V144" i="16"/>
  <c r="X144" i="16" s="1"/>
  <c r="Y144" i="16" s="1"/>
  <c r="V146" i="16"/>
  <c r="X146" i="16"/>
  <c r="Y146" i="16" s="1"/>
  <c r="V151" i="16"/>
  <c r="X151" i="16" s="1"/>
  <c r="Y151" i="16" s="1"/>
  <c r="V153" i="16"/>
  <c r="X153" i="16"/>
  <c r="Y153" i="16"/>
  <c r="V154" i="16"/>
  <c r="X154" i="16" s="1"/>
  <c r="Y154" i="16" s="1"/>
  <c r="V155" i="16"/>
  <c r="X155" i="16" s="1"/>
  <c r="Y155" i="16" s="1"/>
  <c r="V156" i="16"/>
  <c r="X156" i="16" s="1"/>
  <c r="Y156" i="16" s="1"/>
  <c r="V161" i="16"/>
  <c r="X161" i="16" s="1"/>
  <c r="Y161" i="16" s="1"/>
  <c r="V162" i="16"/>
  <c r="X162" i="16" s="1"/>
  <c r="Y162" i="16" s="1"/>
  <c r="V163" i="16"/>
  <c r="X163" i="16" s="1"/>
  <c r="Y163" i="16" s="1"/>
  <c r="V164" i="16"/>
  <c r="X164" i="16" s="1"/>
  <c r="Y164" i="16" s="1"/>
  <c r="V165" i="16"/>
  <c r="X165" i="16"/>
  <c r="Y165" i="16" s="1"/>
  <c r="V166" i="16"/>
  <c r="X166" i="16" s="1"/>
  <c r="Y166" i="16" s="1"/>
  <c r="V167" i="16"/>
  <c r="X167" i="16"/>
  <c r="Y167" i="16" s="1"/>
  <c r="V168" i="16"/>
  <c r="X168" i="16" s="1"/>
  <c r="Y168" i="16" s="1"/>
  <c r="V172" i="16"/>
  <c r="X172" i="16" s="1"/>
  <c r="Y172" i="16" s="1"/>
  <c r="V173" i="16"/>
  <c r="X173" i="16" s="1"/>
  <c r="Y173" i="16" s="1"/>
  <c r="V178" i="16"/>
  <c r="X178" i="16" s="1"/>
  <c r="Y178" i="16" s="1"/>
  <c r="V180" i="16"/>
  <c r="X180" i="16" s="1"/>
  <c r="Y180" i="16" s="1"/>
  <c r="V185" i="16"/>
  <c r="X185" i="16" s="1"/>
  <c r="Y185" i="16" s="1"/>
  <c r="V187" i="16"/>
  <c r="X187" i="16" s="1"/>
  <c r="Y187" i="16" s="1"/>
  <c r="V188" i="16"/>
  <c r="X188" i="16"/>
  <c r="Y188" i="16"/>
  <c r="V189" i="16"/>
  <c r="X189" i="16" s="1"/>
  <c r="Y189" i="16" s="1"/>
  <c r="V190" i="16"/>
  <c r="X190" i="16"/>
  <c r="Y190" i="16" s="1"/>
  <c r="V191" i="16"/>
  <c r="X191" i="16" s="1"/>
  <c r="Y191" i="16" s="1"/>
  <c r="V192" i="16"/>
  <c r="X192" i="16" s="1"/>
  <c r="Y192" i="16" s="1"/>
  <c r="V193" i="16"/>
  <c r="X193" i="16" s="1"/>
  <c r="Y193" i="16" s="1"/>
  <c r="V194" i="16"/>
  <c r="X194" i="16" s="1"/>
  <c r="Y194" i="16" s="1"/>
  <c r="V195" i="16"/>
  <c r="X195" i="16"/>
  <c r="Y195" i="16" s="1"/>
  <c r="V196" i="16"/>
  <c r="X196" i="16"/>
  <c r="Y196" i="16" s="1"/>
  <c r="V197" i="16"/>
  <c r="X197" i="16" s="1"/>
  <c r="Y197" i="16" s="1"/>
  <c r="V202" i="16"/>
  <c r="X202" i="16" s="1"/>
  <c r="Y202" i="16" s="1"/>
  <c r="V203" i="16"/>
  <c r="X203" i="16" s="1"/>
  <c r="Y203" i="16" s="1"/>
  <c r="V204" i="16"/>
  <c r="X204" i="16" s="1"/>
  <c r="Y204" i="16" s="1"/>
  <c r="V205" i="16"/>
  <c r="X205" i="16" s="1"/>
  <c r="Y205" i="16" s="1"/>
  <c r="V206" i="16"/>
  <c r="X206" i="16"/>
  <c r="Y206" i="16" s="1"/>
  <c r="V207" i="16"/>
  <c r="X207" i="16" s="1"/>
  <c r="Y207" i="16" s="1"/>
  <c r="V208" i="16"/>
  <c r="X208" i="16" s="1"/>
  <c r="Y208" i="16" s="1"/>
  <c r="V213" i="16"/>
  <c r="X213" i="16" s="1"/>
  <c r="Y213" i="16" s="1"/>
  <c r="V214" i="16"/>
  <c r="X214" i="16" s="1"/>
  <c r="Y214" i="16" s="1"/>
  <c r="V215" i="16"/>
  <c r="X215" i="16" s="1"/>
  <c r="Y215" i="16" s="1"/>
  <c r="V216" i="16"/>
  <c r="X216" i="16" s="1"/>
  <c r="Y216" i="16" s="1"/>
  <c r="V217" i="16"/>
  <c r="X217" i="16"/>
  <c r="Y217" i="16"/>
  <c r="V218" i="16"/>
  <c r="X218" i="16" s="1"/>
  <c r="Y218" i="16" s="1"/>
  <c r="V219" i="16"/>
  <c r="X219" i="16"/>
  <c r="Y219" i="16" s="1"/>
  <c r="V220" i="16"/>
  <c r="X220" i="16"/>
  <c r="Y220" i="16"/>
  <c r="V221" i="16"/>
  <c r="X221" i="16" s="1"/>
  <c r="Y221" i="16" s="1"/>
  <c r="V222" i="16"/>
  <c r="X222" i="16"/>
  <c r="Y222" i="16" s="1"/>
  <c r="V224" i="16"/>
  <c r="X224" i="16" s="1"/>
  <c r="Y224" i="16" s="1"/>
  <c r="V229" i="16"/>
  <c r="X229" i="16"/>
  <c r="Y229" i="16"/>
  <c r="V231" i="16"/>
  <c r="X231" i="16" s="1"/>
  <c r="Y231" i="16" s="1"/>
  <c r="V232" i="16"/>
  <c r="X232" i="16" s="1"/>
  <c r="Y232" i="16" s="1"/>
  <c r="V233" i="16"/>
  <c r="X233" i="16"/>
  <c r="Y233" i="16" s="1"/>
  <c r="V234" i="16"/>
  <c r="X234" i="16" s="1"/>
  <c r="Y234" i="16" s="1"/>
  <c r="V235" i="16"/>
  <c r="X235" i="16" s="1"/>
  <c r="Y235" i="16" s="1"/>
  <c r="V236" i="16"/>
  <c r="X236" i="16"/>
  <c r="Y236" i="16" s="1"/>
  <c r="V237" i="16"/>
  <c r="X237" i="16"/>
  <c r="Y237" i="16" s="1"/>
  <c r="V238" i="16"/>
  <c r="X238" i="16"/>
  <c r="Y238" i="16"/>
  <c r="V239" i="16"/>
  <c r="X239" i="16" s="1"/>
  <c r="Y239" i="16" s="1"/>
  <c r="V244" i="16"/>
  <c r="X244" i="16" s="1"/>
  <c r="Y244" i="16" s="1"/>
  <c r="V245" i="16"/>
  <c r="X245" i="16" s="1"/>
  <c r="Y245" i="16" s="1"/>
  <c r="V246" i="16"/>
  <c r="X246" i="16" s="1"/>
  <c r="Y246" i="16" s="1"/>
  <c r="V247" i="16"/>
  <c r="X247" i="16" s="1"/>
  <c r="Y247" i="16" s="1"/>
  <c r="V248" i="16"/>
  <c r="X248" i="16"/>
  <c r="Y248" i="16" s="1"/>
  <c r="V249" i="16"/>
  <c r="X249" i="16" s="1"/>
  <c r="Y249" i="16" s="1"/>
  <c r="V250" i="16"/>
  <c r="X250" i="16"/>
  <c r="Y250" i="16" s="1"/>
  <c r="V255" i="16"/>
  <c r="X255" i="16"/>
  <c r="Y255" i="16" s="1"/>
  <c r="V256" i="16"/>
  <c r="X256" i="16" s="1"/>
  <c r="Y256" i="16" s="1"/>
  <c r="V257" i="16"/>
  <c r="X257" i="16" s="1"/>
  <c r="Y257" i="16" s="1"/>
  <c r="V258" i="16"/>
  <c r="X258" i="16" s="1"/>
  <c r="Y258" i="16" s="1"/>
  <c r="V259" i="16"/>
  <c r="X259" i="16" s="1"/>
  <c r="Y259" i="16" s="1"/>
  <c r="V260" i="16"/>
  <c r="X260" i="16" s="1"/>
  <c r="Y260" i="16" s="1"/>
  <c r="V265" i="16"/>
  <c r="X265" i="16" s="1"/>
  <c r="Y265" i="16" s="1"/>
  <c r="V266" i="16"/>
  <c r="X266" i="16" s="1"/>
  <c r="Y266" i="16" s="1"/>
  <c r="V267" i="16"/>
  <c r="X267" i="16"/>
  <c r="Y267" i="16" s="1"/>
  <c r="V268" i="16"/>
  <c r="X268" i="16" s="1"/>
  <c r="Y268" i="16" s="1"/>
  <c r="V269" i="16"/>
  <c r="X269" i="16"/>
  <c r="Y269" i="16" s="1"/>
  <c r="V270" i="16"/>
  <c r="X270" i="16" s="1"/>
  <c r="Y270" i="16" s="1"/>
  <c r="V271" i="16"/>
  <c r="X271" i="16"/>
  <c r="Y271" i="16" s="1"/>
  <c r="V272" i="16"/>
  <c r="X272" i="16" s="1"/>
  <c r="Y272" i="16" s="1"/>
  <c r="V273" i="16"/>
  <c r="X273" i="16" s="1"/>
  <c r="Y273" i="16" s="1"/>
  <c r="V274" i="16"/>
  <c r="X274" i="16"/>
  <c r="Y274" i="16" s="1"/>
  <c r="V30" i="16"/>
  <c r="V98" i="17"/>
  <c r="X98" i="17" s="1"/>
  <c r="Y98" i="17" s="1"/>
  <c r="V93" i="17"/>
  <c r="X93" i="17" s="1"/>
  <c r="Y93" i="17" s="1"/>
  <c r="V35" i="17"/>
  <c r="X35" i="17" s="1"/>
  <c r="Y35" i="17" s="1"/>
  <c r="V36" i="17"/>
  <c r="X36" i="17" s="1"/>
  <c r="Y36" i="17" s="1"/>
  <c r="V37" i="17"/>
  <c r="X37" i="17" s="1"/>
  <c r="Y37" i="17" s="1"/>
  <c r="V40" i="17"/>
  <c r="X40" i="17" s="1"/>
  <c r="Y40" i="17" s="1"/>
  <c r="V45" i="17"/>
  <c r="X45" i="17" s="1"/>
  <c r="Y45" i="17" s="1"/>
  <c r="V50" i="17"/>
  <c r="X50" i="17" s="1"/>
  <c r="Y50" i="17" s="1"/>
  <c r="V55" i="17"/>
  <c r="X55" i="17" s="1"/>
  <c r="Y55" i="17" s="1"/>
  <c r="V60" i="17"/>
  <c r="X60" i="17" s="1"/>
  <c r="Y60" i="17" s="1"/>
  <c r="V65" i="17"/>
  <c r="X65" i="17" s="1"/>
  <c r="Y65" i="17" s="1"/>
  <c r="V67" i="17"/>
  <c r="X67" i="17" s="1"/>
  <c r="Y67" i="17" s="1"/>
  <c r="V69" i="17"/>
  <c r="X69" i="17" s="1"/>
  <c r="Y69" i="17" s="1"/>
  <c r="V71" i="17"/>
  <c r="X71" i="17" s="1"/>
  <c r="Y71" i="17" s="1"/>
  <c r="V73" i="17"/>
  <c r="X73" i="17" s="1"/>
  <c r="Y73" i="17" s="1"/>
  <c r="V75" i="17"/>
  <c r="X75" i="17" s="1"/>
  <c r="Y75" i="17" s="1"/>
  <c r="V77" i="17"/>
  <c r="X77" i="17" s="1"/>
  <c r="Y77" i="17" s="1"/>
  <c r="V79" i="17"/>
  <c r="X79" i="17" s="1"/>
  <c r="Y79" i="17" s="1"/>
  <c r="V84" i="17"/>
  <c r="X84" i="17" s="1"/>
  <c r="Y84" i="17" s="1"/>
  <c r="V86" i="17"/>
  <c r="X86" i="17" s="1"/>
  <c r="Y86" i="17" s="1"/>
  <c r="V89" i="17"/>
  <c r="X89" i="17" s="1"/>
  <c r="Y89" i="17" s="1"/>
  <c r="V94" i="17"/>
  <c r="X94" i="17" s="1"/>
  <c r="Y94" i="17" s="1"/>
  <c r="V99" i="17"/>
  <c r="X99" i="17" s="1"/>
  <c r="Y99" i="17" s="1"/>
  <c r="V103" i="17"/>
  <c r="X103" i="17" s="1"/>
  <c r="Y103" i="17" s="1"/>
  <c r="V114" i="17"/>
  <c r="X114" i="17" s="1"/>
  <c r="Y114" i="17" s="1"/>
  <c r="V119" i="17"/>
  <c r="X119" i="17" s="1"/>
  <c r="Y119" i="17" s="1"/>
  <c r="V124" i="17"/>
  <c r="X124" i="17" s="1"/>
  <c r="Y124" i="17" s="1"/>
  <c r="V125" i="17"/>
  <c r="X125" i="17" s="1"/>
  <c r="Y125" i="17" s="1"/>
  <c r="V126" i="17"/>
  <c r="X126" i="17" s="1"/>
  <c r="Y126" i="17" s="1"/>
  <c r="V127" i="17"/>
  <c r="X127" i="17" s="1"/>
  <c r="Y127" i="17" s="1"/>
  <c r="V132" i="17"/>
  <c r="X132" i="17" s="1"/>
  <c r="Y132" i="17" s="1"/>
  <c r="V136" i="17"/>
  <c r="X136" i="17" s="1"/>
  <c r="Y136" i="17" s="1"/>
  <c r="V138" i="17"/>
  <c r="X138" i="17" s="1"/>
  <c r="Y138" i="17" s="1"/>
  <c r="V142" i="17"/>
  <c r="X142" i="17" s="1"/>
  <c r="Y142" i="17" s="1"/>
  <c r="V143" i="17"/>
  <c r="X143" i="17" s="1"/>
  <c r="Y143" i="17" s="1"/>
  <c r="V144" i="17"/>
  <c r="X144" i="17" s="1"/>
  <c r="Y144" i="17" s="1"/>
  <c r="V146" i="17"/>
  <c r="X146" i="17" s="1"/>
  <c r="Y146" i="17" s="1"/>
  <c r="V151" i="17"/>
  <c r="X151" i="17" s="1"/>
  <c r="Y151" i="17" s="1"/>
  <c r="V153" i="17"/>
  <c r="X153" i="17" s="1"/>
  <c r="Y153" i="17" s="1"/>
  <c r="V154" i="17"/>
  <c r="X154" i="17" s="1"/>
  <c r="Y154" i="17" s="1"/>
  <c r="V155" i="17"/>
  <c r="X155" i="17" s="1"/>
  <c r="Y155" i="17" s="1"/>
  <c r="V156" i="17"/>
  <c r="X156" i="17" s="1"/>
  <c r="Y156" i="17" s="1"/>
  <c r="V161" i="17"/>
  <c r="X161" i="17" s="1"/>
  <c r="Y161" i="17" s="1"/>
  <c r="V163" i="17"/>
  <c r="X163" i="17" s="1"/>
  <c r="Y163" i="17" s="1"/>
  <c r="V164" i="17"/>
  <c r="X164" i="17" s="1"/>
  <c r="Y164" i="17" s="1"/>
  <c r="V165" i="17"/>
  <c r="X165" i="17" s="1"/>
  <c r="Y165" i="17" s="1"/>
  <c r="V166" i="17"/>
  <c r="X166" i="17" s="1"/>
  <c r="Y166" i="17" s="1"/>
  <c r="V167" i="17"/>
  <c r="X167" i="17" s="1"/>
  <c r="Y167" i="17" s="1"/>
  <c r="V168" i="17"/>
  <c r="X168" i="17" s="1"/>
  <c r="Y168" i="17" s="1"/>
  <c r="V169" i="17"/>
  <c r="X169" i="17" s="1"/>
  <c r="Y169" i="17" s="1"/>
  <c r="V173" i="17"/>
  <c r="X173" i="17" s="1"/>
  <c r="Y173" i="17" s="1"/>
  <c r="V174" i="17"/>
  <c r="X174" i="17" s="1"/>
  <c r="Y174" i="17" s="1"/>
  <c r="V179" i="17"/>
  <c r="X179" i="17" s="1"/>
  <c r="Y179" i="17" s="1"/>
  <c r="V181" i="17"/>
  <c r="X181" i="17" s="1"/>
  <c r="Y181" i="17" s="1"/>
  <c r="V186" i="17"/>
  <c r="X186" i="17" s="1"/>
  <c r="Y186" i="17" s="1"/>
  <c r="V188" i="17"/>
  <c r="X188" i="17" s="1"/>
  <c r="Y188" i="17" s="1"/>
  <c r="V189" i="17"/>
  <c r="X189" i="17" s="1"/>
  <c r="Y189" i="17" s="1"/>
  <c r="V190" i="17"/>
  <c r="X190" i="17" s="1"/>
  <c r="Y190" i="17" s="1"/>
  <c r="V191" i="17"/>
  <c r="X191" i="17" s="1"/>
  <c r="Y191" i="17" s="1"/>
  <c r="V192" i="17"/>
  <c r="X192" i="17" s="1"/>
  <c r="Y192" i="17" s="1"/>
  <c r="V193" i="17"/>
  <c r="X193" i="17" s="1"/>
  <c r="Y193" i="17" s="1"/>
  <c r="V194" i="17"/>
  <c r="X194" i="17" s="1"/>
  <c r="Y194" i="17" s="1"/>
  <c r="V195" i="17"/>
  <c r="X195" i="17" s="1"/>
  <c r="Y195" i="17" s="1"/>
  <c r="V196" i="17"/>
  <c r="X196" i="17" s="1"/>
  <c r="Y196" i="17" s="1"/>
  <c r="V197" i="17"/>
  <c r="X197" i="17" s="1"/>
  <c r="Y197" i="17" s="1"/>
  <c r="V198" i="17"/>
  <c r="X198" i="17" s="1"/>
  <c r="Y198" i="17" s="1"/>
  <c r="V203" i="17"/>
  <c r="X203" i="17" s="1"/>
  <c r="Y203" i="17" s="1"/>
  <c r="V204" i="17"/>
  <c r="X204" i="17" s="1"/>
  <c r="Y204" i="17" s="1"/>
  <c r="V205" i="17"/>
  <c r="X205" i="17" s="1"/>
  <c r="Y205" i="17" s="1"/>
  <c r="V206" i="17"/>
  <c r="X206" i="17" s="1"/>
  <c r="Y206" i="17" s="1"/>
  <c r="V207" i="17"/>
  <c r="X207" i="17" s="1"/>
  <c r="Y207" i="17" s="1"/>
  <c r="V208" i="17"/>
  <c r="X208" i="17" s="1"/>
  <c r="Y208" i="17" s="1"/>
  <c r="V209" i="17"/>
  <c r="X209" i="17" s="1"/>
  <c r="Y209" i="17" s="1"/>
  <c r="V214" i="17"/>
  <c r="X214" i="17" s="1"/>
  <c r="Y214" i="17" s="1"/>
  <c r="V216" i="17"/>
  <c r="X216" i="17" s="1"/>
  <c r="Y216" i="17" s="1"/>
  <c r="V217" i="17"/>
  <c r="X217" i="17" s="1"/>
  <c r="Y217" i="17" s="1"/>
  <c r="V218" i="17"/>
  <c r="X218" i="17" s="1"/>
  <c r="Y218" i="17" s="1"/>
  <c r="V219" i="17"/>
  <c r="X219" i="17" s="1"/>
  <c r="Y219" i="17" s="1"/>
  <c r="V220" i="17"/>
  <c r="X220" i="17" s="1"/>
  <c r="Y220" i="17" s="1"/>
  <c r="V221" i="17"/>
  <c r="X221" i="17" s="1"/>
  <c r="Y221" i="17" s="1"/>
  <c r="V222" i="17"/>
  <c r="X222" i="17" s="1"/>
  <c r="Y222" i="17" s="1"/>
  <c r="V223" i="17"/>
  <c r="X223" i="17" s="1"/>
  <c r="Y223" i="17" s="1"/>
  <c r="V224" i="17"/>
  <c r="X224" i="17" s="1"/>
  <c r="Y224" i="17" s="1"/>
  <c r="V226" i="17"/>
  <c r="X226" i="17" s="1"/>
  <c r="Y226" i="17" s="1"/>
  <c r="V231" i="17"/>
  <c r="X231" i="17" s="1"/>
  <c r="Y231" i="17" s="1"/>
  <c r="V233" i="17"/>
  <c r="X233" i="17" s="1"/>
  <c r="Y233" i="17" s="1"/>
  <c r="V234" i="17"/>
  <c r="X234" i="17" s="1"/>
  <c r="Y234" i="17" s="1"/>
  <c r="V235" i="17"/>
  <c r="X235" i="17" s="1"/>
  <c r="Y235" i="17" s="1"/>
  <c r="V236" i="17"/>
  <c r="X236" i="17" s="1"/>
  <c r="Y236" i="17" s="1"/>
  <c r="V237" i="17"/>
  <c r="X237" i="17" s="1"/>
  <c r="Y237" i="17" s="1"/>
  <c r="V238" i="17"/>
  <c r="X238" i="17" s="1"/>
  <c r="Y238" i="17" s="1"/>
  <c r="V239" i="17"/>
  <c r="X239" i="17" s="1"/>
  <c r="Y239" i="17" s="1"/>
  <c r="V240" i="17"/>
  <c r="X240" i="17" s="1"/>
  <c r="Y240" i="17" s="1"/>
  <c r="V241" i="17"/>
  <c r="X241" i="17" s="1"/>
  <c r="Y241" i="17" s="1"/>
  <c r="V246" i="17"/>
  <c r="X246" i="17" s="1"/>
  <c r="Y246" i="17" s="1"/>
  <c r="V247" i="17"/>
  <c r="X247" i="17" s="1"/>
  <c r="Y247" i="17" s="1"/>
  <c r="V248" i="17"/>
  <c r="X248" i="17" s="1"/>
  <c r="Y248" i="17" s="1"/>
  <c r="V249" i="17"/>
  <c r="X249" i="17" s="1"/>
  <c r="Y249" i="17" s="1"/>
  <c r="V250" i="17"/>
  <c r="X250" i="17" s="1"/>
  <c r="Y250" i="17" s="1"/>
  <c r="V251" i="17"/>
  <c r="X251" i="17" s="1"/>
  <c r="Y251" i="17" s="1"/>
  <c r="V252" i="17"/>
  <c r="X252" i="17" s="1"/>
  <c r="Y252" i="17" s="1"/>
  <c r="V257" i="17"/>
  <c r="X257" i="17" s="1"/>
  <c r="Y257" i="17" s="1"/>
  <c r="V258" i="17"/>
  <c r="X258" i="17" s="1"/>
  <c r="Y258" i="17" s="1"/>
  <c r="V259" i="17"/>
  <c r="X259" i="17" s="1"/>
  <c r="Y259" i="17" s="1"/>
  <c r="V260" i="17"/>
  <c r="X260" i="17" s="1"/>
  <c r="Y260" i="17" s="1"/>
  <c r="V261" i="17"/>
  <c r="X261" i="17" s="1"/>
  <c r="Y261" i="17" s="1"/>
  <c r="V262" i="17"/>
  <c r="X262" i="17" s="1"/>
  <c r="Y262" i="17" s="1"/>
  <c r="V267" i="17"/>
  <c r="X267" i="17" s="1"/>
  <c r="Y267" i="17" s="1"/>
  <c r="V269" i="17"/>
  <c r="X269" i="17" s="1"/>
  <c r="Y269" i="17" s="1"/>
  <c r="V270" i="17"/>
  <c r="X270" i="17" s="1"/>
  <c r="Y270" i="17" s="1"/>
  <c r="V271" i="17"/>
  <c r="X271" i="17" s="1"/>
  <c r="Y271" i="17" s="1"/>
  <c r="V272" i="17"/>
  <c r="X272" i="17" s="1"/>
  <c r="Y272" i="17" s="1"/>
  <c r="V273" i="17"/>
  <c r="X273" i="17" s="1"/>
  <c r="Y273" i="17" s="1"/>
  <c r="V274" i="17"/>
  <c r="X274" i="17" s="1"/>
  <c r="Y274" i="17" s="1"/>
  <c r="V275" i="17"/>
  <c r="X275" i="17" s="1"/>
  <c r="Y275" i="17" s="1"/>
  <c r="V276" i="17"/>
  <c r="X276" i="17" s="1"/>
  <c r="Y276" i="17" s="1"/>
  <c r="V277" i="17"/>
  <c r="X277" i="17" s="1"/>
  <c r="Y277" i="17" s="1"/>
  <c r="V30" i="17"/>
  <c r="X303" i="18"/>
  <c r="X304" i="18"/>
  <c r="V108" i="18"/>
  <c r="X78" i="18"/>
  <c r="Y78" i="18" s="1"/>
  <c r="Y212" i="18"/>
  <c r="Y247" i="18"/>
  <c r="V35" i="18"/>
  <c r="X35" i="18" s="1"/>
  <c r="Y35" i="18" s="1"/>
  <c r="V36" i="18"/>
  <c r="X36" i="18" s="1"/>
  <c r="Y36" i="18" s="1"/>
  <c r="V39" i="18"/>
  <c r="X39" i="18" s="1"/>
  <c r="Y39" i="18" s="1"/>
  <c r="V44" i="18"/>
  <c r="X44" i="18" s="1"/>
  <c r="Y44" i="18" s="1"/>
  <c r="V49" i="18"/>
  <c r="X49" i="18" s="1"/>
  <c r="Y49" i="18" s="1"/>
  <c r="V54" i="18"/>
  <c r="X54" i="18" s="1"/>
  <c r="Y54" i="18" s="1"/>
  <c r="V59" i="18"/>
  <c r="X59" i="18" s="1"/>
  <c r="Y59" i="18" s="1"/>
  <c r="V64" i="18"/>
  <c r="X64" i="18" s="1"/>
  <c r="Y64" i="18" s="1"/>
  <c r="V69" i="18"/>
  <c r="X69" i="18" s="1"/>
  <c r="Y69" i="18" s="1"/>
  <c r="V74" i="18"/>
  <c r="X74" i="18" s="1"/>
  <c r="Y74" i="18" s="1"/>
  <c r="V76" i="18"/>
  <c r="X76" i="18" s="1"/>
  <c r="Y76" i="18" s="1"/>
  <c r="V78" i="18"/>
  <c r="V80" i="18"/>
  <c r="X80" i="18" s="1"/>
  <c r="Y80" i="18" s="1"/>
  <c r="V82" i="18"/>
  <c r="X82" i="18" s="1"/>
  <c r="Y82" i="18" s="1"/>
  <c r="V84" i="18"/>
  <c r="X84" i="18" s="1"/>
  <c r="Y84" i="18" s="1"/>
  <c r="V86" i="18"/>
  <c r="X86" i="18" s="1"/>
  <c r="Y86" i="18" s="1"/>
  <c r="V88" i="18"/>
  <c r="X88" i="18" s="1"/>
  <c r="Y88" i="18" s="1"/>
  <c r="V90" i="18"/>
  <c r="X90" i="18" s="1"/>
  <c r="Y90" i="18" s="1"/>
  <c r="V92" i="18"/>
  <c r="X92" i="18" s="1"/>
  <c r="Y92" i="18" s="1"/>
  <c r="V97" i="18"/>
  <c r="X97" i="18" s="1"/>
  <c r="Y97" i="18" s="1"/>
  <c r="V99" i="18"/>
  <c r="X99" i="18" s="1"/>
  <c r="Y99" i="18" s="1"/>
  <c r="V101" i="18"/>
  <c r="X101" i="18" s="1"/>
  <c r="Y101" i="18" s="1"/>
  <c r="V104" i="18"/>
  <c r="X104" i="18" s="1"/>
  <c r="Y104" i="18" s="1"/>
  <c r="X108" i="18"/>
  <c r="Y108" i="18" s="1"/>
  <c r="V109" i="18"/>
  <c r="X109" i="18" s="1"/>
  <c r="Y109" i="18" s="1"/>
  <c r="V113" i="18"/>
  <c r="X113" i="18" s="1"/>
  <c r="Y113" i="18" s="1"/>
  <c r="V114" i="18"/>
  <c r="X114" i="18" s="1"/>
  <c r="Y114" i="18" s="1"/>
  <c r="V118" i="18"/>
  <c r="X118" i="18" s="1"/>
  <c r="Y118" i="18" s="1"/>
  <c r="V129" i="18"/>
  <c r="X129" i="18" s="1"/>
  <c r="Y129" i="18" s="1"/>
  <c r="V134" i="18"/>
  <c r="X134" i="18" s="1"/>
  <c r="Y134" i="18" s="1"/>
  <c r="V139" i="18"/>
  <c r="X139" i="18" s="1"/>
  <c r="Y139" i="18" s="1"/>
  <c r="V140" i="18"/>
  <c r="X140" i="18" s="1"/>
  <c r="Y140" i="18" s="1"/>
  <c r="V145" i="18"/>
  <c r="X145" i="18" s="1"/>
  <c r="Y145" i="18" s="1"/>
  <c r="V149" i="18"/>
  <c r="X149" i="18" s="1"/>
  <c r="Y149" i="18" s="1"/>
  <c r="V150" i="18"/>
  <c r="X150" i="18" s="1"/>
  <c r="Y150" i="18" s="1"/>
  <c r="V151" i="18"/>
  <c r="X151" i="18" s="1"/>
  <c r="Y151" i="18" s="1"/>
  <c r="V152" i="18"/>
  <c r="X152" i="18" s="1"/>
  <c r="Y152" i="18" s="1"/>
  <c r="V154" i="18"/>
  <c r="X154" i="18" s="1"/>
  <c r="Y154" i="18" s="1"/>
  <c r="V158" i="18"/>
  <c r="X158" i="18" s="1"/>
  <c r="Y158" i="18" s="1"/>
  <c r="V159" i="18"/>
  <c r="X159" i="18" s="1"/>
  <c r="Y159" i="18" s="1"/>
  <c r="V160" i="18"/>
  <c r="X160" i="18" s="1"/>
  <c r="Y160" i="18" s="1"/>
  <c r="V162" i="18"/>
  <c r="X162" i="18" s="1"/>
  <c r="Y162" i="18" s="1"/>
  <c r="V167" i="18"/>
  <c r="X167" i="18" s="1"/>
  <c r="Y167" i="18" s="1"/>
  <c r="V169" i="18"/>
  <c r="X169" i="18" s="1"/>
  <c r="Y169" i="18" s="1"/>
  <c r="V170" i="18"/>
  <c r="X170" i="18" s="1"/>
  <c r="Y170" i="18" s="1"/>
  <c r="V175" i="18"/>
  <c r="X175" i="18" s="1"/>
  <c r="Y175" i="18" s="1"/>
  <c r="V177" i="18"/>
  <c r="X177" i="18" s="1"/>
  <c r="Y177" i="18" s="1"/>
  <c r="V178" i="18"/>
  <c r="X178" i="18" s="1"/>
  <c r="Y178" i="18" s="1"/>
  <c r="V179" i="18"/>
  <c r="X179" i="18" s="1"/>
  <c r="Y179" i="18" s="1"/>
  <c r="V180" i="18"/>
  <c r="X180" i="18" s="1"/>
  <c r="Y180" i="18" s="1"/>
  <c r="V181" i="18"/>
  <c r="X181" i="18" s="1"/>
  <c r="Y181" i="18" s="1"/>
  <c r="V182" i="18"/>
  <c r="X182" i="18" s="1"/>
  <c r="Y182" i="18" s="1"/>
  <c r="V183" i="18"/>
  <c r="X183" i="18" s="1"/>
  <c r="Y183" i="18" s="1"/>
  <c r="V187" i="18"/>
  <c r="X187" i="18" s="1"/>
  <c r="Y187" i="18" s="1"/>
  <c r="V189" i="18"/>
  <c r="X189" i="18" s="1"/>
  <c r="Y189" i="18" s="1"/>
  <c r="V194" i="18"/>
  <c r="X194" i="18" s="1"/>
  <c r="Y194" i="18" s="1"/>
  <c r="V196" i="18"/>
  <c r="X196" i="18" s="1"/>
  <c r="Y196" i="18" s="1"/>
  <c r="V197" i="18"/>
  <c r="X197" i="18" s="1"/>
  <c r="Y197" i="18" s="1"/>
  <c r="V198" i="18"/>
  <c r="X198" i="18" s="1"/>
  <c r="Y198" i="18" s="1"/>
  <c r="V199" i="18"/>
  <c r="X199" i="18" s="1"/>
  <c r="Y199" i="18" s="1"/>
  <c r="V200" i="18"/>
  <c r="X200" i="18" s="1"/>
  <c r="Y200" i="18" s="1"/>
  <c r="V201" i="18"/>
  <c r="X201" i="18" s="1"/>
  <c r="Y201" i="18" s="1"/>
  <c r="V202" i="18"/>
  <c r="X202" i="18" s="1"/>
  <c r="Y202" i="18" s="1"/>
  <c r="V203" i="18"/>
  <c r="X203" i="18" s="1"/>
  <c r="Y203" i="18" s="1"/>
  <c r="V204" i="18"/>
  <c r="X204" i="18" s="1"/>
  <c r="Y204" i="18" s="1"/>
  <c r="V209" i="18"/>
  <c r="X209" i="18" s="1"/>
  <c r="Y209" i="18" s="1"/>
  <c r="V210" i="18"/>
  <c r="X210" i="18" s="1"/>
  <c r="Y210" i="18" s="1"/>
  <c r="V211" i="18"/>
  <c r="X211" i="18" s="1"/>
  <c r="Y211" i="18" s="1"/>
  <c r="V212" i="18"/>
  <c r="X212" i="18" s="1"/>
  <c r="V213" i="18"/>
  <c r="X213" i="18" s="1"/>
  <c r="Y213" i="18" s="1"/>
  <c r="V214" i="18"/>
  <c r="X214" i="18" s="1"/>
  <c r="Y214" i="18" s="1"/>
  <c r="V215" i="18"/>
  <c r="X215" i="18" s="1"/>
  <c r="Y215" i="18" s="1"/>
  <c r="V216" i="18"/>
  <c r="X216" i="18" s="1"/>
  <c r="Y216" i="18" s="1"/>
  <c r="V217" i="18"/>
  <c r="X217" i="18" s="1"/>
  <c r="Y217" i="18" s="1"/>
  <c r="V218" i="18"/>
  <c r="X218" i="18" s="1"/>
  <c r="Y218" i="18" s="1"/>
  <c r="V223" i="18"/>
  <c r="X223" i="18" s="1"/>
  <c r="Y223" i="18" s="1"/>
  <c r="V224" i="18"/>
  <c r="X224" i="18" s="1"/>
  <c r="Y224" i="18" s="1"/>
  <c r="V225" i="18"/>
  <c r="X225" i="18" s="1"/>
  <c r="Y225" i="18" s="1"/>
  <c r="V226" i="18"/>
  <c r="X226" i="18" s="1"/>
  <c r="Y226" i="18" s="1"/>
  <c r="V227" i="18"/>
  <c r="X227" i="18" s="1"/>
  <c r="Y227" i="18" s="1"/>
  <c r="V228" i="18"/>
  <c r="X228" i="18" s="1"/>
  <c r="Y228" i="18" s="1"/>
  <c r="V229" i="18"/>
  <c r="X229" i="18" s="1"/>
  <c r="Y229" i="18" s="1"/>
  <c r="V234" i="18"/>
  <c r="X234" i="18" s="1"/>
  <c r="Y234" i="18" s="1"/>
  <c r="V236" i="18"/>
  <c r="X236" i="18" s="1"/>
  <c r="Y236" i="18" s="1"/>
  <c r="V238" i="18"/>
  <c r="X238" i="18" s="1"/>
  <c r="Y238" i="18" s="1"/>
  <c r="V239" i="18"/>
  <c r="X239" i="18" s="1"/>
  <c r="Y239" i="18" s="1"/>
  <c r="V240" i="18"/>
  <c r="X240" i="18" s="1"/>
  <c r="Y240" i="18" s="1"/>
  <c r="V241" i="18"/>
  <c r="X241" i="18" s="1"/>
  <c r="Y241" i="18" s="1"/>
  <c r="V242" i="18"/>
  <c r="X242" i="18" s="1"/>
  <c r="Y242" i="18" s="1"/>
  <c r="V243" i="18"/>
  <c r="X243" i="18" s="1"/>
  <c r="Y243" i="18" s="1"/>
  <c r="V244" i="18"/>
  <c r="X244" i="18" s="1"/>
  <c r="Y244" i="18" s="1"/>
  <c r="V245" i="18"/>
  <c r="X245" i="18" s="1"/>
  <c r="Y245" i="18" s="1"/>
  <c r="V247" i="18"/>
  <c r="X247" i="18" s="1"/>
  <c r="V252" i="18"/>
  <c r="X252" i="18" s="1"/>
  <c r="Y252" i="18" s="1"/>
  <c r="V254" i="18"/>
  <c r="X254" i="18" s="1"/>
  <c r="Y254" i="18" s="1"/>
  <c r="V255" i="18"/>
  <c r="X255" i="18" s="1"/>
  <c r="Y255" i="18" s="1"/>
  <c r="V256" i="18"/>
  <c r="X256" i="18" s="1"/>
  <c r="Y256" i="18" s="1"/>
  <c r="V257" i="18"/>
  <c r="X257" i="18" s="1"/>
  <c r="Y257" i="18" s="1"/>
  <c r="V258" i="18"/>
  <c r="X258" i="18" s="1"/>
  <c r="Y258" i="18" s="1"/>
  <c r="V259" i="18"/>
  <c r="X259" i="18" s="1"/>
  <c r="Y259" i="18" s="1"/>
  <c r="V260" i="18"/>
  <c r="X260" i="18" s="1"/>
  <c r="Y260" i="18" s="1"/>
  <c r="V261" i="18"/>
  <c r="X261" i="18" s="1"/>
  <c r="Y261" i="18" s="1"/>
  <c r="V262" i="18"/>
  <c r="X262" i="18" s="1"/>
  <c r="Y262" i="18" s="1"/>
  <c r="V267" i="18"/>
  <c r="X267" i="18" s="1"/>
  <c r="Y267" i="18" s="1"/>
  <c r="V268" i="18"/>
  <c r="X268" i="18" s="1"/>
  <c r="Y268" i="18" s="1"/>
  <c r="V269" i="18"/>
  <c r="X269" i="18" s="1"/>
  <c r="Y269" i="18" s="1"/>
  <c r="V270" i="18"/>
  <c r="X270" i="18" s="1"/>
  <c r="Y270" i="18" s="1"/>
  <c r="V271" i="18"/>
  <c r="X271" i="18" s="1"/>
  <c r="Y271" i="18" s="1"/>
  <c r="V272" i="18"/>
  <c r="X272" i="18" s="1"/>
  <c r="Y272" i="18" s="1"/>
  <c r="V273" i="18"/>
  <c r="X273" i="18" s="1"/>
  <c r="Y273" i="18" s="1"/>
  <c r="V274" i="18"/>
  <c r="X274" i="18" s="1"/>
  <c r="Y274" i="18" s="1"/>
  <c r="V275" i="18"/>
  <c r="X275" i="18" s="1"/>
  <c r="Y275" i="18" s="1"/>
  <c r="V276" i="18"/>
  <c r="X276" i="18" s="1"/>
  <c r="Y276" i="18" s="1"/>
  <c r="V281" i="18"/>
  <c r="X281" i="18" s="1"/>
  <c r="Y281" i="18" s="1"/>
  <c r="V282" i="18"/>
  <c r="X282" i="18" s="1"/>
  <c r="Y282" i="18" s="1"/>
  <c r="V283" i="18"/>
  <c r="X283" i="18" s="1"/>
  <c r="Y283" i="18" s="1"/>
  <c r="V284" i="18"/>
  <c r="X284" i="18" s="1"/>
  <c r="Y284" i="18" s="1"/>
  <c r="V285" i="18"/>
  <c r="X285" i="18" s="1"/>
  <c r="Y285" i="18" s="1"/>
  <c r="V286" i="18"/>
  <c r="X286" i="18" s="1"/>
  <c r="Y286" i="18" s="1"/>
  <c r="V291" i="18"/>
  <c r="X291" i="18" s="1"/>
  <c r="Y291" i="18" s="1"/>
  <c r="V293" i="18"/>
  <c r="X293" i="18" s="1"/>
  <c r="Y293" i="18" s="1"/>
  <c r="V295" i="18"/>
  <c r="X295" i="18" s="1"/>
  <c r="Y295" i="18" s="1"/>
  <c r="V296" i="18"/>
  <c r="X296" i="18" s="1"/>
  <c r="Y296" i="18" s="1"/>
  <c r="V297" i="18"/>
  <c r="X297" i="18" s="1"/>
  <c r="Y297" i="18" s="1"/>
  <c r="V298" i="18"/>
  <c r="X298" i="18" s="1"/>
  <c r="Y298" i="18" s="1"/>
  <c r="V299" i="18"/>
  <c r="X299" i="18" s="1"/>
  <c r="Y299" i="18" s="1"/>
  <c r="V300" i="18"/>
  <c r="X300" i="18" s="1"/>
  <c r="Y300" i="18" s="1"/>
  <c r="V301" i="18"/>
  <c r="X301" i="18" s="1"/>
  <c r="Y301" i="18" s="1"/>
  <c r="V302" i="18"/>
  <c r="X302" i="18" s="1"/>
  <c r="Y302" i="18" s="1"/>
  <c r="V30" i="18"/>
  <c r="X30" i="18" s="1"/>
  <c r="Y30" i="18" s="1"/>
  <c r="V146" i="19"/>
  <c r="X146" i="19" s="1"/>
  <c r="Y146" i="19" s="1"/>
  <c r="V145" i="19"/>
  <c r="X145" i="19" s="1"/>
  <c r="Y145" i="19" s="1"/>
  <c r="V139" i="19"/>
  <c r="V134" i="19"/>
  <c r="X134" i="19" s="1"/>
  <c r="Y134" i="19" s="1"/>
  <c r="V129" i="19"/>
  <c r="X129" i="19" s="1"/>
  <c r="Y129" i="19" s="1"/>
  <c r="V48" i="19"/>
  <c r="X48" i="19" s="1"/>
  <c r="Y48" i="19" s="1"/>
  <c r="V47" i="19"/>
  <c r="X47" i="19" s="1"/>
  <c r="Y47" i="19" s="1"/>
  <c r="V41" i="19"/>
  <c r="V40" i="19"/>
  <c r="X40" i="19" s="1"/>
  <c r="Y40" i="19" s="1"/>
  <c r="V34" i="19"/>
  <c r="X34" i="19" s="1"/>
  <c r="Y34" i="19" s="1"/>
  <c r="V35" i="19"/>
  <c r="X35" i="19" s="1"/>
  <c r="Y35" i="19" s="1"/>
  <c r="X41" i="19"/>
  <c r="Y41" i="19" s="1"/>
  <c r="V42" i="19"/>
  <c r="X42" i="19" s="1"/>
  <c r="Y42" i="19" s="1"/>
  <c r="V50" i="19"/>
  <c r="X50" i="19" s="1"/>
  <c r="Y50" i="19" s="1"/>
  <c r="V55" i="19"/>
  <c r="X55" i="19" s="1"/>
  <c r="Y55" i="19" s="1"/>
  <c r="V56" i="19"/>
  <c r="X56" i="19" s="1"/>
  <c r="Y56" i="19" s="1"/>
  <c r="V57" i="19"/>
  <c r="X57" i="19" s="1"/>
  <c r="Y57" i="19" s="1"/>
  <c r="V58" i="19"/>
  <c r="X58" i="19"/>
  <c r="Y58" i="19" s="1"/>
  <c r="V59" i="19"/>
  <c r="X59" i="19" s="1"/>
  <c r="Y59" i="19" s="1"/>
  <c r="V62" i="19"/>
  <c r="X62" i="19" s="1"/>
  <c r="Y62" i="19" s="1"/>
  <c r="V67" i="19"/>
  <c r="X67" i="19" s="1"/>
  <c r="Y67" i="19" s="1"/>
  <c r="V72" i="19"/>
  <c r="X72" i="19" s="1"/>
  <c r="Y72" i="19" s="1"/>
  <c r="V74" i="19"/>
  <c r="X74" i="19" s="1"/>
  <c r="Y74" i="19" s="1"/>
  <c r="V76" i="19"/>
  <c r="X76" i="19" s="1"/>
  <c r="Y76" i="19" s="1"/>
  <c r="V78" i="19"/>
  <c r="X78" i="19"/>
  <c r="Y78" i="19" s="1"/>
  <c r="V80" i="19"/>
  <c r="X80" i="19" s="1"/>
  <c r="Y80" i="19" s="1"/>
  <c r="V82" i="19"/>
  <c r="X82" i="19"/>
  <c r="Y82" i="19" s="1"/>
  <c r="V84" i="19"/>
  <c r="X84" i="19"/>
  <c r="Y84" i="19" s="1"/>
  <c r="V86" i="19"/>
  <c r="X86" i="19"/>
  <c r="Y86" i="19" s="1"/>
  <c r="V88" i="19"/>
  <c r="X88" i="19" s="1"/>
  <c r="Y88" i="19" s="1"/>
  <c r="V90" i="19"/>
  <c r="X90" i="19" s="1"/>
  <c r="Y90" i="19" s="1"/>
  <c r="V92" i="19"/>
  <c r="X92" i="19" s="1"/>
  <c r="Y92" i="19" s="1"/>
  <c r="V94" i="19"/>
  <c r="X94" i="19" s="1"/>
  <c r="Y94" i="19" s="1"/>
  <c r="V96" i="19"/>
  <c r="X96" i="19" s="1"/>
  <c r="Y96" i="19" s="1"/>
  <c r="V101" i="19"/>
  <c r="X101" i="19" s="1"/>
  <c r="Y101" i="19" s="1"/>
  <c r="V103" i="19"/>
  <c r="X103" i="19" s="1"/>
  <c r="Y103" i="19" s="1"/>
  <c r="V105" i="19"/>
  <c r="X105" i="19"/>
  <c r="Y105" i="19" s="1"/>
  <c r="V107" i="19"/>
  <c r="X107" i="19" s="1"/>
  <c r="Y107" i="19" s="1"/>
  <c r="V110" i="19"/>
  <c r="X110" i="19" s="1"/>
  <c r="Y110" i="19" s="1"/>
  <c r="V117" i="19"/>
  <c r="X117" i="19" s="1"/>
  <c r="Y117" i="19" s="1"/>
  <c r="V121" i="19"/>
  <c r="X121" i="19" s="1"/>
  <c r="Y121" i="19" s="1"/>
  <c r="V122" i="19"/>
  <c r="X122" i="19" s="1"/>
  <c r="Y122" i="19" s="1"/>
  <c r="V123" i="19"/>
  <c r="X123" i="19" s="1"/>
  <c r="Y123" i="19" s="1"/>
  <c r="V125" i="19"/>
  <c r="X125" i="19"/>
  <c r="Y125" i="19" s="1"/>
  <c r="V130" i="19"/>
  <c r="X130" i="19" s="1"/>
  <c r="Y130" i="19" s="1"/>
  <c r="V135" i="19"/>
  <c r="X135" i="19" s="1"/>
  <c r="Y135" i="19" s="1"/>
  <c r="X139" i="19"/>
  <c r="Y139" i="19" s="1"/>
  <c r="V140" i="19"/>
  <c r="X140" i="19"/>
  <c r="Y140" i="19" s="1"/>
  <c r="V147" i="19"/>
  <c r="X147" i="19" s="1"/>
  <c r="Y147" i="19" s="1"/>
  <c r="V152" i="19"/>
  <c r="X152" i="19" s="1"/>
  <c r="Y152" i="19" s="1"/>
  <c r="V153" i="19"/>
  <c r="X153" i="19" s="1"/>
  <c r="Y153" i="19" s="1"/>
  <c r="V164" i="19"/>
  <c r="X164" i="19" s="1"/>
  <c r="Y164" i="19" s="1"/>
  <c r="V169" i="19"/>
  <c r="X169" i="19" s="1"/>
  <c r="Y169" i="19" s="1"/>
  <c r="V174" i="19"/>
  <c r="X174" i="19" s="1"/>
  <c r="Y174" i="19" s="1"/>
  <c r="V175" i="19"/>
  <c r="X175" i="19" s="1"/>
  <c r="Y175" i="19" s="1"/>
  <c r="V180" i="19"/>
  <c r="X180" i="19" s="1"/>
  <c r="Y180" i="19" s="1"/>
  <c r="V182" i="19"/>
  <c r="X182" i="19"/>
  <c r="Y182" i="19" s="1"/>
  <c r="V183" i="19"/>
  <c r="X183" i="19" s="1"/>
  <c r="Y183" i="19" s="1"/>
  <c r="V184" i="19"/>
  <c r="X184" i="19" s="1"/>
  <c r="Y184" i="19" s="1"/>
  <c r="V185" i="19"/>
  <c r="X185" i="19" s="1"/>
  <c r="Y185" i="19" s="1"/>
  <c r="V190" i="19"/>
  <c r="X190" i="19" s="1"/>
  <c r="Y190" i="19" s="1"/>
  <c r="V192" i="19"/>
  <c r="X192" i="19" s="1"/>
  <c r="Y192" i="19" s="1"/>
  <c r="V197" i="19"/>
  <c r="X197" i="19" s="1"/>
  <c r="Y197" i="19" s="1"/>
  <c r="V199" i="19"/>
  <c r="X199" i="19" s="1"/>
  <c r="Y199" i="19" s="1"/>
  <c r="V200" i="19"/>
  <c r="X200" i="19" s="1"/>
  <c r="Y200" i="19" s="1"/>
  <c r="V205" i="19"/>
  <c r="X205" i="19"/>
  <c r="Y205" i="19"/>
  <c r="V207" i="19"/>
  <c r="X207" i="19" s="1"/>
  <c r="Y207" i="19" s="1"/>
  <c r="V208" i="19"/>
  <c r="X208" i="19" s="1"/>
  <c r="Y208" i="19" s="1"/>
  <c r="V209" i="19"/>
  <c r="X209" i="19" s="1"/>
  <c r="Y209" i="19" s="1"/>
  <c r="V210" i="19"/>
  <c r="X210" i="19" s="1"/>
  <c r="Y210" i="19" s="1"/>
  <c r="V211" i="19"/>
  <c r="X211" i="19" s="1"/>
  <c r="Y211" i="19" s="1"/>
  <c r="V213" i="19"/>
  <c r="X213" i="19" s="1"/>
  <c r="Y213" i="19" s="1"/>
  <c r="V214" i="19"/>
  <c r="X214" i="19" s="1"/>
  <c r="Y214" i="19" s="1"/>
  <c r="V218" i="19"/>
  <c r="X218" i="19" s="1"/>
  <c r="Y218" i="19" s="1"/>
  <c r="V219" i="19"/>
  <c r="X219" i="19" s="1"/>
  <c r="Y219" i="19" s="1"/>
  <c r="V224" i="19"/>
  <c r="X224" i="19" s="1"/>
  <c r="Y224" i="19" s="1"/>
  <c r="V227" i="19"/>
  <c r="X227" i="19" s="1"/>
  <c r="Y227" i="19" s="1"/>
  <c r="V232" i="19"/>
  <c r="X232" i="19" s="1"/>
  <c r="Y232" i="19" s="1"/>
  <c r="V234" i="19"/>
  <c r="X234" i="19" s="1"/>
  <c r="Y234" i="19" s="1"/>
  <c r="V235" i="19"/>
  <c r="X235" i="19" s="1"/>
  <c r="Y235" i="19" s="1"/>
  <c r="V236" i="19"/>
  <c r="X236" i="19"/>
  <c r="Y236" i="19" s="1"/>
  <c r="V237" i="19"/>
  <c r="X237" i="19" s="1"/>
  <c r="Y237" i="19" s="1"/>
  <c r="V238" i="19"/>
  <c r="X238" i="19" s="1"/>
  <c r="Y238" i="19" s="1"/>
  <c r="V239" i="19"/>
  <c r="X239" i="19" s="1"/>
  <c r="Y239" i="19" s="1"/>
  <c r="V240" i="19"/>
  <c r="X240" i="19" s="1"/>
  <c r="Y240" i="19" s="1"/>
  <c r="V241" i="19"/>
  <c r="X241" i="19" s="1"/>
  <c r="Y241" i="19" s="1"/>
  <c r="V242" i="19"/>
  <c r="X242" i="19" s="1"/>
  <c r="Y242" i="19" s="1"/>
  <c r="V243" i="19"/>
  <c r="X243" i="19" s="1"/>
  <c r="Y243" i="19" s="1"/>
  <c r="V244" i="19"/>
  <c r="X244" i="19" s="1"/>
  <c r="Y244" i="19" s="1"/>
  <c r="V245" i="19"/>
  <c r="X245" i="19"/>
  <c r="Y245" i="19" s="1"/>
  <c r="V246" i="19"/>
  <c r="X246" i="19" s="1"/>
  <c r="Y246" i="19" s="1"/>
  <c r="V251" i="19"/>
  <c r="X251" i="19" s="1"/>
  <c r="Y251" i="19" s="1"/>
  <c r="V252" i="19"/>
  <c r="X252" i="19" s="1"/>
  <c r="Y252" i="19" s="1"/>
  <c r="V253" i="19"/>
  <c r="X253" i="19" s="1"/>
  <c r="Y253" i="19" s="1"/>
  <c r="V254" i="19"/>
  <c r="X254" i="19" s="1"/>
  <c r="Y254" i="19" s="1"/>
  <c r="V255" i="19"/>
  <c r="X255" i="19" s="1"/>
  <c r="Y255" i="19" s="1"/>
  <c r="V256" i="19"/>
  <c r="X256" i="19" s="1"/>
  <c r="Y256" i="19" s="1"/>
  <c r="V257" i="19"/>
  <c r="X257" i="19" s="1"/>
  <c r="Y257" i="19" s="1"/>
  <c r="V262" i="19"/>
  <c r="X262" i="19" s="1"/>
  <c r="Y262" i="19" s="1"/>
  <c r="V264" i="19"/>
  <c r="X264" i="19"/>
  <c r="Y264" i="19" s="1"/>
  <c r="V265" i="19"/>
  <c r="X265" i="19" s="1"/>
  <c r="Y265" i="19" s="1"/>
  <c r="V266" i="19"/>
  <c r="X266" i="19" s="1"/>
  <c r="Y266" i="19" s="1"/>
  <c r="V267" i="19"/>
  <c r="X267" i="19" s="1"/>
  <c r="Y267" i="19" s="1"/>
  <c r="V268" i="19"/>
  <c r="X268" i="19" s="1"/>
  <c r="Y268" i="19" s="1"/>
  <c r="V269" i="19"/>
  <c r="X269" i="19" s="1"/>
  <c r="Y269" i="19" s="1"/>
  <c r="V270" i="19"/>
  <c r="X270" i="19" s="1"/>
  <c r="Y270" i="19" s="1"/>
  <c r="V271" i="19"/>
  <c r="X271" i="19" s="1"/>
  <c r="Y271" i="19" s="1"/>
  <c r="V272" i="19"/>
  <c r="X272" i="19"/>
  <c r="Y272" i="19"/>
  <c r="V273" i="19"/>
  <c r="X273" i="19" s="1"/>
  <c r="Y273" i="19" s="1"/>
  <c r="V278" i="19"/>
  <c r="X278" i="19"/>
  <c r="Y278" i="19" s="1"/>
  <c r="V281" i="19"/>
  <c r="X281" i="19" s="1"/>
  <c r="Y281" i="19" s="1"/>
  <c r="V286" i="19"/>
  <c r="X286" i="19" s="1"/>
  <c r="Y286" i="19" s="1"/>
  <c r="V288" i="19"/>
  <c r="X288" i="19" s="1"/>
  <c r="Y288" i="19" s="1"/>
  <c r="V290" i="19"/>
  <c r="X290" i="19" s="1"/>
  <c r="Y290" i="19" s="1"/>
  <c r="V291" i="19"/>
  <c r="X291" i="19" s="1"/>
  <c r="Y291" i="19" s="1"/>
  <c r="V292" i="19"/>
  <c r="X292" i="19" s="1"/>
  <c r="Y292" i="19" s="1"/>
  <c r="V293" i="19"/>
  <c r="X293" i="19"/>
  <c r="Y293" i="19" s="1"/>
  <c r="V294" i="19"/>
  <c r="X294" i="19"/>
  <c r="Y294" i="19" s="1"/>
  <c r="V295" i="19"/>
  <c r="X295" i="19" s="1"/>
  <c r="Y295" i="19" s="1"/>
  <c r="V296" i="19"/>
  <c r="X296" i="19" s="1"/>
  <c r="Y296" i="19" s="1"/>
  <c r="V297" i="19"/>
  <c r="X297" i="19" s="1"/>
  <c r="Y297" i="19" s="1"/>
  <c r="V298" i="19"/>
  <c r="X298" i="19" s="1"/>
  <c r="Y298" i="19" s="1"/>
  <c r="V299" i="19"/>
  <c r="X299" i="19" s="1"/>
  <c r="Y299" i="19" s="1"/>
  <c r="V300" i="19"/>
  <c r="X300" i="19" s="1"/>
  <c r="Y300" i="19" s="1"/>
  <c r="V301" i="19"/>
  <c r="X301" i="19" s="1"/>
  <c r="Y301" i="19" s="1"/>
  <c r="V302" i="19"/>
  <c r="X302" i="19" s="1"/>
  <c r="Y302" i="19" s="1"/>
  <c r="V307" i="19"/>
  <c r="X307" i="19" s="1"/>
  <c r="Y307" i="19" s="1"/>
  <c r="V308" i="19"/>
  <c r="X308" i="19" s="1"/>
  <c r="Y308" i="19" s="1"/>
  <c r="V309" i="19"/>
  <c r="X309" i="19"/>
  <c r="Y309" i="19" s="1"/>
  <c r="V310" i="19"/>
  <c r="X310" i="19" s="1"/>
  <c r="Y310" i="19" s="1"/>
  <c r="V311" i="19"/>
  <c r="X311" i="19" s="1"/>
  <c r="Y311" i="19" s="1"/>
  <c r="V312" i="19"/>
  <c r="X312" i="19" s="1"/>
  <c r="Y312" i="19" s="1"/>
  <c r="V313" i="19"/>
  <c r="X313" i="19" s="1"/>
  <c r="Y313" i="19" s="1"/>
  <c r="V314" i="19"/>
  <c r="X314" i="19" s="1"/>
  <c r="Y314" i="19" s="1"/>
  <c r="V315" i="19"/>
  <c r="X315" i="19" s="1"/>
  <c r="Y315" i="19" s="1"/>
  <c r="V316" i="19"/>
  <c r="X316" i="19" s="1"/>
  <c r="Y316" i="19" s="1"/>
  <c r="V317" i="19"/>
  <c r="X317" i="19" s="1"/>
  <c r="Y317" i="19" s="1"/>
  <c r="V318" i="19"/>
  <c r="X318" i="19" s="1"/>
  <c r="Y318" i="19" s="1"/>
  <c r="V323" i="19"/>
  <c r="X323" i="19" s="1"/>
  <c r="Y323" i="19" s="1"/>
  <c r="V324" i="19"/>
  <c r="X324" i="19" s="1"/>
  <c r="Y324" i="19" s="1"/>
  <c r="V325" i="19"/>
  <c r="X325" i="19" s="1"/>
  <c r="Y325" i="19" s="1"/>
  <c r="V326" i="19"/>
  <c r="X326" i="19" s="1"/>
  <c r="Y326" i="19" s="1"/>
  <c r="V327" i="19"/>
  <c r="X327" i="19" s="1"/>
  <c r="Y327" i="19" s="1"/>
  <c r="V328" i="19"/>
  <c r="X328" i="19" s="1"/>
  <c r="Y328" i="19" s="1"/>
  <c r="V333" i="19"/>
  <c r="X333" i="19" s="1"/>
  <c r="Y333" i="19" s="1"/>
  <c r="V334" i="19"/>
  <c r="X334" i="19" s="1"/>
  <c r="Y334" i="19" s="1"/>
  <c r="V335" i="19"/>
  <c r="X335" i="19" s="1"/>
  <c r="Y335" i="19" s="1"/>
  <c r="V336" i="19"/>
  <c r="X336" i="19"/>
  <c r="Y336" i="19" s="1"/>
  <c r="V337" i="19"/>
  <c r="X337" i="19"/>
  <c r="Y337" i="19" s="1"/>
  <c r="V338" i="19"/>
  <c r="X338" i="19" s="1"/>
  <c r="Y338" i="19" s="1"/>
  <c r="V343" i="19"/>
  <c r="X343" i="19" s="1"/>
  <c r="Y343" i="19" s="1"/>
  <c r="V345" i="19"/>
  <c r="X345" i="19"/>
  <c r="Y345" i="19" s="1"/>
  <c r="V350" i="19"/>
  <c r="X350" i="19" s="1"/>
  <c r="Y350" i="19" s="1"/>
  <c r="V352" i="19"/>
  <c r="X352" i="19" s="1"/>
  <c r="Y352" i="19" s="1"/>
  <c r="V353" i="19"/>
  <c r="X353" i="19" s="1"/>
  <c r="Y353" i="19" s="1"/>
  <c r="V354" i="19"/>
  <c r="X354" i="19" s="1"/>
  <c r="Y354" i="19" s="1"/>
  <c r="V355" i="19"/>
  <c r="X355" i="19"/>
  <c r="Y355" i="19" s="1"/>
  <c r="V356" i="19"/>
  <c r="X356" i="19"/>
  <c r="Y356" i="19" s="1"/>
  <c r="V357" i="19"/>
  <c r="X357" i="19" s="1"/>
  <c r="Y357" i="19" s="1"/>
  <c r="V358" i="19"/>
  <c r="X358" i="19" s="1"/>
  <c r="Y358" i="19" s="1"/>
  <c r="V359" i="19"/>
  <c r="X359" i="19"/>
  <c r="Y359" i="19" s="1"/>
  <c r="V360" i="19"/>
  <c r="X360" i="19" s="1"/>
  <c r="Y360" i="19" s="1"/>
  <c r="V361" i="19"/>
  <c r="X361" i="19" s="1"/>
  <c r="Y361" i="19" s="1"/>
  <c r="V366" i="19"/>
  <c r="X366" i="19" s="1"/>
  <c r="Y366" i="19" s="1"/>
  <c r="V30" i="19"/>
  <c r="X30" i="19" s="1"/>
  <c r="Y30" i="19" s="1"/>
  <c r="V113" i="20"/>
  <c r="V112" i="20"/>
  <c r="X112" i="20" s="1"/>
  <c r="Y112" i="20" s="1"/>
  <c r="V106" i="20"/>
  <c r="X106" i="20" s="1"/>
  <c r="Y106" i="20" s="1"/>
  <c r="V86" i="20"/>
  <c r="X86" i="20" s="1"/>
  <c r="Y86" i="20" s="1"/>
  <c r="V35" i="20"/>
  <c r="X35" i="20" s="1"/>
  <c r="Y35" i="20" s="1"/>
  <c r="V36" i="20"/>
  <c r="X36" i="20" s="1"/>
  <c r="Y36" i="20" s="1"/>
  <c r="V37" i="20"/>
  <c r="X37" i="20"/>
  <c r="Y37" i="20" s="1"/>
  <c r="V38" i="20"/>
  <c r="X38" i="20" s="1"/>
  <c r="Y38" i="20" s="1"/>
  <c r="V41" i="20"/>
  <c r="X41" i="20" s="1"/>
  <c r="Y41" i="20" s="1"/>
  <c r="V46" i="20"/>
  <c r="X46" i="20" s="1"/>
  <c r="Y46" i="20" s="1"/>
  <c r="V51" i="20"/>
  <c r="X51" i="20" s="1"/>
  <c r="Y51" i="20" s="1"/>
  <c r="V53" i="20"/>
  <c r="X53" i="20" s="1"/>
  <c r="Y53" i="20" s="1"/>
  <c r="V55" i="20"/>
  <c r="X55" i="20" s="1"/>
  <c r="Y55" i="20" s="1"/>
  <c r="V57" i="20"/>
  <c r="X57" i="20" s="1"/>
  <c r="Y57" i="20" s="1"/>
  <c r="V59" i="20"/>
  <c r="X59" i="20" s="1"/>
  <c r="Y59" i="20" s="1"/>
  <c r="V61" i="20"/>
  <c r="X61" i="20" s="1"/>
  <c r="Y61" i="20" s="1"/>
  <c r="V63" i="20"/>
  <c r="X63" i="20" s="1"/>
  <c r="Y63" i="20" s="1"/>
  <c r="V65" i="20"/>
  <c r="X65" i="20" s="1"/>
  <c r="Y65" i="20" s="1"/>
  <c r="V67" i="20"/>
  <c r="X67" i="20" s="1"/>
  <c r="Y67" i="20" s="1"/>
  <c r="V69" i="20"/>
  <c r="X69" i="20" s="1"/>
  <c r="Y69" i="20" s="1"/>
  <c r="V71" i="20"/>
  <c r="X71" i="20" s="1"/>
  <c r="Y71" i="20" s="1"/>
  <c r="V76" i="20"/>
  <c r="X76" i="20" s="1"/>
  <c r="Y76" i="20" s="1"/>
  <c r="V78" i="20"/>
  <c r="X78" i="20" s="1"/>
  <c r="Y78" i="20" s="1"/>
  <c r="V81" i="20"/>
  <c r="X81" i="20" s="1"/>
  <c r="Y81" i="20" s="1"/>
  <c r="V88" i="20"/>
  <c r="X88" i="20" s="1"/>
  <c r="Y88" i="20" s="1"/>
  <c r="V92" i="20"/>
  <c r="X92" i="20" s="1"/>
  <c r="Y92" i="20" s="1"/>
  <c r="V93" i="20"/>
  <c r="X93" i="20" s="1"/>
  <c r="Y93" i="20" s="1"/>
  <c r="V94" i="20"/>
  <c r="X94" i="20" s="1"/>
  <c r="Y94" i="20" s="1"/>
  <c r="V100" i="20"/>
  <c r="X100" i="20"/>
  <c r="Y100" i="20" s="1"/>
  <c r="V102" i="20"/>
  <c r="X102" i="20" s="1"/>
  <c r="Y102" i="20" s="1"/>
  <c r="V107" i="20"/>
  <c r="X107" i="20" s="1"/>
  <c r="Y107" i="20" s="1"/>
  <c r="X113" i="20"/>
  <c r="Y113" i="20" s="1"/>
  <c r="V114" i="20"/>
  <c r="X114" i="20" s="1"/>
  <c r="Y114" i="20" s="1"/>
  <c r="V119" i="20"/>
  <c r="X119" i="20" s="1"/>
  <c r="Y119" i="20" s="1"/>
  <c r="V120" i="20"/>
  <c r="X120" i="20" s="1"/>
  <c r="Y120" i="20" s="1"/>
  <c r="V131" i="20"/>
  <c r="X131" i="20" s="1"/>
  <c r="Y131" i="20" s="1"/>
  <c r="V136" i="20"/>
  <c r="X136" i="20" s="1"/>
  <c r="Y136" i="20" s="1"/>
  <c r="V141" i="20"/>
  <c r="X141" i="20" s="1"/>
  <c r="Y141" i="20" s="1"/>
  <c r="V142" i="20"/>
  <c r="X142" i="20" s="1"/>
  <c r="Y142" i="20" s="1"/>
  <c r="V147" i="20"/>
  <c r="X147" i="20" s="1"/>
  <c r="Y147" i="20" s="1"/>
  <c r="V148" i="20"/>
  <c r="X148" i="20" s="1"/>
  <c r="Y148" i="20" s="1"/>
  <c r="V149" i="20"/>
  <c r="X149" i="20" s="1"/>
  <c r="Y149" i="20" s="1"/>
  <c r="V150" i="20"/>
  <c r="X150" i="20" s="1"/>
  <c r="Y150" i="20" s="1"/>
  <c r="V152" i="20"/>
  <c r="X152" i="20" s="1"/>
  <c r="Y152" i="20" s="1"/>
  <c r="V157" i="20"/>
  <c r="X157" i="20" s="1"/>
  <c r="Y157" i="20" s="1"/>
  <c r="V159" i="20"/>
  <c r="X159" i="20" s="1"/>
  <c r="Y159" i="20" s="1"/>
  <c r="V160" i="20"/>
  <c r="X160" i="20" s="1"/>
  <c r="Y160" i="20" s="1"/>
  <c r="V165" i="20"/>
  <c r="X165" i="20" s="1"/>
  <c r="Y165" i="20" s="1"/>
  <c r="V167" i="20"/>
  <c r="X167" i="20" s="1"/>
  <c r="Y167" i="20" s="1"/>
  <c r="V168" i="20"/>
  <c r="X168" i="20" s="1"/>
  <c r="Y168" i="20" s="1"/>
  <c r="V169" i="20"/>
  <c r="X169" i="20"/>
  <c r="Y169" i="20" s="1"/>
  <c r="V170" i="20"/>
  <c r="X170" i="20" s="1"/>
  <c r="Y170" i="20" s="1"/>
  <c r="V171" i="20"/>
  <c r="X171" i="20" s="1"/>
  <c r="Y171" i="20" s="1"/>
  <c r="V172" i="20"/>
  <c r="X172" i="20" s="1"/>
  <c r="Y172" i="20" s="1"/>
  <c r="V173" i="20"/>
  <c r="X173" i="20" s="1"/>
  <c r="Y173" i="20" s="1"/>
  <c r="V177" i="20"/>
  <c r="X177" i="20" s="1"/>
  <c r="Y177" i="20" s="1"/>
  <c r="V178" i="20"/>
  <c r="X178" i="20"/>
  <c r="Y178" i="20" s="1"/>
  <c r="V183" i="20"/>
  <c r="X183" i="20" s="1"/>
  <c r="Y183" i="20" s="1"/>
  <c r="V186" i="20"/>
  <c r="X186" i="20"/>
  <c r="Y186" i="20" s="1"/>
  <c r="V191" i="20"/>
  <c r="X191" i="20" s="1"/>
  <c r="Y191" i="20" s="1"/>
  <c r="V193" i="20"/>
  <c r="X193" i="20" s="1"/>
  <c r="Y193" i="20" s="1"/>
  <c r="V194" i="20"/>
  <c r="X194" i="20" s="1"/>
  <c r="Y194" i="20" s="1"/>
  <c r="V195" i="20"/>
  <c r="X195" i="20" s="1"/>
  <c r="Y195" i="20" s="1"/>
  <c r="V196" i="20"/>
  <c r="X196" i="20" s="1"/>
  <c r="Y196" i="20" s="1"/>
  <c r="V197" i="20"/>
  <c r="X197" i="20"/>
  <c r="Y197" i="20" s="1"/>
  <c r="V198" i="20"/>
  <c r="X198" i="20" s="1"/>
  <c r="Y198" i="20" s="1"/>
  <c r="V199" i="20"/>
  <c r="X199" i="20" s="1"/>
  <c r="Y199" i="20" s="1"/>
  <c r="V200" i="20"/>
  <c r="X200" i="20" s="1"/>
  <c r="Y200" i="20" s="1"/>
  <c r="V201" i="20"/>
  <c r="X201" i="20" s="1"/>
  <c r="Y201" i="20" s="1"/>
  <c r="V202" i="20"/>
  <c r="X202" i="20" s="1"/>
  <c r="Y202" i="20" s="1"/>
  <c r="V203" i="20"/>
  <c r="X203" i="20" s="1"/>
  <c r="Y203" i="20" s="1"/>
  <c r="V204" i="20"/>
  <c r="X204" i="20" s="1"/>
  <c r="Y204" i="20" s="1"/>
  <c r="V205" i="20"/>
  <c r="X205" i="20" s="1"/>
  <c r="Y205" i="20" s="1"/>
  <c r="V210" i="20"/>
  <c r="X210" i="20" s="1"/>
  <c r="Y210" i="20" s="1"/>
  <c r="V211" i="20"/>
  <c r="X211" i="20" s="1"/>
  <c r="Y211" i="20" s="1"/>
  <c r="V212" i="20"/>
  <c r="X212" i="20" s="1"/>
  <c r="Y212" i="20" s="1"/>
  <c r="V213" i="20"/>
  <c r="X213" i="20" s="1"/>
  <c r="Y213" i="20" s="1"/>
  <c r="V214" i="20"/>
  <c r="X214" i="20" s="1"/>
  <c r="Y214" i="20" s="1"/>
  <c r="V215" i="20"/>
  <c r="X215" i="20" s="1"/>
  <c r="Y215" i="20" s="1"/>
  <c r="V216" i="20"/>
  <c r="X216" i="20" s="1"/>
  <c r="Y216" i="20" s="1"/>
  <c r="V221" i="20"/>
  <c r="X221" i="20" s="1"/>
  <c r="Y221" i="20" s="1"/>
  <c r="V223" i="20"/>
  <c r="X223" i="20" s="1"/>
  <c r="Y223" i="20" s="1"/>
  <c r="V225" i="20"/>
  <c r="X225" i="20" s="1"/>
  <c r="Y225" i="20" s="1"/>
  <c r="V226" i="20"/>
  <c r="X226" i="20" s="1"/>
  <c r="Y226" i="20" s="1"/>
  <c r="V227" i="20"/>
  <c r="X227" i="20" s="1"/>
  <c r="Y227" i="20" s="1"/>
  <c r="V228" i="20"/>
  <c r="X228" i="20" s="1"/>
  <c r="Y228" i="20" s="1"/>
  <c r="V229" i="20"/>
  <c r="X229" i="20" s="1"/>
  <c r="Y229" i="20" s="1"/>
  <c r="V230" i="20"/>
  <c r="X230" i="20" s="1"/>
  <c r="Y230" i="20" s="1"/>
  <c r="V231" i="20"/>
  <c r="X231" i="20" s="1"/>
  <c r="Y231" i="20" s="1"/>
  <c r="V232" i="20"/>
  <c r="X232" i="20" s="1"/>
  <c r="Y232" i="20" s="1"/>
  <c r="V233" i="20"/>
  <c r="X233" i="20" s="1"/>
  <c r="Y233" i="20" s="1"/>
  <c r="V234" i="20"/>
  <c r="X234" i="20" s="1"/>
  <c r="Y234" i="20" s="1"/>
  <c r="V239" i="20"/>
  <c r="X239" i="20" s="1"/>
  <c r="Y239" i="20" s="1"/>
  <c r="V242" i="20"/>
  <c r="X242" i="20" s="1"/>
  <c r="Y242" i="20" s="1"/>
  <c r="V247" i="20"/>
  <c r="X247" i="20" s="1"/>
  <c r="Y247" i="20" s="1"/>
  <c r="V249" i="20"/>
  <c r="X249" i="20" s="1"/>
  <c r="Y249" i="20" s="1"/>
  <c r="V250" i="20"/>
  <c r="X250" i="20" s="1"/>
  <c r="Y250" i="20" s="1"/>
  <c r="V251" i="20"/>
  <c r="X251" i="20" s="1"/>
  <c r="Y251" i="20" s="1"/>
  <c r="V252" i="20"/>
  <c r="X252" i="20" s="1"/>
  <c r="Y252" i="20" s="1"/>
  <c r="V253" i="20"/>
  <c r="X253" i="20" s="1"/>
  <c r="Y253" i="20" s="1"/>
  <c r="V254" i="20"/>
  <c r="X254" i="20" s="1"/>
  <c r="Y254" i="20" s="1"/>
  <c r="V255" i="20"/>
  <c r="X255" i="20" s="1"/>
  <c r="Y255" i="20" s="1"/>
  <c r="V256" i="20"/>
  <c r="X256" i="20" s="1"/>
  <c r="Y256" i="20" s="1"/>
  <c r="V257" i="20"/>
  <c r="X257" i="20" s="1"/>
  <c r="Y257" i="20" s="1"/>
  <c r="V258" i="20"/>
  <c r="X258" i="20" s="1"/>
  <c r="Y258" i="20" s="1"/>
  <c r="V259" i="20"/>
  <c r="X259" i="20" s="1"/>
  <c r="Y259" i="20" s="1"/>
  <c r="V264" i="20"/>
  <c r="X264" i="20" s="1"/>
  <c r="Y264" i="20" s="1"/>
  <c r="V265" i="20"/>
  <c r="X265" i="20"/>
  <c r="Y265" i="20" s="1"/>
  <c r="V266" i="20"/>
  <c r="X266" i="20" s="1"/>
  <c r="Y266" i="20" s="1"/>
  <c r="V267" i="20"/>
  <c r="X267" i="20" s="1"/>
  <c r="Y267" i="20" s="1"/>
  <c r="V268" i="20"/>
  <c r="X268" i="20"/>
  <c r="Y268" i="20" s="1"/>
  <c r="V269" i="20"/>
  <c r="X269" i="20" s="1"/>
  <c r="Y269" i="20" s="1"/>
  <c r="V274" i="20"/>
  <c r="X274" i="20" s="1"/>
  <c r="Y274" i="20" s="1"/>
  <c r="V275" i="20"/>
  <c r="X275" i="20" s="1"/>
  <c r="Y275" i="20" s="1"/>
  <c r="V276" i="20"/>
  <c r="X276" i="20" s="1"/>
  <c r="Y276" i="20" s="1"/>
  <c r="V277" i="20"/>
  <c r="X277" i="20" s="1"/>
  <c r="Y277" i="20" s="1"/>
  <c r="V278" i="20"/>
  <c r="X278" i="20" s="1"/>
  <c r="Y278" i="20" s="1"/>
  <c r="V279" i="20"/>
  <c r="X279" i="20" s="1"/>
  <c r="Y279" i="20" s="1"/>
  <c r="V280" i="20"/>
  <c r="X280" i="20" s="1"/>
  <c r="Y280" i="20" s="1"/>
  <c r="V285" i="20"/>
  <c r="X285" i="20" s="1"/>
  <c r="Y285" i="20" s="1"/>
  <c r="V286" i="20"/>
  <c r="X286" i="20" s="1"/>
  <c r="Y286" i="20" s="1"/>
  <c r="V287" i="20"/>
  <c r="X287" i="20" s="1"/>
  <c r="Y287" i="20" s="1"/>
  <c r="V288" i="20"/>
  <c r="X288" i="20" s="1"/>
  <c r="Y288" i="20" s="1"/>
  <c r="V289" i="20"/>
  <c r="X289" i="20" s="1"/>
  <c r="Y289" i="20" s="1"/>
  <c r="V290" i="20"/>
  <c r="X290" i="20" s="1"/>
  <c r="Y290" i="20" s="1"/>
  <c r="V295" i="20"/>
  <c r="X295" i="20" s="1"/>
  <c r="Y295" i="20" s="1"/>
  <c r="V296" i="20"/>
  <c r="X296" i="20" s="1"/>
  <c r="Y296" i="20" s="1"/>
  <c r="V297" i="20"/>
  <c r="X297" i="20" s="1"/>
  <c r="Y297" i="20" s="1"/>
  <c r="V298" i="20"/>
  <c r="X298" i="20" s="1"/>
  <c r="Y298" i="20" s="1"/>
  <c r="V299" i="20"/>
  <c r="X299" i="20" s="1"/>
  <c r="Y299" i="20" s="1"/>
  <c r="V300" i="20"/>
  <c r="X300" i="20" s="1"/>
  <c r="Y300" i="20" s="1"/>
  <c r="V305" i="20"/>
  <c r="X305" i="20" s="1"/>
  <c r="Y305" i="20" s="1"/>
  <c r="V307" i="20"/>
  <c r="X307" i="20" s="1"/>
  <c r="Y307" i="20" s="1"/>
  <c r="V309" i="20"/>
  <c r="X309" i="20" s="1"/>
  <c r="Y309" i="20" s="1"/>
  <c r="V314" i="20"/>
  <c r="X314" i="20" s="1"/>
  <c r="Y314" i="20" s="1"/>
  <c r="V316" i="20"/>
  <c r="X316" i="20" s="1"/>
  <c r="Y316" i="20" s="1"/>
  <c r="V317" i="20"/>
  <c r="X317" i="20" s="1"/>
  <c r="Y317" i="20" s="1"/>
  <c r="V318" i="20"/>
  <c r="X318" i="20" s="1"/>
  <c r="Y318" i="20" s="1"/>
  <c r="V319" i="20"/>
  <c r="X319" i="20" s="1"/>
  <c r="Y319" i="20" s="1"/>
  <c r="V320" i="20"/>
  <c r="X320" i="20" s="1"/>
  <c r="Y320" i="20" s="1"/>
  <c r="V321" i="20"/>
  <c r="X321" i="20" s="1"/>
  <c r="Y321" i="20" s="1"/>
  <c r="V322" i="20"/>
  <c r="X322" i="20" s="1"/>
  <c r="Y322" i="20" s="1"/>
  <c r="V323" i="20"/>
  <c r="X323" i="20" s="1"/>
  <c r="Y323" i="20" s="1"/>
  <c r="V324" i="20"/>
  <c r="X324" i="20" s="1"/>
  <c r="Y324" i="20" s="1"/>
  <c r="V325" i="20"/>
  <c r="X325" i="20" s="1"/>
  <c r="Y325" i="20" s="1"/>
  <c r="V326" i="20"/>
  <c r="X326" i="20" s="1"/>
  <c r="Y326" i="20" s="1"/>
  <c r="V327" i="20"/>
  <c r="X327" i="20" s="1"/>
  <c r="Y327" i="20" s="1"/>
  <c r="V332" i="20"/>
  <c r="X332" i="20" s="1"/>
  <c r="Y332" i="20" s="1"/>
  <c r="V457" i="20"/>
  <c r="V30" i="20"/>
  <c r="V158" i="21"/>
  <c r="X158" i="21" s="1"/>
  <c r="Y158" i="21" s="1"/>
  <c r="V148" i="21"/>
  <c r="X148" i="21" s="1"/>
  <c r="Y148" i="21" s="1"/>
  <c r="V147" i="21"/>
  <c r="X147" i="21" s="1"/>
  <c r="Y147" i="21" s="1"/>
  <c r="V141" i="21"/>
  <c r="X141" i="21" s="1"/>
  <c r="Y141" i="21" s="1"/>
  <c r="V136" i="21"/>
  <c r="X136" i="21" s="1"/>
  <c r="Y136" i="21" s="1"/>
  <c r="V116" i="21"/>
  <c r="X116" i="21" s="1"/>
  <c r="Y116" i="21" s="1"/>
  <c r="V41" i="21"/>
  <c r="X41" i="21" s="1"/>
  <c r="Y41" i="21" s="1"/>
  <c r="V36" i="21"/>
  <c r="X36" i="21" s="1"/>
  <c r="Y36" i="21" s="1"/>
  <c r="V35" i="21"/>
  <c r="X35" i="21" s="1"/>
  <c r="Y35" i="21" s="1"/>
  <c r="V37" i="21"/>
  <c r="X37" i="21" s="1"/>
  <c r="Y37" i="21" s="1"/>
  <c r="V43" i="21"/>
  <c r="X43" i="21" s="1"/>
  <c r="Y43" i="21" s="1"/>
  <c r="V48" i="21"/>
  <c r="X48" i="21" s="1"/>
  <c r="Y48" i="21" s="1"/>
  <c r="V49" i="21"/>
  <c r="X49" i="21" s="1"/>
  <c r="Y49" i="21" s="1"/>
  <c r="V50" i="21"/>
  <c r="X50" i="21" s="1"/>
  <c r="Y50" i="21" s="1"/>
  <c r="V51" i="21"/>
  <c r="X51" i="21" s="1"/>
  <c r="Y51" i="21" s="1"/>
  <c r="V52" i="21"/>
  <c r="X52" i="21" s="1"/>
  <c r="Y52" i="21" s="1"/>
  <c r="V55" i="21"/>
  <c r="X55" i="21" s="1"/>
  <c r="Y55" i="21" s="1"/>
  <c r="V60" i="21"/>
  <c r="X60" i="21" s="1"/>
  <c r="Y60" i="21" s="1"/>
  <c r="V65" i="21"/>
  <c r="X65" i="21" s="1"/>
  <c r="Y65" i="21" s="1"/>
  <c r="V67" i="21"/>
  <c r="X67" i="21" s="1"/>
  <c r="Y67" i="21" s="1"/>
  <c r="V69" i="21"/>
  <c r="X69" i="21" s="1"/>
  <c r="Y69" i="21" s="1"/>
  <c r="V71" i="21"/>
  <c r="X71" i="21" s="1"/>
  <c r="Y71" i="21" s="1"/>
  <c r="V73" i="21"/>
  <c r="X73" i="21" s="1"/>
  <c r="Y73" i="21" s="1"/>
  <c r="V75" i="21"/>
  <c r="X75" i="21" s="1"/>
  <c r="Y75" i="21" s="1"/>
  <c r="V77" i="21"/>
  <c r="X77" i="21" s="1"/>
  <c r="Y77" i="21" s="1"/>
  <c r="V79" i="21"/>
  <c r="X79" i="21" s="1"/>
  <c r="Y79" i="21" s="1"/>
  <c r="V81" i="21"/>
  <c r="X81" i="21" s="1"/>
  <c r="Y81" i="21" s="1"/>
  <c r="V83" i="21"/>
  <c r="X83" i="21" s="1"/>
  <c r="Y83" i="21" s="1"/>
  <c r="V85" i="21"/>
  <c r="X85" i="21" s="1"/>
  <c r="Y85" i="21" s="1"/>
  <c r="V87" i="21"/>
  <c r="X87" i="21" s="1"/>
  <c r="Y87" i="21" s="1"/>
  <c r="V89" i="21"/>
  <c r="X89" i="21"/>
  <c r="Y89" i="21" s="1"/>
  <c r="V91" i="21"/>
  <c r="X91" i="21" s="1"/>
  <c r="Y91" i="21" s="1"/>
  <c r="V93" i="21"/>
  <c r="X93" i="21" s="1"/>
  <c r="Y93" i="21" s="1"/>
  <c r="V95" i="21"/>
  <c r="X95" i="21" s="1"/>
  <c r="Y95" i="21" s="1"/>
  <c r="V97" i="21"/>
  <c r="X97" i="21" s="1"/>
  <c r="Y97" i="21" s="1"/>
  <c r="V99" i="21"/>
  <c r="X99" i="21" s="1"/>
  <c r="Y99" i="21" s="1"/>
  <c r="V101" i="21"/>
  <c r="X101" i="21" s="1"/>
  <c r="Y101" i="21" s="1"/>
  <c r="V106" i="21"/>
  <c r="X106" i="21" s="1"/>
  <c r="Y106" i="21" s="1"/>
  <c r="V108" i="21"/>
  <c r="X108" i="21" s="1"/>
  <c r="Y108" i="21" s="1"/>
  <c r="V111" i="21"/>
  <c r="X111" i="21" s="1"/>
  <c r="Y111" i="21" s="1"/>
  <c r="V118" i="21"/>
  <c r="X118" i="21" s="1"/>
  <c r="Y118" i="21" s="1"/>
  <c r="V122" i="21"/>
  <c r="X122" i="21" s="1"/>
  <c r="Y122" i="21" s="1"/>
  <c r="V123" i="21"/>
  <c r="X123" i="21" s="1"/>
  <c r="Y123" i="21" s="1"/>
  <c r="V124" i="21"/>
  <c r="X124" i="21" s="1"/>
  <c r="Y124" i="21" s="1"/>
  <c r="V130" i="21"/>
  <c r="X130" i="21" s="1"/>
  <c r="Y130" i="21" s="1"/>
  <c r="V132" i="21"/>
  <c r="X132" i="21" s="1"/>
  <c r="Y132" i="21" s="1"/>
  <c r="V137" i="21"/>
  <c r="X137" i="21" s="1"/>
  <c r="Y137" i="21" s="1"/>
  <c r="V142" i="21"/>
  <c r="X142" i="21" s="1"/>
  <c r="Y142" i="21" s="1"/>
  <c r="V149" i="21"/>
  <c r="X149" i="21" s="1"/>
  <c r="Y149" i="21" s="1"/>
  <c r="V153" i="21"/>
  <c r="X153" i="21" s="1"/>
  <c r="Y153" i="21" s="1"/>
  <c r="V154" i="21"/>
  <c r="X154" i="21" s="1"/>
  <c r="Y154" i="21" s="1"/>
  <c r="V169" i="21"/>
  <c r="X169" i="21" s="1"/>
  <c r="Y169" i="21" s="1"/>
  <c r="V174" i="21"/>
  <c r="X174" i="21" s="1"/>
  <c r="Y174" i="21" s="1"/>
  <c r="V179" i="21"/>
  <c r="X179" i="21" s="1"/>
  <c r="Y179" i="21" s="1"/>
  <c r="V180" i="21"/>
  <c r="X180" i="21" s="1"/>
  <c r="Y180" i="21" s="1"/>
  <c r="V181" i="21"/>
  <c r="X181" i="21" s="1"/>
  <c r="Y181" i="21" s="1"/>
  <c r="V183" i="21"/>
  <c r="X183" i="21" s="1"/>
  <c r="Y183" i="21" s="1"/>
  <c r="V188" i="21"/>
  <c r="X188" i="21" s="1"/>
  <c r="Y188" i="21" s="1"/>
  <c r="V190" i="21"/>
  <c r="X190" i="21" s="1"/>
  <c r="Y190" i="21" s="1"/>
  <c r="V191" i="21"/>
  <c r="X191" i="21" s="1"/>
  <c r="Y191" i="21" s="1"/>
  <c r="V192" i="21"/>
  <c r="X192" i="21" s="1"/>
  <c r="Y192" i="21" s="1"/>
  <c r="V193" i="21"/>
  <c r="X193" i="21" s="1"/>
  <c r="Y193" i="21" s="1"/>
  <c r="V198" i="21"/>
  <c r="X198" i="21" s="1"/>
  <c r="Y198" i="21" s="1"/>
  <c r="V200" i="21"/>
  <c r="X200" i="21" s="1"/>
  <c r="Y200" i="21" s="1"/>
  <c r="V201" i="21"/>
  <c r="X201" i="21" s="1"/>
  <c r="Y201" i="21" s="1"/>
  <c r="V202" i="21"/>
  <c r="X202" i="21" s="1"/>
  <c r="Y202" i="21" s="1"/>
  <c r="V203" i="21"/>
  <c r="X203" i="21" s="1"/>
  <c r="Y203" i="21" s="1"/>
  <c r="V204" i="21"/>
  <c r="X204" i="21" s="1"/>
  <c r="Y204" i="21" s="1"/>
  <c r="V205" i="21"/>
  <c r="X205" i="21" s="1"/>
  <c r="Y205" i="21" s="1"/>
  <c r="V206" i="21"/>
  <c r="X206" i="21" s="1"/>
  <c r="Y206" i="21" s="1"/>
  <c r="V210" i="21"/>
  <c r="X210" i="21" s="1"/>
  <c r="Y210" i="21" s="1"/>
  <c r="V211" i="21"/>
  <c r="X211" i="21" s="1"/>
  <c r="Y211" i="21" s="1"/>
  <c r="V216" i="21"/>
  <c r="X216" i="21" s="1"/>
  <c r="Y216" i="21" s="1"/>
  <c r="V219" i="21"/>
  <c r="X219" i="21" s="1"/>
  <c r="Y219" i="21" s="1"/>
  <c r="V224" i="21"/>
  <c r="X224" i="21" s="1"/>
  <c r="Y224" i="21" s="1"/>
  <c r="V226" i="21"/>
  <c r="X226" i="21" s="1"/>
  <c r="Y226" i="21" s="1"/>
  <c r="V227" i="21"/>
  <c r="X227" i="21" s="1"/>
  <c r="Y227" i="21" s="1"/>
  <c r="V228" i="21"/>
  <c r="X228" i="21" s="1"/>
  <c r="Y228" i="21" s="1"/>
  <c r="V229" i="21"/>
  <c r="X229" i="21" s="1"/>
  <c r="Y229" i="21" s="1"/>
  <c r="V230" i="21"/>
  <c r="X230" i="21"/>
  <c r="Y230" i="21" s="1"/>
  <c r="V231" i="21"/>
  <c r="X231" i="21" s="1"/>
  <c r="Y231" i="21" s="1"/>
  <c r="V236" i="21"/>
  <c r="X236" i="21" s="1"/>
  <c r="Y236" i="21" s="1"/>
  <c r="V237" i="21"/>
  <c r="X237" i="21" s="1"/>
  <c r="Y237" i="21" s="1"/>
  <c r="V238" i="21"/>
  <c r="X238" i="21" s="1"/>
  <c r="Y238" i="21" s="1"/>
  <c r="V239" i="21"/>
  <c r="X239" i="21" s="1"/>
  <c r="Y239" i="21" s="1"/>
  <c r="V240" i="21"/>
  <c r="X240" i="21" s="1"/>
  <c r="Y240" i="21" s="1"/>
  <c r="V241" i="21"/>
  <c r="X241" i="21" s="1"/>
  <c r="Y241" i="21" s="1"/>
  <c r="V242" i="21"/>
  <c r="X242" i="21" s="1"/>
  <c r="Y242" i="21" s="1"/>
  <c r="V243" i="21"/>
  <c r="X243" i="21" s="1"/>
  <c r="Y243" i="21" s="1"/>
  <c r="V248" i="21"/>
  <c r="X248" i="21" s="1"/>
  <c r="Y248" i="21" s="1"/>
  <c r="V249" i="21"/>
  <c r="X249" i="21" s="1"/>
  <c r="Y249" i="21" s="1"/>
  <c r="V250" i="21"/>
  <c r="X250" i="21" s="1"/>
  <c r="Y250" i="21" s="1"/>
  <c r="V251" i="21"/>
  <c r="X251" i="21" s="1"/>
  <c r="Y251" i="21" s="1"/>
  <c r="V252" i="21"/>
  <c r="X252" i="21" s="1"/>
  <c r="Y252" i="21" s="1"/>
  <c r="V253" i="21"/>
  <c r="X253" i="21" s="1"/>
  <c r="Y253" i="21" s="1"/>
  <c r="V254" i="21"/>
  <c r="X254" i="21" s="1"/>
  <c r="Y254" i="21" s="1"/>
  <c r="V255" i="21"/>
  <c r="X255" i="21" s="1"/>
  <c r="Y255" i="21" s="1"/>
  <c r="V260" i="21"/>
  <c r="X260" i="21" s="1"/>
  <c r="Y260" i="21" s="1"/>
  <c r="V262" i="21"/>
  <c r="X262" i="21" s="1"/>
  <c r="Y262" i="21" s="1"/>
  <c r="V263" i="21"/>
  <c r="X263" i="21" s="1"/>
  <c r="Y263" i="21" s="1"/>
  <c r="V264" i="21"/>
  <c r="X264" i="21" s="1"/>
  <c r="Y264" i="21" s="1"/>
  <c r="V265" i="21"/>
  <c r="X265" i="21" s="1"/>
  <c r="Y265" i="21" s="1"/>
  <c r="V266" i="21"/>
  <c r="X266" i="21"/>
  <c r="Y266" i="21" s="1"/>
  <c r="V267" i="21"/>
  <c r="X267" i="21" s="1"/>
  <c r="Y267" i="21" s="1"/>
  <c r="V268" i="21"/>
  <c r="X268" i="21" s="1"/>
  <c r="Y268" i="21" s="1"/>
  <c r="V269" i="21"/>
  <c r="X269" i="21" s="1"/>
  <c r="Y269" i="21" s="1"/>
  <c r="V274" i="21"/>
  <c r="X274" i="21" s="1"/>
  <c r="Y274" i="21" s="1"/>
  <c r="V277" i="21"/>
  <c r="X277" i="21" s="1"/>
  <c r="Y277" i="21" s="1"/>
  <c r="V282" i="21"/>
  <c r="X282" i="21" s="1"/>
  <c r="Y282" i="21" s="1"/>
  <c r="V284" i="21"/>
  <c r="X284" i="21" s="1"/>
  <c r="Y284" i="21" s="1"/>
  <c r="V286" i="21"/>
  <c r="X286" i="21" s="1"/>
  <c r="Y286" i="21" s="1"/>
  <c r="V287" i="21"/>
  <c r="X287" i="21" s="1"/>
  <c r="Y287" i="21" s="1"/>
  <c r="V288" i="21"/>
  <c r="X288" i="21" s="1"/>
  <c r="Y288" i="21" s="1"/>
  <c r="V289" i="21"/>
  <c r="X289" i="21" s="1"/>
  <c r="Y289" i="21" s="1"/>
  <c r="V290" i="21"/>
  <c r="X290" i="21" s="1"/>
  <c r="Y290" i="21" s="1"/>
  <c r="V291" i="21"/>
  <c r="X291" i="21"/>
  <c r="Y291" i="21" s="1"/>
  <c r="V292" i="21"/>
  <c r="X292" i="21" s="1"/>
  <c r="Y292" i="21" s="1"/>
  <c r="V293" i="21"/>
  <c r="X293" i="21" s="1"/>
  <c r="Y293" i="21" s="1"/>
  <c r="V294" i="21"/>
  <c r="X294" i="21" s="1"/>
  <c r="Y294" i="21" s="1"/>
  <c r="V295" i="21"/>
  <c r="X295" i="21" s="1"/>
  <c r="Y295" i="21" s="1"/>
  <c r="V296" i="21"/>
  <c r="X296" i="21" s="1"/>
  <c r="Y296" i="21" s="1"/>
  <c r="V297" i="21"/>
  <c r="X297" i="21" s="1"/>
  <c r="Y297" i="21" s="1"/>
  <c r="V298" i="21"/>
  <c r="X298" i="21" s="1"/>
  <c r="Y298" i="21" s="1"/>
  <c r="V303" i="21"/>
  <c r="X303" i="21" s="1"/>
  <c r="Y303" i="21" s="1"/>
  <c r="V304" i="21"/>
  <c r="X304" i="21" s="1"/>
  <c r="Y304" i="21" s="1"/>
  <c r="V305" i="21"/>
  <c r="X305" i="21" s="1"/>
  <c r="Y305" i="21" s="1"/>
  <c r="V306" i="21"/>
  <c r="X306" i="21" s="1"/>
  <c r="Y306" i="21" s="1"/>
  <c r="V307" i="21"/>
  <c r="X307" i="21" s="1"/>
  <c r="Y307" i="21" s="1"/>
  <c r="V308" i="21"/>
  <c r="X308" i="21" s="1"/>
  <c r="Y308" i="21" s="1"/>
  <c r="V309" i="21"/>
  <c r="X309" i="21" s="1"/>
  <c r="Y309" i="21" s="1"/>
  <c r="V310" i="21"/>
  <c r="X310" i="21" s="1"/>
  <c r="Y310" i="21" s="1"/>
  <c r="V311" i="21"/>
  <c r="X311" i="21" s="1"/>
  <c r="Y311" i="21" s="1"/>
  <c r="V312" i="21"/>
  <c r="X312" i="21" s="1"/>
  <c r="Y312" i="21" s="1"/>
  <c r="V313" i="21"/>
  <c r="X313" i="21" s="1"/>
  <c r="Y313" i="21" s="1"/>
  <c r="V314" i="21"/>
  <c r="X314" i="21"/>
  <c r="Y314" i="21" s="1"/>
  <c r="V319" i="21"/>
  <c r="X319" i="21"/>
  <c r="Y319" i="21" s="1"/>
  <c r="V320" i="21"/>
  <c r="X320" i="21" s="1"/>
  <c r="Y320" i="21"/>
  <c r="V321" i="21"/>
  <c r="X321" i="21" s="1"/>
  <c r="Y321" i="21" s="1"/>
  <c r="V322" i="21"/>
  <c r="X322" i="21" s="1"/>
  <c r="Y322" i="21" s="1"/>
  <c r="V323" i="21"/>
  <c r="X323" i="21" s="1"/>
  <c r="Y323" i="21" s="1"/>
  <c r="V324" i="21"/>
  <c r="X324" i="21" s="1"/>
  <c r="Y324" i="21" s="1"/>
  <c r="V329" i="21"/>
  <c r="X329" i="21" s="1"/>
  <c r="Y329" i="21" s="1"/>
  <c r="V330" i="21"/>
  <c r="X330" i="21" s="1"/>
  <c r="Y330" i="21" s="1"/>
  <c r="V331" i="21"/>
  <c r="X331" i="21"/>
  <c r="Y331" i="21" s="1"/>
  <c r="V332" i="21"/>
  <c r="X332" i="21" s="1"/>
  <c r="Y332" i="21"/>
  <c r="V333" i="21"/>
  <c r="X333" i="21" s="1"/>
  <c r="Y333" i="21" s="1"/>
  <c r="V334" i="21"/>
  <c r="X334" i="21" s="1"/>
  <c r="Y334" i="21" s="1"/>
  <c r="V339" i="21"/>
  <c r="X339" i="21" s="1"/>
  <c r="Y339" i="21" s="1"/>
  <c r="V341" i="21"/>
  <c r="X341" i="21" s="1"/>
  <c r="Y341" i="21" s="1"/>
  <c r="V346" i="21"/>
  <c r="X346" i="21" s="1"/>
  <c r="Y346" i="21" s="1"/>
  <c r="V348" i="21"/>
  <c r="X348" i="21" s="1"/>
  <c r="Y348" i="21" s="1"/>
  <c r="V349" i="21"/>
  <c r="X349" i="21" s="1"/>
  <c r="Y349" i="21" s="1"/>
  <c r="V350" i="21"/>
  <c r="X350" i="21" s="1"/>
  <c r="Y350" i="21" s="1"/>
  <c r="V351" i="21"/>
  <c r="X351" i="21" s="1"/>
  <c r="Y351" i="21" s="1"/>
  <c r="V352" i="21"/>
  <c r="X352" i="21" s="1"/>
  <c r="Y352" i="21" s="1"/>
  <c r="V353" i="21"/>
  <c r="X353" i="21" s="1"/>
  <c r="Y353" i="21" s="1"/>
  <c r="V354" i="21"/>
  <c r="X354" i="21" s="1"/>
  <c r="Y354" i="21" s="1"/>
  <c r="V355" i="21"/>
  <c r="X355" i="21" s="1"/>
  <c r="Y355" i="21" s="1"/>
  <c r="V356" i="21"/>
  <c r="X356" i="21" s="1"/>
  <c r="Y356" i="21" s="1"/>
  <c r="V357" i="21"/>
  <c r="X357" i="21" s="1"/>
  <c r="Y357" i="21" s="1"/>
  <c r="V362" i="21"/>
  <c r="X362" i="21" s="1"/>
  <c r="Y362" i="21" s="1"/>
  <c r="V457" i="21"/>
  <c r="V30" i="21"/>
  <c r="V87" i="22"/>
  <c r="X87" i="22" s="1"/>
  <c r="Y87" i="22" s="1"/>
  <c r="V82" i="22"/>
  <c r="X82" i="22" s="1"/>
  <c r="Y82" i="22" s="1"/>
  <c r="V35" i="22"/>
  <c r="X35" i="22" s="1"/>
  <c r="Y35" i="22" s="1"/>
  <c r="V36" i="22"/>
  <c r="X36" i="22" s="1"/>
  <c r="Y36" i="22" s="1"/>
  <c r="V37" i="22"/>
  <c r="X37" i="22" s="1"/>
  <c r="Y37" i="22" s="1"/>
  <c r="V40" i="22"/>
  <c r="X40" i="22"/>
  <c r="Y40" i="22" s="1"/>
  <c r="V45" i="22"/>
  <c r="X45" i="22" s="1"/>
  <c r="Y45" i="22" s="1"/>
  <c r="V50" i="22"/>
  <c r="X50" i="22" s="1"/>
  <c r="Y50" i="22" s="1"/>
  <c r="V52" i="22"/>
  <c r="X52" i="22"/>
  <c r="Y52" i="22" s="1"/>
  <c r="V54" i="22"/>
  <c r="X54" i="22" s="1"/>
  <c r="Y54" i="22" s="1"/>
  <c r="V56" i="22"/>
  <c r="X56" i="22" s="1"/>
  <c r="Y56" i="22" s="1"/>
  <c r="V58" i="22"/>
  <c r="X58" i="22" s="1"/>
  <c r="Y58" i="22" s="1"/>
  <c r="V60" i="22"/>
  <c r="X60" i="22" s="1"/>
  <c r="Y60" i="22" s="1"/>
  <c r="V62" i="22"/>
  <c r="X62" i="22" s="1"/>
  <c r="Y62" i="22" s="1"/>
  <c r="V64" i="22"/>
  <c r="X64" i="22" s="1"/>
  <c r="Y64" i="22" s="1"/>
  <c r="V66" i="22"/>
  <c r="X66" i="22"/>
  <c r="Y66" i="22" s="1"/>
  <c r="V68" i="22"/>
  <c r="X68" i="22" s="1"/>
  <c r="Y68" i="22" s="1"/>
  <c r="V73" i="22"/>
  <c r="X73" i="22"/>
  <c r="Y73" i="22" s="1"/>
  <c r="V75" i="22"/>
  <c r="X75" i="22" s="1"/>
  <c r="Y75" i="22" s="1"/>
  <c r="V78" i="22"/>
  <c r="X78" i="22" s="1"/>
  <c r="Y78" i="22" s="1"/>
  <c r="V83" i="22"/>
  <c r="X83" i="22" s="1"/>
  <c r="Y83" i="22" s="1"/>
  <c r="V88" i="22"/>
  <c r="X88" i="22" s="1"/>
  <c r="Y88" i="22" s="1"/>
  <c r="V92" i="22"/>
  <c r="X92" i="22" s="1"/>
  <c r="Y92" i="22" s="1"/>
  <c r="V103" i="22"/>
  <c r="X103" i="22" s="1"/>
  <c r="Y103" i="22" s="1"/>
  <c r="V108" i="22"/>
  <c r="X108" i="22" s="1"/>
  <c r="Y108" i="22" s="1"/>
  <c r="V113" i="22"/>
  <c r="X113" i="22"/>
  <c r="Y113" i="22" s="1"/>
  <c r="V114" i="22"/>
  <c r="X114" i="22" s="1"/>
  <c r="Y114" i="22" s="1"/>
  <c r="V119" i="22"/>
  <c r="X119" i="22" s="1"/>
  <c r="Y119" i="22" s="1"/>
  <c r="V121" i="22"/>
  <c r="X121" i="22" s="1"/>
  <c r="Y121" i="22" s="1"/>
  <c r="V122" i="22"/>
  <c r="X122" i="22" s="1"/>
  <c r="Y122" i="22" s="1"/>
  <c r="V123" i="22"/>
  <c r="X123" i="22" s="1"/>
  <c r="Y123" i="22" s="1"/>
  <c r="V125" i="22"/>
  <c r="X125" i="22" s="1"/>
  <c r="Y125" i="22" s="1"/>
  <c r="V129" i="22"/>
  <c r="X129" i="22" s="1"/>
  <c r="Y129" i="22" s="1"/>
  <c r="V130" i="22"/>
  <c r="X130" i="22"/>
  <c r="Y130" i="22" s="1"/>
  <c r="V131" i="22"/>
  <c r="X131" i="22" s="1"/>
  <c r="Y131" i="22" s="1"/>
  <c r="V133" i="22"/>
  <c r="X133" i="22" s="1"/>
  <c r="Y133" i="22" s="1"/>
  <c r="V138" i="22"/>
  <c r="X138" i="22" s="1"/>
  <c r="Y138" i="22" s="1"/>
  <c r="V140" i="22"/>
  <c r="X140" i="22" s="1"/>
  <c r="Y140" i="22" s="1"/>
  <c r="V141" i="22"/>
  <c r="X141" i="22" s="1"/>
  <c r="Y141" i="22" s="1"/>
  <c r="V142" i="22"/>
  <c r="X142" i="22" s="1"/>
  <c r="Y142" i="22" s="1"/>
  <c r="V143" i="22"/>
  <c r="X143" i="22" s="1"/>
  <c r="Y143" i="22" s="1"/>
  <c r="V148" i="22"/>
  <c r="X148" i="22" s="1"/>
  <c r="Y148" i="22" s="1"/>
  <c r="V150" i="22"/>
  <c r="X150" i="22" s="1"/>
  <c r="Y150" i="22" s="1"/>
  <c r="V151" i="22"/>
  <c r="X151" i="22" s="1"/>
  <c r="Y151" i="22" s="1"/>
  <c r="V152" i="22"/>
  <c r="X152" i="22" s="1"/>
  <c r="Y152" i="22" s="1"/>
  <c r="V153" i="22"/>
  <c r="X153" i="22" s="1"/>
  <c r="Y153" i="22" s="1"/>
  <c r="V154" i="22"/>
  <c r="X154" i="22" s="1"/>
  <c r="Y154" i="22" s="1"/>
  <c r="V155" i="22"/>
  <c r="X155" i="22" s="1"/>
  <c r="Y155" i="22" s="1"/>
  <c r="V156" i="22"/>
  <c r="X156" i="22"/>
  <c r="Y156" i="22" s="1"/>
  <c r="V160" i="22"/>
  <c r="X160" i="22" s="1"/>
  <c r="Y160" i="22" s="1"/>
  <c r="V162" i="22"/>
  <c r="X162" i="22" s="1"/>
  <c r="Y162" i="22" s="1"/>
  <c r="V167" i="22"/>
  <c r="X167" i="22" s="1"/>
  <c r="Y167" i="22" s="1"/>
  <c r="V169" i="22"/>
  <c r="X169" i="22" s="1"/>
  <c r="Y169" i="22" s="1"/>
  <c r="V170" i="22"/>
  <c r="X170" i="22" s="1"/>
  <c r="Y170" i="22" s="1"/>
  <c r="V171" i="22"/>
  <c r="X171" i="22" s="1"/>
  <c r="Y171" i="22" s="1"/>
  <c r="V172" i="22"/>
  <c r="X172" i="22" s="1"/>
  <c r="Y172" i="22" s="1"/>
  <c r="V173" i="22"/>
  <c r="X173" i="22" s="1"/>
  <c r="Y173" i="22" s="1"/>
  <c r="V174" i="22"/>
  <c r="X174" i="22" s="1"/>
  <c r="Y174" i="22" s="1"/>
  <c r="V175" i="22"/>
  <c r="X175" i="22" s="1"/>
  <c r="Y175" i="22" s="1"/>
  <c r="V180" i="22"/>
  <c r="X180" i="22" s="1"/>
  <c r="Y180" i="22" s="1"/>
  <c r="V181" i="22"/>
  <c r="X181" i="22" s="1"/>
  <c r="Y181" i="22" s="1"/>
  <c r="V182" i="22"/>
  <c r="X182" i="22" s="1"/>
  <c r="Y182" i="22" s="1"/>
  <c r="V183" i="22"/>
  <c r="X183" i="22"/>
  <c r="Y183" i="22" s="1"/>
  <c r="V184" i="22"/>
  <c r="X184" i="22"/>
  <c r="Y184" i="22" s="1"/>
  <c r="V185" i="22"/>
  <c r="X185" i="22" s="1"/>
  <c r="Y185" i="22" s="1"/>
  <c r="V186" i="22"/>
  <c r="X186" i="22" s="1"/>
  <c r="Y186" i="22" s="1"/>
  <c r="V187" i="22"/>
  <c r="X187" i="22" s="1"/>
  <c r="Y187" i="22" s="1"/>
  <c r="V188" i="22"/>
  <c r="X188" i="22" s="1"/>
  <c r="Y188" i="22" s="1"/>
  <c r="V189" i="22"/>
  <c r="X189" i="22" s="1"/>
  <c r="Y189" i="22" s="1"/>
  <c r="V190" i="22"/>
  <c r="X190" i="22"/>
  <c r="Y190" i="22" s="1"/>
  <c r="V195" i="22"/>
  <c r="X195" i="22" s="1"/>
  <c r="Y195" i="22" s="1"/>
  <c r="V197" i="22"/>
  <c r="X197" i="22" s="1"/>
  <c r="Y197" i="22" s="1"/>
  <c r="V198" i="22"/>
  <c r="X198" i="22" s="1"/>
  <c r="Y198" i="22" s="1"/>
  <c r="V199" i="22"/>
  <c r="X199" i="22" s="1"/>
  <c r="Y199" i="22" s="1"/>
  <c r="V200" i="22"/>
  <c r="X200" i="22" s="1"/>
  <c r="Y200" i="22" s="1"/>
  <c r="V201" i="22"/>
  <c r="X201" i="22" s="1"/>
  <c r="Y201" i="22" s="1"/>
  <c r="V202" i="22"/>
  <c r="X202" i="22" s="1"/>
  <c r="Y202" i="22" s="1"/>
  <c r="V203" i="22"/>
  <c r="X203" i="22" s="1"/>
  <c r="Y203" i="22" s="1"/>
  <c r="V204" i="22"/>
  <c r="X204" i="22" s="1"/>
  <c r="Y204" i="22" s="1"/>
  <c r="V205" i="22"/>
  <c r="X205" i="22"/>
  <c r="Y205" i="22" s="1"/>
  <c r="V207" i="22"/>
  <c r="X207" i="22" s="1"/>
  <c r="Y207" i="22" s="1"/>
  <c r="V212" i="22"/>
  <c r="X212" i="22" s="1"/>
  <c r="Y212" i="22" s="1"/>
  <c r="V214" i="22"/>
  <c r="X214" i="22" s="1"/>
  <c r="Y214" i="22" s="1"/>
  <c r="V215" i="22"/>
  <c r="X215" i="22" s="1"/>
  <c r="Y215" i="22" s="1"/>
  <c r="V216" i="22"/>
  <c r="X216" i="22"/>
  <c r="Y216" i="22" s="1"/>
  <c r="V217" i="22"/>
  <c r="X217" i="22" s="1"/>
  <c r="Y217" i="22" s="1"/>
  <c r="V218" i="22"/>
  <c r="X218" i="22" s="1"/>
  <c r="Y218" i="22" s="1"/>
  <c r="V219" i="22"/>
  <c r="X219" i="22"/>
  <c r="Y219" i="22" s="1"/>
  <c r="V220" i="22"/>
  <c r="X220" i="22" s="1"/>
  <c r="Y220" i="22" s="1"/>
  <c r="V225" i="22"/>
  <c r="X225" i="22" s="1"/>
  <c r="Y225" i="22" s="1"/>
  <c r="V226" i="22"/>
  <c r="X226" i="22" s="1"/>
  <c r="Y226" i="22" s="1"/>
  <c r="V227" i="22"/>
  <c r="X227" i="22" s="1"/>
  <c r="Y227" i="22" s="1"/>
  <c r="V228" i="22"/>
  <c r="X228" i="22" s="1"/>
  <c r="Y228" i="22" s="1"/>
  <c r="V229" i="22"/>
  <c r="X229" i="22" s="1"/>
  <c r="Y229" i="22" s="1"/>
  <c r="V230" i="22"/>
  <c r="X230" i="22" s="1"/>
  <c r="Y230" i="22" s="1"/>
  <c r="V231" i="22"/>
  <c r="X231" i="22" s="1"/>
  <c r="Y231" i="22" s="1"/>
  <c r="V232" i="22"/>
  <c r="X232" i="22" s="1"/>
  <c r="Y232" i="22" s="1"/>
  <c r="V233" i="22"/>
  <c r="X233" i="22" s="1"/>
  <c r="Y233" i="22" s="1"/>
  <c r="V235" i="22"/>
  <c r="X235" i="22" s="1"/>
  <c r="Y235" i="22" s="1"/>
  <c r="V240" i="22"/>
  <c r="X240" i="22" s="1"/>
  <c r="Y240" i="22" s="1"/>
  <c r="V242" i="22"/>
  <c r="X242" i="22" s="1"/>
  <c r="Y242" i="22" s="1"/>
  <c r="V243" i="22"/>
  <c r="X243" i="22" s="1"/>
  <c r="Y243" i="22" s="1"/>
  <c r="V244" i="22"/>
  <c r="X244" i="22" s="1"/>
  <c r="Y244" i="22" s="1"/>
  <c r="V245" i="22"/>
  <c r="X245" i="22" s="1"/>
  <c r="Y245" i="22" s="1"/>
  <c r="V246" i="22"/>
  <c r="X246" i="22" s="1"/>
  <c r="Y246" i="22" s="1"/>
  <c r="V247" i="22"/>
  <c r="X247" i="22" s="1"/>
  <c r="Y247" i="22" s="1"/>
  <c r="V248" i="22"/>
  <c r="X248" i="22" s="1"/>
  <c r="Y248" i="22" s="1"/>
  <c r="V249" i="22"/>
  <c r="X249" i="22" s="1"/>
  <c r="Y249" i="22" s="1"/>
  <c r="V250" i="22"/>
  <c r="X250" i="22" s="1"/>
  <c r="Y250" i="22" s="1"/>
  <c r="V457" i="22"/>
  <c r="V30" i="22"/>
  <c r="X30" i="22" s="1"/>
  <c r="L626" i="27"/>
  <c r="L303" i="3"/>
  <c r="L544" i="4"/>
  <c r="L211" i="6"/>
  <c r="L682" i="5"/>
  <c r="L478" i="7"/>
  <c r="L444" i="8"/>
  <c r="L499" i="9"/>
  <c r="L448" i="10"/>
  <c r="L505" i="11"/>
  <c r="L556" i="12"/>
  <c r="L518" i="13"/>
  <c r="L328" i="14"/>
  <c r="L349" i="15"/>
  <c r="L333" i="16"/>
  <c r="L336" i="17"/>
  <c r="L361" i="18"/>
  <c r="L426" i="19"/>
  <c r="L398" i="20"/>
  <c r="L428" i="21"/>
  <c r="L309" i="22"/>
  <c r="L200" i="24"/>
  <c r="L469" i="23"/>
  <c r="V236" i="23"/>
  <c r="X236" i="23" s="1"/>
  <c r="Y236" i="23" s="1"/>
  <c r="V231" i="23"/>
  <c r="X231" i="23" s="1"/>
  <c r="Y231" i="23" s="1"/>
  <c r="V206" i="23"/>
  <c r="X206" i="23" s="1"/>
  <c r="Y206" i="23" s="1"/>
  <c r="V201" i="23"/>
  <c r="V200" i="23"/>
  <c r="X200" i="23" s="1"/>
  <c r="Y200" i="23" s="1"/>
  <c r="V194" i="23"/>
  <c r="X194" i="23" s="1"/>
  <c r="Y194" i="23" s="1"/>
  <c r="V188" i="23"/>
  <c r="X188" i="23" s="1"/>
  <c r="Y188" i="23" s="1"/>
  <c r="V187" i="23"/>
  <c r="X187" i="23" s="1"/>
  <c r="Y187" i="23" s="1"/>
  <c r="V186" i="23"/>
  <c r="X186" i="23" s="1"/>
  <c r="Y186" i="23" s="1"/>
  <c r="X180" i="23"/>
  <c r="V60" i="23"/>
  <c r="X60" i="23" s="1"/>
  <c r="Y60" i="23" s="1"/>
  <c r="V55" i="23"/>
  <c r="X55" i="23" s="1"/>
  <c r="Y55" i="23" s="1"/>
  <c r="V54" i="23"/>
  <c r="X54" i="23" s="1"/>
  <c r="Y54" i="23" s="1"/>
  <c r="V53" i="23"/>
  <c r="X53" i="23" s="1"/>
  <c r="Y53" i="23" s="1"/>
  <c r="V52" i="23"/>
  <c r="V51" i="23"/>
  <c r="X51" i="23" s="1"/>
  <c r="Y51" i="23" s="1"/>
  <c r="V50" i="23"/>
  <c r="X50" i="23" s="1"/>
  <c r="Y50" i="23" s="1"/>
  <c r="V44" i="23"/>
  <c r="X44" i="23" s="1"/>
  <c r="Y44" i="23" s="1"/>
  <c r="V43" i="23"/>
  <c r="X43" i="23" s="1"/>
  <c r="Y43" i="23" s="1"/>
  <c r="V42" i="23"/>
  <c r="X42" i="23" s="1"/>
  <c r="Y42" i="23" s="1"/>
  <c r="V41" i="23"/>
  <c r="X41" i="23" s="1"/>
  <c r="Y41" i="23" s="1"/>
  <c r="V35" i="23"/>
  <c r="X35" i="23"/>
  <c r="Y35" i="23" s="1"/>
  <c r="X31" i="23"/>
  <c r="X32" i="23"/>
  <c r="X33" i="23"/>
  <c r="X34" i="23"/>
  <c r="X37" i="23"/>
  <c r="X38" i="23"/>
  <c r="X39" i="23"/>
  <c r="X40" i="23"/>
  <c r="X46" i="23"/>
  <c r="X47" i="23"/>
  <c r="X48" i="23"/>
  <c r="X49" i="23"/>
  <c r="X52" i="23"/>
  <c r="Y52" i="23" s="1"/>
  <c r="X57" i="23"/>
  <c r="X58" i="23"/>
  <c r="X59" i="23"/>
  <c r="X61" i="23"/>
  <c r="X63" i="23"/>
  <c r="X64" i="23"/>
  <c r="X65" i="23"/>
  <c r="X66" i="23"/>
  <c r="X76" i="23"/>
  <c r="X77" i="23"/>
  <c r="X79" i="23"/>
  <c r="X80" i="23"/>
  <c r="X81" i="23"/>
  <c r="X82" i="23"/>
  <c r="X84" i="23"/>
  <c r="X85" i="23"/>
  <c r="X86" i="23"/>
  <c r="X87" i="23"/>
  <c r="X89" i="23"/>
  <c r="X91" i="23"/>
  <c r="X92" i="23"/>
  <c r="X93" i="23"/>
  <c r="X94" i="23"/>
  <c r="X96" i="23"/>
  <c r="X97" i="23"/>
  <c r="X98" i="23"/>
  <c r="X99" i="23"/>
  <c r="X101" i="23"/>
  <c r="X102" i="23"/>
  <c r="X103" i="23"/>
  <c r="X104" i="23"/>
  <c r="X106" i="23"/>
  <c r="X107" i="23"/>
  <c r="X108" i="23"/>
  <c r="X109" i="23"/>
  <c r="X111" i="23"/>
  <c r="X112" i="23"/>
  <c r="X113" i="23"/>
  <c r="X114" i="23"/>
  <c r="X116" i="23"/>
  <c r="X117" i="23"/>
  <c r="X118" i="23"/>
  <c r="X119" i="23"/>
  <c r="X121" i="23"/>
  <c r="X122" i="23"/>
  <c r="X123" i="23"/>
  <c r="X124" i="23"/>
  <c r="X126" i="23"/>
  <c r="X128" i="23"/>
  <c r="X130" i="23"/>
  <c r="X132" i="23"/>
  <c r="X134" i="23"/>
  <c r="X136" i="23"/>
  <c r="X138" i="23"/>
  <c r="X140" i="23"/>
  <c r="X142" i="23"/>
  <c r="X144" i="23"/>
  <c r="X146" i="23"/>
  <c r="X148" i="23"/>
  <c r="X150" i="23"/>
  <c r="X152" i="23"/>
  <c r="X154" i="23"/>
  <c r="X156" i="23"/>
  <c r="X158" i="23"/>
  <c r="X160" i="23"/>
  <c r="X162" i="23"/>
  <c r="X164" i="23"/>
  <c r="X166" i="23"/>
  <c r="X168" i="23"/>
  <c r="X169" i="23"/>
  <c r="X170" i="23"/>
  <c r="X171" i="23"/>
  <c r="X173" i="23"/>
  <c r="X175" i="23"/>
  <c r="X177" i="23"/>
  <c r="X179" i="23"/>
  <c r="X182" i="23"/>
  <c r="X183" i="23"/>
  <c r="X184" i="23"/>
  <c r="X185" i="23"/>
  <c r="X189" i="23"/>
  <c r="X191" i="23"/>
  <c r="X192" i="23"/>
  <c r="X193" i="23"/>
  <c r="X196" i="23"/>
  <c r="X197" i="23"/>
  <c r="X198" i="23"/>
  <c r="X199" i="23"/>
  <c r="X201" i="23"/>
  <c r="Y201" i="23" s="1"/>
  <c r="X203" i="23"/>
  <c r="X204" i="23"/>
  <c r="X205" i="23"/>
  <c r="X208" i="23"/>
  <c r="X209" i="23"/>
  <c r="X210" i="23"/>
  <c r="X211" i="23"/>
  <c r="X217" i="23"/>
  <c r="X218" i="23"/>
  <c r="X219" i="23"/>
  <c r="X220" i="23"/>
  <c r="X223" i="23"/>
  <c r="X224" i="23"/>
  <c r="X225" i="23"/>
  <c r="X228" i="23"/>
  <c r="X229" i="23"/>
  <c r="X230" i="23"/>
  <c r="X233" i="23"/>
  <c r="X234" i="23"/>
  <c r="X235" i="23"/>
  <c r="X238" i="23"/>
  <c r="X239" i="23"/>
  <c r="X240" i="23"/>
  <c r="X241" i="23"/>
  <c r="X245" i="23"/>
  <c r="X246" i="23"/>
  <c r="X247" i="23"/>
  <c r="X248" i="23"/>
  <c r="X250" i="23"/>
  <c r="X252" i="23"/>
  <c r="X253" i="23"/>
  <c r="X254" i="23"/>
  <c r="X255" i="23"/>
  <c r="X257" i="23"/>
  <c r="X259" i="23"/>
  <c r="X260" i="23"/>
  <c r="X261" i="23"/>
  <c r="X262" i="23"/>
  <c r="X264" i="23"/>
  <c r="X266" i="23"/>
  <c r="X272" i="23"/>
  <c r="X279" i="23"/>
  <c r="X283" i="23"/>
  <c r="X284" i="23"/>
  <c r="X285" i="23"/>
  <c r="X286" i="23"/>
  <c r="X288" i="23"/>
  <c r="X290" i="23"/>
  <c r="X292" i="23"/>
  <c r="X293" i="23"/>
  <c r="X294" i="23"/>
  <c r="X295" i="23"/>
  <c r="X297" i="23"/>
  <c r="X299" i="23"/>
  <c r="X300" i="23"/>
  <c r="X301" i="23"/>
  <c r="X302" i="23"/>
  <c r="X304" i="23"/>
  <c r="X310" i="23"/>
  <c r="X315" i="23"/>
  <c r="X316" i="23"/>
  <c r="X317" i="23"/>
  <c r="X318" i="23"/>
  <c r="X319" i="23"/>
  <c r="X320" i="23"/>
  <c r="X321" i="23"/>
  <c r="X322" i="23"/>
  <c r="X323" i="23"/>
  <c r="X324" i="23"/>
  <c r="X326" i="23"/>
  <c r="X327" i="23"/>
  <c r="X328" i="23"/>
  <c r="X329" i="23"/>
  <c r="X331" i="23"/>
  <c r="X332" i="23"/>
  <c r="X333" i="23"/>
  <c r="X334" i="23"/>
  <c r="X337" i="23"/>
  <c r="X338" i="23"/>
  <c r="X339" i="23"/>
  <c r="X341" i="23"/>
  <c r="X342" i="23"/>
  <c r="X343" i="23"/>
  <c r="X344" i="23"/>
  <c r="X349" i="23"/>
  <c r="X350" i="23"/>
  <c r="X351" i="23"/>
  <c r="X352" i="23"/>
  <c r="X355" i="23"/>
  <c r="X356" i="23"/>
  <c r="X357" i="23"/>
  <c r="X358" i="23"/>
  <c r="X359" i="23"/>
  <c r="X360" i="23"/>
  <c r="X362" i="23"/>
  <c r="X363" i="23"/>
  <c r="X364" i="23"/>
  <c r="X368" i="23"/>
  <c r="X370" i="23"/>
  <c r="X371" i="23"/>
  <c r="X372" i="23"/>
  <c r="X373" i="23"/>
  <c r="X375" i="23"/>
  <c r="X377" i="23"/>
  <c r="X383" i="23"/>
  <c r="X384" i="23"/>
  <c r="X385" i="23"/>
  <c r="X386" i="23"/>
  <c r="X388" i="23"/>
  <c r="L432" i="30" l="1"/>
  <c r="L433" i="30" s="1"/>
  <c r="X363" i="30"/>
  <c r="X52" i="29"/>
  <c r="Y52" i="29" s="1"/>
  <c r="Z52" i="29" s="1"/>
  <c r="V144" i="29"/>
  <c r="L204" i="29"/>
  <c r="L205" i="29" s="1"/>
  <c r="V144" i="24"/>
  <c r="V251" i="22"/>
  <c r="X251" i="22" s="1"/>
  <c r="X551" i="27"/>
  <c r="V551" i="27"/>
  <c r="X240" i="3"/>
  <c r="V240" i="3"/>
  <c r="V480" i="4"/>
  <c r="X30" i="4"/>
  <c r="Y30" i="4" s="1"/>
  <c r="V160" i="6"/>
  <c r="X30" i="6"/>
  <c r="V611" i="5"/>
  <c r="X30" i="5"/>
  <c r="Y30" i="5" s="1"/>
  <c r="Y30" i="3"/>
  <c r="V414" i="7"/>
  <c r="X30" i="7"/>
  <c r="X414" i="7" s="1"/>
  <c r="V434" i="9"/>
  <c r="X30" i="9"/>
  <c r="X384" i="10"/>
  <c r="V384" i="10"/>
  <c r="V441" i="11"/>
  <c r="X30" i="11"/>
  <c r="X441" i="11" s="1"/>
  <c r="V492" i="12"/>
  <c r="X30" i="12"/>
  <c r="X492" i="12" s="1"/>
  <c r="X454" i="13"/>
  <c r="V454" i="13"/>
  <c r="Y30" i="13"/>
  <c r="V270" i="14"/>
  <c r="X30" i="14"/>
  <c r="X270" i="14" s="1"/>
  <c r="V291" i="15"/>
  <c r="X30" i="15"/>
  <c r="X291" i="15" s="1"/>
  <c r="V275" i="16"/>
  <c r="X30" i="16"/>
  <c r="X30" i="17"/>
  <c r="X278" i="17" s="1"/>
  <c r="V278" i="17"/>
  <c r="V303" i="18"/>
  <c r="X368" i="19"/>
  <c r="V368" i="19"/>
  <c r="V333" i="20"/>
  <c r="X30" i="20"/>
  <c r="V363" i="21"/>
  <c r="X30" i="21"/>
  <c r="Y30" i="22"/>
  <c r="X141" i="29" l="1"/>
  <c r="Y30" i="21"/>
  <c r="X363" i="21"/>
  <c r="X480" i="4"/>
  <c r="Y30" i="6"/>
  <c r="X160" i="6"/>
  <c r="X611" i="5"/>
  <c r="Y30" i="7"/>
  <c r="Y30" i="9"/>
  <c r="X434" i="9"/>
  <c r="Y30" i="11"/>
  <c r="Y30" i="12"/>
  <c r="Y30" i="14"/>
  <c r="Y30" i="15"/>
  <c r="Y30" i="16"/>
  <c r="Y30" i="17"/>
  <c r="Y30" i="20"/>
  <c r="X333" i="20"/>
  <c r="V36" i="23" l="1"/>
  <c r="V45" i="23"/>
  <c r="X45" i="23" s="1"/>
  <c r="Y45" i="23" s="1"/>
  <c r="V56" i="23"/>
  <c r="X56" i="23" s="1"/>
  <c r="Y56" i="23" s="1"/>
  <c r="V62" i="23"/>
  <c r="X62" i="23" s="1"/>
  <c r="Y62" i="23" s="1"/>
  <c r="V67" i="23"/>
  <c r="X67" i="23" s="1"/>
  <c r="Y67" i="23" s="1"/>
  <c r="V68" i="23"/>
  <c r="X68" i="23" s="1"/>
  <c r="Y68" i="23" s="1"/>
  <c r="V69" i="23"/>
  <c r="X69" i="23" s="1"/>
  <c r="Y69" i="23" s="1"/>
  <c r="V70" i="23"/>
  <c r="X70" i="23" s="1"/>
  <c r="Y70" i="23" s="1"/>
  <c r="V71" i="23"/>
  <c r="X71" i="23" s="1"/>
  <c r="Y71" i="23" s="1"/>
  <c r="V72" i="23"/>
  <c r="X72" i="23" s="1"/>
  <c r="Y72" i="23" s="1"/>
  <c r="V73" i="23"/>
  <c r="X73" i="23" s="1"/>
  <c r="Y73" i="23" s="1"/>
  <c r="V74" i="23"/>
  <c r="X74" i="23" s="1"/>
  <c r="Y74" i="23" s="1"/>
  <c r="V75" i="23"/>
  <c r="X75" i="23" s="1"/>
  <c r="Y75" i="23" s="1"/>
  <c r="V78" i="23"/>
  <c r="X78" i="23" s="1"/>
  <c r="Y78" i="23" s="1"/>
  <c r="V83" i="23"/>
  <c r="X83" i="23" s="1"/>
  <c r="Y83" i="23" s="1"/>
  <c r="V88" i="23"/>
  <c r="X88" i="23" s="1"/>
  <c r="Y88" i="23" s="1"/>
  <c r="V90" i="23"/>
  <c r="X90" i="23" s="1"/>
  <c r="Y90" i="23" s="1"/>
  <c r="V95" i="23"/>
  <c r="X95" i="23" s="1"/>
  <c r="Y95" i="23" s="1"/>
  <c r="V100" i="23"/>
  <c r="X100" i="23" s="1"/>
  <c r="Y100" i="23" s="1"/>
  <c r="V105" i="23"/>
  <c r="X105" i="23"/>
  <c r="Y105" i="23" s="1"/>
  <c r="V110" i="23"/>
  <c r="X110" i="23" s="1"/>
  <c r="Y110" i="23" s="1"/>
  <c r="V115" i="23"/>
  <c r="X115" i="23" s="1"/>
  <c r="Y115" i="23" s="1"/>
  <c r="V120" i="23"/>
  <c r="X120" i="23" s="1"/>
  <c r="Y120" i="23" s="1"/>
  <c r="V125" i="23"/>
  <c r="X125" i="23" s="1"/>
  <c r="Y125" i="23" s="1"/>
  <c r="V127" i="23"/>
  <c r="X127" i="23" s="1"/>
  <c r="Y127" i="23" s="1"/>
  <c r="V129" i="23"/>
  <c r="X129" i="23" s="1"/>
  <c r="Y129" i="23" s="1"/>
  <c r="V131" i="23"/>
  <c r="X131" i="23" s="1"/>
  <c r="Y131" i="23" s="1"/>
  <c r="V133" i="23"/>
  <c r="X133" i="23" s="1"/>
  <c r="Y133" i="23" s="1"/>
  <c r="V135" i="23"/>
  <c r="X135" i="23" s="1"/>
  <c r="Y135" i="23" s="1"/>
  <c r="V137" i="23"/>
  <c r="X137" i="23" s="1"/>
  <c r="Y137" i="23" s="1"/>
  <c r="V139" i="23"/>
  <c r="X139" i="23" s="1"/>
  <c r="Y139" i="23" s="1"/>
  <c r="V141" i="23"/>
  <c r="X141" i="23" s="1"/>
  <c r="Y141" i="23" s="1"/>
  <c r="V143" i="23"/>
  <c r="X143" i="23" s="1"/>
  <c r="Y143" i="23" s="1"/>
  <c r="V145" i="23"/>
  <c r="X145" i="23" s="1"/>
  <c r="Y145" i="23" s="1"/>
  <c r="V147" i="23"/>
  <c r="X147" i="23" s="1"/>
  <c r="Y147" i="23" s="1"/>
  <c r="V149" i="23"/>
  <c r="X149" i="23" s="1"/>
  <c r="Y149" i="23" s="1"/>
  <c r="V151" i="23"/>
  <c r="X151" i="23" s="1"/>
  <c r="Y151" i="23" s="1"/>
  <c r="V153" i="23"/>
  <c r="X153" i="23" s="1"/>
  <c r="Y153" i="23" s="1"/>
  <c r="V155" i="23"/>
  <c r="X155" i="23" s="1"/>
  <c r="Y155" i="23" s="1"/>
  <c r="V157" i="23"/>
  <c r="X157" i="23" s="1"/>
  <c r="Y157" i="23" s="1"/>
  <c r="V159" i="23"/>
  <c r="X159" i="23" s="1"/>
  <c r="Y159" i="23" s="1"/>
  <c r="V161" i="23"/>
  <c r="X161" i="23" s="1"/>
  <c r="Y161" i="23" s="1"/>
  <c r="V163" i="23"/>
  <c r="X163" i="23" s="1"/>
  <c r="Y163" i="23" s="1"/>
  <c r="V165" i="23"/>
  <c r="X165" i="23" s="1"/>
  <c r="Y165" i="23" s="1"/>
  <c r="V167" i="23"/>
  <c r="X167" i="23" s="1"/>
  <c r="Y167" i="23" s="1"/>
  <c r="V172" i="23"/>
  <c r="X172" i="23" s="1"/>
  <c r="Y172" i="23" s="1"/>
  <c r="V174" i="23"/>
  <c r="X174" i="23" s="1"/>
  <c r="Y174" i="23" s="1"/>
  <c r="V176" i="23"/>
  <c r="X176" i="23" s="1"/>
  <c r="Y176" i="23" s="1"/>
  <c r="V178" i="23"/>
  <c r="X178" i="23" s="1"/>
  <c r="Y178" i="23" s="1"/>
  <c r="V181" i="23"/>
  <c r="X181" i="23" s="1"/>
  <c r="Y181" i="23" s="1"/>
  <c r="V190" i="23"/>
  <c r="X190" i="23" s="1"/>
  <c r="Y190" i="23" s="1"/>
  <c r="V195" i="23"/>
  <c r="X195" i="23" s="1"/>
  <c r="Y195" i="23" s="1"/>
  <c r="V202" i="23"/>
  <c r="X202" i="23" s="1"/>
  <c r="Y202" i="23" s="1"/>
  <c r="V207" i="23"/>
  <c r="X207" i="23" s="1"/>
  <c r="Y207" i="23" s="1"/>
  <c r="V212" i="23"/>
  <c r="X212" i="23" s="1"/>
  <c r="Y212" i="23" s="1"/>
  <c r="V213" i="23"/>
  <c r="X213" i="23" s="1"/>
  <c r="Y213" i="23" s="1"/>
  <c r="V214" i="23"/>
  <c r="X214" i="23" s="1"/>
  <c r="Y214" i="23" s="1"/>
  <c r="V215" i="23"/>
  <c r="X215" i="23" s="1"/>
  <c r="Y215" i="23" s="1"/>
  <c r="V216" i="23"/>
  <c r="X216" i="23" s="1"/>
  <c r="Y216" i="23" s="1"/>
  <c r="V221" i="23"/>
  <c r="X221" i="23" s="1"/>
  <c r="Y221" i="23" s="1"/>
  <c r="V222" i="23"/>
  <c r="X222" i="23" s="1"/>
  <c r="Y222" i="23" s="1"/>
  <c r="V226" i="23"/>
  <c r="X226" i="23" s="1"/>
  <c r="Y226" i="23" s="1"/>
  <c r="V227" i="23"/>
  <c r="X227" i="23" s="1"/>
  <c r="Y227" i="23" s="1"/>
  <c r="V232" i="23"/>
  <c r="X232" i="23" s="1"/>
  <c r="Y232" i="23" s="1"/>
  <c r="V237" i="23"/>
  <c r="X237" i="23" s="1"/>
  <c r="Y237" i="23" s="1"/>
  <c r="V242" i="23"/>
  <c r="X242" i="23" s="1"/>
  <c r="Y242" i="23" s="1"/>
  <c r="V243" i="23"/>
  <c r="X243" i="23" s="1"/>
  <c r="Y243" i="23" s="1"/>
  <c r="V244" i="23"/>
  <c r="X244" i="23" s="1"/>
  <c r="Y244" i="23" s="1"/>
  <c r="V249" i="23"/>
  <c r="X249" i="23" s="1"/>
  <c r="Y249" i="23" s="1"/>
  <c r="V251" i="23"/>
  <c r="X251" i="23" s="1"/>
  <c r="Y251" i="23" s="1"/>
  <c r="V256" i="23"/>
  <c r="X256" i="23" s="1"/>
  <c r="Y256" i="23" s="1"/>
  <c r="V258" i="23"/>
  <c r="X258" i="23" s="1"/>
  <c r="Y258" i="23" s="1"/>
  <c r="V263" i="23"/>
  <c r="X263" i="23" s="1"/>
  <c r="Y263" i="23" s="1"/>
  <c r="V265" i="23"/>
  <c r="X265" i="23" s="1"/>
  <c r="Y265" i="23" s="1"/>
  <c r="V267" i="23"/>
  <c r="X267" i="23" s="1"/>
  <c r="Y267" i="23" s="1"/>
  <c r="V268" i="23"/>
  <c r="X268" i="23" s="1"/>
  <c r="Y268" i="23" s="1"/>
  <c r="V269" i="23"/>
  <c r="X269" i="23" s="1"/>
  <c r="Y269" i="23" s="1"/>
  <c r="V270" i="23"/>
  <c r="X270" i="23" s="1"/>
  <c r="Y270" i="23" s="1"/>
  <c r="V271" i="23"/>
  <c r="X271" i="23" s="1"/>
  <c r="Y271" i="23" s="1"/>
  <c r="V273" i="23"/>
  <c r="X273" i="23" s="1"/>
  <c r="Y273" i="23" s="1"/>
  <c r="V274" i="23"/>
  <c r="X274" i="23"/>
  <c r="Y274" i="23" s="1"/>
  <c r="V275" i="23"/>
  <c r="X275" i="23" s="1"/>
  <c r="Y275" i="23" s="1"/>
  <c r="V276" i="23"/>
  <c r="X276" i="23" s="1"/>
  <c r="Y276" i="23" s="1"/>
  <c r="V277" i="23"/>
  <c r="X277" i="23" s="1"/>
  <c r="Y277" i="23" s="1"/>
  <c r="V278" i="23"/>
  <c r="X278" i="23" s="1"/>
  <c r="Y278" i="23" s="1"/>
  <c r="V280" i="23"/>
  <c r="X280" i="23" s="1"/>
  <c r="Y280" i="23" s="1"/>
  <c r="V281" i="23"/>
  <c r="X281" i="23" s="1"/>
  <c r="Y281" i="23" s="1"/>
  <c r="V282" i="23"/>
  <c r="X282" i="23" s="1"/>
  <c r="Y282" i="23" s="1"/>
  <c r="V287" i="23"/>
  <c r="X287" i="23" s="1"/>
  <c r="Y287" i="23" s="1"/>
  <c r="V289" i="23"/>
  <c r="X289" i="23" s="1"/>
  <c r="Y289" i="23" s="1"/>
  <c r="V291" i="23"/>
  <c r="X291" i="23" s="1"/>
  <c r="Y291" i="23" s="1"/>
  <c r="V296" i="23"/>
  <c r="X296" i="23" s="1"/>
  <c r="Y296" i="23" s="1"/>
  <c r="V298" i="23"/>
  <c r="X298" i="23" s="1"/>
  <c r="Y298" i="23" s="1"/>
  <c r="V303" i="23"/>
  <c r="X303" i="23" s="1"/>
  <c r="Y303" i="23" s="1"/>
  <c r="V305" i="23"/>
  <c r="X305" i="23" s="1"/>
  <c r="Y305" i="23" s="1"/>
  <c r="V306" i="23"/>
  <c r="X306" i="23" s="1"/>
  <c r="Y306" i="23" s="1"/>
  <c r="V307" i="23"/>
  <c r="X307" i="23" s="1"/>
  <c r="Y307" i="23" s="1"/>
  <c r="V308" i="23"/>
  <c r="X308" i="23" s="1"/>
  <c r="Y308" i="23" s="1"/>
  <c r="V309" i="23"/>
  <c r="X309" i="23" s="1"/>
  <c r="Y309" i="23" s="1"/>
  <c r="V311" i="23"/>
  <c r="X311" i="23" s="1"/>
  <c r="Y311" i="23" s="1"/>
  <c r="V312" i="23"/>
  <c r="X312" i="23" s="1"/>
  <c r="Y312" i="23" s="1"/>
  <c r="V313" i="23"/>
  <c r="X313" i="23" s="1"/>
  <c r="Y313" i="23" s="1"/>
  <c r="V314" i="23"/>
  <c r="X314" i="23" s="1"/>
  <c r="Y314" i="23" s="1"/>
  <c r="V325" i="23"/>
  <c r="X325" i="23" s="1"/>
  <c r="Y325" i="23" s="1"/>
  <c r="V330" i="23"/>
  <c r="X330" i="23" s="1"/>
  <c r="Y330" i="23" s="1"/>
  <c r="V335" i="23"/>
  <c r="X335" i="23" s="1"/>
  <c r="Y335" i="23" s="1"/>
  <c r="V336" i="23"/>
  <c r="X336" i="23" s="1"/>
  <c r="Y336" i="23" s="1"/>
  <c r="V340" i="23"/>
  <c r="X340" i="23" s="1"/>
  <c r="Y340" i="23" s="1"/>
  <c r="V345" i="23"/>
  <c r="X345" i="23" s="1"/>
  <c r="Y345" i="23" s="1"/>
  <c r="V346" i="23"/>
  <c r="X346" i="23" s="1"/>
  <c r="Y346" i="23" s="1"/>
  <c r="V347" i="23"/>
  <c r="X347" i="23" s="1"/>
  <c r="Y347" i="23" s="1"/>
  <c r="V348" i="23"/>
  <c r="X348" i="23" s="1"/>
  <c r="Y348" i="23" s="1"/>
  <c r="V353" i="23"/>
  <c r="X353" i="23" s="1"/>
  <c r="Y353" i="23" s="1"/>
  <c r="V354" i="23"/>
  <c r="X354" i="23" s="1"/>
  <c r="Y354" i="23" s="1"/>
  <c r="V361" i="23"/>
  <c r="X361" i="23" s="1"/>
  <c r="Y361" i="23" s="1"/>
  <c r="V365" i="23"/>
  <c r="X365" i="23" s="1"/>
  <c r="Y365" i="23" s="1"/>
  <c r="V366" i="23"/>
  <c r="X366" i="23" s="1"/>
  <c r="Y366" i="23" s="1"/>
  <c r="V367" i="23"/>
  <c r="X367" i="23" s="1"/>
  <c r="Y367" i="23" s="1"/>
  <c r="V369" i="23"/>
  <c r="X369" i="23" s="1"/>
  <c r="Y369" i="23" s="1"/>
  <c r="V374" i="23"/>
  <c r="X374" i="23" s="1"/>
  <c r="Y374" i="23" s="1"/>
  <c r="V376" i="23"/>
  <c r="X376" i="23" s="1"/>
  <c r="Y376" i="23" s="1"/>
  <c r="V378" i="23"/>
  <c r="X378" i="23" s="1"/>
  <c r="Y378" i="23" s="1"/>
  <c r="V379" i="23"/>
  <c r="X379" i="23" s="1"/>
  <c r="Y379" i="23" s="1"/>
  <c r="V380" i="23"/>
  <c r="X380" i="23"/>
  <c r="Y380" i="23" s="1"/>
  <c r="V381" i="23"/>
  <c r="X381" i="23" s="1"/>
  <c r="Y381" i="23" s="1"/>
  <c r="V382" i="23"/>
  <c r="X382" i="23" s="1"/>
  <c r="Y382" i="23" s="1"/>
  <c r="V387" i="23"/>
  <c r="X387" i="23" s="1"/>
  <c r="Y387" i="23" s="1"/>
  <c r="V389" i="23"/>
  <c r="X389" i="23" s="1"/>
  <c r="Y389" i="23" s="1"/>
  <c r="V390" i="23"/>
  <c r="X390" i="23" s="1"/>
  <c r="Y390" i="23" s="1"/>
  <c r="V391" i="23"/>
  <c r="X391" i="23" s="1"/>
  <c r="Y391" i="23" s="1"/>
  <c r="V392" i="23"/>
  <c r="X392" i="23" s="1"/>
  <c r="Y392" i="23" s="1"/>
  <c r="V393" i="23"/>
  <c r="X393" i="23" s="1"/>
  <c r="Y393" i="23" s="1"/>
  <c r="V394" i="23"/>
  <c r="X394" i="23" s="1"/>
  <c r="Y394" i="23" s="1"/>
  <c r="V395" i="23"/>
  <c r="X395" i="23" s="1"/>
  <c r="Y395" i="23" s="1"/>
  <c r="V396" i="23"/>
  <c r="X396" i="23"/>
  <c r="Y396" i="23" s="1"/>
  <c r="V30" i="23"/>
  <c r="V61" i="24"/>
  <c r="V41" i="24"/>
  <c r="V42" i="24"/>
  <c r="V43" i="24"/>
  <c r="V44" i="24"/>
  <c r="V45" i="24"/>
  <c r="V46" i="24"/>
  <c r="V47" i="24"/>
  <c r="V40" i="24"/>
  <c r="X36" i="23" l="1"/>
  <c r="Y36" i="23" s="1"/>
  <c r="V397" i="23"/>
  <c r="X30" i="23"/>
  <c r="X31" i="24"/>
  <c r="X32" i="24"/>
  <c r="X33" i="24"/>
  <c r="Y33" i="24" s="1"/>
  <c r="Z33" i="24" s="1"/>
  <c r="V34" i="24"/>
  <c r="X34" i="24" s="1"/>
  <c r="Y34" i="24" s="1"/>
  <c r="X35" i="24"/>
  <c r="X36" i="24"/>
  <c r="X37" i="24"/>
  <c r="X38" i="24"/>
  <c r="X39" i="24"/>
  <c r="Y39" i="24" s="1"/>
  <c r="Z39" i="24" s="1"/>
  <c r="X40" i="24"/>
  <c r="Y40" i="24" s="1"/>
  <c r="X41" i="24"/>
  <c r="Y41" i="24" s="1"/>
  <c r="X42" i="24"/>
  <c r="Y42" i="24" s="1"/>
  <c r="X43" i="24"/>
  <c r="Y43" i="24" s="1"/>
  <c r="X44" i="24"/>
  <c r="Y44" i="24" s="1"/>
  <c r="X45" i="24"/>
  <c r="Y45" i="24" s="1"/>
  <c r="X46" i="24"/>
  <c r="Y46" i="24" s="1"/>
  <c r="X47" i="24"/>
  <c r="Y47" i="24" s="1"/>
  <c r="X48" i="24"/>
  <c r="X49" i="24"/>
  <c r="X50" i="24"/>
  <c r="X51" i="24"/>
  <c r="V53" i="24"/>
  <c r="X53" i="24" s="1"/>
  <c r="Y53" i="24" s="1"/>
  <c r="V54" i="24"/>
  <c r="X54" i="24" s="1"/>
  <c r="Y54" i="24" s="1"/>
  <c r="V55" i="24"/>
  <c r="X55" i="24" s="1"/>
  <c r="Y55" i="24" s="1"/>
  <c r="V56" i="24"/>
  <c r="X56" i="24" s="1"/>
  <c r="Y56" i="24" s="1"/>
  <c r="X57" i="24"/>
  <c r="X58" i="24"/>
  <c r="X59" i="24"/>
  <c r="X61" i="24"/>
  <c r="Y61" i="24" s="1"/>
  <c r="X62" i="24"/>
  <c r="X63" i="24"/>
  <c r="X64" i="24"/>
  <c r="V66" i="24"/>
  <c r="X66" i="24" s="1"/>
  <c r="Y66" i="24" s="1"/>
  <c r="X67" i="24"/>
  <c r="X68" i="24"/>
  <c r="X69" i="24"/>
  <c r="V71" i="24"/>
  <c r="X71" i="24" s="1"/>
  <c r="Y71" i="24" s="1"/>
  <c r="X72" i="24"/>
  <c r="X73" i="24"/>
  <c r="X74" i="24"/>
  <c r="X75" i="24"/>
  <c r="V77" i="24"/>
  <c r="X77" i="24" s="1"/>
  <c r="Y77" i="24" s="1"/>
  <c r="V78" i="24"/>
  <c r="X78" i="24" s="1"/>
  <c r="Y78" i="24" s="1"/>
  <c r="V79" i="24"/>
  <c r="X79" i="24" s="1"/>
  <c r="Y79" i="24" s="1"/>
  <c r="V80" i="24"/>
  <c r="X80" i="24" s="1"/>
  <c r="Y80" i="24" s="1"/>
  <c r="X81" i="24"/>
  <c r="X82" i="24"/>
  <c r="X83" i="24"/>
  <c r="X84" i="24"/>
  <c r="V86" i="24"/>
  <c r="X86" i="24" s="1"/>
  <c r="Y86" i="24" s="1"/>
  <c r="V87" i="24"/>
  <c r="X87" i="24" s="1"/>
  <c r="Y87" i="24" s="1"/>
  <c r="V88" i="24"/>
  <c r="X88" i="24" s="1"/>
  <c r="Y88" i="24" s="1"/>
  <c r="V89" i="24"/>
  <c r="X89" i="24" s="1"/>
  <c r="Y89" i="24" s="1"/>
  <c r="V90" i="24"/>
  <c r="X90" i="24" s="1"/>
  <c r="Y90" i="24" s="1"/>
  <c r="V91" i="24"/>
  <c r="X91" i="24" s="1"/>
  <c r="Y91" i="24" s="1"/>
  <c r="V92" i="24"/>
  <c r="X92" i="24" s="1"/>
  <c r="Y92" i="24" s="1"/>
  <c r="X93" i="24"/>
  <c r="X94" i="24"/>
  <c r="X95" i="24"/>
  <c r="X96" i="24"/>
  <c r="V98" i="24"/>
  <c r="X98" i="24" s="1"/>
  <c r="Y98" i="24" s="1"/>
  <c r="X99" i="24"/>
  <c r="X100" i="24"/>
  <c r="X101" i="24"/>
  <c r="X102" i="24"/>
  <c r="V104" i="24"/>
  <c r="X104" i="24" s="1"/>
  <c r="Y104" i="24" s="1"/>
  <c r="X105" i="24"/>
  <c r="X106" i="24"/>
  <c r="X107" i="24"/>
  <c r="X108" i="24"/>
  <c r="V110" i="24"/>
  <c r="X110" i="24" s="1"/>
  <c r="Y110" i="24" s="1"/>
  <c r="X111" i="24"/>
  <c r="X112" i="24"/>
  <c r="X113" i="24"/>
  <c r="V115" i="24"/>
  <c r="X115" i="24" s="1"/>
  <c r="Y115" i="24" s="1"/>
  <c r="X116" i="24"/>
  <c r="X117" i="24"/>
  <c r="X118" i="24"/>
  <c r="X119" i="24"/>
  <c r="V121" i="24"/>
  <c r="X121" i="24" s="1"/>
  <c r="Y121" i="24" s="1"/>
  <c r="V122" i="24"/>
  <c r="X122" i="24" s="1"/>
  <c r="Y122" i="24" s="1"/>
  <c r="X123" i="24"/>
  <c r="X124" i="24"/>
  <c r="X125" i="24"/>
  <c r="X126" i="24"/>
  <c r="V128" i="24"/>
  <c r="X128" i="24" s="1"/>
  <c r="Y128" i="24" s="1"/>
  <c r="X129" i="24"/>
  <c r="V130" i="24"/>
  <c r="X130" i="24" s="1"/>
  <c r="Y130" i="24" s="1"/>
  <c r="X131" i="24"/>
  <c r="V132" i="24"/>
  <c r="X132" i="24" s="1"/>
  <c r="Y132" i="24" s="1"/>
  <c r="X133" i="24"/>
  <c r="V134" i="24"/>
  <c r="X134" i="24" s="1"/>
  <c r="Y134" i="24" s="1"/>
  <c r="X135" i="24"/>
  <c r="V136" i="24"/>
  <c r="X136" i="24" s="1"/>
  <c r="Y136" i="24" s="1"/>
  <c r="X137" i="24"/>
  <c r="V138" i="24"/>
  <c r="X138" i="24" s="1"/>
  <c r="Y138" i="24" s="1"/>
  <c r="X139" i="24"/>
  <c r="V140" i="24"/>
  <c r="V141" i="24" l="1"/>
  <c r="X140" i="24"/>
  <c r="Y140" i="24" s="1"/>
  <c r="Y30" i="23"/>
  <c r="X397" i="23"/>
  <c r="X30" i="24"/>
  <c r="P188" i="24"/>
  <c r="E80" i="26"/>
  <c r="L628" i="27"/>
  <c r="L305" i="3"/>
  <c r="L546" i="4"/>
  <c r="L213" i="6"/>
  <c r="L684" i="5"/>
  <c r="L480" i="7"/>
  <c r="L446" i="8"/>
  <c r="L501" i="9"/>
  <c r="L450" i="10"/>
  <c r="L507" i="11"/>
  <c r="L558" i="12"/>
  <c r="L520" i="13"/>
  <c r="L330" i="14"/>
  <c r="L351" i="15"/>
  <c r="L335" i="16"/>
  <c r="L338" i="17"/>
  <c r="L363" i="18"/>
  <c r="L400" i="20"/>
  <c r="L428" i="19"/>
  <c r="L430" i="21"/>
  <c r="L311" i="22"/>
  <c r="L471" i="23"/>
  <c r="L199" i="24"/>
  <c r="V142" i="24" s="1"/>
  <c r="X142" i="24" s="1"/>
  <c r="L198" i="24"/>
  <c r="L468" i="23"/>
  <c r="L467" i="23"/>
  <c r="E82" i="26"/>
  <c r="L308" i="22"/>
  <c r="L307" i="22"/>
  <c r="E83" i="26"/>
  <c r="L427" i="21"/>
  <c r="L426" i="21"/>
  <c r="E84" i="26"/>
  <c r="L397" i="20"/>
  <c r="L396" i="20"/>
  <c r="E85" i="26"/>
  <c r="L425" i="19"/>
  <c r="L424" i="19"/>
  <c r="L427" i="19" s="1"/>
  <c r="F85" i="26" s="1"/>
  <c r="E86" i="26"/>
  <c r="L360" i="18"/>
  <c r="L359" i="18"/>
  <c r="L362" i="18" s="1"/>
  <c r="F86" i="26" s="1"/>
  <c r="E87" i="26"/>
  <c r="L335" i="17"/>
  <c r="L334" i="17"/>
  <c r="E88" i="26"/>
  <c r="L332" i="16"/>
  <c r="L331" i="16"/>
  <c r="L334" i="16" s="1"/>
  <c r="F88" i="26" s="1"/>
  <c r="E89" i="26"/>
  <c r="L348" i="15"/>
  <c r="L347" i="15"/>
  <c r="L350" i="15" s="1"/>
  <c r="F89" i="26" s="1"/>
  <c r="E90" i="26"/>
  <c r="L327" i="14"/>
  <c r="L326" i="14"/>
  <c r="E91" i="26"/>
  <c r="L517" i="13"/>
  <c r="L516" i="13"/>
  <c r="E92" i="26"/>
  <c r="L555" i="12"/>
  <c r="L554" i="12"/>
  <c r="E93" i="26"/>
  <c r="L504" i="11"/>
  <c r="L503" i="11"/>
  <c r="E94" i="26"/>
  <c r="L447" i="10"/>
  <c r="L446" i="10"/>
  <c r="E95" i="26"/>
  <c r="L498" i="9"/>
  <c r="L497" i="9"/>
  <c r="E96" i="26"/>
  <c r="L443" i="8"/>
  <c r="D96" i="26" s="1"/>
  <c r="L442" i="8"/>
  <c r="E97" i="26"/>
  <c r="L477" i="7"/>
  <c r="L476" i="7"/>
  <c r="E99" i="26"/>
  <c r="L210" i="6"/>
  <c r="L209" i="6"/>
  <c r="E98" i="26"/>
  <c r="L681" i="5"/>
  <c r="L680" i="5"/>
  <c r="E100" i="26"/>
  <c r="L543" i="4"/>
  <c r="L542" i="4"/>
  <c r="E101" i="26"/>
  <c r="L302" i="3"/>
  <c r="L301" i="3"/>
  <c r="L304" i="3" s="1"/>
  <c r="F101" i="26" s="1"/>
  <c r="E102" i="26"/>
  <c r="L625" i="27"/>
  <c r="D82" i="26" l="1"/>
  <c r="V252" i="22"/>
  <c r="X252" i="22" s="1"/>
  <c r="X141" i="24"/>
  <c r="D102" i="26"/>
  <c r="V552" i="27"/>
  <c r="X552" i="27" s="1"/>
  <c r="D101" i="26"/>
  <c r="V241" i="3"/>
  <c r="X241" i="3" s="1"/>
  <c r="D100" i="26"/>
  <c r="V481" i="4"/>
  <c r="X481" i="4" s="1"/>
  <c r="L545" i="4"/>
  <c r="F100" i="26" s="1"/>
  <c r="D99" i="26"/>
  <c r="V161" i="6"/>
  <c r="X161" i="6" s="1"/>
  <c r="D98" i="26"/>
  <c r="V612" i="5"/>
  <c r="X612" i="5" s="1"/>
  <c r="D97" i="26"/>
  <c r="V415" i="7"/>
  <c r="X415" i="7" s="1"/>
  <c r="L500" i="9"/>
  <c r="F95" i="26" s="1"/>
  <c r="D95" i="26"/>
  <c r="V435" i="9"/>
  <c r="X435" i="9" s="1"/>
  <c r="L449" i="10"/>
  <c r="F94" i="26" s="1"/>
  <c r="D94" i="26"/>
  <c r="V385" i="10"/>
  <c r="X385" i="10" s="1"/>
  <c r="D93" i="26"/>
  <c r="V442" i="11"/>
  <c r="X442" i="11" s="1"/>
  <c r="L557" i="12"/>
  <c r="F92" i="26" s="1"/>
  <c r="D92" i="26"/>
  <c r="V493" i="12"/>
  <c r="X493" i="12" s="1"/>
  <c r="D91" i="26"/>
  <c r="V455" i="13"/>
  <c r="X455" i="13" s="1"/>
  <c r="D90" i="26"/>
  <c r="V271" i="14"/>
  <c r="X271" i="14" s="1"/>
  <c r="D89" i="26"/>
  <c r="V292" i="15"/>
  <c r="X292" i="15" s="1"/>
  <c r="D88" i="26"/>
  <c r="V276" i="16"/>
  <c r="X276" i="16" s="1"/>
  <c r="D87" i="26"/>
  <c r="V279" i="17"/>
  <c r="X279" i="17" s="1"/>
  <c r="L337" i="17"/>
  <c r="F87" i="26" s="1"/>
  <c r="D86" i="26"/>
  <c r="V304" i="18"/>
  <c r="D85" i="26"/>
  <c r="V369" i="19"/>
  <c r="X369" i="19" s="1"/>
  <c r="D84" i="26"/>
  <c r="V334" i="20"/>
  <c r="X334" i="20" s="1"/>
  <c r="L429" i="21"/>
  <c r="F83" i="26" s="1"/>
  <c r="D83" i="26"/>
  <c r="V364" i="21"/>
  <c r="X364" i="21" s="1"/>
  <c r="E81" i="26"/>
  <c r="E103" i="26" s="1"/>
  <c r="D81" i="26"/>
  <c r="V398" i="23"/>
  <c r="X398" i="23" s="1"/>
  <c r="L310" i="22"/>
  <c r="F82" i="26" s="1"/>
  <c r="D80" i="26"/>
  <c r="L201" i="24"/>
  <c r="F80" i="26" s="1"/>
  <c r="L212" i="6"/>
  <c r="F99" i="26" s="1"/>
  <c r="L683" i="5"/>
  <c r="F98" i="26" s="1"/>
  <c r="L479" i="7"/>
  <c r="F97" i="26" s="1"/>
  <c r="L445" i="8"/>
  <c r="F96" i="26" s="1"/>
  <c r="L506" i="11"/>
  <c r="F93" i="26" s="1"/>
  <c r="L519" i="13"/>
  <c r="F91" i="26" s="1"/>
  <c r="L329" i="14"/>
  <c r="F90" i="26" s="1"/>
  <c r="L399" i="20"/>
  <c r="F84" i="26" s="1"/>
  <c r="L470" i="23"/>
  <c r="F81" i="26" s="1"/>
  <c r="L336" i="16"/>
  <c r="L337" i="16" s="1"/>
  <c r="L338" i="16" s="1"/>
  <c r="L429" i="19"/>
  <c r="L364" i="18"/>
  <c r="L352" i="15"/>
  <c r="L451" i="10"/>
  <c r="L306" i="3"/>
  <c r="L401" i="20" l="1"/>
  <c r="L402" i="20" s="1"/>
  <c r="L403" i="20" s="1"/>
  <c r="L547" i="4"/>
  <c r="L548" i="4" s="1"/>
  <c r="L549" i="4" s="1"/>
  <c r="L502" i="9"/>
  <c r="L503" i="9" s="1"/>
  <c r="L504" i="9" s="1"/>
  <c r="L559" i="12"/>
  <c r="L560" i="12" s="1"/>
  <c r="L561" i="12" s="1"/>
  <c r="L331" i="14"/>
  <c r="L332" i="14" s="1"/>
  <c r="L333" i="14" s="1"/>
  <c r="L339" i="17"/>
  <c r="L340" i="17" s="1"/>
  <c r="L341" i="17" s="1"/>
  <c r="L431" i="21"/>
  <c r="L432" i="21" s="1"/>
  <c r="L433" i="21" s="1"/>
  <c r="L312" i="22"/>
  <c r="L313" i="22" s="1"/>
  <c r="L314" i="22" s="1"/>
  <c r="L214" i="6"/>
  <c r="L215" i="6" s="1"/>
  <c r="L216" i="6" s="1"/>
  <c r="L508" i="11"/>
  <c r="L509" i="11" s="1"/>
  <c r="D103" i="26"/>
  <c r="D104" i="26" s="1"/>
  <c r="L472" i="23"/>
  <c r="L473" i="23" s="1"/>
  <c r="L474" i="23" s="1"/>
  <c r="L203" i="24"/>
  <c r="L204" i="24" s="1"/>
  <c r="L205" i="24" s="1"/>
  <c r="L685" i="5"/>
  <c r="L686" i="5" s="1"/>
  <c r="L687" i="5" s="1"/>
  <c r="L481" i="7"/>
  <c r="L482" i="7" s="1"/>
  <c r="L483" i="7" s="1"/>
  <c r="L447" i="8"/>
  <c r="L448" i="8" s="1"/>
  <c r="L449" i="8" s="1"/>
  <c r="L521" i="13"/>
  <c r="L522" i="13" s="1"/>
  <c r="L523" i="13" s="1"/>
  <c r="L430" i="19"/>
  <c r="L431" i="19" s="1"/>
  <c r="L365" i="18"/>
  <c r="L366" i="18" s="1"/>
  <c r="L353" i="15"/>
  <c r="L354" i="15" s="1"/>
  <c r="L452" i="10"/>
  <c r="L453" i="10" s="1"/>
  <c r="L307" i="3"/>
  <c r="L308" i="3" s="1"/>
  <c r="L510" i="11" l="1"/>
  <c r="L624" i="27"/>
  <c r="L627" i="27" s="1"/>
  <c r="L629" i="27" l="1"/>
  <c r="L630" i="27" s="1"/>
  <c r="L631" i="27" s="1"/>
  <c r="F102" i="26"/>
  <c r="F103" i="26" s="1"/>
  <c r="F104" i="26" s="1"/>
  <c r="G104" i="26" s="1"/>
</calcChain>
</file>

<file path=xl/sharedStrings.xml><?xml version="1.0" encoding="utf-8"?>
<sst xmlns="http://schemas.openxmlformats.org/spreadsheetml/2006/main" count="35307" uniqueCount="5526">
  <si>
    <t>СОГЛАСОВАНО:</t>
  </si>
  <si>
    <t>УТВЕРЖДАЮ:</t>
  </si>
  <si>
    <t/>
  </si>
  <si>
    <t>"____" ________________ 2025 года</t>
  </si>
  <si>
    <t>(наименование стройки)</t>
  </si>
  <si>
    <t>ЛОКАЛЬНАЯ СМЕТА № 1632-2021-8.4-ЭОМ_07.06.053-П-00-01</t>
  </si>
  <si>
    <t>(локальная смета)</t>
  </si>
  <si>
    <t>на Силовое электрооборудование.Электрическое освещение (внутреннее), Здание КПП со спецпроходной</t>
  </si>
  <si>
    <t>(наименование работ и затрат, наименование объекта)</t>
  </si>
  <si>
    <t>Основание:</t>
  </si>
  <si>
    <t>1632-2021-8.4-ЭОМ Арх.15880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</si>
  <si>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</si>
  <si>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</si>
  <si>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</si>
  <si>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</si>
  <si>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</si>
  <si>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</si>
  <si>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</si>
  <si>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</si>
  <si>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</si>
  <si>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</si>
  <si>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</si>
  <si>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</si>
  <si>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</si>
  <si>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</si>
  <si>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</si>
  <si>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</si>
  <si>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</si>
  <si>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</si>
  <si>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</si>
  <si>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</si>
  <si>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</si>
  <si>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</si>
  <si>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</si>
  <si>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</si>
  <si>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</si>
  <si>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</si>
  <si>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</si>
  <si>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</si>
  <si>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</si>
  <si>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2 227,99
512,39</t>
  </si>
  <si>
    <t>634,31
64,31</t>
  </si>
  <si>
    <t>1 Прочие объекты ОЗП=22,53; ЭМ=11,42; ЗПМ=22,53; МАТ=8,56</t>
  </si>
  <si>
    <t>17 385,05
3 477,26</t>
  </si>
  <si>
    <t>Объем=0,6*Ф10*4</t>
  </si>
  <si>
    <t>Накладные расходы 97% ФОТ (от 31 183,43)</t>
  </si>
  <si>
    <t>Сметная прибыль 51% ФОТ (от 31 183,43)</t>
  </si>
  <si>
    <t>Итого c накладными и см. прибылью</t>
  </si>
  <si>
    <t>2
О</t>
  </si>
  <si>
    <t>ТЦ_62.1.02.13_78_7804526950_13.02.2024_02</t>
  </si>
  <si>
    <t>ГРЩ1. Главный распределительный щит</t>
  </si>
  <si>
    <t>компл.</t>
  </si>
  <si>
    <t>2 Оборудование МАТ=6,23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</si>
  <si>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</si>
  <si>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</si>
  <si>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</si>
  <si>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</si>
  <si>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480,75
363,22</t>
  </si>
  <si>
    <t>3,08
0,29</t>
  </si>
  <si>
    <t>15,84
2,91</t>
  </si>
  <si>
    <t>Объем=(5*4+5*5) / 100</t>
  </si>
  <si>
    <t>Накладные расходы 97% ФОТ (от 3 685,38)</t>
  </si>
  <si>
    <t>Сметная прибыль 51% ФОТ (от 3 685,38)</t>
  </si>
  <si>
    <t>4</t>
  </si>
  <si>
    <t>ТЕРм08-03-574-02</t>
  </si>
  <si>
    <t>Разводка по устройствам и подключение жил кабелей или проводов сечением: до 16 мм2</t>
  </si>
  <si>
    <t>930,84
750,21</t>
  </si>
  <si>
    <t>18,80
0,29</t>
  </si>
  <si>
    <t>10,74
0,32</t>
  </si>
  <si>
    <t>Объем=5 / 100</t>
  </si>
  <si>
    <t>Накладные расходы 97% ФОТ (от 845,44)</t>
  </si>
  <si>
    <t>Сметная прибыль 51% ФОТ (от 845,44)</t>
  </si>
  <si>
    <t>5</t>
  </si>
  <si>
    <t>ТЕРм08-03-574-03</t>
  </si>
  <si>
    <t>Разводка по устройствам и подключение жил кабелей или проводов сечением: до 35 мм2</t>
  </si>
  <si>
    <t>1 128,66
838,86</t>
  </si>
  <si>
    <t>24,59
0,56</t>
  </si>
  <si>
    <t>14,04
0,63</t>
  </si>
  <si>
    <t>Накладные расходы 97% ФОТ (от 945,60)</t>
  </si>
  <si>
    <t>Сметная прибыль 51% ФОТ (от 945,60)</t>
  </si>
  <si>
    <t>6</t>
  </si>
  <si>
    <t>ТЕРм08-03-574-07</t>
  </si>
  <si>
    <t>Разводка по устройствам и подключение жил кабелей или проводов сечением: до 150 мм2</t>
  </si>
  <si>
    <t>2 160,52
1 705,82</t>
  </si>
  <si>
    <t>42,35
1,13</t>
  </si>
  <si>
    <t>72,55
3,81</t>
  </si>
  <si>
    <t>Объем=15 / 100</t>
  </si>
  <si>
    <t>Накладные расходы 97% ФОТ (от 5 768,62)</t>
  </si>
  <si>
    <t>Сметная прибыль 51% ФОТ (от 5 768,62)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</si>
  <si>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</si>
  <si>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</si>
  <si>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</si>
  <si>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374,73
152,42</t>
  </si>
  <si>
    <t>200,61
16,64</t>
  </si>
  <si>
    <t>1 832,74
299,93</t>
  </si>
  <si>
    <t>Объем=0,8*Ф11</t>
  </si>
  <si>
    <t>Накладные расходы 97% ФОТ (от 3 047,17)</t>
  </si>
  <si>
    <t>Сметная прибыль 51% ФОТ (от 3 047,17)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</si>
  <si>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</si>
  <si>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</si>
  <si>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</si>
  <si>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</si>
  <si>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2,82
0,52</t>
  </si>
  <si>
    <t>Объем=(3+5) / 100</t>
  </si>
  <si>
    <t>Накладные расходы 97% ФОТ (от 655,18)</t>
  </si>
  <si>
    <t>Сметная прибыль 51% ФОТ (от 655,18)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</si>
  <si>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</si>
  <si>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</si>
  <si>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</si>
  <si>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</si>
  <si>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99,19
55,35</t>
  </si>
  <si>
    <t>4,07
0,29</t>
  </si>
  <si>
    <t>92,98
12,95</t>
  </si>
  <si>
    <t>Объем=Ф2+Ф4</t>
  </si>
  <si>
    <t>Накладные расходы 97% ФОТ (от 2 507,00)</t>
  </si>
  <si>
    <t>Сметная прибыль 51% ФОТ (от 2 507,00)</t>
  </si>
  <si>
    <t>11
О</t>
  </si>
  <si>
    <t>ТЦ_62.1.02.16_78_7804526950_13.02.2024_02</t>
  </si>
  <si>
    <t>1ЩО1. Щит освещения</t>
  </si>
  <si>
    <t>12</t>
  </si>
  <si>
    <t>6,34
1,17</t>
  </si>
  <si>
    <t>Объем=(3*6) / 100</t>
  </si>
  <si>
    <t>Накладные расходы 97% ФОТ (от 1 474,16)</t>
  </si>
  <si>
    <t>Сметная прибыль 51% ФОТ (от 1 474,16)</t>
  </si>
  <si>
    <t>13
О</t>
  </si>
  <si>
    <t>1ЩАО1. Щит аварийного освещения</t>
  </si>
  <si>
    <t>14</t>
  </si>
  <si>
    <t>7,39
1,36</t>
  </si>
  <si>
    <t>Объем=(3*7) / 100</t>
  </si>
  <si>
    <t>Накладные расходы 97% ФОТ (от 1 719,84)</t>
  </si>
  <si>
    <t>Сметная прибыль 51% ФОТ (от 1 719,84)</t>
  </si>
  <si>
    <t>15</t>
  </si>
  <si>
    <t>ТЕРм08-03-573-04</t>
  </si>
  <si>
    <t>Шкаф (пульт) управления навесной, высота, ширина и глубина: до 600х600х350 мм</t>
  </si>
  <si>
    <t>109,82
51,24</t>
  </si>
  <si>
    <t>54,49
6,59</t>
  </si>
  <si>
    <t>1 866,72
445,38</t>
  </si>
  <si>
    <t>Объем=Ф6+Ф7+Ф9</t>
  </si>
  <si>
    <t>Накладные расходы 97% ФОТ (от 3 908,96)</t>
  </si>
  <si>
    <t>Сметная прибыль 51% ФОТ (от 3 908,96)</t>
  </si>
  <si>
    <t>16
О</t>
  </si>
  <si>
    <t>1ЩВО1. Щит распределительный ОВ</t>
  </si>
  <si>
    <t>17</t>
  </si>
  <si>
    <t>22,17
4,08</t>
  </si>
  <si>
    <t>Объем=(5*9+3*6) / 100</t>
  </si>
  <si>
    <t>Накладные расходы 97% ФОТ (от 5 159,53)</t>
  </si>
  <si>
    <t>Сметная прибыль 51% ФОТ (от 5 159,53)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</si>
  <si>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</si>
  <si>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</si>
  <si>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</si>
  <si>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</si>
  <si>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</si>
  <si>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12,32
2,27</t>
  </si>
  <si>
    <t>Объем=(5*4+3*5) / 100</t>
  </si>
  <si>
    <t>Накладные расходы 97% ФОТ (от 2 866,41)</t>
  </si>
  <si>
    <t>Сметная прибыль 51% ФОТ (от 2 866,41)</t>
  </si>
  <si>
    <t>21</t>
  </si>
  <si>
    <t>ТЕРм10-02-016-06</t>
  </si>
  <si>
    <t>Отдельно устанавливаемый: преобразователь или блок питания</t>
  </si>
  <si>
    <t>362,62
244,15</t>
  </si>
  <si>
    <t>52,70
9,23</t>
  </si>
  <si>
    <t>1 203,77
416,11</t>
  </si>
  <si>
    <t>Объем=Ф22+Ф156</t>
  </si>
  <si>
    <t>Накладные расходы 90% ФОТ (от 11 417,28)</t>
  </si>
  <si>
    <t>Сметная прибыль 46% ФОТ (от 11 417,28)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</si>
  <si>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</si>
  <si>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</si>
  <si>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</si>
  <si>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</si>
  <si>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</si>
  <si>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</si>
  <si>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</si>
  <si>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</si>
  <si>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</si>
  <si>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</si>
  <si>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6 112,88
4 618,03</t>
  </si>
  <si>
    <t>316,40
27,92</t>
  </si>
  <si>
    <t>650,39
113,23</t>
  </si>
  <si>
    <t>Объем=(Ф27+Ф28) / 100</t>
  </si>
  <si>
    <t>Накладные расходы 97% ФОТ (от 18 841,20)</t>
  </si>
  <si>
    <t>Сметная прибыль 51% ФОТ (от 18 841,20)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</si>
  <si>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</si>
  <si>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</si>
  <si>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</si>
  <si>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</si>
  <si>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</si>
  <si>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</si>
  <si>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</si>
  <si>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</si>
  <si>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</si>
  <si>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1 930,32
1 475,35</t>
  </si>
  <si>
    <t>30,85
2,82</t>
  </si>
  <si>
    <t>109,23
19,68</t>
  </si>
  <si>
    <t>Объем=(Ф30+Ф31+Ф32) / 100</t>
  </si>
  <si>
    <t>Накладные расходы 97% ФОТ (от 10 323,94)</t>
  </si>
  <si>
    <t>Сметная прибыль 51% ФОТ (от 10 323,94)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</si>
  <si>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</si>
  <si>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</si>
  <si>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</si>
  <si>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</si>
  <si>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</si>
  <si>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</si>
  <si>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</si>
  <si>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</si>
  <si>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</si>
  <si>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2 350,44
1 527,23</t>
  </si>
  <si>
    <t>307,29
24,83</t>
  </si>
  <si>
    <t>1 368,61
218,16</t>
  </si>
  <si>
    <t>Объем=(Ф35+Ф36+Ф37+Ф15+Ф16) / 100</t>
  </si>
  <si>
    <t>Накладные расходы 97% ФОТ (от 13 637,51)</t>
  </si>
  <si>
    <t>Сметная прибыль 51% ФОТ (от 13 637,51)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</si>
  <si>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</si>
  <si>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</si>
  <si>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</si>
  <si>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</si>
  <si>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</si>
  <si>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</si>
  <si>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</si>
  <si>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</si>
  <si>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</si>
  <si>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</si>
  <si>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</si>
  <si>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</si>
  <si>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</si>
  <si>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2 206,79
1 698,47</t>
  </si>
  <si>
    <t>61,72
5,65</t>
  </si>
  <si>
    <t>77,53
13,99</t>
  </si>
  <si>
    <t>Объем=(Ф23+Ф24) / 100</t>
  </si>
  <si>
    <t>Накладные расходы 97% ФОТ (от 4 223,31)</t>
  </si>
  <si>
    <t>Сметная прибыль 51% ФОТ (от 4 223,31)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</si>
  <si>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</si>
  <si>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</si>
  <si>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</si>
  <si>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</si>
  <si>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</si>
  <si>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</si>
  <si>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</si>
  <si>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</si>
  <si>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</si>
  <si>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146,91
110,52</t>
  </si>
  <si>
    <t>6,18
0,56</t>
  </si>
  <si>
    <t>654,46
117,82</t>
  </si>
  <si>
    <t>Объем=((968-40)) / 100</t>
  </si>
  <si>
    <t>Накладные расходы 97% ФОТ (от 23 224,12)</t>
  </si>
  <si>
    <t>Сметная прибыль 51% ФОТ (от 23 224,12)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</si>
  <si>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</si>
  <si>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</si>
  <si>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</si>
  <si>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191,04
128,97</t>
  </si>
  <si>
    <t>9,26
0,85</t>
  </si>
  <si>
    <t>42,29
7,67</t>
  </si>
  <si>
    <t>Объем=40 / 100</t>
  </si>
  <si>
    <t>Накладные расходы 97% ФОТ (от 1 169,97)</t>
  </si>
  <si>
    <t>Сметная прибыль 51% ФОТ (от 1 169,97)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</si>
  <si>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</si>
  <si>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</si>
  <si>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</si>
  <si>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366,93
250,98</t>
  </si>
  <si>
    <t>58,13
2,82</t>
  </si>
  <si>
    <t>14 054,19
1 343,84</t>
  </si>
  <si>
    <t>Объем=(Каб_Общ-(Ф82+кт1)*100) / 100</t>
  </si>
  <si>
    <t>Накладные расходы 97% ФОТ (от 121 049,38)</t>
  </si>
  <si>
    <t>Сметная прибыль 51% ФОТ (от 121 049,38)</t>
  </si>
  <si>
    <t>ТЦ_21.1.06.08_78_7804526950_13.02.2024_02</t>
  </si>
  <si>
    <t>Кабель силовой  ИнСил-ППнг(А)-HF (N, PE)-1,0 5х25
// вес кг/метр</t>
  </si>
  <si>
    <t>м</t>
  </si>
  <si>
    <t>Объем=20*1,02</t>
  </si>
  <si>
    <t>Кабель силовой  ИнСил-ППнг(А)-HF (N, PE)-1,0 5х16
// вес 1,24 кг/метр</t>
  </si>
  <si>
    <t>Объем=40*1,02</t>
  </si>
  <si>
    <t>Кабель силовой  ИнСил-ППнг(А)-HF (N, PE)-1,0 5х6
// вес  0,64 кг/метр</t>
  </si>
  <si>
    <t>Объем=155*1,02</t>
  </si>
  <si>
    <t>Кабель силовой  ИнСил-ППнг(А)-HF (N, PE)-1,0 3х6
// вес 0,48 кг/метр</t>
  </si>
  <si>
    <t>Объем=100*1,02</t>
  </si>
  <si>
    <t>Кабель силовой  ИнСил-ППнг(А)-HF (N, PE)-1,0 5х4
// вес 0,39 кг/метр</t>
  </si>
  <si>
    <t>Объем=110*1,02</t>
  </si>
  <si>
    <t>Кабель силовой  ИнСил-ППнг(А)-HF (N, PE)-1,0 5х2,5
// вес  0,37 кг/метр</t>
  </si>
  <si>
    <t>Объем=410*1,02</t>
  </si>
  <si>
    <t>Кабель силовой  ИнСил-ППнг(А)-HF (N, PE)-1,0 3х2,5
// вес 0,28 кг/метр</t>
  </si>
  <si>
    <t>Объем=700*1,02</t>
  </si>
  <si>
    <t>Кабель силовой  ИнСил-ППнг(А)-HF (N, PE)-1,0 3х1,5
// вес 0,23 кг/ метр</t>
  </si>
  <si>
    <t>Объем=900*1,02</t>
  </si>
  <si>
    <t>Кабель силовой огнестойкий ИнСил-ППнг(А)-FRHF (N, PE)-1,0 5х4
// вес 0,61 кг/метр</t>
  </si>
  <si>
    <t>Кабель силовой огнестойкий ИнСил-ППнг(А)-FRHF (N, PE)-1,0 5х2,5
// вес 0,45 кг/метр</t>
  </si>
  <si>
    <t>Объем=10*1,02</t>
  </si>
  <si>
    <t>Кабель силовой огнестойкий ИнСил-ППнг(А)-FRHF (N, PE)-1,0 3х1,5
// вес 0,3 кг/метр</t>
  </si>
  <si>
    <t>Объем=550*1,02</t>
  </si>
  <si>
    <t>Кабель силовой огнестойкий ИнСил-ППнг(А)-FRHF (N, PE)-1,0 4х1,5
// вес 0,34 кг/метр</t>
  </si>
  <si>
    <t>Объем=50*1,02</t>
  </si>
  <si>
    <t>43</t>
  </si>
  <si>
    <t>ТЕРм08-02-398-04</t>
  </si>
  <si>
    <t>Провод в лотках, сечением: до 120 мм2</t>
  </si>
  <si>
    <t>165,49
83,86</t>
  </si>
  <si>
    <t>55,55
5,08</t>
  </si>
  <si>
    <t>95,15
17,18</t>
  </si>
  <si>
    <t>Объем=(Ф53/1,02) / 100</t>
  </si>
  <si>
    <t>Накладные расходы 97% ФОТ (от 300,58)</t>
  </si>
  <si>
    <t>Сметная прибыль 51% ФОТ (от 300,58)</t>
  </si>
  <si>
    <t>ТЦ_21.2.03.02_78_7804526950_13.02.2024_02</t>
  </si>
  <si>
    <t>Провод медный ИнСил-ПуГВнг(А)- 0,45 1х95
// вес 1,026 кг/метр</t>
  </si>
  <si>
    <t>Объем=15*1,02</t>
  </si>
  <si>
    <t>44</t>
  </si>
  <si>
    <t>ТЕРм08-02-398-02</t>
  </si>
  <si>
    <t>Провод в лотках, сечением: до 35 мм2</t>
  </si>
  <si>
    <t>72,18
42,24</t>
  </si>
  <si>
    <t>10,58
1,90</t>
  </si>
  <si>
    <t>Объем=(Ф54/1,02) / 100</t>
  </si>
  <si>
    <t>Накладные расходы 97% ФОТ (от 144,65)</t>
  </si>
  <si>
    <t>Сметная прибыль 51% ФОТ (от 144,65)</t>
  </si>
  <si>
    <t>Провод медный ИнСил-ПуГВнг(А) - 0,45 1х35
// вес 0,397 кг/метр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</si>
  <si>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</si>
  <si>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</si>
  <si>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</si>
  <si>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869,56
659,42</t>
  </si>
  <si>
    <t>38,26
0,85</t>
  </si>
  <si>
    <t>919,71
40,36</t>
  </si>
  <si>
    <t>Объем=((Ф56+Ф55)/1,02) / 100</t>
  </si>
  <si>
    <t>Накладные расходы 97% ФОТ (от 31 312,40)</t>
  </si>
  <si>
    <t>Сметная прибыль 51% ФОТ (от 31 312,40)</t>
  </si>
  <si>
    <t>Провод медный ИнСил-ПуГВнг(А) - 0,45 1х25
// вес 0,28 кг/метр</t>
  </si>
  <si>
    <t>Объем=160*1,02</t>
  </si>
  <si>
    <t>Провод медный ИнСил-ПуГВнг(А) - 0,45 1х6
// вес  0,0742 кг кг/метр</t>
  </si>
  <si>
    <t>Объем=50*1,03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</si>
  <si>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</si>
  <si>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</si>
  <si>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</si>
  <si>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</si>
  <si>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</si>
  <si>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21,59
7,97</t>
  </si>
  <si>
    <t>Объем=5*0,3</t>
  </si>
  <si>
    <t>Накладные расходы 97% ФОТ (от 269,33)</t>
  </si>
  <si>
    <t>Сметная прибыль 51% ФОТ (от 269,33)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</si>
  <si>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</si>
  <si>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</si>
  <si>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</si>
  <si>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</si>
  <si>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</si>
  <si>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</si>
  <si>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</si>
  <si>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</si>
  <si>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</si>
  <si>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</si>
  <si>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</si>
  <si>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</si>
  <si>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</si>
  <si>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</si>
  <si>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</si>
  <si>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155 891,12
3 553,67</t>
  </si>
  <si>
    <t>Объем=5*0,00031</t>
  </si>
  <si>
    <t>Накладные расходы 97% ФОТ (от 124,10)</t>
  </si>
  <si>
    <t>Сметная прибыль 55% ФОТ (от 124,10)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</si>
  <si>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</si>
  <si>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</si>
  <si>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</si>
  <si>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</si>
  <si>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</si>
  <si>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</si>
  <si>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</si>
  <si>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</si>
  <si>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</si>
  <si>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11 461,81
1 234,47</t>
  </si>
  <si>
    <t>Объем=4 / 100</t>
  </si>
  <si>
    <t>Накладные расходы 97% ФОТ (от 1 112,50)</t>
  </si>
  <si>
    <t>Сметная прибыль 55% ФОТ (от 1 112,50)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</si>
  <si>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</si>
  <si>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</si>
  <si>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</si>
  <si>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</si>
  <si>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</si>
  <si>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</si>
  <si>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Объем=6/1000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</si>
  <si>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</si>
  <si>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</si>
  <si>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</si>
  <si>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</si>
  <si>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</si>
  <si>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1 690,13
1 107,24</t>
  </si>
  <si>
    <t>485,89
35,26</t>
  </si>
  <si>
    <t>484 656,47
69 384,79</t>
  </si>
  <si>
    <t>Объем=2*33+3*1,9+1*3,2+0,06*40+0,1*8+0,11*16+0,02*36+0,05*68+0,004*416+1,7</t>
  </si>
  <si>
    <t>Накладные расходы 97% ФОТ (от 2 248 284,35)</t>
  </si>
  <si>
    <t>Сметная прибыль 51% ФОТ (от 2 248 284,35)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</si>
  <si>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</si>
  <si>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</si>
  <si>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</si>
  <si>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</si>
  <si>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</si>
  <si>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</si>
  <si>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</si>
  <si>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</si>
  <si>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</si>
  <si>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</si>
  <si>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</si>
  <si>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</si>
  <si>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</si>
  <si>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</si>
  <si>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</si>
  <si>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</si>
  <si>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</si>
  <si>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</si>
  <si>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</si>
  <si>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</si>
  <si>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</si>
  <si>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</si>
  <si>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</si>
  <si>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</si>
  <si>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</si>
  <si>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</si>
  <si>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</si>
  <si>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</si>
  <si>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</si>
  <si>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</si>
  <si>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</si>
  <si>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</si>
  <si>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</si>
  <si>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</si>
  <si>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</si>
  <si>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</si>
  <si>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</si>
  <si>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</si>
  <si>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</si>
  <si>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725,25
476,57</t>
  </si>
  <si>
    <t>171,28
0,29</t>
  </si>
  <si>
    <t>234,72
0,78</t>
  </si>
  <si>
    <t>Объем=12 / 100</t>
  </si>
  <si>
    <t>Накладные расходы 97% ФОТ (от 1 289,24)</t>
  </si>
  <si>
    <t>Сметная прибыль 51% ФОТ (от 1 289,24)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</si>
  <si>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</si>
  <si>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</si>
  <si>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</si>
  <si>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</si>
  <si>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</si>
  <si>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81,83
74,38</t>
  </si>
  <si>
    <t>Накладные расходы 95% ФОТ (от 100 549,59)</t>
  </si>
  <si>
    <t>Сметная прибыль 53% ФОТ (от 100 549,59)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</si>
  <si>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</si>
  <si>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</si>
  <si>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</si>
  <si>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</si>
  <si>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</si>
  <si>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</si>
  <si>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</si>
  <si>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566,00
311,67</t>
  </si>
  <si>
    <t>149,75
10,72</t>
  </si>
  <si>
    <t>307,83
43,47</t>
  </si>
  <si>
    <t>Накладные расходы 97% ФОТ (от 1 307,43)</t>
  </si>
  <si>
    <t>Сметная прибыль 51% ФОТ (от 1 307,43)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</si>
  <si>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</si>
  <si>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</si>
  <si>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</si>
  <si>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Объем=3*6*1,03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</si>
  <si>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</si>
  <si>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</si>
  <si>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</si>
  <si>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177,26
160,47</t>
  </si>
  <si>
    <t>Объем=300 / 100</t>
  </si>
  <si>
    <t>Накладные расходы 97% ФОТ (от 10 846,23)</t>
  </si>
  <si>
    <t>Сметная прибыль 51% ФОТ (от 10 846,23)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</si>
  <si>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</si>
  <si>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</si>
  <si>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</si>
  <si>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</si>
  <si>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Объем=(300*1,02) / 10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</si>
  <si>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</si>
  <si>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</si>
  <si>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</si>
  <si>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</si>
  <si>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</si>
  <si>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</si>
  <si>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</si>
  <si>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</si>
  <si>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</si>
  <si>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</si>
  <si>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1 531,51
850,85</t>
  </si>
  <si>
    <t>582,89
230,91</t>
  </si>
  <si>
    <t>4 792,75
3 745,71</t>
  </si>
  <si>
    <t>Объем=(Ф95+Ф96+Ф97) / 100</t>
  </si>
  <si>
    <t>Накладные расходы 97% ФОТ (от 17 547,90)</t>
  </si>
  <si>
    <t>Сметная прибыль 51% ФОТ (от 17 547,90)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</si>
  <si>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</si>
  <si>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</si>
  <si>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</si>
  <si>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</si>
  <si>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</si>
  <si>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</si>
  <si>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</si>
  <si>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</si>
  <si>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</si>
  <si>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</si>
  <si>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</si>
  <si>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</si>
  <si>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</si>
  <si>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</si>
  <si>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</si>
  <si>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</si>
  <si>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</si>
  <si>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</si>
  <si>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</si>
  <si>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</si>
  <si>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</si>
  <si>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</si>
  <si>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</si>
  <si>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</si>
  <si>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</si>
  <si>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</si>
  <si>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</si>
  <si>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</si>
  <si>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</si>
  <si>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</si>
  <si>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</si>
  <si>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</si>
  <si>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</si>
  <si>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</si>
  <si>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</si>
  <si>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</si>
  <si>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Объем=0,01*8/1000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</si>
  <si>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</si>
  <si>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</si>
  <si>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</si>
  <si>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</si>
  <si>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</si>
  <si>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</si>
  <si>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Объем=10 / 10</t>
  </si>
  <si>
    <t>109</t>
  </si>
  <si>
    <t>19,56
0,06</t>
  </si>
  <si>
    <t>Объем=(Ф19) / 100</t>
  </si>
  <si>
    <t>Накладные расходы 97% ФОТ (от 107,43)</t>
  </si>
  <si>
    <t>Сметная прибыль 51% ФОТ (от 107,43)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</si>
  <si>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</si>
  <si>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</si>
  <si>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</si>
  <si>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</si>
  <si>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</si>
  <si>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</si>
  <si>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</si>
  <si>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</si>
  <si>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</si>
  <si>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46,66
41,11</t>
  </si>
  <si>
    <t>20,77
3,82</t>
  </si>
  <si>
    <t>Объем=(Ф106+Ф105) / 100</t>
  </si>
  <si>
    <t>Накладные расходы 97% ФОТ (от 550,32)</t>
  </si>
  <si>
    <t>Сметная прибыль 51% ФОТ (от 550,32)</t>
  </si>
  <si>
    <t>114</t>
  </si>
  <si>
    <t>Консоль 500 мм БСМ-02.50.5025
// вес</t>
  </si>
  <si>
    <t>Объем=18+18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</si>
  <si>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</si>
  <si>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</si>
  <si>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</si>
  <si>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</si>
  <si>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</si>
  <si>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42,97
34,62</t>
  </si>
  <si>
    <t>3,87
0,71</t>
  </si>
  <si>
    <t>Объем=(Ф102+Ф104) / 100</t>
  </si>
  <si>
    <t>Накладные расходы 97% ФОТ (от 86,50)</t>
  </si>
  <si>
    <t>Сметная прибыль 51% ФОТ (от 86,50)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</si>
  <si>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</si>
  <si>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</si>
  <si>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</si>
  <si>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</si>
  <si>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</si>
  <si>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</si>
  <si>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</si>
  <si>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1 202,45
753,46</t>
  </si>
  <si>
    <t>292,08
0,29</t>
  </si>
  <si>
    <t>33,36
0,06</t>
  </si>
  <si>
    <t>Объем=(Ф18) / 100</t>
  </si>
  <si>
    <t>Накладные расходы 97% ФОТ (от 169,81)</t>
  </si>
  <si>
    <t>Сметная прибыль 51% ФОТ (от 169,81)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</si>
  <si>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</si>
  <si>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</si>
  <si>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</si>
  <si>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</si>
  <si>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</si>
  <si>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Объем=48 / 10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</si>
  <si>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</si>
  <si>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</si>
  <si>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</si>
  <si>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</si>
  <si>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</si>
  <si>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</si>
  <si>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</si>
  <si>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31,62
24,64</t>
  </si>
  <si>
    <t>3,47
0,29</t>
  </si>
  <si>
    <t>79,32
12,95</t>
  </si>
  <si>
    <t>Накладные расходы 95% ФОТ (от 1 123,43)</t>
  </si>
  <si>
    <t>Сметная прибыль 65% ФОТ (от 1 123,43)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</si>
  <si>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</si>
  <si>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</si>
  <si>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</si>
  <si>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</si>
  <si>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</si>
  <si>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</si>
  <si>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809,79
683,19</t>
  </si>
  <si>
    <t>17,17
0,85</t>
  </si>
  <si>
    <t>7,84
0,77</t>
  </si>
  <si>
    <t>Накладные расходы 97% ФОТ (от 616,46)</t>
  </si>
  <si>
    <t>Сметная прибыль 51% ФОТ (от 616,46)</t>
  </si>
  <si>
    <t>126
О</t>
  </si>
  <si>
    <t>ТССЦ-509-1441</t>
  </si>
  <si>
    <t>Выключатель одноклавишный для открытой проводки// 069711</t>
  </si>
  <si>
    <t>Объем=(МАСТЕР*100) / 10</t>
  </si>
  <si>
    <t>127</t>
  </si>
  <si>
    <t>ТЕРм08-03-591-05</t>
  </si>
  <si>
    <t>Выключатель: двухклавишный утопленного типа при скрытой проводке</t>
  </si>
  <si>
    <t>611,31
567,31</t>
  </si>
  <si>
    <t>7,88
0,85</t>
  </si>
  <si>
    <t>3,60
0,77</t>
  </si>
  <si>
    <t>Накладные расходы 97% ФОТ (от 512,03)</t>
  </si>
  <si>
    <t>Сметная прибыль 51% ФОТ (от 512,03)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</si>
  <si>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</si>
  <si>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</si>
  <si>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</si>
  <si>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</si>
  <si>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</si>
  <si>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</si>
  <si>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600,76
556,93</t>
  </si>
  <si>
    <t>26,99
5,75</t>
  </si>
  <si>
    <t>Объем=(16+Ф21*10+Ф25) / 100</t>
  </si>
  <si>
    <t>Накладные расходы 97% ФОТ (от 3 770,06)</t>
  </si>
  <si>
    <t>Сметная прибыль 51% ФОТ (от 3 770,06)</t>
  </si>
  <si>
    <t>130</t>
  </si>
  <si>
    <t>ТЦ_20.4.01.01_78_7804526950_13.02.2024_02</t>
  </si>
  <si>
    <t>Выключатель одноклавишный на 2 модуля, 6 А, 220 В,белый,IP20//077010</t>
  </si>
  <si>
    <t>Объем=МАСТЕР*100</t>
  </si>
  <si>
    <t>131</t>
  </si>
  <si>
    <t>ТССЦ-509-1201</t>
  </si>
  <si>
    <t>Выключатель одноклавишный для скрытой проводки//077000</t>
  </si>
  <si>
    <t>Объем=2 / 10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</si>
  <si>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</si>
  <si>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</si>
  <si>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</si>
  <si>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</si>
  <si>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</si>
  <si>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Объем=33 / 100</t>
  </si>
  <si>
    <t>134</t>
  </si>
  <si>
    <t>ТССЦ-509-7977</t>
  </si>
  <si>
    <t>Рамка пластиковая на 2 модуля для монтажа на профиль 60х20 мм</t>
  </si>
  <si>
    <t>135</t>
  </si>
  <si>
    <t>12,59
2,68</t>
  </si>
  <si>
    <t>Объем=14 / 100</t>
  </si>
  <si>
    <t>Накладные расходы 97% ФОТ (от 1 759,36)</t>
  </si>
  <si>
    <t>Сметная прибыль 51% ФОТ (от 1 759,36)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</si>
  <si>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</si>
  <si>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</si>
  <si>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</si>
  <si>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</si>
  <si>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</si>
  <si>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</si>
  <si>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</si>
  <si>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</si>
  <si>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</si>
  <si>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</si>
  <si>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Объем=47 / 1000</t>
  </si>
  <si>
    <t>139</t>
  </si>
  <si>
    <t>ТЕРм08-03-591-08</t>
  </si>
  <si>
    <t>Розетка штепсельная: неутопленного типа при открытой проводке</t>
  </si>
  <si>
    <t>874,90
747,19</t>
  </si>
  <si>
    <t>3,92
0,38</t>
  </si>
  <si>
    <t>Объем=(Ф12) / 100</t>
  </si>
  <si>
    <t>Накладные расходы 97% ФОТ (от 337,06)</t>
  </si>
  <si>
    <t>Сметная прибыль 51% ФОТ (от 337,06)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</si>
  <si>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</si>
  <si>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</si>
  <si>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</si>
  <si>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</si>
  <si>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</si>
  <si>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</si>
  <si>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94,63
69,85</t>
  </si>
  <si>
    <t>Накладные расходы 97% ФОТ (от 3 147,49)</t>
  </si>
  <si>
    <t>Сметная прибыль 51% ФОТ (от 3 147,49)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</si>
  <si>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</si>
  <si>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</si>
  <si>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</si>
  <si>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</si>
  <si>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Объем=(9+24) / 1000</t>
  </si>
  <si>
    <t>144</t>
  </si>
  <si>
    <t>ТЕРм08-03-591-10</t>
  </si>
  <si>
    <t>Розетка штепсельная: полугерметическая и герметическая</t>
  </si>
  <si>
    <t>1 587,05
1 316,22</t>
  </si>
  <si>
    <t>53,07
2,25</t>
  </si>
  <si>
    <t>12,12
1,02</t>
  </si>
  <si>
    <t>Объем=2 / 100</t>
  </si>
  <si>
    <t>Накладные расходы 97% ФОТ (от 594,11)</t>
  </si>
  <si>
    <t>Сметная прибыль 51% ФОТ (от 594,11)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</si>
  <si>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</si>
  <si>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</si>
  <si>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</si>
  <si>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</si>
  <si>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</si>
  <si>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</si>
  <si>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Объем=МАСТЕР*0,1</t>
  </si>
  <si>
    <t>148</t>
  </si>
  <si>
    <t>345,47
28,95</t>
  </si>
  <si>
    <t>Объем=(33+24) / 100</t>
  </si>
  <si>
    <t>Накладные расходы 97% ФОТ (от 16 931,99)</t>
  </si>
  <si>
    <t>Сметная прибыль 51% ФОТ (от 16 931,99)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</si>
  <si>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</si>
  <si>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</si>
  <si>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</si>
  <si>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</si>
  <si>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</si>
  <si>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</si>
  <si>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</si>
  <si>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</si>
  <si>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</si>
  <si>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Объем=9 / 100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</si>
  <si>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</si>
  <si>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</si>
  <si>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</si>
  <si>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</si>
  <si>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</si>
  <si>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</si>
  <si>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</si>
  <si>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</si>
  <si>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</si>
  <si>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</si>
  <si>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</si>
  <si>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113,68
58,94</t>
  </si>
  <si>
    <t>4,42
0,29</t>
  </si>
  <si>
    <t>201,72
25,91</t>
  </si>
  <si>
    <t>Накладные расходы 97% ФОТ (от 5 337,36)</t>
  </si>
  <si>
    <t>Сметная прибыль 51% ФОТ (от 5 337,36)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</si>
  <si>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</si>
  <si>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</si>
  <si>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</si>
  <si>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</si>
  <si>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</si>
  <si>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</si>
  <si>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75,19
43,84</t>
  </si>
  <si>
    <t>Объем=Ф137+Ф138</t>
  </si>
  <si>
    <t>Накладные расходы 97% ФОТ (от 2 963,01)</t>
  </si>
  <si>
    <t>Сметная прибыль 51% ФОТ (от 2 963,01)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</si>
  <si>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</si>
  <si>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</si>
  <si>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</si>
  <si>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</si>
  <si>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</si>
  <si>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</si>
  <si>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</si>
  <si>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</si>
  <si>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</si>
  <si>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331,73
208,08</t>
  </si>
  <si>
    <t>77,79
5,65</t>
  </si>
  <si>
    <t>3 109,11
445,25</t>
  </si>
  <si>
    <t>Объем=350 / 100</t>
  </si>
  <si>
    <t>Накладные расходы 97% ФОТ (от 16 853,48)</t>
  </si>
  <si>
    <t>Сметная прибыль 51% ФОТ (от 16 853,48)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</si>
  <si>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</si>
  <si>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</si>
  <si>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</si>
  <si>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Объем=350*1,02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</si>
  <si>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</si>
  <si>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</si>
  <si>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</si>
  <si>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</si>
  <si>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</si>
  <si>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</si>
  <si>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</si>
  <si>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</si>
  <si>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</si>
  <si>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</si>
  <si>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</si>
  <si>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</si>
  <si>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</si>
  <si>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</si>
  <si>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</si>
  <si>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</si>
  <si>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111,00
65,00</t>
  </si>
  <si>
    <t>5,57
0,29</t>
  </si>
  <si>
    <t>254,25
25,91</t>
  </si>
  <si>
    <t>Накладные расходы 97% ФОТ (от 5 883,53)</t>
  </si>
  <si>
    <t>Сметная прибыль 51% ФОТ (от 5 883,53)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</si>
  <si>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</si>
  <si>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</si>
  <si>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</si>
  <si>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</si>
  <si>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</si>
  <si>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</si>
  <si>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Объем=(2*25) / 10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</si>
  <si>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</si>
  <si>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</si>
  <si>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</si>
  <si>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</si>
  <si>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767,10
412,14</t>
  </si>
  <si>
    <t>66,06
3,11</t>
  </si>
  <si>
    <t>1 357,85
125,92</t>
  </si>
  <si>
    <t>Объем=180 / 100</t>
  </si>
  <si>
    <t>Накладные расходы 97% ФОТ (от 16 839,72)</t>
  </si>
  <si>
    <t>Сметная прибыль 51% ФОТ (от 16 839,72)</t>
  </si>
  <si>
    <t>172</t>
  </si>
  <si>
    <t>ТССЦ-101-3731</t>
  </si>
  <si>
    <t>Сталь круглая (катанка), диаметром 8 мм</t>
  </si>
  <si>
    <t>Объем=МАСТЕР*100*0,395*т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</si>
  <si>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</si>
  <si>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</si>
  <si>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</si>
  <si>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</si>
  <si>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</si>
  <si>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</si>
  <si>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</si>
  <si>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</si>
  <si>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</si>
  <si>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</si>
  <si>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</si>
  <si>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109,23
4,79</t>
  </si>
  <si>
    <t>Объем=25 / 100</t>
  </si>
  <si>
    <t>Накладные расходы 97% ФОТ (от 3 718,98)</t>
  </si>
  <si>
    <t>Сметная прибыль 51% ФОТ (от 3 718,98)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</si>
  <si>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</si>
  <si>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</si>
  <si>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</si>
  <si>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</si>
  <si>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</si>
  <si>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</si>
  <si>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</si>
  <si>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648,99
436,75</t>
  </si>
  <si>
    <t>109,26
7,05</t>
  </si>
  <si>
    <t>1 622,10
206,47</t>
  </si>
  <si>
    <t>Объем=(Ф49) / 100</t>
  </si>
  <si>
    <t>Накладные расходы 97% ФОТ (от 12 998,35)</t>
  </si>
  <si>
    <t>Сметная прибыль 51% ФОТ (от 12 998,35)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</si>
  <si>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</si>
  <si>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</si>
  <si>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</si>
  <si>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</si>
  <si>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</si>
  <si>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</si>
  <si>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</si>
  <si>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</si>
  <si>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381,38
38,86</t>
  </si>
  <si>
    <t>Объем=Ф46+Ф45</t>
  </si>
  <si>
    <t>Накладные расходы 97% ФОТ (от 8 825,29)</t>
  </si>
  <si>
    <t>Сметная прибыль 51% ФОТ (от 8 825,29)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</si>
  <si>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</si>
  <si>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</si>
  <si>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</si>
  <si>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</si>
  <si>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</si>
  <si>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</si>
  <si>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</si>
  <si>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</si>
  <si>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1 472,14
1 101,24</t>
  </si>
  <si>
    <t>248,42
125,67</t>
  </si>
  <si>
    <t>19,86
19,82</t>
  </si>
  <si>
    <t>Объем=(0,7*Ф47) / 100</t>
  </si>
  <si>
    <t>Накладные расходы 97% ФОТ (от 193,50)</t>
  </si>
  <si>
    <t>Сметная прибыль 51% ФОТ (от 193,50)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</si>
  <si>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</si>
  <si>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</si>
  <si>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</si>
  <si>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</si>
  <si>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</si>
  <si>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364,34
219,40</t>
  </si>
  <si>
    <t>75,36
5,36</t>
  </si>
  <si>
    <t>1 721,21
241,48</t>
  </si>
  <si>
    <t>Объем=(60/3) / 10</t>
  </si>
  <si>
    <t>Накладные расходы 97% ФОТ (от 10 127,51)</t>
  </si>
  <si>
    <t>Сметная прибыль 51% ФОТ (от 10 127,51)</t>
  </si>
  <si>
    <t>191</t>
  </si>
  <si>
    <t>ТССЦ-101-2542</t>
  </si>
  <si>
    <t>Сталь угловая: 50х50 мм</t>
  </si>
  <si>
    <t>Объем=3,77*60*т</t>
  </si>
  <si>
    <t>192</t>
  </si>
  <si>
    <t>ТССЦ-101-0089</t>
  </si>
  <si>
    <t>Болты с шестигранной головкой диаметром резьбы: 8 мм//Болт М8х250</t>
  </si>
  <si>
    <t>Объем=0,1*30*т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</si>
  <si>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</si>
  <si>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</si>
  <si>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</si>
  <si>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</si>
  <si>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</si>
  <si>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</si>
  <si>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</si>
  <si>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1 060,93
542,96</t>
  </si>
  <si>
    <t>169,35
10,72</t>
  </si>
  <si>
    <t>348,11
43,47</t>
  </si>
  <si>
    <t>Объем=18 / 100</t>
  </si>
  <si>
    <t>Накладные расходы 97% ФОТ (от 2 245,39)</t>
  </si>
  <si>
    <t>Сметная прибыль 51% ФОТ (от 2 245,39)</t>
  </si>
  <si>
    <t>195
О</t>
  </si>
  <si>
    <t>Объем=МАСТЕР*100*1,03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</si>
  <si>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</si>
  <si>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</si>
  <si>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</si>
  <si>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469,62
390,40</t>
  </si>
  <si>
    <t>57,72
2,54</t>
  </si>
  <si>
    <t>1 581,95
137,42</t>
  </si>
  <si>
    <t>Объем=240 / 100</t>
  </si>
  <si>
    <t>Накладные расходы 97% ФОТ (от 21 247,24)</t>
  </si>
  <si>
    <t>Сметная прибыль 51% ФОТ (от 21 247,24)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</si>
  <si>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</si>
  <si>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</si>
  <si>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</si>
  <si>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Объем=МАСТЕР*10*1,02</t>
  </si>
  <si>
    <t>198</t>
  </si>
  <si>
    <t>ТЕРм08-10-010-01</t>
  </si>
  <si>
    <t>Прокладка труб гофрированных ПВХ для защиты проводов и кабелей</t>
  </si>
  <si>
    <t>394,82
304,32</t>
  </si>
  <si>
    <t>Объем=560 / 100</t>
  </si>
  <si>
    <t>Накладные расходы 97% ФОТ (от 38 396,01)</t>
  </si>
  <si>
    <t>Сметная прибыль 51% ФОТ (от 38 396,01)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</si>
  <si>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</si>
  <si>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</si>
  <si>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</si>
  <si>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</si>
  <si>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</si>
  <si>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</si>
  <si>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Объем=(15*100) / 10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</si>
  <si>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</si>
  <si>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</si>
  <si>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</si>
  <si>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706,92
564,28</t>
  </si>
  <si>
    <t>114,26
7,34</t>
  </si>
  <si>
    <t>587,20
74,39</t>
  </si>
  <si>
    <t>Объем=45 / 100</t>
  </si>
  <si>
    <t>Накладные расходы 97% ФОТ (от 5 795,36)</t>
  </si>
  <si>
    <t>Сметная прибыль 51% ФОТ (от 5 795,36)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</si>
  <si>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</si>
  <si>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</si>
  <si>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</si>
  <si>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</si>
  <si>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Объем=105 / 100</t>
  </si>
  <si>
    <t>Накладные расходы 97% ФОТ (от 7 199,25)</t>
  </si>
  <si>
    <t>Сметная прибыль 51% ФОТ (от 7 199,25)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</si>
  <si>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</si>
  <si>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</si>
  <si>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</si>
  <si>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</si>
  <si>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</si>
  <si>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</si>
  <si>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Объем=(2*100) / 10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</si>
  <si>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</si>
  <si>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</si>
  <si>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</si>
  <si>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</si>
  <si>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</si>
  <si>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</si>
  <si>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</si>
  <si>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</si>
  <si>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Итого прямые затраты по смете в текущих ценах</t>
  </si>
  <si>
    <t>548 111,86
81 184,89</t>
  </si>
  <si>
    <t>Накладные расходы</t>
  </si>
  <si>
    <t xml:space="preserve">     В том числе, справочно:</t>
  </si>
  <si>
    <t xml:space="preserve">      90% ФОТ (от 11417,28) (Поз. 21)</t>
  </si>
  <si>
    <t xml:space="preserve">      95% ФОТ (от 101673,02) (Поз. 123, 76)</t>
  </si>
  <si>
    <t xml:space="preserve">      97% ФОТ (от 2755981,46) (Поз. 50-51, 53-54, 1, 3-7, 9-10, 12, 14-15, 17, 20, 24, 27, 31, 37, 40-48, 56, 74, 78, 80, 85, 109, 113, 116, 119, 125, 127, 129, 135, 139, 141, 144, 148-149, 152, 156, 158, 161-162, 168, 171-172, 178, 181, 185, 188, 190, 194, 196, 198-199, 201, 203-204)</t>
  </si>
  <si>
    <t>Сметная прибыль</t>
  </si>
  <si>
    <t xml:space="preserve">      46% ФОТ (от 11417,28) (Поз. 21)</t>
  </si>
  <si>
    <t xml:space="preserve">      51% ФОТ (от 2754744,86) (Поз. 1, 3-7, 9-10, 12, 14-15, 17, 20, 24, 27, 31, 37, 40-48, 56, 74, 78, 80, 85, 109, 113, 116, 119, 125, 127, 129, 135, 139, 141, 144, 148-149, 152, 156, 158, 161-162, 168, 171-172, 178, 181, 185, 188, 190, 194, 196, 198-199, 201, 203-204)</t>
  </si>
  <si>
    <t xml:space="preserve">      53% ФОТ (от 100549,59) (Поз. 76)</t>
  </si>
  <si>
    <t xml:space="preserve">      55% ФОТ (от 1236,6) (Поз. 50-51, 53-54)</t>
  </si>
  <si>
    <t xml:space="preserve">      65% ФОТ (от 1123,43) (Поз. 123)</t>
  </si>
  <si>
    <t>Итоги по смете:</t>
  </si>
  <si>
    <t xml:space="preserve">     Итоги по Строительным работам</t>
  </si>
  <si>
    <t xml:space="preserve">          Теплоизоляционные работы:</t>
  </si>
  <si>
    <t xml:space="preserve">               Итого Поз. 50-51, 53-54</t>
  </si>
  <si>
    <t xml:space="preserve">               Накладные расходы 97% ФОТ (от 1 236,60)</t>
  </si>
  <si>
    <t xml:space="preserve">               Сметная прибыль 55% ФОТ (от 1 236,60)</t>
  </si>
  <si>
    <t xml:space="preserve">               Итого c накладными и см. прибылью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</si>
  <si>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</si>
  <si>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</si>
  <si>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</si>
  <si>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Итоги по Поз. 1, 3-7, 9-10, 12, 14-15, 17, 20, 24, 27, 31, 37, 40-48, 56, 74, 78, 80, 85, 109, 113, 116, 119, 125, 127, 129, 135, 139, 141, 144, 148-149, 152, 156, 158, 161-162, 168, 171-172, 178, 181, 185, 188, 190, 194, 196, 198-199, 201, 203-204 НР 97% ФОТ; СП 51% ФОТ</t>
  </si>
  <si>
    <t xml:space="preserve">                    Итого Поз. 1, 3-7, 9-10, 12, 14-15, 17, 20, 24, 27, 31, 37, 40-48, 56, 74, 78, 80, 85, 109, 113, 116, 119, 125, 127, 129, 135, 139, 141, 144, 148-149, 152, 156, 158, 161-162, 168, 171-172, 178, 181, 185, 188, 190, 194, 196, 198-199, 201, 203-204</t>
  </si>
  <si>
    <t>546 702,68
80 755,83</t>
  </si>
  <si>
    <t xml:space="preserve">                    Накладные расходы 97% ФОТ (от 2 754 744,86)</t>
  </si>
  <si>
    <t xml:space="preserve">                    Сметная прибыль 51% ФОТ (от 2 754 744,86)</t>
  </si>
  <si>
    <t xml:space="preserve">                    Итого c накладными и см. прибылью</t>
  </si>
  <si>
    <t xml:space="preserve">               Итоги по Поз. 123 НР 95% ФОТ; СП 65% ФОТ</t>
  </si>
  <si>
    <t xml:space="preserve">                    Итого Поз. 123</t>
  </si>
  <si>
    <t xml:space="preserve">                    Накладные расходы 95% ФОТ (от 1 123,43)</t>
  </si>
  <si>
    <t xml:space="preserve">                    Сметная прибыль 65% ФОТ (от 1 123,43)</t>
  </si>
  <si>
    <t xml:space="preserve">               Итого</t>
  </si>
  <si>
    <t xml:space="preserve">          Прокладка и монтаж сетей связи:</t>
  </si>
  <si>
    <t xml:space="preserve">               Итого Поз. 21</t>
  </si>
  <si>
    <t xml:space="preserve">               Накладные расходы 90% ФОТ (от 11 417,28)</t>
  </si>
  <si>
    <t xml:space="preserve">               Сметная прибыль 46% ФОТ (от 11 417,28)</t>
  </si>
  <si>
    <t xml:space="preserve">          Материалы для монтажных работ:</t>
  </si>
  <si>
    <t xml:space="preserve">               Итого Поз. 25-26, 28-30, 32-36, 38-39, , , , , , , , , 49, 52, 77, 82, 130-134, 136-138, 140, 142-143, 145-147, 150-151, 153-155, 164-166, 169-170</t>
  </si>
  <si>
    <t xml:space="preserve">               Итого Поз. 57-73, 75, 83-84, 86-108, 111-112, 114-115, 117-118, 120-121, 173-177, 179-180, 182, 184, 186-187, 189, 191-193, 206-209</t>
  </si>
  <si>
    <t xml:space="preserve">          Монтаж радиотелевизионного и электронного оборудования:</t>
  </si>
  <si>
    <t xml:space="preserve">               Итого Поз. 76</t>
  </si>
  <si>
    <t xml:space="preserve">               Накладные расходы 95% ФОТ (от 100 549,59)</t>
  </si>
  <si>
    <t xml:space="preserve">               Сметная прибыль 53% ФОТ (от 100 549,59)</t>
  </si>
  <si>
    <t xml:space="preserve">     Итоги по Оборудованию</t>
  </si>
  <si>
    <t xml:space="preserve">          Инженерное оборудование:</t>
  </si>
  <si>
    <t xml:space="preserve">               Итого Поз. 2, 8, 55, 79, 81, 110, 122, 124, 126, 128, 163, 167, 183, 195, 197, 200, 202, 205</t>
  </si>
  <si>
    <t xml:space="preserve">          Оборудование:</t>
  </si>
  <si>
    <t xml:space="preserve">               Итого Поз. 11, 13, 16, 18-19, 22-23, 157, 159-160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</si>
  <si>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</si>
  <si>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</si>
  <si>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</si>
  <si>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</si>
  <si>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</si>
  <si>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</si>
  <si>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</si>
  <si>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</si>
  <si>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</si>
  <si>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ВЗиС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</si>
  <si>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</si>
  <si>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</si>
  <si>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</si>
  <si>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</si>
  <si>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(7 146 944,70)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</si>
  <si>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</si>
  <si>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</si>
  <si>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</si>
  <si>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</si>
  <si>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[должность, подпись (инициалы, фамилия)]</t>
  </si>
  <si>
    <t>Терминал по перевалке минеральных удобрений в морском торговом порту Усть-Луга. Береговые объекты Терминала</t>
  </si>
  <si>
    <t>2</t>
  </si>
  <si>
    <t>ТЕРм08-02-472-02</t>
  </si>
  <si>
    <t>562,33
340,38</t>
  </si>
  <si>
    <t>97,81
6,21</t>
  </si>
  <si>
    <t>8</t>
  </si>
  <si>
    <t>11</t>
  </si>
  <si>
    <t>13</t>
  </si>
  <si>
    <t>16</t>
  </si>
  <si>
    <t>18</t>
  </si>
  <si>
    <t>19</t>
  </si>
  <si>
    <t>22</t>
  </si>
  <si>
    <t>23</t>
  </si>
  <si>
    <t>33
О</t>
  </si>
  <si>
    <t xml:space="preserve">          Строительные металлические конструкции:</t>
  </si>
  <si>
    <t xml:space="preserve">               Итого Поз. 1-3</t>
  </si>
  <si>
    <t xml:space="preserve">            Основная заработная плата</t>
  </si>
  <si>
    <t xml:space="preserve">                в том числе заработная плата машинистов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</si>
  <si>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</si>
  <si>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1632-2021-3.4-ЭОМ_01.05.060-П-00-00</t>
  </si>
  <si>
    <t>на Силовое электрооборудование.Электрическое освещение (внутреннее), 07.06.060 Ангар для хранения ТМЦ (код SAP 01.05.019) код ГП 3.4</t>
  </si>
  <si>
    <t>1632-2021-3.4-ЭОМ_0_0_RU_IFC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</si>
  <si>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</si>
  <si>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</si>
  <si>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</si>
  <si>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428,42
126,91</t>
  </si>
  <si>
    <t>280,24
23,70</t>
  </si>
  <si>
    <t>2 560,30
427,20</t>
  </si>
  <si>
    <t>Объем=0,8*1</t>
  </si>
  <si>
    <t>Накладные расходы 97% ФОТ (от 2 714,70)</t>
  </si>
  <si>
    <t>Сметная прибыль 51% ФОТ (от 2 714,70)</t>
  </si>
  <si>
    <t>Щит заводского изготовления однорядный или двухрядный: шкафного исполнения, глубина до 600 мм</t>
  </si>
  <si>
    <t>254,24
58,75</t>
  </si>
  <si>
    <t>178,08
22,23</t>
  </si>
  <si>
    <t>1 626,92
400,66</t>
  </si>
  <si>
    <t>Накладные расходы 97% ФОТ (от 1 459,63)</t>
  </si>
  <si>
    <t>Сметная прибыль 51% ФОТ (от 1 459,63)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</si>
  <si>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</si>
  <si>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</si>
  <si>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</si>
  <si>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</si>
  <si>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</si>
  <si>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2 212,03
2 015,85</t>
  </si>
  <si>
    <t>70,48
12,72</t>
  </si>
  <si>
    <t>Объем=10 / 100</t>
  </si>
  <si>
    <t>Накладные расходы 97% ФОТ (от 4 554,43)</t>
  </si>
  <si>
    <t>Сметная прибыль 51% ФОТ (от 4 554,43)</t>
  </si>
  <si>
    <t>ТЦ_20.3.03.07_78_5445122644_18.03.2024_02
Аналог ТССЦ-509-5572 1266,48/1241,27=2%</t>
  </si>
  <si>
    <t>Светильник LED, 155 Вт, 4000 К, IP66, подвесной BY689200/NW</t>
  </si>
  <si>
    <t>31,71
5,71</t>
  </si>
  <si>
    <t>Накладные расходы 97% ФОТ (от 2 997,27)</t>
  </si>
  <si>
    <t>Сметная прибыль 51% ФОТ (от 2 997,27)</t>
  </si>
  <si>
    <t>ТЦ_20.3.03.07_78_7804526950_18.03.2024_02</t>
  </si>
  <si>
    <t>Светильник LED, 10 Вт, 4000 К, IP20, встраиваемый  910505100076</t>
  </si>
  <si>
    <t>105,28
16,78</t>
  </si>
  <si>
    <t>Объем=3 / 100</t>
  </si>
  <si>
    <t>Накладные расходы 97% ФОТ (от 1 049,04)</t>
  </si>
  <si>
    <t>Сметная прибыль 51% ФОТ (от 1 049,04)</t>
  </si>
  <si>
    <t>Светильник LED, 13,5 Вт, 4000 К, IP65, накладной 910505101535</t>
  </si>
  <si>
    <t>152,44
116,04</t>
  </si>
  <si>
    <t>42,31
7,62</t>
  </si>
  <si>
    <t>Объем=60 / 100</t>
  </si>
  <si>
    <t>Накладные расходы 97% ФОТ (от 1 576,26)</t>
  </si>
  <si>
    <t>Сметная прибыль 51% ФОТ (от 1 576,26)</t>
  </si>
  <si>
    <t>197,49
135,42</t>
  </si>
  <si>
    <t>549,75
99,70</t>
  </si>
  <si>
    <t>Объем=(150+100+50+10+210) / 100</t>
  </si>
  <si>
    <t>Накладные расходы 97% ФОТ (от 15 965,10)</t>
  </si>
  <si>
    <t>Сметная прибыль 51% ФОТ (от 15 965,10)</t>
  </si>
  <si>
    <t>ТЦ_21.1.06.08_2_0276132981_25.01.2024_02</t>
  </si>
  <si>
    <t>Кабель силовой  ИнСил-ВВнг(А)-LS (N PE)-1,0 5х2,5</t>
  </si>
  <si>
    <t>Объем=150*1,02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</si>
  <si>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</si>
  <si>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</si>
  <si>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</si>
  <si>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Объем=60*1,02</t>
  </si>
  <si>
    <t>Кабель силовой огнестойкий ИнСил-ППнг(А)-FRHF (N, PE)-1,0 5х2,5</t>
  </si>
  <si>
    <t>Кабель силовой  ИнСил-ВВнг(А)-FRLS (N PE)-1,0  3х2,5</t>
  </si>
  <si>
    <t>Объем=210*1,02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</si>
  <si>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</si>
  <si>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</si>
  <si>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268,72
183,72</t>
  </si>
  <si>
    <t>18,52
1,69</t>
  </si>
  <si>
    <t>63,43
11,43</t>
  </si>
  <si>
    <t>Объем=30 / 100</t>
  </si>
  <si>
    <t>Накладные расходы 97% ФОТ (от 1 253,22)</t>
  </si>
  <si>
    <t>Сметная прибыль 51% ФОТ (от 1 253,22)</t>
  </si>
  <si>
    <t>ТЦ_21.2.03.02_78_7804526950_18.03.2024_02</t>
  </si>
  <si>
    <t>Провод медный ПуГВнг(А) - 0,45 1х25</t>
  </si>
  <si>
    <t>Объем=30*1,02</t>
  </si>
  <si>
    <t>7,05
1,27</t>
  </si>
  <si>
    <t>Накладные расходы 97% ФОТ (от 250,26)</t>
  </si>
  <si>
    <t>Сметная прибыль 51% ФОТ (от 250,26)</t>
  </si>
  <si>
    <t>Провод медный ПуГВнг(А) - 0,45 1х6</t>
  </si>
  <si>
    <t>Объем=10*1,03</t>
  </si>
  <si>
    <t>4. Трубы, коробки, крепеж (ОКЛ)</t>
  </si>
  <si>
    <t>Накладные расходы 95% ФОТ (от 16 758,26)</t>
  </si>
  <si>
    <t>Сметная прибыль 53% ФОТ (от 16 758,26)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</si>
  <si>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</si>
  <si>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</si>
  <si>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</si>
  <si>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893,30
505,23</t>
  </si>
  <si>
    <t>178,26
10,72</t>
  </si>
  <si>
    <t>549,65
65,20</t>
  </si>
  <si>
    <t>Объем=(3*9) / 100</t>
  </si>
  <si>
    <t>Накладные расходы 97% ФОТ (от 3 138,56)</t>
  </si>
  <si>
    <t>Сметная прибыль 51% ФОТ (от 3 138,56)</t>
  </si>
  <si>
    <t>Объем=3*9*1.03</t>
  </si>
  <si>
    <t>Объем=(50+195) / 100</t>
  </si>
  <si>
    <t>Накладные расходы 97% ФОТ (от 8 857,76)</t>
  </si>
  <si>
    <t>Сметная прибыль 51% ФОТ (от 8 857,76)</t>
  </si>
  <si>
    <t>Объем=(50*1.02) / 10</t>
  </si>
  <si>
    <t>ТССЦ-509-6417</t>
  </si>
  <si>
    <t>Трубы гладкие жесткие из ПВХ "DKC" диаметром: 25 мм</t>
  </si>
  <si>
    <t>Объем=(195*1.02) / 10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</si>
  <si>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</si>
  <si>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</si>
  <si>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</si>
  <si>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</si>
  <si>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</si>
  <si>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Объем=40 / 10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</si>
  <si>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</si>
  <si>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</si>
  <si>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Объем=60 / 10</t>
  </si>
  <si>
    <t>ТССЦ-101-0120</t>
  </si>
  <si>
    <t>Гайки шестигранные диаметр резьбы: 6 мм</t>
  </si>
  <si>
    <t>Объем=160*0,0078/1000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</si>
  <si>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</si>
  <si>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</si>
  <si>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</si>
  <si>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</si>
  <si>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</si>
  <si>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</si>
  <si>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Объем=60*0,0136/1000</t>
  </si>
  <si>
    <t>5. Трубы и крепеж</t>
  </si>
  <si>
    <t>ТЕР06-01-015-06</t>
  </si>
  <si>
    <t>Установка стальных конструкций, остающихся в теле бетона// гильза</t>
  </si>
  <si>
    <t>1 758,17
971,82</t>
  </si>
  <si>
    <t>700,11
49,37</t>
  </si>
  <si>
    <t>114,65
15,95</t>
  </si>
  <si>
    <t>Объем=2,39*6/1000</t>
  </si>
  <si>
    <t>Накладные расходы 102% ФОТ (от 329,93)</t>
  </si>
  <si>
    <t>Сметная прибыль 58% ФОТ (от 329,93)</t>
  </si>
  <si>
    <t>Объем=(50+300) / 100</t>
  </si>
  <si>
    <t>Накладные расходы 97% ФОТ (от 12 653,94)</t>
  </si>
  <si>
    <t>Сметная прибыль 51% ФОТ (от 12 653,94)</t>
  </si>
  <si>
    <t>Объем=(50*1,02) / 10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</si>
  <si>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</si>
  <si>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</si>
  <si>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</si>
  <si>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</si>
  <si>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Объем=50 / 10</t>
  </si>
  <si>
    <t>Хомут металлический с шурупом и резиновым профилем для крепления трубопроводов диаметром: 25-28 мм//Хомут стальной 6040-Р34</t>
  </si>
  <si>
    <t>Объем=150*0,0078/1000</t>
  </si>
  <si>
    <t>ТССЦ-101-0123</t>
  </si>
  <si>
    <t>Гайки шестигранные диаметр резьбы: 12-14 мм</t>
  </si>
  <si>
    <t>Объем=30*0,157/1000</t>
  </si>
  <si>
    <t>ТССЦ-101-2044</t>
  </si>
  <si>
    <t>Шайбы оцинкованные, диаметр: 12 мм</t>
  </si>
  <si>
    <t>Объем=0,00382*20</t>
  </si>
  <si>
    <t>Хомут стальной оцинкованный с саморезом и резиновой прокладкой для крепления труб диаметром: 25 мм</t>
  </si>
  <si>
    <t>Объем=100 / 10</t>
  </si>
  <si>
    <t>ТССЦ-101-4463</t>
  </si>
  <si>
    <t>Болт анкерный с гайкой, размер: 8,0х40 мм// прим.М6х55</t>
  </si>
  <si>
    <t>Объем=50 / 100</t>
  </si>
  <si>
    <t>Объем=150*0,0136/1000</t>
  </si>
  <si>
    <t>6. Материалы по заземлению</t>
  </si>
  <si>
    <t>Объем=130 / 100</t>
  </si>
  <si>
    <t>55</t>
  </si>
  <si>
    <t>ТЦ_08.3.05.05_78_7804526950_18.03.2024_02</t>
  </si>
  <si>
    <t>860,61
120,74</t>
  </si>
  <si>
    <t>Объем=(25/2,5) / 10</t>
  </si>
  <si>
    <t>Накладные расходы 97% ФОТ (от 5 063,75)</t>
  </si>
  <si>
    <t>Сметная прибыль 51% ФОТ (от 5 063,75)</t>
  </si>
  <si>
    <t>Объем=3,77*25*т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</si>
  <si>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</si>
  <si>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</si>
  <si>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</si>
  <si>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5 250,66
3 838,45</t>
  </si>
  <si>
    <t>1 345,45
122,99</t>
  </si>
  <si>
    <t>2 304,76
415,65</t>
  </si>
  <si>
    <t>Накладные расходы 97% ФОТ (от 13 387,68)</t>
  </si>
  <si>
    <t>Сметная прибыль 51% ФОТ (от 13 387,68)</t>
  </si>
  <si>
    <t>Накладные расходы 97% ФОТ (от 308,23)</t>
  </si>
  <si>
    <t>Сметная прибыль 51% ФОТ (от 308,23)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</si>
  <si>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</si>
  <si>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</si>
  <si>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</si>
  <si>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</si>
  <si>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799,45
673,03</t>
  </si>
  <si>
    <t>Накладные расходы 97% ФОТ (от 303,65)</t>
  </si>
  <si>
    <t>Сметная прибыль 51% ФОТ (от 303,65)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</si>
  <si>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</si>
  <si>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</si>
  <si>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</si>
  <si>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</si>
  <si>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9,52
7,97</t>
  </si>
  <si>
    <t>Накладные расходы 97% ФОТ (от 179,55)</t>
  </si>
  <si>
    <t>Сметная прибыль 51% ФОТ (от 179,55)</t>
  </si>
  <si>
    <t>ТССЦ-101-2415</t>
  </si>
  <si>
    <t>Пена монтажная: для герметизации стыков в баллончике емкостью 0,75 л</t>
  </si>
  <si>
    <t>4 636,12
3 553,67</t>
  </si>
  <si>
    <t>Объем=1*0,00031</t>
  </si>
  <si>
    <t>Накладные расходы 97% ФОТ (от 24,02)</t>
  </si>
  <si>
    <t>Сметная прибыль 55% ФОТ (от 24,02)</t>
  </si>
  <si>
    <t>ТЦ_14.5.01.11_50_5050098030_18.03.2024_02</t>
  </si>
  <si>
    <t>Огнестойкий герметик, 300 мл DS1202</t>
  </si>
  <si>
    <t>9. Система кабельного обогрева</t>
  </si>
  <si>
    <t>2 043,13
292,60</t>
  </si>
  <si>
    <t>Объем=230 / 100</t>
  </si>
  <si>
    <t>Накладные расходы 97% ФОТ (от 11 075,15)</t>
  </si>
  <si>
    <t>Сметная прибыль 51% ФОТ (от 11 075,15)</t>
  </si>
  <si>
    <t>Объем=230*1,02</t>
  </si>
  <si>
    <t>ТЦ_01.7.15.00_77_7721657229_18.03.2024_02</t>
  </si>
  <si>
    <t>Крепление для кабеля в водостоке PPN12</t>
  </si>
  <si>
    <t>79</t>
  </si>
  <si>
    <t>12 567,60
2 100,84</t>
  </si>
  <si>
    <t xml:space="preserve">      95% ФОТ (от 16758,26) (Поз. 22)</t>
  </si>
  <si>
    <t xml:space="preserve">      97% ФОТ (от 100114,2) (Поз. 71, 1-2, 4, 6, 8, 10-11, 18, 20, 24, 26, 39, 54, 56, 58, 60, 63, 66, 69, 73)</t>
  </si>
  <si>
    <t xml:space="preserve">      102% ФОТ (от 329,93) (Поз. 37)</t>
  </si>
  <si>
    <t xml:space="preserve">      51% ФОТ (от 100090,18) (Поз. 1-2, 4, 6, 8, 10-11, 18, 20, 24, 26, 39, 54, 56, 58, 60, 63, 66, 69, 73)</t>
  </si>
  <si>
    <t xml:space="preserve">      53% ФОТ (от 16758,26) (Поз. 22)</t>
  </si>
  <si>
    <t xml:space="preserve">      55% ФОТ (от 24,02) (Поз. 71)</t>
  </si>
  <si>
    <t xml:space="preserve">      58% ФОТ (от 329,93) (Поз. 37)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</si>
  <si>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</si>
  <si>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37</t>
  </si>
  <si>
    <t xml:space="preserve">               Накладные расходы 102% ФОТ (от 329,93)</t>
  </si>
  <si>
    <t xml:space="preserve">               Сметная прибыль 58% ФОТ (от 329,93)</t>
  </si>
  <si>
    <t xml:space="preserve">               Итого Поз. 71</t>
  </si>
  <si>
    <t xml:space="preserve">               Накладные расходы 97% ФОТ (от 24,02)</t>
  </si>
  <si>
    <t xml:space="preserve">               Сметная прибыль 55% ФОТ (от 24,02)</t>
  </si>
  <si>
    <t xml:space="preserve">               Итого Поз. 1-2, 4, 6, 8, 10-11, 18, 20, 24, 26, 39, 54, 56, 58, 60, 63, 66, 69, 73</t>
  </si>
  <si>
    <t>12 449,24
2 084,89</t>
  </si>
  <si>
    <t xml:space="preserve">               Накладные расходы 97% ФОТ (от 100 090,18)</t>
  </si>
  <si>
    <t xml:space="preserve">               Сметная прибыль 51% ФОТ (от 100 090,18)</t>
  </si>
  <si>
    <t xml:space="preserve">               Итого Поз. 5, 7, 9, 12-17, 19, 21, 23, 25, 27-36, 38, 40-53, 55, 57, 59, 61-62, 64-65, 67-68, 70, 72, 74-79</t>
  </si>
  <si>
    <t xml:space="preserve">               Итого Поз. 22</t>
  </si>
  <si>
    <t xml:space="preserve">               Накладные расходы 95% ФОТ (от 16 758,26)</t>
  </si>
  <si>
    <t xml:space="preserve">               Сметная прибыль 53% ФОТ (от 16 758,26)</t>
  </si>
  <si>
    <t xml:space="preserve">               Итого Поз. 3</t>
  </si>
  <si>
    <t xml:space="preserve">     Итого с оборудованием (560 656,02)</t>
  </si>
  <si>
    <t>ЛОКАЛЬНАЯ СМЕТА № 1632-2021-3.2-ЭОМ_07.03.011-П-00-00</t>
  </si>
  <si>
    <t>на Отопление, вентиляция и кондиционирование, 07.03.011 Крытый склад № 2 (код SAP 01.01.002) код ГП 3.2</t>
  </si>
  <si>
    <t>1632-2021-3.2-ЭОМ.СО_1_0_RU_IFC</t>
  </si>
  <si>
    <t>2 кв. 2023г.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</si>
  <si>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</si>
  <si>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</si>
  <si>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</si>
  <si>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</si>
  <si>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</si>
  <si>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</si>
  <si>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</si>
  <si>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18 458,75
2 942,37</t>
  </si>
  <si>
    <t>Объем=(с1+с2+Ф34+Ф50+Ф51+Ф52) / 100</t>
  </si>
  <si>
    <t>Накладные расходы 97% ФОТ (от 183 931,57)</t>
  </si>
  <si>
    <t>Сметная прибыль 51% ФОТ (от 183 931,57)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</si>
  <si>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</si>
  <si>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</si>
  <si>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</si>
  <si>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</si>
  <si>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</si>
  <si>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</si>
  <si>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Кабельные изделия</t>
  </si>
  <si>
    <t>118 468,16
11 327,70</t>
  </si>
  <si>
    <t>Объем=(Ф1-Ф2*100) / 100</t>
  </si>
  <si>
    <t>Накладные расходы 97% ФОТ (от 1 020 371,31)</t>
  </si>
  <si>
    <t>Сметная прибыль 51% ФОТ (от 1 020 371,31)</t>
  </si>
  <si>
    <t>4 873,72
883,88</t>
  </si>
  <si>
    <t>Объем=(70+1450+3030+60) / 100</t>
  </si>
  <si>
    <t>Накладные расходы 97% ФОТ (от 134 838,97)</t>
  </si>
  <si>
    <t>Сметная прибыль 51% ФОТ (от 134 838,97)</t>
  </si>
  <si>
    <t>ТЕРм08-03-574-09</t>
  </si>
  <si>
    <t>Разводка по устройствам и подключение жил кабелей или проводов сечением: до 240 мм2</t>
  </si>
  <si>
    <t>3 003,89
2 162,00</t>
  </si>
  <si>
    <t>67,31
2,54</t>
  </si>
  <si>
    <t>307,47
22,90</t>
  </si>
  <si>
    <t>Объем=(30+10) / 100</t>
  </si>
  <si>
    <t>Накладные расходы 97% ФОТ (от 19 506,84)</t>
  </si>
  <si>
    <t>Сметная прибыль 51% ФОТ (от 19 506,84)</t>
  </si>
  <si>
    <t>ТЕРм08-03-574-08</t>
  </si>
  <si>
    <t>Разводка по устройствам и подключение жил кабелей или проводов сечением: до 185 мм2</t>
  </si>
  <si>
    <t>2 571,03
1 911,21</t>
  </si>
  <si>
    <t>55,60
1,98</t>
  </si>
  <si>
    <t>63,50
4,46</t>
  </si>
  <si>
    <t>Накладные расходы 97% ФОТ (от 4 310,41)</t>
  </si>
  <si>
    <t>Сметная прибыль 51% ФОТ (от 4 310,41)</t>
  </si>
  <si>
    <t>290,21
15,23</t>
  </si>
  <si>
    <t>Накладные расходы 97% ФОТ (от 23 074,48)</t>
  </si>
  <si>
    <t>Сметная прибыль 51% ФОТ (от 23 074,48)</t>
  </si>
  <si>
    <t>ТЕРм08-03-574-05</t>
  </si>
  <si>
    <t>Разводка по устройствам и подключение жил кабелей или проводов сечением: до 95 мм2</t>
  </si>
  <si>
    <t>1 719,26
1 316,66</t>
  </si>
  <si>
    <t>35,41
0,85</t>
  </si>
  <si>
    <t>347,75
16,49</t>
  </si>
  <si>
    <t>Объем=(50+36) / 100</t>
  </si>
  <si>
    <t>Накладные расходы 97% ФОТ (от 25 527,79)</t>
  </si>
  <si>
    <t>Сметная прибыль 51% ФОТ (от 25 527,79)</t>
  </si>
  <si>
    <t>ТЕРм08-03-574-04</t>
  </si>
  <si>
    <t>Разводка по устройствам и подключение жил кабелей или проводов сечением: до 70 мм2</t>
  </si>
  <si>
    <t>1 344,32
1 007,49</t>
  </si>
  <si>
    <t>33,98
0,85</t>
  </si>
  <si>
    <t>77,62
3,83</t>
  </si>
  <si>
    <t>Объем=20 / 100</t>
  </si>
  <si>
    <t>Накладные расходы 97% ФОТ (от 4 543,59)</t>
  </si>
  <si>
    <t>Сметная прибыль 51% ФОТ (от 4 543,59)</t>
  </si>
  <si>
    <t>769,35
34,79</t>
  </si>
  <si>
    <t>Объем=(220+54) / 100</t>
  </si>
  <si>
    <t>Накладные расходы 97% ФОТ (от 51 819,22)</t>
  </si>
  <si>
    <t>Сметная прибыль 51% ФОТ (от 51 819,22)</t>
  </si>
  <si>
    <t>103,07
3,11</t>
  </si>
  <si>
    <t>Объем=48 / 100</t>
  </si>
  <si>
    <t>Накладные расходы 97% ФОТ (от 8 116,22)</t>
  </si>
  <si>
    <t>Сметная прибыль 51% ФОТ (от 8 116,22)</t>
  </si>
  <si>
    <t>149,94
27,59</t>
  </si>
  <si>
    <t>Объем=(402+24) / 100</t>
  </si>
  <si>
    <t>Накладные расходы 97% ФОТ (от 34 888,26)</t>
  </si>
  <si>
    <t>Сметная прибыль 51% ФОТ (от 34 888,26)</t>
  </si>
  <si>
    <t>ТЦ_21.1.06.09_2_0276132981_15.05.2024_02
Аналог ТССЦ-501-7992 102768,47/100715,23=2%</t>
  </si>
  <si>
    <t>Кабель ИнСил-ВВнг(А)-LS 5х95мк(N,PE)-1</t>
  </si>
  <si>
    <t>Объем=1150*1,02</t>
  </si>
  <si>
    <t>Кабель ИнСил-ВВнг(А)-LS 
5х70мк(N,PE)-1</t>
  </si>
  <si>
    <t>Объем=950*1,02</t>
  </si>
  <si>
    <t>Кабель ИнСил-ВВнг(А)-LS 
5х35мк(N,PE)-1</t>
  </si>
  <si>
    <t>Кабель ИнСил-ВВнг(А)-LS 
5х25мк(N,PE)-1</t>
  </si>
  <si>
    <t>Объем=2300*1,02</t>
  </si>
  <si>
    <t>Кабель ИнСил-ВВнг(А)-LS 
5х16мк(N,PE)-1</t>
  </si>
  <si>
    <t>Объем=300*1,02</t>
  </si>
  <si>
    <t>Кабель ИнСил-ВВнг(А)-FRLS 
5х10ок(N,PE)-1</t>
  </si>
  <si>
    <t>Кабель ИнСил-ВВнг(А)-LS 5х6мк(N,PE)-1</t>
  </si>
  <si>
    <t>Объем=2950*1,02</t>
  </si>
  <si>
    <t>ТЦ_21.1.06.09_2_0276132981_15.05.2024_02
Аналог ТССЦ-501-8629 32908,54/32244,30=2%</t>
  </si>
  <si>
    <t>Кабель ИнСил-ВВнг(А)-LS 3х6ок(N,PE)-1</t>
  </si>
  <si>
    <t>Объем=750*1,02</t>
  </si>
  <si>
    <t>Кабель ИнСил-ВВнг(А)-LS 3х4ок(N,PE)-1</t>
  </si>
  <si>
    <t>Объем=250*1,02</t>
  </si>
  <si>
    <t>Кабель ИнСил-ВВнг(А)-LS 
3х2,5ок(N,PE)-1</t>
  </si>
  <si>
    <t>Объем=600*1,02</t>
  </si>
  <si>
    <t>Кабель ИнСил-ВВнг(А)-LS 
3х1,5ок(N,PE)-1</t>
  </si>
  <si>
    <t>Объем=3350*1,02</t>
  </si>
  <si>
    <t>ТЦ_21.1.06.09_2_0276132981_15.05.2024_02
Аналог ТССЦ-501-7965 29794,41/29199,32=2%</t>
  </si>
  <si>
    <t>Кабель ИнСил-ВВнг(А)-FRLS 5х16ок(N,PE)-1</t>
  </si>
  <si>
    <t>Объем=1050*1,02</t>
  </si>
  <si>
    <t>Кабель ИнСил-ВВнг(А)-FRLS 
5х6ок(N,PE)-1</t>
  </si>
  <si>
    <t>Кабель ИнСил-ВВнг(А)-FRLS 
3х6ок(N,PE)-1</t>
  </si>
  <si>
    <t>Объем=2750*1,02</t>
  </si>
  <si>
    <t>Кабель ИнСил-ВВнг(А)-FRLS 
3х4ок(N,PE)-1</t>
  </si>
  <si>
    <t>Кабель ИнСил-ВВнг(А)-FRLS 
3х2,5ок(N,PE)-1</t>
  </si>
  <si>
    <t>Объем=305*1,02</t>
  </si>
  <si>
    <t>Кабель ИнСил-ВВнг(А)-FRLS 
3х1,5ок(N,PE)-1</t>
  </si>
  <si>
    <t>Объем=3000*1,02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</si>
  <si>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</si>
  <si>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</si>
  <si>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</si>
  <si>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</si>
  <si>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Объем=40*1,03</t>
  </si>
  <si>
    <t>2 184,67
95,87</t>
  </si>
  <si>
    <t>Объем=(300+200) / 100</t>
  </si>
  <si>
    <t>Накладные расходы 97% ФОТ (от 74 379,70)</t>
  </si>
  <si>
    <t>Сметная прибыль 51% ФОТ (от 74 379,70)</t>
  </si>
  <si>
    <t>Провод медный, гибкий с ПВХ изоляцией на напряжение 0,45 кВ, ГОСТ 1х25</t>
  </si>
  <si>
    <t>Объем=300*1,03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</si>
  <si>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</si>
  <si>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</si>
  <si>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Объем=200*1,02</t>
  </si>
  <si>
    <t>Электрооборудование</t>
  </si>
  <si>
    <t>100,86
12,95</t>
  </si>
  <si>
    <t>Объем=1+1</t>
  </si>
  <si>
    <t>Накладные расходы 97% ФОТ (от 2 668,67)</t>
  </si>
  <si>
    <t>Сметная прибыль 51% ФОТ (от 2 668,67)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</si>
  <si>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</si>
  <si>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</si>
  <si>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</si>
  <si>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</si>
  <si>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Электроустановочные изделия</t>
  </si>
  <si>
    <t>Накладные расходы 97% ФОТ (от 1 123,43)</t>
  </si>
  <si>
    <t>Сметная прибыль 51% ФОТ (от 1 123,43)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</si>
  <si>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</si>
  <si>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</si>
  <si>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</si>
  <si>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</si>
  <si>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94,20
38,78</t>
  </si>
  <si>
    <t>Объем=11+8</t>
  </si>
  <si>
    <t>Накладные расходы 97% ФОТ (от 16 599,70)</t>
  </si>
  <si>
    <t>Сметная прибыль 51% ФОТ (от 16 599,70)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</si>
  <si>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</si>
  <si>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</si>
  <si>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</si>
  <si>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</si>
  <si>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</si>
  <si>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72,19
37,32</t>
  </si>
  <si>
    <t>Накладные расходы 97% ФОТ (от 51 286,56)</t>
  </si>
  <si>
    <t>Сметная прибыль 51% ФОТ (от 51 286,56)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</si>
  <si>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</si>
  <si>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</si>
  <si>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</si>
  <si>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</si>
  <si>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105,30
41,95</t>
  </si>
  <si>
    <t>50,22
8,21</t>
  </si>
  <si>
    <t>218 510,40
70 482,65</t>
  </si>
  <si>
    <t>Объем=13+21+345+1+1</t>
  </si>
  <si>
    <t>Накладные расходы 90% ФОТ (от 430 595,68)</t>
  </si>
  <si>
    <t>Сметная прибыль 46% ФОТ (от 430 595,68)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</si>
  <si>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</si>
  <si>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</si>
  <si>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</si>
  <si>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</si>
  <si>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</si>
  <si>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</si>
  <si>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</si>
  <si>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</si>
  <si>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111,03
58,91</t>
  </si>
  <si>
    <t>Накладные расходы 97% ФОТ (от 1 327,34)</t>
  </si>
  <si>
    <t>Сметная прибыль 51% ФОТ (от 1 327,34)</t>
  </si>
  <si>
    <t>ТЦ_20.4.03.06_78_7804526950_15.05.2024_02
Аналог ТССЦ-503-0474 1223/1198,58=2%</t>
  </si>
  <si>
    <t>Розетка 3Р+N+PE, 380 В, 125 А, IP67, настенного монтажа</t>
  </si>
  <si>
    <t>22 400,70
5 344,61</t>
  </si>
  <si>
    <t>Объем=4+18+14</t>
  </si>
  <si>
    <t>Накладные расходы 97% ФОТ (от 46 907,59)</t>
  </si>
  <si>
    <t>Сметная прибыль 51% ФОТ (от 46 907,59)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</si>
  <si>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</si>
  <si>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</si>
  <si>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</si>
  <si>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</si>
  <si>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5,88
0,58</t>
  </si>
  <si>
    <t>Накладные расходы 97% ФОТ (от 462,35)</t>
  </si>
  <si>
    <t>Сметная прибыль 51% ФОТ (от 462,35)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</si>
  <si>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</si>
  <si>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</si>
  <si>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</si>
  <si>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1 366,62
1 269,74</t>
  </si>
  <si>
    <t>24,69
2,25</t>
  </si>
  <si>
    <t>8,46
1,52</t>
  </si>
  <si>
    <t>Накладные расходы 97% ФОТ (от 859,74)</t>
  </si>
  <si>
    <t>Сметная прибыль 51% ФОТ (от 859,74)</t>
  </si>
  <si>
    <t>Розетка 2К+З, 220 В, 16 А, IP55, накладного монтажа</t>
  </si>
  <si>
    <t>Противопожарные заделки</t>
  </si>
  <si>
    <t>Накладные расходы 97% ФОТ (от 1 795,53)</t>
  </si>
  <si>
    <t>Сметная прибыль 51% ФОТ (от 1 795,53)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</si>
  <si>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</si>
  <si>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</si>
  <si>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</si>
  <si>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</si>
  <si>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</si>
  <si>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</si>
  <si>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</si>
  <si>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</si>
  <si>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</si>
  <si>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302,78
214,26</t>
  </si>
  <si>
    <t>Объем=0,6*1*0,08*5</t>
  </si>
  <si>
    <t>Накладные расходы 97% ФОТ (от 1 158,53)</t>
  </si>
  <si>
    <t>Сметная прибыль 55% ФОТ (от 1 158,53)</t>
  </si>
  <si>
    <t>ТЦ_12.2.05.02_78_7804526950_15.05.2024_02
аналог ТССЦ-101-2901 51,49/50,41=2%</t>
  </si>
  <si>
    <t>Минеральная вата 80х600х1000 мм</t>
  </si>
  <si>
    <t>Кабельные конструкции, трубы, коробки, крепеж (ОКЛ)</t>
  </si>
  <si>
    <t>1 705,79
1 162,61</t>
  </si>
  <si>
    <t>13 101,88
1 875,70</t>
  </si>
  <si>
    <t>Объем=(Ф20*6,45+Ф5*7,6+Ф9*1+Ф10*0,78+Ф23*3,26+Ф25*0,12)/1000</t>
  </si>
  <si>
    <t>Накладные расходы 97% ФОТ (от 63 723,78)</t>
  </si>
  <si>
    <t>Сметная прибыль 51% ФОТ (от 63 723,78)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</si>
  <si>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</si>
  <si>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</si>
  <si>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Объем=1956/6</t>
  </si>
  <si>
    <t>Лоток лестничный шириной 200 мм, высотой 80 мм, толщиной 1,2 мм, 
L=3 м, нерж. (вес 7,6 кг.)</t>
  </si>
  <si>
    <t>Объем=45/3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</si>
  <si>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</si>
  <si>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</si>
  <si>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</si>
  <si>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</si>
  <si>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</si>
  <si>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229,48
42,23</t>
  </si>
  <si>
    <t>Объем=(Ф28) / 100</t>
  </si>
  <si>
    <t>Накладные расходы 97% ФОТ (от 5 127,02)</t>
  </si>
  <si>
    <t>Сметная прибыль 51% ФОТ (от 5 127,02)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</si>
  <si>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</si>
  <si>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</si>
  <si>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</si>
  <si>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</si>
  <si>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1 541,98
1 000,70</t>
  </si>
  <si>
    <t>466,77
35,26</t>
  </si>
  <si>
    <t>156,08
23,26</t>
  </si>
  <si>
    <t>Объем=(Ф41*2,82+Ф46*0,12)/1000</t>
  </si>
  <si>
    <t>Накладные расходы 97% ФОТ (от 683,40)</t>
  </si>
  <si>
    <t>Сметная прибыль 51% ФОТ (от 683,40)</t>
  </si>
  <si>
    <t>Лоток лестничный усиленный шириной 300 мм, высотой 80 мм, толщиной 2 мм, L=3 м, нерж. (2,820 кг)</t>
  </si>
  <si>
    <t>Объем=12/3</t>
  </si>
  <si>
    <t>ТЕРм08-02-152-04</t>
  </si>
  <si>
    <t>Стойка сборных кабельных конструкций (без полок), масса: до 1,6 кг</t>
  </si>
  <si>
    <t>715,32
476,57</t>
  </si>
  <si>
    <t>2 934,04
9,72</t>
  </si>
  <si>
    <t>Объем=(Ф30+Ф58) / 100</t>
  </si>
  <si>
    <t>Накладные расходы 97% ФОТ (от 16 115,45)</t>
  </si>
  <si>
    <t>Сметная прибыль 51% ФОТ (от 16 115,45)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</si>
  <si>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</si>
  <si>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</si>
  <si>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</si>
  <si>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</si>
  <si>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</si>
  <si>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</si>
  <si>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</si>
  <si>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</si>
  <si>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</si>
  <si>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</si>
  <si>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</si>
  <si>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</si>
  <si>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</si>
  <si>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</si>
  <si>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</si>
  <si>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1 308,17
700,43</t>
  </si>
  <si>
    <t>249,58
18,06</t>
  </si>
  <si>
    <t>1 995,18
284,75</t>
  </si>
  <si>
    <t>Объем=70 / 100</t>
  </si>
  <si>
    <t>Накладные расходы 97% ФОТ (от 11 331,24)</t>
  </si>
  <si>
    <t>Сметная прибыль 51% ФОТ (от 11 331,24)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</si>
  <si>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</si>
  <si>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</si>
  <si>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</si>
  <si>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</si>
  <si>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1 373,18
569,20</t>
  </si>
  <si>
    <t>200,93
5,08</t>
  </si>
  <si>
    <t>33 271,67
1 660,54</t>
  </si>
  <si>
    <t>Объем=1450 / 100</t>
  </si>
  <si>
    <t>Накладные расходы 97% ФОТ (от 187 610,95)</t>
  </si>
  <si>
    <t>Сметная прибыль 51% ФОТ (от 187 610,95)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</si>
  <si>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</si>
  <si>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</si>
  <si>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</si>
  <si>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</si>
  <si>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</si>
  <si>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</si>
  <si>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</si>
  <si>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</si>
  <si>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</si>
  <si>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</si>
  <si>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</si>
  <si>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</si>
  <si>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</si>
  <si>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</si>
  <si>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</si>
  <si>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</si>
  <si>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</si>
  <si>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</si>
  <si>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</si>
  <si>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</si>
  <si>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</si>
  <si>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</si>
  <si>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</si>
  <si>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</si>
  <si>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</si>
  <si>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</si>
  <si>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</si>
  <si>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</si>
  <si>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17,60
3,24</t>
  </si>
  <si>
    <t>Объем=(Ф75) / 100</t>
  </si>
  <si>
    <t>Накладные расходы 97% ФОТ (от 466,37)</t>
  </si>
  <si>
    <t>Сметная прибыль 51% ФОТ (от 466,37)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</si>
  <si>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</si>
  <si>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</si>
  <si>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</si>
  <si>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</si>
  <si>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</si>
  <si>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</si>
  <si>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1 467,02
4,86</t>
  </si>
  <si>
    <t>Объем=(Ф60+Ф61) / 100</t>
  </si>
  <si>
    <t>Накладные расходы 97% ФОТ (от 8 057,73)</t>
  </si>
  <si>
    <t>Сметная прибыль 51% ФОТ (от 8 057,73)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</si>
  <si>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</si>
  <si>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</si>
  <si>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</si>
  <si>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</si>
  <si>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</si>
  <si>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</si>
  <si>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</si>
  <si>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</si>
  <si>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</si>
  <si>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</si>
  <si>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</si>
  <si>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</si>
  <si>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</si>
  <si>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</si>
  <si>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</si>
  <si>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</si>
  <si>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Кабельные конструкции, трубы, коробки, крепеж</t>
  </si>
  <si>
    <t>8 045,35
1 198,96</t>
  </si>
  <si>
    <t>Объем=(Ф24*7,12+Ф47*6,4+Ф48*1,55+Ф49*1,91+Ф62*8,07+Ф63*5,26+Ф64*8,5)/1000</t>
  </si>
  <si>
    <t>Накладные расходы 97% ФОТ (от 35 227,19)</t>
  </si>
  <si>
    <t>Сметная прибыль 51% ФОТ (от 35 227,19)</t>
  </si>
  <si>
    <t>Лоток лестничный усиленный шириной 500 мм, высотой 80 мм, толщиной 2 мм, L=6 м, нерж.  (7,120 кг)</t>
  </si>
  <si>
    <t>Объем=204/6</t>
  </si>
  <si>
    <t>Лоток лестничный усиленный шириной 300 мм, высотой 80 мм, толщиной 2 мм, L=6 м, нерж. (6,4 кг)</t>
  </si>
  <si>
    <t>Объем=252/6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</si>
  <si>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</si>
  <si>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</si>
  <si>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</si>
  <si>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</si>
  <si>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</si>
  <si>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</si>
  <si>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65,11
11,98</t>
  </si>
  <si>
    <t>Объем=(Ф65+Ф66+Ф67) / 100</t>
  </si>
  <si>
    <t>Накладные расходы 97% ФОТ (от 1 725,57)</t>
  </si>
  <si>
    <t>Сметная прибыль 51% ФОТ (от 1 725,57)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</si>
  <si>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</si>
  <si>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</si>
  <si>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</si>
  <si>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22 055,58
3 157,54</t>
  </si>
  <si>
    <t>Объем=(Ф14*6,75+Ф68*6,75+Ф69*6,03+Ф18*1,02+Ф70*3,26+Ф27*0,92+Ф26*1,02+Ф71*3,85+Ф21*0,23+Ф72*0,19+Ф73*1,01+Ф74*2,6)/1000</t>
  </si>
  <si>
    <t>Накладные расходы 97% ФОТ (от 107 271,96)</t>
  </si>
  <si>
    <t>Сметная прибыль 51% ФОТ (от 107 271,96)</t>
  </si>
  <si>
    <t>Лоток лестничный усиленный шириной 200 мм, высотой 80 мм, с не перфорированным дном, толщиной 2 мм, L=6 м, нерж. (6,750 кг)</t>
  </si>
  <si>
    <t>Объем=282/6</t>
  </si>
  <si>
    <t>Лоток лестничный усиленный шириной 200 мм, высотой 80 мм, толщиной 2 мм, L=6 м, нерж. (6,750 кг)</t>
  </si>
  <si>
    <t>Объем=2040/6</t>
  </si>
  <si>
    <t>Лоток лестничный усиленный шириной 200 мм, высотой 80 мм, толщиной 2 мм, L=3 м, нерж (6,030 кг)</t>
  </si>
  <si>
    <t>Объем=69/3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</si>
  <si>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</si>
  <si>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</si>
  <si>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</si>
  <si>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</si>
  <si>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</si>
  <si>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</si>
  <si>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280,52
51,62</t>
  </si>
  <si>
    <t>Объем=(Ф73) / 100</t>
  </si>
  <si>
    <t>Накладные расходы 97% ФОТ (от 7 433,95)</t>
  </si>
  <si>
    <t>Сметная прибыль 51% ФОТ (от 7 433,95)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</si>
  <si>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</si>
  <si>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</si>
  <si>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</si>
  <si>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4 107,66
13,60</t>
  </si>
  <si>
    <t>Объем=(Ф11+Ф6+Ф7+Ф8) / 100</t>
  </si>
  <si>
    <t>Накладные расходы 97% ФОТ (от 22 561,63)</t>
  </si>
  <si>
    <t>Сметная прибыль 51% ФОТ (от 22 561,63)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</si>
  <si>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</si>
  <si>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</si>
  <si>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</si>
  <si>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</si>
  <si>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</si>
  <si>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</si>
  <si>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</si>
  <si>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</si>
  <si>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</si>
  <si>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</si>
  <si>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</si>
  <si>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</si>
  <si>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</si>
  <si>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</si>
  <si>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</si>
  <si>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32,73
6,02</t>
  </si>
  <si>
    <t>Объем=(Ф76) / 100</t>
  </si>
  <si>
    <t>Накладные расходы 97% ФОТ (от 867,45)</t>
  </si>
  <si>
    <t>Сметная прибыль 51% ФОТ (от 867,45)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</si>
  <si>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</si>
  <si>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</si>
  <si>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</si>
  <si>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2 738,44
9,07</t>
  </si>
  <si>
    <t>Объем=(Ф12+Ф13) / 100</t>
  </si>
  <si>
    <t>Накладные расходы 97% ФОТ (от 15 041,09)</t>
  </si>
  <si>
    <t>Сметная прибыль 51% ФОТ (от 15 041,09)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</si>
  <si>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</si>
  <si>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</si>
  <si>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</si>
  <si>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</si>
  <si>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1 710,15
244,07</t>
  </si>
  <si>
    <t>Накладные расходы 97% ФОТ (от 9 712,49)</t>
  </si>
  <si>
    <t>Сметная прибыль 51% ФОТ (от 9 712,49)</t>
  </si>
  <si>
    <t>197</t>
  </si>
  <si>
    <t>69 526,31
3 469,96</t>
  </si>
  <si>
    <t>Объем=3030 / 100</t>
  </si>
  <si>
    <t>Накладные расходы 97% ФОТ (от 392 042,19)</t>
  </si>
  <si>
    <t>Сметная прибыль 51% ФОТ (от 392 042,19)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</si>
  <si>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</si>
  <si>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</si>
  <si>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</si>
  <si>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</si>
  <si>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</si>
  <si>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Материалы по молниезащите и заземлению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</si>
  <si>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</si>
  <si>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</si>
  <si>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</si>
  <si>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2 619,31
2 619,31</t>
  </si>
  <si>
    <t>Объем=(Ф15*0,5*0,5) / 100</t>
  </si>
  <si>
    <t>Накладные расходы 89% ФОТ (от 21 244,69)</t>
  </si>
  <si>
    <t>Сметная прибыль 40% ФОТ (от 21 244,69)</t>
  </si>
  <si>
    <t>ТЕР01-02-061-01</t>
  </si>
  <si>
    <t>Засыпка вручную траншей, пазух котлованов и ям, группа грунтов: 1</t>
  </si>
  <si>
    <t>1 447,24
1 447,24</t>
  </si>
  <si>
    <t>Накладные расходы 89% ФОТ (от 11 738,28)</t>
  </si>
  <si>
    <t>Сметная прибыль 40% ФОТ (от 11 738,28)</t>
  </si>
  <si>
    <t>205</t>
  </si>
  <si>
    <t>Заземлитель горизонтальный из стали: полосовой сечением 160 мм2</t>
  </si>
  <si>
    <t>1 608,42
201,47</t>
  </si>
  <si>
    <t>Объем=(Ф15) / 100</t>
  </si>
  <si>
    <t>Накладные расходы 97% ФОТ (от 11 244,39)</t>
  </si>
  <si>
    <t>Сметная прибыль 51% ФОТ (от 11 244,39)</t>
  </si>
  <si>
    <t>568,33
436,75</t>
  </si>
  <si>
    <t>48 875,01
6 221,18</t>
  </si>
  <si>
    <t>Объем=(4125-208) / 100</t>
  </si>
  <si>
    <t>Накладные расходы 97% ФОТ (от 391 650,45)</t>
  </si>
  <si>
    <t>Сметная прибыль 51% ФОТ (от 391 650,45)</t>
  </si>
  <si>
    <t>ТЦ_20.1.02.23_78_7804526950_15.05.2024_02
Аналог ТССЦ-101-1638 5134,83/4987,13=2%</t>
  </si>
  <si>
    <t>ТЦ_20.1.02.23_78_7804526950_15.05.2024_02
Аналог ТССЦ-101-1671 25,60/25,05=2%</t>
  </si>
  <si>
    <t>546,51
412,14</t>
  </si>
  <si>
    <t>13 578,47
1 259,20</t>
  </si>
  <si>
    <t>Объем=(Ф77) / 100</t>
  </si>
  <si>
    <t>Накладные расходы 97% ФОТ (от 168 397,24)</t>
  </si>
  <si>
    <t>Сметная прибыль 51% ФОТ (от 168 397,24)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</si>
  <si>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</si>
  <si>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</si>
  <si>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</si>
  <si>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</si>
  <si>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</si>
  <si>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</si>
  <si>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</si>
  <si>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</si>
  <si>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</si>
  <si>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</si>
  <si>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</si>
  <si>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</si>
  <si>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</si>
  <si>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</si>
  <si>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</si>
  <si>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</si>
  <si>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</si>
  <si>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</si>
  <si>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</si>
  <si>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305,94
219,40</t>
  </si>
  <si>
    <t>3 442,42
482,95</t>
  </si>
  <si>
    <t>Объем=(200/5) / 10</t>
  </si>
  <si>
    <t>Накладные расходы 97% ФОТ (от 20 255,01)</t>
  </si>
  <si>
    <t>Сметная прибыль 51% ФОТ (от 20 255,01)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</si>
  <si>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</si>
  <si>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</si>
  <si>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</si>
  <si>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</si>
  <si>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901,04
109,84</t>
  </si>
  <si>
    <t>Объем=Ф14*10</t>
  </si>
  <si>
    <t>Накладные расходы 89% ФОТ (от 1 163 069,68)</t>
  </si>
  <si>
    <t>Сметная прибыль 40% ФОТ (от 1 163 069,68)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</si>
  <si>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</si>
  <si>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</si>
  <si>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</si>
  <si>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258,24
258,24</t>
  </si>
  <si>
    <t>Накладные расходы 89% ФОТ (от 2 734 571,54)</t>
  </si>
  <si>
    <t>Сметная прибыль 40% ФОТ (от 2 734 571,54)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</si>
  <si>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</si>
  <si>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</si>
  <si>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</si>
  <si>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</si>
  <si>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</si>
  <si>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</si>
  <si>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1 959,73
1 352,95</t>
  </si>
  <si>
    <t>389,03
177,25</t>
  </si>
  <si>
    <t>22,21
19,97</t>
  </si>
  <si>
    <t>Объем=0,5 / 100</t>
  </si>
  <si>
    <t>Накладные расходы 97% ФОТ (от 172,38)</t>
  </si>
  <si>
    <t>Сметная прибыль 51% ФОТ (от 172,38)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</si>
  <si>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</si>
  <si>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</si>
  <si>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</si>
  <si>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617 722,12
111 485,37</t>
  </si>
  <si>
    <t xml:space="preserve">      89% ФОТ (от 3930624,19) (Поз. 203-204, 218-219)</t>
  </si>
  <si>
    <t xml:space="preserve">      90% ФОТ (от 430595,68) (Поз. 54)</t>
  </si>
  <si>
    <t xml:space="preserve">      97% ФОТ (от 3186216,73) (Поз. 74, 4, 11-20, 41, 44, 47, 49, 52, 60, 62, 66, 68, 70, 76, 83, 85, 88, 96, 98, 114, 120, 130, 138, 142, 153, 156, 178, 188, 195, 197, 205-206, 209, 217, 221)</t>
  </si>
  <si>
    <t xml:space="preserve">      40% ФОТ (от 3930624,19) (Поз. 203-204, 218-219)</t>
  </si>
  <si>
    <t xml:space="preserve">      46% ФОТ (от 430595,68) (Поз. 54)</t>
  </si>
  <si>
    <t xml:space="preserve">      51% ФОТ (от 3185058,2) (Поз. 4, 11-20, 41, 44, 47, 49, 52, 60, 62, 66, 68, 70, 76, 83, 85, 88, 96, 98, 114, 120, 130, 138, 142, 153, 156, 178, 188, 195, 197, 205-206, 209, 217, 221)</t>
  </si>
  <si>
    <t xml:space="preserve">      55% ФОТ (от 1158,53) (Поз. 74)</t>
  </si>
  <si>
    <t xml:space="preserve">          Материалы для строительных работ:</t>
  </si>
  <si>
    <t xml:space="preserve">               Итого Поз. 5-10, 21-40, 42-43, 45-46, 48, 50-51, 53, 55-59, 61, 63-65, 67, 69, 71-73, 75, 77-82, 84, 86-87, 89-95, 97, 99-113, 115-119, 121-129, 131-137, 139-141, 143-152, 154-155, 157-177, 179-187, 189-194, 196, 198-202, 207-208, 210-216, 220, 222</t>
  </si>
  <si>
    <t xml:space="preserve">               Итого Поз. 74</t>
  </si>
  <si>
    <t xml:space="preserve">               Накладные расходы 97% ФОТ (от 1 158,53)</t>
  </si>
  <si>
    <t xml:space="preserve">               Сметная прибыль 55% ФОТ (от 1 158,53)</t>
  </si>
  <si>
    <t xml:space="preserve">          Земляные работы, выполняемые ручным способом:</t>
  </si>
  <si>
    <t xml:space="preserve">               Итого Поз. 203-204, 218-219</t>
  </si>
  <si>
    <t xml:space="preserve">               Накладные расходы 89% ФОТ (от 3 930 624,19)</t>
  </si>
  <si>
    <t xml:space="preserve">               Сметная прибыль 40% ФОТ (от 3 930 624,19)</t>
  </si>
  <si>
    <t xml:space="preserve">               Итого Поз. 4, 11-20, 41, 44, 47, 49, 52, 60, 62, 66, 68, 70, 76, 83, 85, 88, 96, 98, 114, 120, 130, 138, 142, 153, 156, 178, 188, 195, 197, 205-206, 209, 217, 221</t>
  </si>
  <si>
    <t>398 969,09
41 002,72</t>
  </si>
  <si>
    <t xml:space="preserve">               Накладные расходы 97% ФОТ (от 3 185 058,20)</t>
  </si>
  <si>
    <t xml:space="preserve">               Сметная прибыль 51% ФОТ (от 3 185 058,20)</t>
  </si>
  <si>
    <t xml:space="preserve">               Итого Поз. 54</t>
  </si>
  <si>
    <t xml:space="preserve">               Накладные расходы 90% ФОТ (от 430 595,68)</t>
  </si>
  <si>
    <t xml:space="preserve">               Сметная прибыль 46% ФОТ (от 430 595,68)</t>
  </si>
  <si>
    <t xml:space="preserve">     Итого с оборудованием (3 429 327,99)</t>
  </si>
  <si>
    <t>ЛОКАЛЬНАЯ СМЕТА № 1632-2021-3.1-ЭОМ-07.03.010-П-00-00</t>
  </si>
  <si>
    <t>на Силовое оборудование.
Электрическое освещение (внутреннее), 07.03.010 Крытый склад № 1 (код SAP 01.01.001) код ГП 3.1</t>
  </si>
  <si>
    <t>1632-2021-3.1-ЭОМ_2_0_RU_IFC</t>
  </si>
  <si>
    <t>1 кв. 2000г.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</si>
  <si>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</si>
  <si>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</si>
  <si>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389,97
35,25</t>
  </si>
  <si>
    <t>62,57
7,80</t>
  </si>
  <si>
    <t>715
176</t>
  </si>
  <si>
    <t>Накладные расходы 97% ФОТ (от 970)</t>
  </si>
  <si>
    <t>Сметная прибыль 51% ФОТ (от 970)</t>
  </si>
  <si>
    <t>ТЕРм08-03-599-12</t>
  </si>
  <si>
    <t>Щитки осветительные, устанавливаемые на стене: болтами на конструкции, масса щитка до 6 кг</t>
  </si>
  <si>
    <t>111,00
59,02</t>
  </si>
  <si>
    <t>8,26
0,85</t>
  </si>
  <si>
    <t>754
153</t>
  </si>
  <si>
    <t>Объем=4+4</t>
  </si>
  <si>
    <t>Накладные расходы 97% ФОТ (от 10 790)</t>
  </si>
  <si>
    <t>Сметная прибыль 51% ФОТ (от 10 790)</t>
  </si>
  <si>
    <t>5
О</t>
  </si>
  <si>
    <t>6
О</t>
  </si>
  <si>
    <t>16 283
2 596</t>
  </si>
  <si>
    <t>Объем=(151+2+219+4+60+28) / 100</t>
  </si>
  <si>
    <t>Накладные расходы 97% ФОТ (от 162 252)</t>
  </si>
  <si>
    <t>Сметная прибыль 51% ФОТ (от 162 252)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</si>
  <si>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</si>
  <si>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</si>
  <si>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</si>
  <si>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102 535
9 804</t>
  </si>
  <si>
    <t>Накладные расходы 97% ФОТ (от 883 140)</t>
  </si>
  <si>
    <t>Сметная прибыль 51% ФОТ (от 883 140)</t>
  </si>
  <si>
    <t>4 076
739</t>
  </si>
  <si>
    <t>Объем=(60+1125+2610+60) / 100</t>
  </si>
  <si>
    <t>Накладные расходы 97% ФОТ (от 112 756)</t>
  </si>
  <si>
    <t>Сметная прибыль 51% ФОТ (от 112 756)</t>
  </si>
  <si>
    <t>231
17</t>
  </si>
  <si>
    <t>Объем=(20+10) / 100</t>
  </si>
  <si>
    <t>Накладные расходы 97% ФОТ (от 14 630)</t>
  </si>
  <si>
    <t>Сметная прибыль 51% ФОТ (от 14 630)</t>
  </si>
  <si>
    <t>190
13</t>
  </si>
  <si>
    <t>Накладные расходы 97% ФОТ (от 12 931)</t>
  </si>
  <si>
    <t>Сметная прибыль 51% ФОТ (от 12 931)</t>
  </si>
  <si>
    <t>193
10</t>
  </si>
  <si>
    <t>Накладные расходы 97% ФОТ (от 15 383)</t>
  </si>
  <si>
    <t>Сметная прибыль 51% ФОТ (от 15 383)</t>
  </si>
  <si>
    <t>162
8</t>
  </si>
  <si>
    <t>Накладные расходы 97% ФОТ (от 11 874)</t>
  </si>
  <si>
    <t>Сметная прибыль 51% ФОТ (от 11 874)</t>
  </si>
  <si>
    <t>116
6</t>
  </si>
  <si>
    <t>Накладные расходы 97% ФОТ (от 6 816)</t>
  </si>
  <si>
    <t>Сметная прибыль 51% ФОТ (от 6 816)</t>
  </si>
  <si>
    <t>758
34</t>
  </si>
  <si>
    <t>Объем=(220+30+20) / 100</t>
  </si>
  <si>
    <t>Накладные расходы 97% ФОТ (от 51 062)</t>
  </si>
  <si>
    <t>Сметная прибыль 51% ФОТ (от 51 062)</t>
  </si>
  <si>
    <t>129
4</t>
  </si>
  <si>
    <t>Накладные расходы 97% ФОТ (от 10 145)</t>
  </si>
  <si>
    <t>Сметная прибыль 51% ФОТ (от 10 145)</t>
  </si>
  <si>
    <t>156
29</t>
  </si>
  <si>
    <t>Объем=(42+402) / 100</t>
  </si>
  <si>
    <t>Накладные расходы 97% ФОТ (от 36 363)</t>
  </si>
  <si>
    <t>Сметная прибыль 51% ФОТ (от 36 363)</t>
  </si>
  <si>
    <t>Кабель ИнСил-ВВнг(А)-LS 
5х50мк(N,PE)-1</t>
  </si>
  <si>
    <t>Объем=1100*1,02</t>
  </si>
  <si>
    <t>Объем=1200*1,02</t>
  </si>
  <si>
    <t>Объем=650*1,02</t>
  </si>
  <si>
    <t>Кабель ИнСил-ВВнг(А)-FRLS 
5х4ок(N,PE)-1</t>
  </si>
  <si>
    <t>Объем=1400*1,02</t>
  </si>
  <si>
    <t>Объем=1500*1,02</t>
  </si>
  <si>
    <t>Объем=400*1,02</t>
  </si>
  <si>
    <t>Объем=2500*1,02</t>
  </si>
  <si>
    <t>2 359
104</t>
  </si>
  <si>
    <t>Объем=(50+40+200+250) / 100</t>
  </si>
  <si>
    <t>Накладные расходы 97% ФОТ (от 80 331)</t>
  </si>
  <si>
    <t>Сметная прибыль 51% ФОТ (от 80 331)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</si>
  <si>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</si>
  <si>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</si>
  <si>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</si>
  <si>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Объем=250*1,03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</si>
  <si>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</si>
  <si>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</si>
  <si>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</si>
  <si>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588
58</t>
  </si>
  <si>
    <t>Объем=2+1</t>
  </si>
  <si>
    <t>Накладные расходы 97% ФОТ (от 46 235)</t>
  </si>
  <si>
    <t>Сметная прибыль 51% ФОТ (от 46 235)</t>
  </si>
  <si>
    <t>49
О</t>
  </si>
  <si>
    <t>ТЦ_62.3.02.01_78_7804526950_15.05.2024_02</t>
  </si>
  <si>
    <t>50
О</t>
  </si>
  <si>
    <t>Раздел 5. Электроустановочные изделия</t>
  </si>
  <si>
    <t>79
13</t>
  </si>
  <si>
    <t>Накладные расходы 97% ФОТ (от 1 123)</t>
  </si>
  <si>
    <t>Сметная прибыль 51% ФОТ (от 1 123)</t>
  </si>
  <si>
    <t>52
О</t>
  </si>
  <si>
    <t>ТЦ_62.1.02.22_78_7804526950_15.05.2024_02</t>
  </si>
  <si>
    <t>Объем=9+8+61</t>
  </si>
  <si>
    <t>Накладные расходы 97% ФОТ (от 68 146)</t>
  </si>
  <si>
    <t>Сметная прибыль 51% ФОТ (от 68 146)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</si>
  <si>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</si>
  <si>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</si>
  <si>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</si>
  <si>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</si>
  <si>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</si>
  <si>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</si>
  <si>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185 246
59 753</t>
  </si>
  <si>
    <t>Объем=Ф5+Ф6+Ф7+Ф8</t>
  </si>
  <si>
    <t>Накладные расходы 90% ФОТ (от 365 046)</t>
  </si>
  <si>
    <t>Сметная прибыль 46% ФОТ (от 365 046)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</si>
  <si>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</si>
  <si>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</si>
  <si>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</si>
  <si>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Накладные расходы 97% ФОТ (от 1 327)</t>
  </si>
  <si>
    <t>Сметная прибыль 51% ФОТ (от 1 327)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</si>
  <si>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</si>
  <si>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</si>
  <si>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</si>
  <si>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90,38
47,18</t>
  </si>
  <si>
    <t>Накладные расходы 97% ФОТ (от 4 252)</t>
  </si>
  <si>
    <t>Сметная прибыль 51% ФОТ (от 4 252)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</si>
  <si>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</si>
  <si>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</si>
  <si>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</si>
  <si>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</si>
  <si>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200,16
160,05</t>
  </si>
  <si>
    <t>Объем=16+12</t>
  </si>
  <si>
    <t>Накладные расходы 97% ФОТ (от 100 963)</t>
  </si>
  <si>
    <t>Сметная прибыль 51% ФОТ (от 100 963)</t>
  </si>
  <si>
    <t>67
О</t>
  </si>
  <si>
    <t>68
О</t>
  </si>
  <si>
    <t>6
1</t>
  </si>
  <si>
    <t>Накладные расходы 97% ФОТ (от 463)</t>
  </si>
  <si>
    <t>Сметная прибыль 51% ФОТ (от 463)</t>
  </si>
  <si>
    <t>70
О</t>
  </si>
  <si>
    <t>8
2</t>
  </si>
  <si>
    <t>Накладные расходы 97% ФОТ (от 860)</t>
  </si>
  <si>
    <t>Сметная прибыль 51% ФОТ (от 860)</t>
  </si>
  <si>
    <t>Раздел 6. Противопожарные заделки</t>
  </si>
  <si>
    <t>Накладные расходы 97% ФОТ (от 898)</t>
  </si>
  <si>
    <t>Сметная прибыль 51% ФОТ (от 898)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</si>
  <si>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</si>
  <si>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</si>
  <si>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</si>
  <si>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Накладные расходы 97% ФОТ (от 1 159)</t>
  </si>
  <si>
    <t>Сметная прибыль 55% ФОТ (от 1 159)</t>
  </si>
  <si>
    <t>Раздел 7. Кабельные конструкции, трубы, коробки, крепеж (ОКЛ)</t>
  </si>
  <si>
    <t>70 342
10 070</t>
  </si>
  <si>
    <t>Объем=(37,2*л1+18,6*л2+18,1*л3+4,06*л4+2,73*л5+5,58*л6+0,33*л7+0,24*л8+0,78*л9+0,02*л10+0,14*л11+6,35*л12+2,5*л13)/1000</t>
  </si>
  <si>
    <t>Накладные расходы 97% ФОТ (от 342 123)</t>
  </si>
  <si>
    <t>Сметная прибыль 51% ФОТ (от 342 123)</t>
  </si>
  <si>
    <t>Лоток лестничный усиленный шириной 200 мм, высотой 80 мм, толщиной 2 мм, L=6 м, нерж(37,2 кг)</t>
  </si>
  <si>
    <t>Объем=1716/6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</si>
  <si>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</si>
  <si>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</si>
  <si>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</si>
  <si>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</si>
  <si>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</si>
  <si>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</si>
  <si>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</si>
  <si>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201
37</t>
  </si>
  <si>
    <t>Объем=(л9) / 100</t>
  </si>
  <si>
    <t>Накладные расходы 97% ФОТ (от 5 335)</t>
  </si>
  <si>
    <t>Сметная прибыль 51% ФОТ (от 5 335)</t>
  </si>
  <si>
    <t>Консоль одиночная 250 мм, толщиной 3 мм, нерж (0,78 кг)</t>
  </si>
  <si>
    <t>1 956
6</t>
  </si>
  <si>
    <t>Объем=(80+20) / 100</t>
  </si>
  <si>
    <t>Накладные расходы 97% ФОТ (от 10 743)</t>
  </si>
  <si>
    <t>Сметная прибыль 51% ФОТ (от 10 743)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</si>
  <si>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</si>
  <si>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</si>
  <si>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</si>
  <si>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</si>
  <si>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</si>
  <si>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1 710
244</t>
  </si>
  <si>
    <t>Накладные расходы 97% ФОТ (от 9 712)</t>
  </si>
  <si>
    <t>Сметная прибыль 51% ФОТ (от 9 712)</t>
  </si>
  <si>
    <t>ТЦ_23.5.02.02_78_7804526950_15.05.2024_02
Аналог ТССЦ-103-2014 98,60/96,47=2%</t>
  </si>
  <si>
    <t>Объем=60*1,03</t>
  </si>
  <si>
    <t>25 814
1 288</t>
  </si>
  <si>
    <t>Объем=1125 / 100</t>
  </si>
  <si>
    <t>Накладные расходы 97% ФОТ (от 145 560)</t>
  </si>
  <si>
    <t>Сметная прибыль 51% ФОТ (от 145 560)</t>
  </si>
  <si>
    <t>Объем=1125*1,03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</si>
  <si>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</si>
  <si>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</si>
  <si>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</si>
  <si>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</si>
  <si>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14
3</t>
  </si>
  <si>
    <t>Объем=(Ф9) / 100</t>
  </si>
  <si>
    <t>Накладные расходы 97% ФОТ (от 383)</t>
  </si>
  <si>
    <t>Сметная прибыль 51% ФОТ (от 383)</t>
  </si>
  <si>
    <t>1 232
4</t>
  </si>
  <si>
    <t>Объем=(41+22) / 100</t>
  </si>
  <si>
    <t>Накладные расходы 97% ФОТ (от 6 768)</t>
  </si>
  <si>
    <t>Сметная прибыль 51% ФОТ (от 6 768)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</si>
  <si>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</si>
  <si>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</si>
  <si>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</si>
  <si>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85 993
12 311</t>
  </si>
  <si>
    <t>Объем=(35,7*я1+8,23*я2+6,26*я3+7,34*я4+56,6*я5+30,7*я6+27,8*я7+13,9*я8+2,73*я9+4,06*я10+4,63*я11+5,79*я12+5,58*я13+6,68*я14+8,79*я15+0,33*я16+0,24*я17+2,30*я18+2,02*я19+1,01*я20+0,78*я21+5,88*я22+0,02*я23+0,17*я24+2,5*я25)/1000</t>
  </si>
  <si>
    <t>Накладные расходы 97% ФОТ (от 418 245)</t>
  </si>
  <si>
    <t>Сметная прибыль 51% ФОТ (от 418 245)</t>
  </si>
  <si>
    <t>Лоток лестничный усиленный шириной 200 мм, высотой 80 мм, с не перфорированным дном, толщиной 2 мм, L=6 м, нерж.(35,7 кг)</t>
  </si>
  <si>
    <t>Объем=240/6</t>
  </si>
  <si>
    <t>Крышка для лотка прямого, толщиной 1,5 мм, L=3 м, нерж.(8,23 кг)</t>
  </si>
  <si>
    <t>Объем=480/3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</si>
  <si>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</si>
  <si>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</si>
  <si>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</si>
  <si>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Объем=99/6</t>
  </si>
  <si>
    <t>Лоток лестничный усиленный шириной 300 мм, высотой 80 мм, толщиной 2 мм, L=6 м, нерж.(30,7 кг)</t>
  </si>
  <si>
    <t>Объем=222/6</t>
  </si>
  <si>
    <t>Лоток лестничный усиленный шириной 200 мм, высотой 80 мм, толщиной 2 мм, L=6 м, нерж.(27,8 кг)</t>
  </si>
  <si>
    <t>Объем=1800/6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</si>
  <si>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</si>
  <si>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</si>
  <si>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</si>
  <si>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</si>
  <si>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</si>
  <si>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</si>
  <si>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</si>
  <si>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</si>
  <si>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252
46</t>
  </si>
  <si>
    <t>Объем=(я18+я19+я20+я21) / 100</t>
  </si>
  <si>
    <t>Накладные расходы 97% ФОТ (от 6 678)</t>
  </si>
  <si>
    <t>Сметная прибыль 51% ФОТ (от 6 678)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</si>
  <si>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</si>
  <si>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</si>
  <si>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</si>
  <si>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</si>
  <si>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</si>
  <si>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3 521
12</t>
  </si>
  <si>
    <t>Объем=(60+25+80+15) / 100</t>
  </si>
  <si>
    <t>Накладные расходы 97% ФОТ (от 19 339)</t>
  </si>
  <si>
    <t>Сметная прибыль 51% ФОТ (от 19 339)</t>
  </si>
  <si>
    <t>Объем=250/2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</si>
  <si>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</si>
  <si>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</si>
  <si>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</si>
  <si>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</si>
  <si>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</si>
  <si>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27
5</t>
  </si>
  <si>
    <t>Объем=(Ф10) / 100</t>
  </si>
  <si>
    <t>Накладные расходы 97% ФОТ (от 709)</t>
  </si>
  <si>
    <t>Сметная прибыль 51% ФОТ (от 709)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</si>
  <si>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</si>
  <si>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</si>
  <si>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</si>
  <si>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2 230
7</t>
  </si>
  <si>
    <t>Объем=(Ф11+Ф12) / 100</t>
  </si>
  <si>
    <t>Накладные расходы 97% ФОТ (от 12 247)</t>
  </si>
  <si>
    <t>Сметная прибыль 51% ФОТ (от 12 247)</t>
  </si>
  <si>
    <t>59 889
2 989</t>
  </si>
  <si>
    <t>Объем=2610 / 100</t>
  </si>
  <si>
    <t>Накладные расходы 97% ФОТ (от 337 700)</t>
  </si>
  <si>
    <t>Сметная прибыль 51% ФОТ (от 337 700)</t>
  </si>
  <si>
    <t>ТЦ_08.1.02.13_78_7804526950_15.05.2024_02
Аналог ТССЦ-101-6593 340,00/333,27=2%</t>
  </si>
  <si>
    <t>Объем=2610*1,03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</si>
  <si>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</si>
  <si>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</si>
  <si>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</si>
  <si>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</si>
  <si>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</si>
  <si>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Объем=(Ф3*0,5*0,5) / 100</t>
  </si>
  <si>
    <t>Накладные расходы 89% ФОТ (от 125 255)</t>
  </si>
  <si>
    <t>Сметная прибыль 40% ФОТ (от 125 255)</t>
  </si>
  <si>
    <t>Накладные расходы 89% ФОТ (от 69 207)</t>
  </si>
  <si>
    <t>Сметная прибыль 40% ФОТ (от 69 207)</t>
  </si>
  <si>
    <t>9 483
1 188</t>
  </si>
  <si>
    <t>Объем=849 / 100</t>
  </si>
  <si>
    <t>Накладные расходы 97% ФОТ (от 66 295)</t>
  </si>
  <si>
    <t>Сметная прибыль 51% ФОТ (от 66 295)</t>
  </si>
  <si>
    <t>36 822
4 687</t>
  </si>
  <si>
    <t>Объем=(3800-849) / 100</t>
  </si>
  <si>
    <t>Накладные расходы 97% ФОТ (от 295 063)</t>
  </si>
  <si>
    <t>Сметная прибыль 51% ФОТ (от 295 063)</t>
  </si>
  <si>
    <t>3 442
483</t>
  </si>
  <si>
    <t>Накладные расходы 97% ФОТ (от 20 255)</t>
  </si>
  <si>
    <t>Сметная прибыль 51% ФОТ (от 20 255)</t>
  </si>
  <si>
    <t>Накладные расходы 89% ФОТ (от 98 985)</t>
  </si>
  <si>
    <t>Сметная прибыль 40% ФОТ (от 98 985)</t>
  </si>
  <si>
    <t>Накладные расходы 89% ФОТ (от 232 729)</t>
  </si>
  <si>
    <t>Сметная прибыль 40% ФОТ (от 232 729)</t>
  </si>
  <si>
    <t>9 958
923</t>
  </si>
  <si>
    <t>Объем=(Ф13) / 100</t>
  </si>
  <si>
    <t>Накладные расходы 97% ФОТ (от 123 491)</t>
  </si>
  <si>
    <t>Сметная прибыль 51% ФОТ (от 123 491)</t>
  </si>
  <si>
    <t>ТЦ_14.2.02.03_78_7804526950_01.02.2024_02
Аналог ТССЦ-113-0395 95,68/93,73=2%</t>
  </si>
  <si>
    <t>44
40</t>
  </si>
  <si>
    <t>Объем=1 / 100</t>
  </si>
  <si>
    <t>Накладные расходы 97% ФОТ (от 345)</t>
  </si>
  <si>
    <t>Сметная прибыль 51% ФОТ (от 345)</t>
  </si>
  <si>
    <t>223</t>
  </si>
  <si>
    <t>ТЦ_20.5.03.03_77_9705198797_06.05.2024_02
Аналог ТССЦ-110-0355 10225,04/10022,42=2%</t>
  </si>
  <si>
    <t>Раздел 10. 1632-2021-3.1-ЭОЭ.СО</t>
  </si>
  <si>
    <t>Подсистема обогрева</t>
  </si>
  <si>
    <t>225</t>
  </si>
  <si>
    <t>328,95
208,08</t>
  </si>
  <si>
    <t>16 176
2 317</t>
  </si>
  <si>
    <t>Объем=(2437-616) / 100</t>
  </si>
  <si>
    <t>Накладные расходы 97% ФОТ (от 87 687)</t>
  </si>
  <si>
    <t>Сметная прибыль 51% ФОТ (от 87 687)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</si>
  <si>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</si>
  <si>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</si>
  <si>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</si>
  <si>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Объем=2437*1,02</t>
  </si>
  <si>
    <t>Подсистема питания</t>
  </si>
  <si>
    <t>227</t>
  </si>
  <si>
    <t>18 648
1 783</t>
  </si>
  <si>
    <t>Объем=(э1-э2*100) / 100</t>
  </si>
  <si>
    <t>Накладные расходы 97% ФОТ (от 160 618)</t>
  </si>
  <si>
    <t>Сметная прибыль 51% ФОТ (от 160 618)</t>
  </si>
  <si>
    <t>228</t>
  </si>
  <si>
    <t>2 065
374</t>
  </si>
  <si>
    <t>Объем=(204+1260+400+89) / 100</t>
  </si>
  <si>
    <t>Накладные расходы 97% ФОТ (от 57 123)</t>
  </si>
  <si>
    <t>Сметная прибыль 51% ФОТ (от 57 123)</t>
  </si>
  <si>
    <t>229</t>
  </si>
  <si>
    <t>39
2</t>
  </si>
  <si>
    <t>Накладные расходы 97% ФОТ (от 2 272)</t>
  </si>
  <si>
    <t>Сметная прибыль 51% ФОТ (от 2 272)</t>
  </si>
  <si>
    <t>230</t>
  </si>
  <si>
    <t>820
37</t>
  </si>
  <si>
    <t>Объем=(130+120+42) / 100</t>
  </si>
  <si>
    <t>Накладные расходы 97% ФОТ (от 55 223)</t>
  </si>
  <si>
    <t>Сметная прибыль 51% ФОТ (от 55 223)</t>
  </si>
  <si>
    <t>231</t>
  </si>
  <si>
    <t>90
3</t>
  </si>
  <si>
    <t>Объем=42 / 100</t>
  </si>
  <si>
    <t>Накладные расходы 97% ФОТ (от 7 102)</t>
  </si>
  <si>
    <t>Сметная прибыль 51% ФОТ (от 7 102)</t>
  </si>
  <si>
    <t>232</t>
  </si>
  <si>
    <t>Объем=24 / 100</t>
  </si>
  <si>
    <t>Накладные расходы 97% ФОТ (от 1 966)</t>
  </si>
  <si>
    <t>Сметная прибыль 51% ФОТ (от 1 966)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</si>
  <si>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</si>
  <si>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</si>
  <si>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</si>
  <si>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Объем=125*1,02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</si>
  <si>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</si>
  <si>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</si>
  <si>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Объем=735*1,02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</si>
  <si>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</si>
  <si>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</si>
  <si>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Объем=1045*1,02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</si>
  <si>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</si>
  <si>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</si>
  <si>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</si>
  <si>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</si>
  <si>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Объем=5+8+6</t>
  </si>
  <si>
    <t>Накладные расходы 95% ФОТ (от 31 841)</t>
  </si>
  <si>
    <t>Сметная прибыль 53% ФОТ (от 31 841)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</si>
  <si>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</si>
  <si>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</si>
  <si>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</si>
  <si>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</si>
  <si>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</si>
  <si>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</si>
  <si>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</si>
  <si>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</si>
  <si>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</si>
  <si>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</si>
  <si>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</si>
  <si>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</si>
  <si>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</si>
  <si>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</si>
  <si>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</si>
  <si>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Подсистема управления</t>
  </si>
  <si>
    <t>244</t>
  </si>
  <si>
    <t>ТЕРм08-01-102-01</t>
  </si>
  <si>
    <t>Шкаф управления и регулирования</t>
  </si>
  <si>
    <t>1 шкаф</t>
  </si>
  <si>
    <t>647,52
306,25</t>
  </si>
  <si>
    <t>246,87
22,56</t>
  </si>
  <si>
    <t>8 458
1 525</t>
  </si>
  <si>
    <t>Объем=1+1+1</t>
  </si>
  <si>
    <t>Накладные расходы 97% ФОТ (от 22 224)</t>
  </si>
  <si>
    <t>Сметная прибыль 51% ФОТ (от 22 224)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</si>
  <si>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</si>
  <si>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</si>
  <si>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</si>
  <si>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</si>
  <si>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</si>
  <si>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</si>
  <si>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</si>
  <si>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</si>
  <si>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</si>
  <si>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</si>
  <si>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</si>
  <si>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Объем=130*1,02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</si>
  <si>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</si>
  <si>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</si>
  <si>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</si>
  <si>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</si>
  <si>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</si>
  <si>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</si>
  <si>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</si>
  <si>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</si>
  <si>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</si>
  <si>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</si>
  <si>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</si>
  <si>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</si>
  <si>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</si>
  <si>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Подсистема крепления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</si>
  <si>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</si>
  <si>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</si>
  <si>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</si>
  <si>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</si>
  <si>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</si>
  <si>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</si>
  <si>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</si>
  <si>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</si>
  <si>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</si>
  <si>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</si>
  <si>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</si>
  <si>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</si>
  <si>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</si>
  <si>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</si>
  <si>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</si>
  <si>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</si>
  <si>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</si>
  <si>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</si>
  <si>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</si>
  <si>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</si>
  <si>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</si>
  <si>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</si>
  <si>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</si>
  <si>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2 736,44
286,95</t>
  </si>
  <si>
    <t>2 026,98
305,80</t>
  </si>
  <si>
    <t>142 592
42 440</t>
  </si>
  <si>
    <t>Объем=616 / 100</t>
  </si>
  <si>
    <t>Накладные расходы 97% ФОТ (от 82 264)</t>
  </si>
  <si>
    <t>Сметная прибыль 51% ФОТ (от 82 264)</t>
  </si>
  <si>
    <t>262</t>
  </si>
  <si>
    <t>ТЦ_20.1.02.19_78_7804526950_15.05.2024_02
Аналог ТССЦ-509-8108 10,71/10,47=2%</t>
  </si>
  <si>
    <t>Трос стальной D3 в п/э</t>
  </si>
  <si>
    <t>Объем=616*1,02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</si>
  <si>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</si>
  <si>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</si>
  <si>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</si>
  <si>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</si>
  <si>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</si>
  <si>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</si>
  <si>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</si>
  <si>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Накладные расходы 97% ФОТ (от 2 873)</t>
  </si>
  <si>
    <t>Сметная прибыль 51% ФОТ (от 2 873)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</si>
  <si>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</si>
  <si>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</si>
  <si>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</si>
  <si>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</si>
  <si>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</si>
  <si>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</si>
  <si>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</si>
  <si>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</si>
  <si>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</si>
  <si>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</si>
  <si>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</si>
  <si>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</si>
  <si>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</si>
  <si>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</si>
  <si>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</si>
  <si>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</si>
  <si>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</si>
  <si>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</si>
  <si>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</si>
  <si>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</si>
  <si>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</si>
  <si>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</si>
  <si>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</si>
  <si>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</si>
  <si>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</si>
  <si>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</si>
  <si>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</si>
  <si>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</si>
  <si>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</si>
  <si>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</si>
  <si>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382,57
304,32</t>
  </si>
  <si>
    <t>Объем=89 / 100</t>
  </si>
  <si>
    <t>Накладные расходы 97% ФОТ (от 6 102)</t>
  </si>
  <si>
    <t>Сметная прибыль 51% ФОТ (от 6 102)</t>
  </si>
  <si>
    <t>277</t>
  </si>
  <si>
    <t>ТЦ_24.3.01.02_78_7804526950_15.05.2024_02
Аналог ТССЦ-103-2407 18,06/17,68=2%</t>
  </si>
  <si>
    <t>Труба гофрированная ППЛ 20</t>
  </si>
  <si>
    <t>Объем=89*1,02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</si>
  <si>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</si>
  <si>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</si>
  <si>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</si>
  <si>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</si>
  <si>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</si>
  <si>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</si>
  <si>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</si>
  <si>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42 771
2 135</t>
  </si>
  <si>
    <t>Объем=(204+1260+400) / 100</t>
  </si>
  <si>
    <t>Накладные расходы 97% ФОТ (от 241 177)</t>
  </si>
  <si>
    <t>Сметная прибыль 51% ФОТ (от 241 177)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</si>
  <si>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</si>
  <si>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</si>
  <si>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</si>
  <si>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Объем=204*1,03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</si>
  <si>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</si>
  <si>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</si>
  <si>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</si>
  <si>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Объем=1260*1,03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</si>
  <si>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</si>
  <si>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</si>
  <si>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</si>
  <si>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Объем=400*1,03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</si>
  <si>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</si>
  <si>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</si>
  <si>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</si>
  <si>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</si>
  <si>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</si>
  <si>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</si>
  <si>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</si>
  <si>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</si>
  <si>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</si>
  <si>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</si>
  <si>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862 482
158 725</t>
  </si>
  <si>
    <t xml:space="preserve">      89% ФОТ (от 526176) (Поз. 204-205, 210-211)</t>
  </si>
  <si>
    <t xml:space="preserve">      90% ФОТ (от 365046) (Поз. 57)</t>
  </si>
  <si>
    <t xml:space="preserve">      95% ФОТ (от 31841) (Поз. 237)</t>
  </si>
  <si>
    <t xml:space="preserve">      97% ФОТ (от 4192203) (Поз. 77, 1, 4, 7, 15-24, 42, 48, 51, 53, 62, 64, 66, 69, 71, 73, 79-90, 98, 100, 116, 122, 132, 150, 156, 178, 188, 195, 197, 206-207, 209, 213, 222, 225, 227-232, 235, 242, 244, 261, 265, 276, 280)</t>
  </si>
  <si>
    <t xml:space="preserve">      40% ФОТ (от 526176) (Поз. 204-205, 210-211)</t>
  </si>
  <si>
    <t xml:space="preserve">      46% ФОТ (от 365046) (Поз. 57)</t>
  </si>
  <si>
    <t xml:space="preserve">      51% ФОТ (от 4191044) (Поз. 1, 4, 7, 15-24, 42, 48, 51, 53, 62, 64, 66, 69, 71, 73, 79-90, 98, 100, 116, 122, 132, 150, 156, 178, 188, 195, 197, 206-207, 209, 213, 222, 225, 227-232, 235, 242, 244, 261, 265, 276, 280)</t>
  </si>
  <si>
    <t xml:space="preserve">      53% ФОТ (от 31841) (Поз. 237)</t>
  </si>
  <si>
    <t xml:space="preserve">      55% ФОТ (от 1159) (Поз. 77)</t>
  </si>
  <si>
    <t xml:space="preserve">               Итого Поз. 8-13, 25-41, 43-47, 58-61, 63, 72, 74-76, 78, 91-97, 99, 101-115, 117-121, 123-131, 133-149, 151-155, 157-177, 179-187, 189-194, 196, 198-202, 208, 212, 214-221, 223, 226, 233-234, 236, 238-241, 243, 248-250, 253-260, 262-264, 266-275, 277-279, 281-288</t>
  </si>
  <si>
    <t xml:space="preserve">               Итого Поз. 77</t>
  </si>
  <si>
    <t xml:space="preserve">               Накладные расходы 97% ФОТ (от 1 159)</t>
  </si>
  <si>
    <t xml:space="preserve">               Сметная прибыль 55% ФОТ (от 1 159)</t>
  </si>
  <si>
    <t xml:space="preserve">               Итого Поз. 204-205, 210-211</t>
  </si>
  <si>
    <t xml:space="preserve">               Накладные расходы 89% ФОТ (от 526 176)</t>
  </si>
  <si>
    <t xml:space="preserve">               Сметная прибыль 40% ФОТ (от 526 176)</t>
  </si>
  <si>
    <t xml:space="preserve">               Итого Поз. 1, 4, 7, 15-24, 42, 48, 51, 53, 62, 64, 66, 69, 71, 73, 79-90, 98, 100, 116, 122, 132, 150, 156, 178, 188, 195, 197, 206-207, 209, 213, 222, 225, 227-232, 235, 242, 244, 261, 265, 276, 280</t>
  </si>
  <si>
    <t>676 994
98 972</t>
  </si>
  <si>
    <t xml:space="preserve">               Накладные расходы 97% ФОТ (от 4 191 044)</t>
  </si>
  <si>
    <t xml:space="preserve">               Сметная прибыль 51% ФОТ (от 4 191 044)</t>
  </si>
  <si>
    <t xml:space="preserve">               Итого Поз. 57</t>
  </si>
  <si>
    <t xml:space="preserve">               Накладные расходы 90% ФОТ (от 365 046)</t>
  </si>
  <si>
    <t xml:space="preserve">               Сметная прибыль 46% ФОТ (от 365 046)</t>
  </si>
  <si>
    <t xml:space="preserve">               Итого Поз. 237</t>
  </si>
  <si>
    <t xml:space="preserve">               Накладные расходы 95% ФОТ (от 31 841)</t>
  </si>
  <si>
    <t xml:space="preserve">               Сметная прибыль 53% ФОТ (от 31 841)</t>
  </si>
  <si>
    <t xml:space="preserve">               Итого Поз. 2, 5-6, 49-50, 52, 54-56, 65, 67-68, 70, 245-247, 251-252</t>
  </si>
  <si>
    <t xml:space="preserve">     Итого с оборудованием (7 071 872)</t>
  </si>
  <si>
    <t>ЛОКАЛЬНАЯ СМЕТА № 1632-2021-3.1-СЭО-07.03.010-П-00-00</t>
  </si>
  <si>
    <t>на Система электрического обогрева водостоков, 07.03.010 Крытый склад № 1 (код SAP 01.01.001) код ГП 3.1</t>
  </si>
  <si>
    <t>1632-2021-3.1-СЭО_0_0_RU_IFС</t>
  </si>
  <si>
    <t>Раздел 1. Подсистема обогрева</t>
  </si>
  <si>
    <t>24
О</t>
  </si>
  <si>
    <t>28
О</t>
  </si>
  <si>
    <t>29
О</t>
  </si>
  <si>
    <t>232 409
50 618</t>
  </si>
  <si>
    <t xml:space="preserve">      95% ФОТ (от 31841) (Поз. 14)</t>
  </si>
  <si>
    <t xml:space="preserve">      97% ФОТ (от 726631) (Поз. 2, 4-9, 12, 19, 21, 38, 42, 53, 57)</t>
  </si>
  <si>
    <t xml:space="preserve">      51% ФОТ (от 726631) (Поз. 2, 4-9, 12, 19, 21, 38, 42, 53, 57)</t>
  </si>
  <si>
    <t xml:space="preserve">      53% ФОТ (от 31841) (Поз. 14)</t>
  </si>
  <si>
    <t xml:space="preserve">               Итого Поз. 3, 10-11, 13, 15-18, 20, 25-27, 30-37, 39-41, 43-52, 54-56, 58-65</t>
  </si>
  <si>
    <t xml:space="preserve">               Итого Поз. 2, 4-9, 12, 19, 21, 38, 42, 53, 57</t>
  </si>
  <si>
    <t xml:space="preserve">               Накладные расходы 97% ФОТ (от 726 631)</t>
  </si>
  <si>
    <t xml:space="preserve">               Сметная прибыль 51% ФОТ (от 726 631)</t>
  </si>
  <si>
    <t xml:space="preserve">               Итого Поз. 14</t>
  </si>
  <si>
    <t xml:space="preserve">               Итого Поз. 22-24, 28-29</t>
  </si>
  <si>
    <t xml:space="preserve">     Итого с оборудованием (686 804)</t>
  </si>
  <si>
    <t>ЛОКАЛЬНАЯ СМЕТА № 1632-2021-2.2.7-ЭОМ_07.04.026-П-00-00</t>
  </si>
  <si>
    <t>на Отопление, вентиляция и кондиционирование, 07.04.026 Приводная станция  (код SAP 01.02.005) код ГП 2.2.7</t>
  </si>
  <si>
    <t>1632-2021-2.2.6-ЭОМ.СО_0_0_RU_IFC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</si>
  <si>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</si>
  <si>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</si>
  <si>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554,51
100,75</t>
  </si>
  <si>
    <t>136,46
11,57</t>
  </si>
  <si>
    <t>1 558,36
260,65</t>
  </si>
  <si>
    <t>Накладные расходы 97% ФОТ (от 2 530,58)</t>
  </si>
  <si>
    <t>Сметная прибыль 51% ФОТ (от 2 530,58)</t>
  </si>
  <si>
    <t>ПЭСПЗ. Панель питания электрооборудования систем противопожарной 
защиты</t>
  </si>
  <si>
    <t>188,59
38,35</t>
  </si>
  <si>
    <t>Накладные расходы 97% ФОТ (от 2 697,70)</t>
  </si>
  <si>
    <t>Сметная прибыль 51% ФОТ (от 2 697,70)</t>
  </si>
  <si>
    <t>1 244,48
296,92</t>
  </si>
  <si>
    <t>Накладные расходы 97% ФОТ (от 2 605,97)</t>
  </si>
  <si>
    <t>Сметная прибыль 51% ФОТ (от 2 605,97)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</si>
  <si>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</si>
  <si>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</si>
  <si>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</si>
  <si>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1 298,43
206,97</t>
  </si>
  <si>
    <t>Объем=(с1+с2+с3+с4) / 100</t>
  </si>
  <si>
    <t>Накладные расходы 97% ФОТ (от 12 938,15)</t>
  </si>
  <si>
    <t>Сметная прибыль 51% ФОТ (от 12 938,15)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</si>
  <si>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</si>
  <si>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</si>
  <si>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</si>
  <si>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</si>
  <si>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</si>
  <si>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</si>
  <si>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</si>
  <si>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</si>
  <si>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Объем=13 / 100</t>
  </si>
  <si>
    <t>5 470,31
523,06</t>
  </si>
  <si>
    <t>Накладные расходы 97% ФОТ (от 47 116,05)</t>
  </si>
  <si>
    <t>Сметная прибыль 51% ФОТ (от 47 116,05)</t>
  </si>
  <si>
    <t>429,23
77,84</t>
  </si>
  <si>
    <t>Объем=(40+165+170+10+12+9) / 100</t>
  </si>
  <si>
    <t>Накладные расходы 97% ФОТ (от 11 875,19)</t>
  </si>
  <si>
    <t>Сметная прибыль 51% ФОТ (от 11 875,19)</t>
  </si>
  <si>
    <t>155,23
7,67</t>
  </si>
  <si>
    <t>Накладные расходы 97% ФОТ (от 9 087,19)</t>
  </si>
  <si>
    <t>Сметная прибыль 51% ФОТ (от 9 087,19)</t>
  </si>
  <si>
    <t>421,18
19,04</t>
  </si>
  <si>
    <t>Объем=(130+20) / 100</t>
  </si>
  <si>
    <t>Накладные расходы 97% ФОТ (от 28 368,18)</t>
  </si>
  <si>
    <t>Сметная прибыль 51% ФОТ (от 28 368,18)</t>
  </si>
  <si>
    <t>107,36
3,24</t>
  </si>
  <si>
    <t>Накладные расходы 97% ФОТ (от 8 454,40)</t>
  </si>
  <si>
    <t>Сметная прибыль 51% ФОТ (от 8 454,40)</t>
  </si>
  <si>
    <t>70,39
12,95</t>
  </si>
  <si>
    <t>Объем=(126+54+20) / 100</t>
  </si>
  <si>
    <t>Накладные расходы 97% ФОТ (от 16 379,46)</t>
  </si>
  <si>
    <t>Сметная прибыль 51% ФОТ (от 16 379,46)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</si>
  <si>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</si>
  <si>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</si>
  <si>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</si>
  <si>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</si>
  <si>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Объем=65*1,02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</si>
  <si>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</si>
  <si>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Объем=35*1,02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</si>
  <si>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</si>
  <si>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</si>
  <si>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Объем=365*1,02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</si>
  <si>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</si>
  <si>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Объем=90*1,02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</si>
  <si>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</si>
  <si>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</si>
  <si>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Объем=25*1,02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</si>
  <si>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</si>
  <si>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Объем=325*1,02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</si>
  <si>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</si>
  <si>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Объем=105*1,02</t>
  </si>
  <si>
    <t>ТЦ_21.1.06.05_2_0276132981_15.05.2024_02
Аналог ТССЦ-501-7965 29794,41/29199,32=2%</t>
  </si>
  <si>
    <t>Кабель экранированный сечением 5х1,5 мм2</t>
  </si>
  <si>
    <t>611,71
26,84</t>
  </si>
  <si>
    <t>Объем=(20+20+50+50) / 100</t>
  </si>
  <si>
    <t>Накладные расходы 97% ФОТ (от 20 826,31)</t>
  </si>
  <si>
    <t>Сметная прибыль 51% ФОТ (от 20 826,31)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</si>
  <si>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</si>
  <si>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</si>
  <si>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</si>
  <si>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</si>
  <si>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1,96
0,19</t>
  </si>
  <si>
    <t>Накладные расходы 97% ФОТ (от 154,11)</t>
  </si>
  <si>
    <t>Сметная прибыль 51% ФОТ (от 154,11)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</si>
  <si>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</si>
  <si>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</si>
  <si>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</si>
  <si>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</si>
  <si>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Объем=0,6*1*0,08*3</t>
  </si>
  <si>
    <t>Накладные расходы 97% ФОТ (от 695,12)</t>
  </si>
  <si>
    <t>Сметная прибыль 55% ФОТ (от 695,12)</t>
  </si>
  <si>
    <t>Раздел 6. Электроустановочные изделия</t>
  </si>
  <si>
    <t>158,65
25,91</t>
  </si>
  <si>
    <t>Накладные расходы 97% ФОТ (от 2 246,87)</t>
  </si>
  <si>
    <t>Сметная прибыль 51% ФОТ (от 2 246,87)</t>
  </si>
  <si>
    <t>Накладные расходы 97% ФОТ (от 5 242,01)</t>
  </si>
  <si>
    <t>Сметная прибыль 51% ФОТ (от 5 242,01)</t>
  </si>
  <si>
    <t>51
О</t>
  </si>
  <si>
    <t>Накладные расходы 97% ФОТ (от 6 726,11)</t>
  </si>
  <si>
    <t>Сметная прибыль 51% ФОТ (от 6 726,11)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</si>
  <si>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</si>
  <si>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</si>
  <si>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Объем=1+2</t>
  </si>
  <si>
    <t>ТЦ_62.2.01.04_77_7725347771_06.05.2024_02</t>
  </si>
  <si>
    <t>РП2. Розеточный пост в комплекте с аппаратами защиты и розетками, 16 
А, 380 В, IP67</t>
  </si>
  <si>
    <t>Накладные расходы 95% ФОТ (от 68 708,88)</t>
  </si>
  <si>
    <t>Сметная прибыль 53% ФОТ (от 68 708,88)</t>
  </si>
  <si>
    <t>Раздел 7. Материалы по молниезащите и заземлению</t>
  </si>
  <si>
    <t>Объем=(78*0,5*0,5) / 100</t>
  </si>
  <si>
    <t>Накладные расходы 89% ФОТ (от 11 507,54)</t>
  </si>
  <si>
    <t>Сметная прибыль 40% ФОТ (от 11 507,54)</t>
  </si>
  <si>
    <t>Накладные расходы 89% ФОТ (от 6 358,23)</t>
  </si>
  <si>
    <t>Сметная прибыль 40% ФОТ (от 6 358,23)</t>
  </si>
  <si>
    <t>871,23
109,13</t>
  </si>
  <si>
    <t>Объем=78 / 100</t>
  </si>
  <si>
    <t>Накладные расходы 97% ФОТ (от 6 090,71)</t>
  </si>
  <si>
    <t>Сметная прибыль 51% ФОТ (от 6 090,71)</t>
  </si>
  <si>
    <t>3 393,92
432,00</t>
  </si>
  <si>
    <t>Объем=(350-78) / 100</t>
  </si>
  <si>
    <t>Накладные расходы 97% ФОТ (от 27 196,55)</t>
  </si>
  <si>
    <t>Сметная прибыль 51% ФОТ (от 27 196,55)</t>
  </si>
  <si>
    <t>1 290,91
181,11</t>
  </si>
  <si>
    <t>Объем=15 / 10</t>
  </si>
  <si>
    <t>Накладные расходы 97% ФОТ (от 7 595,63)</t>
  </si>
  <si>
    <t>Сметная прибыль 51% ФОТ (от 7 595,63)</t>
  </si>
  <si>
    <t>Накладные расходы 89% ФОТ (от 37 119,25)</t>
  </si>
  <si>
    <t>Сметная прибыль 40% ФОТ (от 37 119,25)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</si>
  <si>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</si>
  <si>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</si>
  <si>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</si>
  <si>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</si>
  <si>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959,38
137,39</t>
  </si>
  <si>
    <t>Объем=(168-60) / 100</t>
  </si>
  <si>
    <t>Накладные расходы 97% ФОТ (от 5 200,50)</t>
  </si>
  <si>
    <t>Сметная прибыль 51% ФОТ (от 5 200,50)</t>
  </si>
  <si>
    <t>Объем=168*1,02</t>
  </si>
  <si>
    <t>13 888,86
4 133,76</t>
  </si>
  <si>
    <t>Накладные расходы 97% ФОТ (от 8 012,72)</t>
  </si>
  <si>
    <t>Сметная прибыль 51% ФОТ (от 8 012,72)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</si>
  <si>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</si>
  <si>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</si>
  <si>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</si>
  <si>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917,84
45,81</t>
  </si>
  <si>
    <t>Накладные расходы 97% ФОТ (от 5 175,48)</t>
  </si>
  <si>
    <t>Сметная прибыль 51% ФОТ (от 5 175,48)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</si>
  <si>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</si>
  <si>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</si>
  <si>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884,82
131,86</t>
  </si>
  <si>
    <t>Объем=(2,82*н1+2,62*н2+1,66*н3+1,319*н4+0,3*н5+0,33*н6+0,4*н7+0,028*н8+1,61*н9+0.095*y10)/1000</t>
  </si>
  <si>
    <t>Накладные расходы 97% ФОТ (от 3 874,27)</t>
  </si>
  <si>
    <t>Сметная прибыль 51% ФОТ (от 3 874,27)</t>
  </si>
  <si>
    <t>Лоток лестничный шириной 300 мм, высотой 80 мм, толщиной 1,2 мм,L=3 м, нерж.(2,82 кг)</t>
  </si>
  <si>
    <t>Объем=81/3</t>
  </si>
  <si>
    <t>Лоток лестничный шириной 200 мм, высотой 80 мм, толщиной 1,2 мм, 
L=3 м, нерж.(2,62 кг)</t>
  </si>
  <si>
    <t>Объем=30/3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</si>
  <si>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</si>
  <si>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</si>
  <si>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</si>
  <si>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</si>
  <si>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</si>
  <si>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567,25
1,88</t>
  </si>
  <si>
    <t>Объем=(9+20) / 100</t>
  </si>
  <si>
    <t>Накладные расходы 97% ФОТ (от 3 115,66)</t>
  </si>
  <si>
    <t>Сметная прибыль 51% ФОТ (от 3 115,66)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</si>
  <si>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</si>
  <si>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</si>
  <si>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</si>
  <si>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</si>
  <si>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</si>
  <si>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978,01
3,24</t>
  </si>
  <si>
    <t>Накладные расходы 97% ФОТ (от 5 371,82)</t>
  </si>
  <si>
    <t>Сметная прибыль 51% ФОТ (от 5 371,82)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</si>
  <si>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</si>
  <si>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</si>
  <si>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</si>
  <si>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</si>
  <si>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</si>
  <si>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</si>
  <si>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</si>
  <si>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3 786,09
188,96</t>
  </si>
  <si>
    <t>Объем=165 / 100</t>
  </si>
  <si>
    <t>Накладные расходы 97% ФОТ (от 21 348,83)</t>
  </si>
  <si>
    <t>Сметная прибыль 51% ФОТ (от 21 348,83)</t>
  </si>
  <si>
    <t>Рукав гибкий металлический в полимерной оболочке номинальным o26 
мм в комплекте с соединительными муфтами</t>
  </si>
  <si>
    <t>Объем=165*1,03</t>
  </si>
  <si>
    <t>Объем=10*100</t>
  </si>
  <si>
    <t>Держатель оцинкованный двусторонний для диаметра до 27 мм</t>
  </si>
  <si>
    <t>174,06
21,73</t>
  </si>
  <si>
    <t>Накладные расходы 97% ФОТ (от 1 122,69)</t>
  </si>
  <si>
    <t>Сметная прибыль 51% ФОТ (от 1 122,69)</t>
  </si>
  <si>
    <t>Труба стальная o25 мм, толщ. стенки 1,2 мм</t>
  </si>
  <si>
    <t>Объем=9*1,03</t>
  </si>
  <si>
    <t>Раздел 10. Кабельные конструкции, трубы, крепеж</t>
  </si>
  <si>
    <t>3 103,55
462,51</t>
  </si>
  <si>
    <t>Объем=(3,66*л1+3,236*л2+5,037*л3+7,24*л4+1,66*л5+1,319*л6+3,54*л7+0,33*л8+0,4*л9+0,028*л10+1,61*л11+0.095*k12)/1000</t>
  </si>
  <si>
    <t>Накладные расходы 97% ФОТ (от 13 589,13)</t>
  </si>
  <si>
    <t>Сметная прибыль 51% ФОТ (от 13 589,13)</t>
  </si>
  <si>
    <t>Лоток лестничный шириной 500 мм, высотой 80 мм, толщиной 1,5 мм, 
L=3 м, нерж.(3,66 кг)</t>
  </si>
  <si>
    <t>Объем=192/3</t>
  </si>
  <si>
    <t>Лоток лестничный шириной 300 мм, высотой 80 мм, толщиной 1,2 мм, 
L=3 м, нерж.(3,236 кг)</t>
  </si>
  <si>
    <t>Объем=57/3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</si>
  <si>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</si>
  <si>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</si>
  <si>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</si>
  <si>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</si>
  <si>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</si>
  <si>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547,69
1,81</t>
  </si>
  <si>
    <t>Объем=(20+8) / 100</t>
  </si>
  <si>
    <t>Накладные расходы 97% ФОТ (от 3 008,21)</t>
  </si>
  <si>
    <t>Сметная прибыль 51% ФОТ (от 3 008,21)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</si>
  <si>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</si>
  <si>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</si>
  <si>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</si>
  <si>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33,44
6,15</t>
  </si>
  <si>
    <t>Объем=(80+15) / 100</t>
  </si>
  <si>
    <t>Накладные расходы 97% ФОТ (от 886,10)</t>
  </si>
  <si>
    <t>Сметная прибыль 51% ФОТ (от 886,10)</t>
  </si>
  <si>
    <t>Консоль одиночная 550 мм, толщиной 3 мм, нерж.</t>
  </si>
  <si>
    <t>Крепление приварное, толщина 6мм, нерж.</t>
  </si>
  <si>
    <t>1 173,62
3,89</t>
  </si>
  <si>
    <t>Накладные расходы 97% ФОТ (от 6 446,18)</t>
  </si>
  <si>
    <t>Сметная прибыль 51% ФОТ (от 6 446,18)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</si>
  <si>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</si>
  <si>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</si>
  <si>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</si>
  <si>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3 900,82
194,68</t>
  </si>
  <si>
    <t>Объем=170 / 100</t>
  </si>
  <si>
    <t>Накладные расходы 97% ФОТ (от 21 995,76)</t>
  </si>
  <si>
    <t>Сметная прибыль 51% ФОТ (от 21 995,76)</t>
  </si>
  <si>
    <t>Металлорукав гибкий в гладкой EVA оболочке номинальным o26 мм в 
комплекте с соединительными муфтами</t>
  </si>
  <si>
    <t>Объем=170*1,03</t>
  </si>
  <si>
    <t>ТЕРм08-02-411-02</t>
  </si>
  <si>
    <t>Рукав металлический наружным диаметром: до 60 мм</t>
  </si>
  <si>
    <t>1 416,61
587,25</t>
  </si>
  <si>
    <t>226,00
7,34</t>
  </si>
  <si>
    <t>258,09
16,53</t>
  </si>
  <si>
    <t>Накладные расходы 97% ФОТ (от 1 339,60)</t>
  </si>
  <si>
    <t>Сметная прибыль 51% ФОТ (от 1 339,60)</t>
  </si>
  <si>
    <t>Металлорукав гибкий в гладкой EVA оболочке номинальным ø50 мм в
комплекте с соединительными муфтами</t>
  </si>
  <si>
    <t>Объем=15*100</t>
  </si>
  <si>
    <t>232,08
28,98</t>
  </si>
  <si>
    <t>Накладные расходы 97% ФОТ (от 1 496,93)</t>
  </si>
  <si>
    <t>Сметная прибыль 51% ФОТ (от 1 496,93)</t>
  </si>
  <si>
    <t>Объем=12*1,03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</si>
  <si>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</si>
  <si>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</si>
  <si>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</si>
  <si>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</si>
  <si>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</si>
  <si>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50 876,74
8 069,64</t>
  </si>
  <si>
    <t xml:space="preserve">      89% ФОТ (от 54985,02) (Поз. 59-60, 65)</t>
  </si>
  <si>
    <t xml:space="preserve">      95% ФОТ (от 68708,88) (Поз. 57)</t>
  </si>
  <si>
    <t xml:space="preserve">      97% ФОТ (от 327332,96) (Поз. 46, 1, 4, 7, 10, 17-22, 35, 40, 42, 48, 50, 52, 54, 61-62, 64, 70, 72, 75, 83, 85, 87, 95, 99, 105, 121, 127, 129, 139, 144, 151, 167, 169, 174)</t>
  </si>
  <si>
    <t xml:space="preserve">      40% ФОТ (от 54985,02) (Поз. 59-60, 65)</t>
  </si>
  <si>
    <t xml:space="preserve">      51% ФОТ (от 326637,84) (Поз. 1, 4, 7, 10, 17-22, 35, 40, 42, 48, 50, 52, 54, 61-62, 64, 70, 72, 75, 83, 85, 87, 95, 99, 105, 121, 127, 129, 139, 144, 151, 167, 169, 174)</t>
  </si>
  <si>
    <t xml:space="preserve">      53% ФОТ (от 68708,88) (Поз. 57)</t>
  </si>
  <si>
    <t xml:space="preserve">      55% ФОТ (от 695,12) (Поз. 46)</t>
  </si>
  <si>
    <t xml:space="preserve">               Итого Поз. 11-16, 23-34, 36-39, 43-45, 47, 58, 63, 66-69, 71, 73-74, 76-82, 84, 86, 88-94, 96-98, 100-104, 106-120, 122-126, 128, 130-138, 140-143, 145-150, 152-166, 168, 170-173, 175-180</t>
  </si>
  <si>
    <t xml:space="preserve">               Итого Поз. 46</t>
  </si>
  <si>
    <t xml:space="preserve">               Накладные расходы 97% ФОТ (от 695,12)</t>
  </si>
  <si>
    <t xml:space="preserve">               Сметная прибыль 55% ФОТ (от 695,12)</t>
  </si>
  <si>
    <t xml:space="preserve">               Итого Поз. 59-60, 65</t>
  </si>
  <si>
    <t xml:space="preserve">               Накладные расходы 89% ФОТ (от 54 985,02)</t>
  </si>
  <si>
    <t xml:space="preserve">               Сметная прибыль 40% ФОТ (от 54 985,02)</t>
  </si>
  <si>
    <t xml:space="preserve">               Итого Поз. 1, 4, 7, 10, 17-22, 35, 40, 42, 48, 50, 52, 54, 61-62, 64, 70, 72, 75, 83, 85, 87, 95, 99, 105, 121, 127, 129, 139, 144, 151, 167, 169, 174</t>
  </si>
  <si>
    <t>50 731,16
8 069,64</t>
  </si>
  <si>
    <t xml:space="preserve">               Накладные расходы 97% ФОТ (от 326 637,84)</t>
  </si>
  <si>
    <t xml:space="preserve">               Сметная прибыль 51% ФОТ (от 326 637,84)</t>
  </si>
  <si>
    <t xml:space="preserve">               Накладные расходы 95% ФОТ (от 68 708,88)</t>
  </si>
  <si>
    <t xml:space="preserve">               Сметная прибыль 53% ФОТ (от 68 708,88)</t>
  </si>
  <si>
    <t xml:space="preserve">               Итого Поз. 41, 49, 51, 53, 55-56</t>
  </si>
  <si>
    <t xml:space="preserve">     Итого с оборудованием (314 159,84)</t>
  </si>
  <si>
    <t>ЛОКАЛЬНАЯ СМЕТА № 1632-2021-2.2.6-ЭОМ_07.04.025-П-00-00</t>
  </si>
  <si>
    <t>на Силовое электрооборудование. Электрическое освещение (внутреннее), 07.04.025 Пересыпная станция №6 (код SAP 01.02.020) код ГП 2.2.6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</si>
  <si>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</si>
  <si>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</si>
  <si>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</si>
  <si>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</si>
  <si>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</si>
  <si>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</si>
  <si>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</si>
  <si>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</si>
  <si>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</si>
  <si>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3 017,97
481,07</t>
  </si>
  <si>
    <t>Объем=(с1+с2+Ф34) / 100</t>
  </si>
  <si>
    <t>Накладные расходы 97% ФОТ (от 30 072,46)</t>
  </si>
  <si>
    <t>Сметная прибыль 51% ФОТ (от 30 072,46)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</si>
  <si>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</si>
  <si>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</si>
  <si>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</si>
  <si>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5 576,53
533,22</t>
  </si>
  <si>
    <t>Накладные расходы 97% ФОТ (от 48 030,93)</t>
  </si>
  <si>
    <t>Сметная прибыль 51% ФОТ (от 48 030,93)</t>
  </si>
  <si>
    <t>861,62
156,26</t>
  </si>
  <si>
    <t>Объем=(40+280+20+430+15+30) / 100</t>
  </si>
  <si>
    <t>Накладные расходы 97% ФОТ (от 23 838,13)</t>
  </si>
  <si>
    <t>Сметная прибыль 51% ФОТ (от 23 838,13)</t>
  </si>
  <si>
    <t>80,87
3,83</t>
  </si>
  <si>
    <t>Накладные расходы 97% ФОТ (от 5 936,69)</t>
  </si>
  <si>
    <t>Сметная прибыль 51% ФОТ (от 5 936,69)</t>
  </si>
  <si>
    <t>38,81
1,92</t>
  </si>
  <si>
    <t>Накладные расходы 97% ФОТ (от 2 271,80)</t>
  </si>
  <si>
    <t>Сметная прибыль 51% ФОТ (от 2 271,80)</t>
  </si>
  <si>
    <t>252,71
11,43</t>
  </si>
  <si>
    <t>Объем=90 / 100</t>
  </si>
  <si>
    <t>Накладные расходы 97% ФОТ (от 17 020,91)</t>
  </si>
  <si>
    <t>Сметная прибыль 51% ФОТ (от 17 020,91)</t>
  </si>
  <si>
    <t>163,19
4,92</t>
  </si>
  <si>
    <t>Объем=(30+40+6) / 100</t>
  </si>
  <si>
    <t>Накладные расходы 97% ФОТ (от 12 850,68)</t>
  </si>
  <si>
    <t>Сметная прибыль 51% ФОТ (от 12 850,68)</t>
  </si>
  <si>
    <t>67,58
12,44</t>
  </si>
  <si>
    <t>Объем=(60+48+84) / 100</t>
  </si>
  <si>
    <t>Накладные расходы 97% ФОТ (от 15 724,29)</t>
  </si>
  <si>
    <t>Сметная прибыль 51% ФОТ (от 15 724,29)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</si>
  <si>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</si>
  <si>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Объем=55*1,02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</si>
  <si>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</si>
  <si>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Объем=345*1,02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</si>
  <si>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</si>
  <si>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Объем=70*1,02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</si>
  <si>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</si>
  <si>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Объем=120*1,02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</si>
  <si>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</si>
  <si>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Объем=260*1,02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</si>
  <si>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</si>
  <si>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</si>
  <si>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</si>
  <si>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</si>
  <si>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Объем=255*1,02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</si>
  <si>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</si>
  <si>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Объем=45*1,02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</si>
  <si>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</si>
  <si>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Объем=240*1,02</t>
  </si>
  <si>
    <t>Кабель экранированный сечением 5х1,5</t>
  </si>
  <si>
    <t>560,37
24,59</t>
  </si>
  <si>
    <t>Объем=(Ф42+Ф43+Ф44+Ф45) / 100</t>
  </si>
  <si>
    <t>Накладные расходы 97% ФОТ (от 19 078,39)</t>
  </si>
  <si>
    <t>Сметная прибыль 51% ФОТ (от 19 078,39)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</si>
  <si>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</si>
  <si>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</si>
  <si>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Объем=15*1,03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</si>
  <si>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</si>
  <si>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</si>
  <si>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</si>
  <si>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</si>
  <si>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</si>
  <si>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Накладные расходы 97% ФОТ (от 11 770,69)</t>
  </si>
  <si>
    <t>Сметная прибыль 51% ФОТ (от 11 770,69)</t>
  </si>
  <si>
    <t>ТЦ_20.5.02.00_78_7806155468_25.03.2024_02</t>
  </si>
  <si>
    <t>3 111,21
742,31</t>
  </si>
  <si>
    <t>Объем=2+3</t>
  </si>
  <si>
    <t>Накладные расходы 97% ФОТ (от 6 514,95)</t>
  </si>
  <si>
    <t>Сметная прибыль 51% ФОТ (от 6 514,95)</t>
  </si>
  <si>
    <t>57
О</t>
  </si>
  <si>
    <t>Накладные расходы 95% ФОТ (от 60 329,75)</t>
  </si>
  <si>
    <t>Сметная прибыль 53% ФОТ (от 60 329,75)</t>
  </si>
  <si>
    <t>Объем=(Ф29*0,5*0,5) / 100</t>
  </si>
  <si>
    <t>Накладные расходы 89% ФОТ (от 7 229,10)</t>
  </si>
  <si>
    <t>Сметная прибыль 40% ФОТ (от 7 229,10)</t>
  </si>
  <si>
    <t>Накладные расходы 89% ФОТ (от 3 994,28)</t>
  </si>
  <si>
    <t>Сметная прибыль 40% ФОТ (от 3 994,28)</t>
  </si>
  <si>
    <t>547,31
68,56</t>
  </si>
  <si>
    <t>Объем=(Ф29) / 100</t>
  </si>
  <si>
    <t>Накладные расходы 97% ФОТ (от 3 826,22)</t>
  </si>
  <si>
    <t>Сметная прибыль 51% ФОТ (от 3 826,22)</t>
  </si>
  <si>
    <t>6 625,64
843,36</t>
  </si>
  <si>
    <t>Объем=(580-49) / 100</t>
  </si>
  <si>
    <t>Накладные расходы 97% ФОТ (от 53 093,28)</t>
  </si>
  <si>
    <t>Сметная прибыль 51% ФОТ (от 53 093,28)</t>
  </si>
  <si>
    <t>ТЦ_08.3.12.00_78_7804526950_01.02.2024_02
Аналог ТССЦ-101-1638 5134,83/4987,13=2%</t>
  </si>
  <si>
    <t>ТЦ_20.2.05.02_78_7804526950_01.02.2024_02
Аналог ТССЦ-101-1671 25,60/25,05=2%</t>
  </si>
  <si>
    <t>688,48
96,59</t>
  </si>
  <si>
    <t>Объем=8 / 10</t>
  </si>
  <si>
    <t>Накладные расходы 97% ФОТ (от 4 051,00)</t>
  </si>
  <si>
    <t>Сметная прибыль 51% ФОТ (от 4 051,00)</t>
  </si>
  <si>
    <t>Накладные расходы 89% ФОТ (от 19 796,93)</t>
  </si>
  <si>
    <t>Сметная прибыль 40% ФОТ (от 19 796,93)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</si>
  <si>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</si>
  <si>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</si>
  <si>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</si>
  <si>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Система кабельного обогрева</t>
  </si>
  <si>
    <t>1 350,24
193,37</t>
  </si>
  <si>
    <t>Объем=(112+40) / 100</t>
  </si>
  <si>
    <t>Накладные расходы 97% ФОТ (от 7 319,23)</t>
  </si>
  <si>
    <t>Сметная прибыль 51% ФОТ (от 7 319,23)</t>
  </si>
  <si>
    <t>ТЦ_21.1.00.00_78_7804526950_01.02.2024_02
Аналог ТССЦ-501-2377 178,91/175,39=2%</t>
  </si>
  <si>
    <t>Объем=112*1,02</t>
  </si>
  <si>
    <t>9 259,24
2 755,84</t>
  </si>
  <si>
    <t>Накладные расходы 97% ФОТ (от 5 341,82)</t>
  </si>
  <si>
    <t>Сметная прибыль 51% ФОТ (от 5 341,82)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</si>
  <si>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</si>
  <si>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</si>
  <si>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</si>
  <si>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</si>
  <si>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</si>
  <si>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</si>
  <si>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Накладные расходы 97% ФОТ (от 359,11)</t>
  </si>
  <si>
    <t>Сметная прибыль 51% ФОТ (от 359,11)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</si>
  <si>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</si>
  <si>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</si>
  <si>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</si>
  <si>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1 772,44
253,75</t>
  </si>
  <si>
    <t>Объем=(7,6*Ф5+Ф9*1+Ф10*0,78+Ф6*0,33+Ф7*0,12+Ф12*0,26+Ф13*0,02+Ф16*0,006+Ф19*0,002+Ф20*0,0003+Ф23*0,5)/1000</t>
  </si>
  <si>
    <t>Накладные расходы 97% ФОТ (от 8 620,66)</t>
  </si>
  <si>
    <t>Сметная прибыль 51% ФОТ (от 8 620,66)</t>
  </si>
  <si>
    <t>ТЦ_20.2.07.00_2_0278204832_08.02.2024_02
Аналог ТССЦ-509-2857 23,70/23,16=2%</t>
  </si>
  <si>
    <t>Объем=95/3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</si>
  <si>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</si>
  <si>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</si>
  <si>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</si>
  <si>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</si>
  <si>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Объем=(Ф8) / 100</t>
  </si>
  <si>
    <t>6 424,87
320,66</t>
  </si>
  <si>
    <t>Объем=280 / 100</t>
  </si>
  <si>
    <t>Накладные расходы 97% ФОТ (от 36 228,33)</t>
  </si>
  <si>
    <t>Сметная прибыль 51% ФОТ (от 36 228,33)</t>
  </si>
  <si>
    <t>Объем=280*1,03</t>
  </si>
  <si>
    <t>386,79
48,30</t>
  </si>
  <si>
    <t>Накладные расходы 97% ФОТ (от 2 494,88)</t>
  </si>
  <si>
    <t>Сметная прибыль 51% ФОТ (от 2 494,88)</t>
  </si>
  <si>
    <t>Объем=20*1,03</t>
  </si>
  <si>
    <t>866,53
129,14</t>
  </si>
  <si>
    <t>Объем=(Ф24*2,82+Ф26*3,64+Ф27*2,11+Ф25*1,27)/1000</t>
  </si>
  <si>
    <t>Накладные расходы 97% ФОТ (от 3 794,19)</t>
  </si>
  <si>
    <t>Сметная прибыль 51% ФОТ (от 3 794,19)</t>
  </si>
  <si>
    <t>Лоток лестничный шириной 300 мм, высотой 80 мм, толщиной 1,2 мм, 
L=3 м, нерж. (2,820 кг)</t>
  </si>
  <si>
    <t>Объем=80/3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</si>
  <si>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</si>
  <si>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</si>
  <si>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655,82
93,89</t>
  </si>
  <si>
    <t>Объем=(Ф14*7,17+Ф18*2,42+Ф15*0,33+Ф21*0,19+Ф28*1,01+Ф41*0,02+Ф46*0,006+Ф47*0,002+Ф48*0,0003+Ф49*0,5)/1000</t>
  </si>
  <si>
    <t>Накладные расходы 97% ФОТ (от 3 189,70)</t>
  </si>
  <si>
    <t>Сметная прибыль 51% ФОТ (от 3 189,70)</t>
  </si>
  <si>
    <t>Лоток лестничный шириной 200 мм, высотой 80 мм, толщиной 1,2 мм, 
L=3 м, нерж. (7.17  кг)</t>
  </si>
  <si>
    <t>Объем=15/3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</si>
  <si>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</si>
  <si>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</si>
  <si>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</si>
  <si>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</si>
  <si>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</si>
  <si>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Объем=(Ф11) / 100</t>
  </si>
  <si>
    <t>ТЦ_20.2.07.00_2_0278204832_08.02.2024_02
Аналог ТССЦ-201-0776 12578,44/12437,78=2%</t>
  </si>
  <si>
    <t>Профиль STRUT, 1000 мм, толщиной 2,5 мм, нерж</t>
  </si>
  <si>
    <t>919,33
3,04</t>
  </si>
  <si>
    <t>Объем=(Ф17) / 100</t>
  </si>
  <si>
    <t>Накладные расходы 97% ФОТ (от 5 049,50)</t>
  </si>
  <si>
    <t>Сметная прибыль 51% ФОТ (от 5 049,50)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</si>
  <si>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</si>
  <si>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</si>
  <si>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</si>
  <si>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9 866,77
492,44</t>
  </si>
  <si>
    <t>Объем=430 / 100</t>
  </si>
  <si>
    <t>Накладные расходы 97% ФОТ (от 55 636,35)</t>
  </si>
  <si>
    <t>Сметная прибыль 51% ФОТ (от 55 636,35)</t>
  </si>
  <si>
    <t>Объем=430*1,03</t>
  </si>
  <si>
    <t>387,13
24,80</t>
  </si>
  <si>
    <t>Накладные расходы 97% ФОТ (от 2 009,40)</t>
  </si>
  <si>
    <t>Сметная прибыль 51% ФОТ (от 2 009,40)</t>
  </si>
  <si>
    <t>Металлорукав гибкий в гладкой EVA оболочке номинальным ø50 мм в комплекте с соединительными муфтами</t>
  </si>
  <si>
    <t>580,19
72,44</t>
  </si>
  <si>
    <t>Накладные расходы 97% ФОТ (от 3 742,31)</t>
  </si>
  <si>
    <t>Сметная прибыль 51% ФОТ (от 3 742,31)</t>
  </si>
  <si>
    <t>Объем=81*1,03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</si>
  <si>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</si>
  <si>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</si>
  <si>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</si>
  <si>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60 414,50
8 049,49</t>
  </si>
  <si>
    <t xml:space="preserve">      89% ФОТ (от 31020,31) (Поз. 60-61, 69)</t>
  </si>
  <si>
    <t xml:space="preserve">      95% ФОТ (от 60329,75) (Поз. 58)</t>
  </si>
  <si>
    <t xml:space="preserve">      97% ФОТ (от 420801,85) (Поз. 47, 1, 3, 6, 9, 14-20, 36, 41, 43, 49, 51, 53, 55, 62-63, 68, 72, 74, 77, 85, 87, 89, 101, 106, 112, 114, 119, 130, 132, 139, 142, 146)</t>
  </si>
  <si>
    <t xml:space="preserve">      40% ФОТ (от 31020,31) (Поз. 60-61, 69)</t>
  </si>
  <si>
    <t xml:space="preserve">      51% ФОТ (от 420106,73) (Поз. 1, 3, 6, 9, 14-20, 36, 41, 43, 49, 51, 53, 55, 62-63, 68, 72, 74, 77, 85, 87, 89, 101, 106, 112, 114, 119, 130, 132, 139, 142, 146)</t>
  </si>
  <si>
    <t xml:space="preserve">      53% ФОТ (от 60329,75) (Поз. 58)</t>
  </si>
  <si>
    <t xml:space="preserve">      55% ФОТ (от 695,12) (Поз. 47)</t>
  </si>
  <si>
    <t xml:space="preserve">               Итого Поз. 10-13, 21-35, 37-40, 42, 44-46, 48, 59, 64-67, 70-71, 73, 75-76, 78-84, 86, 88, 90-100, 102-105, 107-111, 113, 115-118, 120-129, 131, 133-138, 140-141, 143-145, 147-152</t>
  </si>
  <si>
    <t xml:space="preserve">               Итого Поз. 47</t>
  </si>
  <si>
    <t xml:space="preserve">               Итого Поз. 60-61, 69</t>
  </si>
  <si>
    <t xml:space="preserve">               Накладные расходы 89% ФОТ (от 31 020,31)</t>
  </si>
  <si>
    <t xml:space="preserve">               Сметная прибыль 40% ФОТ (от 31 020,31)</t>
  </si>
  <si>
    <t xml:space="preserve">               Итого Поз. 1, 3, 6, 9, 14-20, 36, 41, 43, 49, 51, 53, 55, 62-63, 68, 72, 74, 77, 85, 87, 89, 101, 106, 112, 114, 119, 130, 132, 139, 142, 146</t>
  </si>
  <si>
    <t>60 268,92
8 049,49</t>
  </si>
  <si>
    <t xml:space="preserve">               Накладные расходы 97% ФОТ (от 420 106,73)</t>
  </si>
  <si>
    <t xml:space="preserve">               Сметная прибыль 51% ФОТ (от 420 106,73)</t>
  </si>
  <si>
    <t xml:space="preserve">               Итого Поз. 58</t>
  </si>
  <si>
    <t xml:space="preserve">               Накладные расходы 95% ФОТ (от 60 329,75)</t>
  </si>
  <si>
    <t xml:space="preserve">               Сметная прибыль 53% ФОТ (от 60 329,75)</t>
  </si>
  <si>
    <t xml:space="preserve">               Итого Поз. 2, 4-5, 7-8, 50, 52, 54, 56-57</t>
  </si>
  <si>
    <t xml:space="preserve">     Итого с оборудованием (5 710 311,78)</t>
  </si>
  <si>
    <t>ЛОКАЛЬНАЯ СМЕТА № 1632-2021-2.2.5_ЭОМ_07.04.024-П-00-00</t>
  </si>
  <si>
    <t>на Силовое электрооборудование. Электрическое освещение (внутреннее), 07.04.024 Пересыпная станция №5 (код SAP 01.02.019) код ГП 2.2.5</t>
  </si>
  <si>
    <t>ТЦ_77.3.03.01_78_7804526950_15.05.2024_02</t>
  </si>
  <si>
    <t>ЩАО. Щит аварийного освещения</t>
  </si>
  <si>
    <t>ЩО. Щит освещения</t>
  </si>
  <si>
    <t>622,24
148,46</t>
  </si>
  <si>
    <t>Накладные расходы 97% ФОТ (от 1 302,99)</t>
  </si>
  <si>
    <t>Сметная прибыль 51% ФОТ (от 1 302,99)</t>
  </si>
  <si>
    <t>ТЦ_62.1.02.23_78_7804526950_29.07.2024_02</t>
  </si>
  <si>
    <t>ЩККСО. Щит управления кабельной системой обогрева</t>
  </si>
  <si>
    <t>7 229,09
1 152,34</t>
  </si>
  <si>
    <t>Объем=(с1+с2+с3) / 100</t>
  </si>
  <si>
    <t>Накладные расходы 97% ФОТ (от 72 034,04)</t>
  </si>
  <si>
    <t>Сметная прибыль 51% ФОТ (от 72 034,04)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</si>
  <si>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</si>
  <si>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</si>
  <si>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</si>
  <si>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Объем=92 / 100</t>
  </si>
  <si>
    <t>20 779,23
1 986,87</t>
  </si>
  <si>
    <t>Накладные расходы 97% ФОТ (от 178 972,38)</t>
  </si>
  <si>
    <t>Сметная прибыль 51% ФОТ (от 178 972,38)</t>
  </si>
  <si>
    <t>2 711,73
491,79</t>
  </si>
  <si>
    <t>Объем=(125+1050+90+1120+80+20+80) / 100</t>
  </si>
  <si>
    <t>Накладные расходы 97% ФОТ (от 75 024,29)</t>
  </si>
  <si>
    <t>Сметная прибыль 51% ФОТ (от 75 024,29)</t>
  </si>
  <si>
    <t>127,00
8,91</t>
  </si>
  <si>
    <t>Накладные расходы 97% ФОТ (от 8 620,81)</t>
  </si>
  <si>
    <t>Сметная прибыль 51% ФОТ (от 8 620,81)</t>
  </si>
  <si>
    <t>121,31
5,75</t>
  </si>
  <si>
    <t>Накладные расходы 97% ФОТ (от 8 905,04)</t>
  </si>
  <si>
    <t>Сметная прибыль 51% ФОТ (от 8 905,04)</t>
  </si>
  <si>
    <t>116,42
5,75</t>
  </si>
  <si>
    <t>Накладные расходы 97% ФОТ (от 6 815,39)</t>
  </si>
  <si>
    <t>Сметная прибыль 51% ФОТ (от 6 815,39)</t>
  </si>
  <si>
    <t>954,66
43,17</t>
  </si>
  <si>
    <t>Объем=(230+110) / 100</t>
  </si>
  <si>
    <t>Накладные расходы 97% ФОТ (от 64 301,22)</t>
  </si>
  <si>
    <t>Сметная прибыль 51% ФОТ (от 64 301,22)</t>
  </si>
  <si>
    <t>300,61
9,07</t>
  </si>
  <si>
    <t>Объем=140 / 100</t>
  </si>
  <si>
    <t>Накладные расходы 97% ФОТ (от 23 672,32)</t>
  </si>
  <si>
    <t>Сметная прибыль 51% ФОТ (от 23 672,32)</t>
  </si>
  <si>
    <t>109,11
20,08</t>
  </si>
  <si>
    <t>Объем=(150+150+10) / 100</t>
  </si>
  <si>
    <t>Накладные расходы 97% ФОТ (от 25 388,18)</t>
  </si>
  <si>
    <t>Сметная прибыль 51% ФОТ (от 25 388,18)</t>
  </si>
  <si>
    <t>Кабель ИнСил-ВВнг(А)-LS 
5х35мк(N,PE)-1</t>
  </si>
  <si>
    <t>Кабель ИнСил-ВВнг(А)-LS 
5х16мк(N,PE)-1  </t>
  </si>
  <si>
    <t>Объем=80*1,02</t>
  </si>
  <si>
    <t>Кабель ИнСил-ВВнг(А)-LS 
5х10ок(N,PE)-1</t>
  </si>
  <si>
    <t>Кабель ИнСил-ВВнг(А)-LS 5х6ок(N,PE)-1</t>
  </si>
  <si>
    <t>Объем=280*1,02</t>
  </si>
  <si>
    <t>Кабель ИнСил-ВВнг(А)-LS 5х4ок(N,PE)-1</t>
  </si>
  <si>
    <t>Объем=685*1,02</t>
  </si>
  <si>
    <t>Кабель ИнСил-ВВнг(А)-LS 
5х2,5ок(N,PE)-1 </t>
  </si>
  <si>
    <t>Объем=805*1,02</t>
  </si>
  <si>
    <t>Кабель ИнСил-ВВнг(А)-LS 
3х2,5ок(N,PE)-1 </t>
  </si>
  <si>
    <t>Объем=510*1,02</t>
  </si>
  <si>
    <t>Кабель ИнСил-ВВнг(А)-LS 
3х1,5ок(N,PE)-1  </t>
  </si>
  <si>
    <t>Объем=905*1,02</t>
  </si>
  <si>
    <t>Кабель ИнСил-ВВнг(А)-FRLS 
5х10ок(N,PE)-1</t>
  </si>
  <si>
    <t>Кабель ИнСил-ВВнг(А)-FRLS 
5х6ок(N,PE)-1</t>
  </si>
  <si>
    <t>Объем=5*1,02</t>
  </si>
  <si>
    <t>Кабель ИнСил-ВВнг(А)-FRLS 
5х4ок(N,PE)-1  </t>
  </si>
  <si>
    <t>Объем=375*1,02</t>
  </si>
  <si>
    <t>ТЦ_21.1.06.09_2_0276132981_15.05.2024_02
Аналог ТССЦ-501-8629 39908,54/32244,30=2%</t>
  </si>
  <si>
    <t>Кабель ИнСил-ВВнг(А)-FRLS 
5х2,5ок(N,PE)-1 </t>
  </si>
  <si>
    <t>Объем=560*1,02</t>
  </si>
  <si>
    <t>Кабель ИнСил-ВВнг(А)-FRLS 
3х2,5ок(N,PE)-1</t>
  </si>
  <si>
    <t>Объем=390*1,02</t>
  </si>
  <si>
    <t>Кабель ИнСил-ВВнг(А)-FRLS 
3х1,5ок(N,PE)-1  </t>
  </si>
  <si>
    <t>Объем=915*1,02</t>
  </si>
  <si>
    <t>Кабель ИнСил-ВВЭнг(А)-LS 
5х1,5ок(N,PE)-0,66  </t>
  </si>
  <si>
    <t>760,70
33,38</t>
  </si>
  <si>
    <t>Объем=(п1+п2+п3+п4) / 100</t>
  </si>
  <si>
    <t>Накладные расходы 97% ФОТ (от 25 899,01)</t>
  </si>
  <si>
    <t>Сметная прибыль 51% ФОТ (от 25 899,01)</t>
  </si>
  <si>
    <t>Провод медный, гибкий с ПВХ изоляцией на напряжение 0,45 кВ, ГОСТ6323-79, сечением:1х150</t>
  </si>
  <si>
    <t>Объем=70*1,03</t>
  </si>
  <si>
    <t>43
О</t>
  </si>
  <si>
    <t>Объем=0,6*1*0,08*6</t>
  </si>
  <si>
    <t>Накладные расходы 97% ФОТ (от 1 390,23)</t>
  </si>
  <si>
    <t>Сметная прибыль 55% ФОТ (от 1 390,23)</t>
  </si>
  <si>
    <t>Накладные расходы 97% ФОТ (от 3 494,67)</t>
  </si>
  <si>
    <t>Сметная прибыль 51% ФОТ (от 3 494,67)</t>
  </si>
  <si>
    <t>Накладные расходы 97% ФОТ (от 72 305,64)</t>
  </si>
  <si>
    <t>Сметная прибыль 51% ФОТ (от 72 305,64)</t>
  </si>
  <si>
    <t>6 222,42
1 484,61</t>
  </si>
  <si>
    <t>Объем=2+8</t>
  </si>
  <si>
    <t>Накладные расходы 97% ФОТ (от 13 029,88)</t>
  </si>
  <si>
    <t>Сметная прибыль 51% ФОТ (от 13 029,88)</t>
  </si>
  <si>
    <t>ТЦ_62.2.01.04_78_7804526950_06.05.2024_02</t>
  </si>
  <si>
    <t>58
О</t>
  </si>
  <si>
    <t>5,64
1,02</t>
  </si>
  <si>
    <t>Накладные расходы 97% ФОТ (от 573,16)</t>
  </si>
  <si>
    <t>Сметная прибыль 51% ФОТ (от 573,16)</t>
  </si>
  <si>
    <t>Накладные расходы 95% ФОТ (от 268 132,23)</t>
  </si>
  <si>
    <t>Сметная прибыль 53% ФОТ (от 268 132,23)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</si>
  <si>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</si>
  <si>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</si>
  <si>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</si>
  <si>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Объем=(110*0,5*0,5) / 100</t>
  </si>
  <si>
    <t>Накладные расходы 89% ФОТ (от 16 228,58)</t>
  </si>
  <si>
    <t>Сметная прибыль 40% ФОТ (от 16 228,58)</t>
  </si>
  <si>
    <t>Накладные расходы 89% ФОТ (от 8 966,74)</t>
  </si>
  <si>
    <t>Сметная прибыль 40% ФОТ (от 8 966,74)</t>
  </si>
  <si>
    <t>1 228,66
153,90</t>
  </si>
  <si>
    <t>Объем=110 / 100</t>
  </si>
  <si>
    <t>Накладные расходы 97% ФОТ (от 8 589,46)</t>
  </si>
  <si>
    <t>Сметная прибыль 51% ФОТ (от 8 589,46)</t>
  </si>
  <si>
    <t>14 848,42
1 890,02</t>
  </si>
  <si>
    <t>Объем=(1300-110) / 100</t>
  </si>
  <si>
    <t>Накладные расходы 97% ФОТ (от 118 984,95)</t>
  </si>
  <si>
    <t>Сметная прибыль 51% ФОТ (от 118 984,95)</t>
  </si>
  <si>
    <t>Объем=20 / 10</t>
  </si>
  <si>
    <t>Накладные расходы 89% ФОТ (от 49 492,33)</t>
  </si>
  <si>
    <t>Сметная прибыль 40% ФОТ (от 49 492,33)</t>
  </si>
  <si>
    <t>Главная заземляющая шина с изоляторами 500х50х6 мм, медь, в
комплекте с креплением на стену</t>
  </si>
  <si>
    <t>2 229,67
319,31</t>
  </si>
  <si>
    <t>Объем=(371-120) / 100</t>
  </si>
  <si>
    <t>Накладные расходы 97% ФОТ (от 12 086,35)</t>
  </si>
  <si>
    <t>Сметная прибыль 51% ФОТ (от 12 086,35)</t>
  </si>
  <si>
    <t>Объем=371*1,02</t>
  </si>
  <si>
    <t>Соединительная коробка ЭА-КС6, кабельные вводы из нерж. стали</t>
  </si>
  <si>
    <t>27 777,71
8 267,51</t>
  </si>
  <si>
    <t>Объем=120 / 100</t>
  </si>
  <si>
    <t>Накладные расходы 97% ФОТ (от 16 025,44)</t>
  </si>
  <si>
    <t>Сметная прибыль 51% ФОТ (от 16 025,44)</t>
  </si>
  <si>
    <t>Трос стальной D3 в п/э в комплекте с зажимами и коушами</t>
  </si>
  <si>
    <t>2 868,25
143,15</t>
  </si>
  <si>
    <t>Объем=125 / 100</t>
  </si>
  <si>
    <t>Накладные расходы 97% ФОТ (от 16 173,36)</t>
  </si>
  <si>
    <t>Сметная прибыль 51% ФОТ (от 16 173,36)</t>
  </si>
  <si>
    <t>Металлорукав в гладкой полиуретановой изоляции номинальным o26 мм в комплекте с соединительными муфтами</t>
  </si>
  <si>
    <t>Объем=125*1,03</t>
  </si>
  <si>
    <t>34 131,02
4 886,29</t>
  </si>
  <si>
    <t>Объем=(2,62*л1+1,319*л2+2,79*л3+0,2*л4+0,4*л5+0,17*л6+0,028*л8+0,8*л9+0,16*л10+0,2*л11+0,04*л12+1,31*л13)/1000</t>
  </si>
  <si>
    <t>Накладные расходы 97% ФОТ (от 166 003,44)</t>
  </si>
  <si>
    <t>Сметная прибыль 51% ФОТ (от 166 003,44)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</si>
  <si>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</si>
  <si>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</si>
  <si>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</si>
  <si>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</si>
  <si>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89,40
16,45</t>
  </si>
  <si>
    <t>Объем=254 / 100</t>
  </si>
  <si>
    <t>Накладные расходы 97% ФОТ (от 2 369,16)</t>
  </si>
  <si>
    <t>Сметная прибыль 51% ФОТ (от 2 369,16)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</si>
  <si>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</si>
  <si>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</si>
  <si>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</si>
  <si>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</si>
  <si>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</si>
  <si>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</si>
  <si>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</si>
  <si>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</si>
  <si>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</si>
  <si>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738,68
476,57</t>
  </si>
  <si>
    <t>1 623,50
5,38</t>
  </si>
  <si>
    <t>Объем=83 / 100</t>
  </si>
  <si>
    <t>Накладные расходы 97% ФОТ (от 8 917,22)</t>
  </si>
  <si>
    <t>Сметная прибыль 51% ФОТ (от 8 917,22)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</si>
  <si>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</si>
  <si>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</si>
  <si>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</si>
  <si>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</si>
  <si>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</si>
  <si>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</si>
  <si>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</si>
  <si>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24 093,28
1 202,46</t>
  </si>
  <si>
    <t>Объем=1050 / 100</t>
  </si>
  <si>
    <t>Накладные расходы 97% ФОТ (от 135 856,20)</t>
  </si>
  <si>
    <t>Сметная прибыль 51% ФОТ (от 135 856,20)</t>
  </si>
  <si>
    <t>Рукав гибкий металлический в полимерной оболочке номинальным ø20мм в комплекте с соединительными муфтами</t>
  </si>
  <si>
    <t>Объем=1050*1,03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</si>
  <si>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</si>
  <si>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</si>
  <si>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</si>
  <si>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</si>
  <si>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</si>
  <si>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</si>
  <si>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</si>
  <si>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1 740,57
217,33</t>
  </si>
  <si>
    <t>Накладные расходы 97% ФОТ (от 11 226,95)</t>
  </si>
  <si>
    <t>Сметная прибыль 51% ФОТ (от 11 226,95)</t>
  </si>
  <si>
    <t>Объем=90*1,03</t>
  </si>
  <si>
    <t>16 540,18
2 464,90</t>
  </si>
  <si>
    <t>Объем=(3,14*я1+2,82*я2+2,62*я3+7,24*я4+1,66*я5+1,319*я6+7,75*я7+5,29*я8+0,2*я9+0,4*я10+0,17*я11+0,028*я14+0,04*я15+0,16*я16+0,2*я17)/1000</t>
  </si>
  <si>
    <t>Накладные расходы 97% ФОТ (от 72 422,44)</t>
  </si>
  <si>
    <t>Сметная прибыль 51% ФОТ (от 72 422,44)</t>
  </si>
  <si>
    <t>Лоток лестничный шириной 500 мм, высотой 80 мм, толщиной 1,5 мм, 
L=3 м, нерж.(3,14 кг)</t>
  </si>
  <si>
    <t>Объем=190/3</t>
  </si>
  <si>
    <t>Лоток лестничный шириной 300 мм, высотой 80 мм, толщиной 1,2 мм, 
L=3 м, нерж.(2,82 кг)</t>
  </si>
  <si>
    <t>Объем=360/3</t>
  </si>
  <si>
    <t>Объем=40/3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</si>
  <si>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</si>
  <si>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</si>
  <si>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</si>
  <si>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</si>
  <si>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</si>
  <si>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</si>
  <si>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93,97
17,29</t>
  </si>
  <si>
    <t>Объем=(240+27) / 100</t>
  </si>
  <si>
    <t>Накладные расходы 97% ФОТ (от 2 490,42)</t>
  </si>
  <si>
    <t>Сметная прибыль 51% ФОТ (от 2 490,42)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</si>
  <si>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</si>
  <si>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</si>
  <si>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</si>
  <si>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2 112,51
7,00</t>
  </si>
  <si>
    <t>Объем=108 / 100</t>
  </si>
  <si>
    <t>Накладные расходы 97% ФОТ (от 11 603,13)</t>
  </si>
  <si>
    <t>Сметная прибыль 51% ФОТ (от 11 603,13)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</si>
  <si>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</si>
  <si>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</si>
  <si>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</si>
  <si>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</si>
  <si>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</si>
  <si>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</si>
  <si>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</si>
  <si>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</si>
  <si>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684,61
2,27</t>
  </si>
  <si>
    <t>Объем=35 / 100</t>
  </si>
  <si>
    <t>Накладные расходы 97% ФОТ (от 3 760,27)</t>
  </si>
  <si>
    <t>Сметная прибыль 51% ФОТ (от 3 760,27)</t>
  </si>
  <si>
    <t>2 229,87
7,38</t>
  </si>
  <si>
    <t>Объем=114 / 100</t>
  </si>
  <si>
    <t>Накладные расходы 97% ФОТ (от 12 247,74)</t>
  </si>
  <si>
    <t>Сметная прибыль 51% ФОТ (от 12 247,74)</t>
  </si>
  <si>
    <t>27 535,17
1 374,24</t>
  </si>
  <si>
    <t>Объем=(1120+80) / 100</t>
  </si>
  <si>
    <t>Накладные расходы 97% ФОТ (от 155 264,23)</t>
  </si>
  <si>
    <t>Сметная прибыль 51% ФОТ (от 155 264,23)</t>
  </si>
  <si>
    <t>Металлорукав гибкий в гладкой EVA оболочке номинальным o20 мм в 
комплекте с соединительными муфтами</t>
  </si>
  <si>
    <t>Объем=1120*1,03</t>
  </si>
  <si>
    <t>Металлорукав гибкий в гладкой EVA оболочке номинальным ø35 мм в
комплекте с соединительными муфтами</t>
  </si>
  <si>
    <t>Объем=80*1,03</t>
  </si>
  <si>
    <t>516,18
33,06</t>
  </si>
  <si>
    <t>Накладные расходы 97% ФОТ (от 2 679,20)</t>
  </si>
  <si>
    <t>Сметная прибыль 51% ФОТ (от 2 679,20)</t>
  </si>
  <si>
    <t>Объем=20*100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</si>
  <si>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</si>
  <si>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</si>
  <si>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1 547,17
193,18</t>
  </si>
  <si>
    <t>Объем=80 / 100</t>
  </si>
  <si>
    <t>Накладные расходы 97% ФОТ (от 9 979,51)</t>
  </si>
  <si>
    <t>Сметная прибыль 51% ФОТ (от 9 979,51)</t>
  </si>
  <si>
    <t>207 140,07
27 165,91</t>
  </si>
  <si>
    <t xml:space="preserve">      89% ФОТ (от 74687,65) (Поз. 64-65, 70)</t>
  </si>
  <si>
    <t xml:space="preserve">      95% ФОТ (от 268132,23) (Поз. 61)</t>
  </si>
  <si>
    <t xml:space="preserve">      97% ФОТ (от 1367189,51) (Поз. 48, 1, 4, 7, 9, 14-21, 37, 42, 44, 50, 52, 54, 56, 59, 66-67, 69, 75, 77, 81, 89, 91, 93, 100, 108, 115, 126, 128, 140, 147, 159, 165, 171, 174, 187)</t>
  </si>
  <si>
    <t xml:space="preserve">      40% ФОТ (от 74687,65) (Поз. 64-65, 70)</t>
  </si>
  <si>
    <t xml:space="preserve">      51% ФОТ (от 1365799,28) (Поз. 1, 4, 7, 9, 14-21, 37, 42, 44, 50, 52, 54, 56, 59, 66-67, 69, 75, 77, 81, 89, 91, 93, 100, 108, 115, 126, 128, 140, 147, 159, 165, 171, 174, 187)</t>
  </si>
  <si>
    <t xml:space="preserve">      53% ФОТ (от 268132,23) (Поз. 61)</t>
  </si>
  <si>
    <t xml:space="preserve">      55% ФОТ (от 1390,23) (Поз. 48)</t>
  </si>
  <si>
    <t xml:space="preserve">               Итого Поз. 10-13, 22-36, 38-41, 45-47, 49, 60, 62-63, 68, 71-74, 76, 78, 80, 82-88, 90, 92, 94-99, 101-107, 109-114, 116-125, 127, 129-139, 141-146, 148-158, 160-164, 166-170, 172-173, 175-186, 188</t>
  </si>
  <si>
    <t xml:space="preserve">               Итого Поз. 48</t>
  </si>
  <si>
    <t xml:space="preserve">               Накладные расходы 97% ФОТ (от 1 390,23)</t>
  </si>
  <si>
    <t xml:space="preserve">               Сметная прибыль 55% ФОТ (от 1 390,23)</t>
  </si>
  <si>
    <t xml:space="preserve">               Итого Поз. 64-65, 70</t>
  </si>
  <si>
    <t xml:space="preserve">               Накладные расходы 89% ФОТ (от 74 687,65)</t>
  </si>
  <si>
    <t xml:space="preserve">               Сметная прибыль 40% ФОТ (от 74 687,65)</t>
  </si>
  <si>
    <t xml:space="preserve">               Итого Поз. 1, 4, 7, 9, 14-21, 37, 42, 44, 50, 52, 54, 56, 59, 66-67, 69, 75, 77, 81, 89, 91, 93, 100, 108, 115, 126, 128, 140, 147, 159, 165, 171, 174, 187</t>
  </si>
  <si>
    <t>206 848,91
27 165,91</t>
  </si>
  <si>
    <t xml:space="preserve">               Накладные расходы 97% ФОТ (от 1 365 799,28)</t>
  </si>
  <si>
    <t xml:space="preserve">               Сметная прибыль 51% ФОТ (от 1 365 799,28)</t>
  </si>
  <si>
    <t xml:space="preserve">               Итого Поз. 61</t>
  </si>
  <si>
    <t xml:space="preserve">               Накладные расходы 95% ФОТ (от 268 132,23)</t>
  </si>
  <si>
    <t xml:space="preserve">               Сметная прибыль 53% ФОТ (от 268 132,23)</t>
  </si>
  <si>
    <t xml:space="preserve">               Итого Поз. 43, 51, 53, 55, 57-58</t>
  </si>
  <si>
    <t xml:space="preserve">     Итого с оборудованием (1 559 397,53)</t>
  </si>
  <si>
    <t>ЛОКАЛЬНАЯ СМЕТА № 1632-2021-2.2.4, 2.1.6-ЭОМ_07.04.023_07.04.045</t>
  </si>
  <si>
    <t>на Силовое электрооборудование. Электрическое освещение (внутреннее), 07.04.023 Пересыпная станция №4 (код SAP 01.02.004) код ГП 2.2.4
07.04.045 Конвейерная галерея №6 (код SAP 01.02.014) код ГП 2.1.6</t>
  </si>
  <si>
    <t>1632-2021-2.1.1-ЭОМ_0_0_RU_IFC</t>
  </si>
  <si>
    <t>Раздел 1. Комплексные устройства</t>
  </si>
  <si>
    <t>1 558
261</t>
  </si>
  <si>
    <t>Накладные расходы 97% ФОТ (от 2 531)</t>
  </si>
  <si>
    <t>Сметная прибыль 51% ФОТ (от 2 531)</t>
  </si>
  <si>
    <t>4 346
869</t>
  </si>
  <si>
    <t>Накладные расходы 97% ФОТ (от 7 796)</t>
  </si>
  <si>
    <t>Сметная прибыль 51% ФОТ (от 7 796)</t>
  </si>
  <si>
    <t>ПЭСПЗ. Панель питания электрооборудования систем противопожарной защиты</t>
  </si>
  <si>
    <t>189
38</t>
  </si>
  <si>
    <t>Накладные расходы 97% ФОТ (от 2 697)</t>
  </si>
  <si>
    <t>Сметная прибыль 51% ФОТ (от 2 697)</t>
  </si>
  <si>
    <t>1 244
297</t>
  </si>
  <si>
    <t>Накладные расходы 97% ФОТ (от 2 606)</t>
  </si>
  <si>
    <t>Сметная прибыль 51% ФОТ (от 2 606)</t>
  </si>
  <si>
    <t>8 773
1 398</t>
  </si>
  <si>
    <t>Объем=(211+36+3) / 100</t>
  </si>
  <si>
    <t>Накладные расходы 97% ФОТ (от 87 419)</t>
  </si>
  <si>
    <t>Сметная прибыль 51% ФОТ (от 87 419)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</si>
  <si>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</si>
  <si>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</si>
  <si>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25 705
2 458</t>
  </si>
  <si>
    <t>Накладные расходы 97% ФОТ (от 221 400)</t>
  </si>
  <si>
    <t>Сметная прибыль 51% ФОТ (от 221 400)</t>
  </si>
  <si>
    <t>3 194
579</t>
  </si>
  <si>
    <t>Объем=(200+1300+9+1500+12) / 100</t>
  </si>
  <si>
    <t>Накладные расходы 97% ФОТ (от 88 362)</t>
  </si>
  <si>
    <t>Сметная прибыль 51% ФОТ (от 88 362)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</si>
  <si>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</si>
  <si>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Объем=116*1,02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</si>
  <si>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</si>
  <si>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Объем=709*1,02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</si>
  <si>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</si>
  <si>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</si>
  <si>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Объем=1215*1,02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</si>
  <si>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</si>
  <si>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Объем=196*1,02</t>
  </si>
  <si>
    <t>Объем=1700*1,02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</si>
  <si>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</si>
  <si>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</si>
  <si>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Объем=338*1,02</t>
  </si>
  <si>
    <t>Объем=1014*1,02</t>
  </si>
  <si>
    <t>ТЦ_21.1.06.05_2_0276132981_15.05.2024_02
Аналог ТССЦ-502-0500 3273,24/3206,31=2%</t>
  </si>
  <si>
    <t>918
40</t>
  </si>
  <si>
    <t>Объем=(50+10+100+50) / 100</t>
  </si>
  <si>
    <t>Накладные расходы 97% ФОТ (от 31 239)</t>
  </si>
  <si>
    <t>Сметная прибыль 51% ФОТ (от 31 239)</t>
  </si>
  <si>
    <t>Накладные расходы 97% ФОТ (от 308)</t>
  </si>
  <si>
    <t>Сметная прибыль 51% ФОТ (от 308)</t>
  </si>
  <si>
    <t>39
О</t>
  </si>
  <si>
    <t>Накладные расходы 97% ФОТ (от 1 796)</t>
  </si>
  <si>
    <t>Сметная прибыль 51% ФОТ (от 1 796)</t>
  </si>
  <si>
    <t>119
19</t>
  </si>
  <si>
    <t>Накладные расходы 97% ФОТ (от 1 685)</t>
  </si>
  <si>
    <t>Сметная прибыль 51% ФОТ (от 1 685)</t>
  </si>
  <si>
    <t>47
О</t>
  </si>
  <si>
    <t>Объем=3+90</t>
  </si>
  <si>
    <t>Накладные расходы 97% ФОТ (от 81 251)</t>
  </si>
  <si>
    <t>Сметная прибыль 51% ФОТ (от 81 251)</t>
  </si>
  <si>
    <t>ТЦ_20.4.03.06_78_7804526950_15.05.2024_02</t>
  </si>
  <si>
    <t>4 356
1 039</t>
  </si>
  <si>
    <t>Объем=2+5</t>
  </si>
  <si>
    <t>Накладные расходы 97% ФОТ (от 9 121)</t>
  </si>
  <si>
    <t>Сметная прибыль 51% ФОТ (от 9 121)</t>
  </si>
  <si>
    <t>ТЦ_62.2.01.04_78_7804526950_15.05.2024_02</t>
  </si>
  <si>
    <t>Накладные расходы 95% ФОТ (от 234 616)</t>
  </si>
  <si>
    <t>Сметная прибыль 53% ФОТ (от 234 616)</t>
  </si>
  <si>
    <t>Накладные расходы 89% ФОТ (от 18 442)</t>
  </si>
  <si>
    <t>Сметная прибыль 40% ФОТ (от 18 442)</t>
  </si>
  <si>
    <t>Накладные расходы 89% ФОТ (от 10 189)</t>
  </si>
  <si>
    <t>Сметная прибыль 40% ФОТ (от 10 189)</t>
  </si>
  <si>
    <t>1 396
175</t>
  </si>
  <si>
    <t>Накладные расходы 97% ФОТ (от 9 761)</t>
  </si>
  <si>
    <t>Сметная прибыль 51% ФОТ (от 9 761)</t>
  </si>
  <si>
    <t>20 900
2 660</t>
  </si>
  <si>
    <t>Объем=(1800-125) / 100</t>
  </si>
  <si>
    <t>Накладные расходы 97% ФОТ (от 167 478)</t>
  </si>
  <si>
    <t>Сметная прибыль 51% ФОТ (от 167 478)</t>
  </si>
  <si>
    <t>4 303
604</t>
  </si>
  <si>
    <t>Накладные расходы 97% ФОТ (от 25 319)</t>
  </si>
  <si>
    <t>Сметная прибыль 51% ФОТ (от 25 319)</t>
  </si>
  <si>
    <t>Анкер с болтом М8</t>
  </si>
  <si>
    <t>Главная заземляющая шина с изоляторами 500х50х6 мм, медь, в комплекте с крепление на стену</t>
  </si>
  <si>
    <t>10 216
1 463</t>
  </si>
  <si>
    <t>Объем=(1500-350) / 100</t>
  </si>
  <si>
    <t>Накладные расходы 97% ФОТ (от 55 376)</t>
  </si>
  <si>
    <t>Сметная прибыль 51% ФОТ (от 55 376)</t>
  </si>
  <si>
    <t>81 018
24 114</t>
  </si>
  <si>
    <t>Накладные расходы 97% ФОТ (от 46 741)</t>
  </si>
  <si>
    <t>Сметная прибыль 51% ФОТ (от 46 741)</t>
  </si>
  <si>
    <t>Объем=350*1,03</t>
  </si>
  <si>
    <t>Накладные расходы 97% ФОТ (от 718)</t>
  </si>
  <si>
    <t>Сметная прибыль 51% ФОТ (от 718)</t>
  </si>
  <si>
    <t>4 589
229</t>
  </si>
  <si>
    <t>Объем=200 / 100</t>
  </si>
  <si>
    <t>Накладные расходы 97% ФОТ (от 25 877)</t>
  </si>
  <si>
    <t>Сметная прибыль 51% ФОТ (от 25 877)</t>
  </si>
  <si>
    <t>Объем=200*1,03</t>
  </si>
  <si>
    <t>Раздел 9. Кабельные конструкции трубы,коробки, крепеж (ОКЛ)</t>
  </si>
  <si>
    <t>5 120
733</t>
  </si>
  <si>
    <t>Объем=(7,6*л1+1,07*л2+2,02*л3+0,33*л4+0,12*л5)/1000</t>
  </si>
  <si>
    <t>Накладные расходы 97% ФОТ (от 24 901)</t>
  </si>
  <si>
    <t>Сметная прибыль 51% ФОТ (от 24 901)</t>
  </si>
  <si>
    <t>Лоток лестничный шириной 200 мм, высотой 80 мм, толщиной 1,2 мм, L=3 м, нерж. (7,6 кг)</t>
  </si>
  <si>
    <t>Объем=315/3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</si>
  <si>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</si>
  <si>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</si>
  <si>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</si>
  <si>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</si>
  <si>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Объем=100 / 100</t>
  </si>
  <si>
    <t>32
6</t>
  </si>
  <si>
    <t>Объем=(Ф6+Ф7) / 100</t>
  </si>
  <si>
    <t>Накладные расходы 97% ФОТ (от 840)</t>
  </si>
  <si>
    <t>Сметная прибыль 51% ФОТ (от 840)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</si>
  <si>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</si>
  <si>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</si>
  <si>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</si>
  <si>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196
1</t>
  </si>
  <si>
    <t>Накладные расходы 97% ФОТ (от 1 075)</t>
  </si>
  <si>
    <t>Сметная прибыль 51% ФОТ (от 1 075)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</si>
  <si>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</si>
  <si>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</si>
  <si>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</si>
  <si>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</si>
  <si>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</si>
  <si>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29 830
1 489</t>
  </si>
  <si>
    <t>Объем=1300 / 100</t>
  </si>
  <si>
    <t>Накладные расходы 97% ФОТ (от 168 203)</t>
  </si>
  <si>
    <t>Сметная прибыль 51% ФОТ (от 168 203)</t>
  </si>
  <si>
    <t>Рукав гибкий металлический в полимерной оболочке номинальным ø26 мм в комплекте с соединительными муфтами</t>
  </si>
  <si>
    <t>Объем=1300*1,03</t>
  </si>
  <si>
    <t>174
22</t>
  </si>
  <si>
    <t>Труба стальная ø25 мм, толщ. стенки 1,2 мм</t>
  </si>
  <si>
    <t>1 939
278</t>
  </si>
  <si>
    <t>Объем=(8,2*я1+1,07*я2+2,02*я3+0,33*я4+0,12*я5)/1000</t>
  </si>
  <si>
    <t>Накладные расходы 97% ФОТ (от 9 432)</t>
  </si>
  <si>
    <t>Сметная прибыль 51% ФОТ (от 9 432)</t>
  </si>
  <si>
    <t>Лоток лестничный шириной 300 мм, высотой 80 мм, толщиной 1,2 мм, L=3 м, нерж. (8,2 кг)</t>
  </si>
  <si>
    <t>Объем=108/3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</si>
  <si>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</si>
  <si>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</si>
  <si>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391
1</t>
  </si>
  <si>
    <t>Накладные расходы 97% ФОТ (от 2 148)</t>
  </si>
  <si>
    <t>Сметная прибыль 51% ФОТ (от 2 148)</t>
  </si>
  <si>
    <t>1 369
5</t>
  </si>
  <si>
    <t>Накладные расходы 97% ФОТ (от 7 521)</t>
  </si>
  <si>
    <t>Сметная прибыль 51% ФОТ (от 7 521)</t>
  </si>
  <si>
    <t>ТЦ_20.1.02.10_78_7804526950_15.05.2024_02
Аналог ТССЦ-509-0073 1283,04/1257,16=2%</t>
  </si>
  <si>
    <t>Подвес STRUT двойной, толщиной 2,5 мм, L=0,6 м, нерж.</t>
  </si>
  <si>
    <t>83
15</t>
  </si>
  <si>
    <t>Объем=(Ф3+Ф4+Ф5) / 100</t>
  </si>
  <si>
    <t>Накладные расходы 97% ФОТ (от 2 192)</t>
  </si>
  <si>
    <t>Сметная прибыль 51% ФОТ (от 2 192)</t>
  </si>
  <si>
    <t>293
1</t>
  </si>
  <si>
    <t>Накладные расходы 97% ФОТ (от 1 612)</t>
  </si>
  <si>
    <t>Сметная прибыль 51% ФОТ (от 1 612)</t>
  </si>
  <si>
    <t>34 419
1 718</t>
  </si>
  <si>
    <t>Объем=1500 / 100</t>
  </si>
  <si>
    <t>Накладные расходы 97% ФОТ (от 194 080)</t>
  </si>
  <si>
    <t>Сметная прибыль 51% ФОТ (от 194 080)</t>
  </si>
  <si>
    <t>Металлорукав гибкий в гладкой EVA оболочке номинальным ø26 мм в комплекте с соединительными муфтами</t>
  </si>
  <si>
    <t>Объем=1500*1,03</t>
  </si>
  <si>
    <t>232
29</t>
  </si>
  <si>
    <t>Накладные расходы 97% ФОТ (от 1 497)</t>
  </si>
  <si>
    <t>Сметная прибыль 51% ФОТ (от 1 497)</t>
  </si>
  <si>
    <t>ТЦ_27.2.01.08_2_0278204832_15.05.2024_02
Аналог ТССЦ-101-2091 64,20/62,89=2%</t>
  </si>
  <si>
    <t>249 504
40 547</t>
  </si>
  <si>
    <t xml:space="preserve">      89% ФОТ (от 28631) (Поз. 59-60)</t>
  </si>
  <si>
    <t xml:space="preserve">      95% ФОТ (от 234616) (Поз. 56)</t>
  </si>
  <si>
    <t xml:space="preserve">      97% ФОТ (от 1297334) (Поз. 44, 1, 3, 5, 8, 10, 16-17, 33, 38, 40, 46, 48, 51, 53, 61-62, 64, 71, 76, 84, 86, 88, 94, 97, 104, 120, 126, 128, 134, 136, 141, 149, 165, 170)</t>
  </si>
  <si>
    <t xml:space="preserve">      40% ФОТ (от 28631) (Поз. 59-60)</t>
  </si>
  <si>
    <t xml:space="preserve">      51% ФОТ (от 1296175) (Поз. 1, 3, 5, 8, 10, 16-17, 33, 38, 40, 46, 48, 51, 53, 61-62, 64, 71, 76, 84, 86, 88, 94, 97, 104, 120, 126, 128, 134, 136, 141, 149, 165, 170)</t>
  </si>
  <si>
    <t xml:space="preserve">      53% ФОТ (от 234616) (Поз. 56)</t>
  </si>
  <si>
    <t xml:space="preserve">      55% ФОТ (от 1159) (Поз. 44)</t>
  </si>
  <si>
    <t xml:space="preserve">               Итого Поз. 11-14, 18-32, 34-37, 41-43, 45, 57, 63, 65-70, 72-75, 77-83, 85, 87, 89-93, 95-96, 98-103, 105-119, 121-125, 127, 129-133, 135, 137-140, 142-148, 150-164, 166-169, 171-174</t>
  </si>
  <si>
    <t xml:space="preserve">               Итого Поз. 44</t>
  </si>
  <si>
    <t xml:space="preserve">               Итого Поз. 59-60</t>
  </si>
  <si>
    <t xml:space="preserve">               Накладные расходы 89% ФОТ (от 28 631)</t>
  </si>
  <si>
    <t xml:space="preserve">               Сметная прибыль 40% ФОТ (от 28 631)</t>
  </si>
  <si>
    <t xml:space="preserve">               Итого Поз. 1, 3, 5, 8, 10, 16-17, 33, 38, 40, 46, 48, 51, 53, 61-62, 64, 71, 76, 84, 86, 88, 94, 97, 104, 120, 126, 128, 134, 136, 141, 149, 165, 170</t>
  </si>
  <si>
    <t>249 262
40 547</t>
  </si>
  <si>
    <t xml:space="preserve">               Накладные расходы 97% ФОТ (от 1 296 175)</t>
  </si>
  <si>
    <t xml:space="preserve">               Сметная прибыль 51% ФОТ (от 1 296 175)</t>
  </si>
  <si>
    <t xml:space="preserve">               Итого Поз. 56</t>
  </si>
  <si>
    <t xml:space="preserve">               Накладные расходы 95% ФОТ (от 234 616)</t>
  </si>
  <si>
    <t xml:space="preserve">               Сметная прибыль 53% ФОТ (от 234 616)</t>
  </si>
  <si>
    <t xml:space="preserve">               Итого Поз. 2, 6-7, 9, 39, 47, 49-50, 52, 54-55</t>
  </si>
  <si>
    <t xml:space="preserve">     Итого с оборудованием (7 470 266)</t>
  </si>
  <si>
    <t>ЛОКАЛЬНАЯ СМЕТА № 1632-2021-2.2.3-ЭОМ_07.04.022-П-00-00</t>
  </si>
  <si>
    <t>на Силовое электрооборудование. Электрическое освещение (внутреннее), 07.04.022 Пересыпная стианция №3 (код SAP 01.02.003) код ГП 2.2.3</t>
  </si>
  <si>
    <t>3 790,01
604,14</t>
  </si>
  <si>
    <t>Накладные расходы 97% ФОТ (от 37 765,42)</t>
  </si>
  <si>
    <t>Сметная прибыль 51% ФОТ (от 37 765,42)</t>
  </si>
  <si>
    <t>12 414,43
1 187,04</t>
  </si>
  <si>
    <t>Накладные расходы 97% ФОТ (от 106 925,99)</t>
  </si>
  <si>
    <t>Сметная прибыль 51% ФОТ (от 106 925,99)</t>
  </si>
  <si>
    <t>1 966,40
356,62</t>
  </si>
  <si>
    <t>Объем=(75+695+735+150+55+150) / 100</t>
  </si>
  <si>
    <t>Накладные расходы 97% ФОТ (от 54 403,58)</t>
  </si>
  <si>
    <t>Сметная прибыль 51% ФОТ (от 54 403,58)</t>
  </si>
  <si>
    <t>153,73
11,45</t>
  </si>
  <si>
    <t>Накладные расходы 97% ФОТ (от 9 753,42)</t>
  </si>
  <si>
    <t>Сметная прибыль 51% ФОТ (от 9 753,42)</t>
  </si>
  <si>
    <t>242,62
11,50</t>
  </si>
  <si>
    <t>Накладные расходы 97% ФОТ (от 17 810,08)</t>
  </si>
  <si>
    <t>Сметная прибыль 51% ФОТ (от 17 810,08)</t>
  </si>
  <si>
    <t>232,85
11,50</t>
  </si>
  <si>
    <t>Накладные расходы 97% ФОТ (от 13 630,78)</t>
  </si>
  <si>
    <t>Сметная прибыль 51% ФОТ (от 13 630,78)</t>
  </si>
  <si>
    <t>449,25
20,31</t>
  </si>
  <si>
    <t>Объем=(50+110) / 100</t>
  </si>
  <si>
    <t>Накладные расходы 97% ФОТ (от 30 259,39)</t>
  </si>
  <si>
    <t>Сметная прибыль 51% ФОТ (от 30 259,39)</t>
  </si>
  <si>
    <t>193,25
5,83</t>
  </si>
  <si>
    <t>Накладные расходы 97% ФОТ (от 15 217,92)</t>
  </si>
  <si>
    <t>Сметная прибыль 51% ФОТ (от 15 217,92)</t>
  </si>
  <si>
    <t>97,85
18,01</t>
  </si>
  <si>
    <t>Объем=(66+132+80) / 100</t>
  </si>
  <si>
    <t>Накладные расходы 97% ФОТ (от 22 767,46)</t>
  </si>
  <si>
    <t>Сметная прибыль 51% ФОТ (от 22 767,46)</t>
  </si>
  <si>
    <t>Кабель ИнСил-ВВнг(А)-LS 
5х70мс(N,PE)-1</t>
  </si>
  <si>
    <t>Объем=115*1,02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</si>
  <si>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</si>
  <si>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</si>
  <si>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</si>
  <si>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Объем=445*1,02</t>
  </si>
  <si>
    <t>Объем=540*1,02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</si>
  <si>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</si>
  <si>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</si>
  <si>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</si>
  <si>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</si>
  <si>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Объем=315*1,02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</si>
  <si>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</si>
  <si>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</si>
  <si>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</si>
  <si>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</si>
  <si>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Объем=370*1,02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</si>
  <si>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</si>
  <si>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</si>
  <si>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</si>
  <si>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742,79
32,59</t>
  </si>
  <si>
    <t>Объем=(10+20+70+70) / 100</t>
  </si>
  <si>
    <t>Накладные расходы 97% ФОТ (от 25 289,09)</t>
  </si>
  <si>
    <t>Сметная прибыль 51% ФОТ (от 25 289,09)</t>
  </si>
  <si>
    <t>198,31
32,39</t>
  </si>
  <si>
    <t>Накладные расходы 97% ФОТ (от 2 808,59)</t>
  </si>
  <si>
    <t>Сметная прибыль 51% ФОТ (от 2 808,59)</t>
  </si>
  <si>
    <t>59
О</t>
  </si>
  <si>
    <t>Накладные расходы 97% ФОТ (от 33 630,53)</t>
  </si>
  <si>
    <t>Сметная прибыль 51% ФОТ (от 33 630,53)</t>
  </si>
  <si>
    <t>61
О</t>
  </si>
  <si>
    <t>Объем=5+2</t>
  </si>
  <si>
    <t>Накладные расходы 97% ФОТ (от 7 441,47)</t>
  </si>
  <si>
    <t>Сметная прибыль 51% ФОТ (от 7 441,47)</t>
  </si>
  <si>
    <t>63
О</t>
  </si>
  <si>
    <t>ТЦ_62.2.01.04_77_7725347771_06.05.2024_02
Аналог ТССЦ-503-0474 1223/1198,58=2%</t>
  </si>
  <si>
    <t>64
О</t>
  </si>
  <si>
    <t>37 852,20
12 209,59</t>
  </si>
  <si>
    <t>Объем=1+65</t>
  </si>
  <si>
    <t>Накладные расходы 90% ФОТ (от 74 591,37)</t>
  </si>
  <si>
    <t>Сметная прибыль 46% ФОТ (от 74 591,37)</t>
  </si>
  <si>
    <t>Объем=(118*0,5*0,5) / 100</t>
  </si>
  <si>
    <t>Накладные расходы 89% ФОТ (от 17 408,84)</t>
  </si>
  <si>
    <t>Сметная прибыль 40% ФОТ (от 17 408,84)</t>
  </si>
  <si>
    <t>Накладные расходы 89% ФОТ (от 9 618,87)</t>
  </si>
  <si>
    <t>Сметная прибыль 40% ФОТ (от 9 618,87)</t>
  </si>
  <si>
    <t>1 318,01
165,10</t>
  </si>
  <si>
    <t>Объем=118 / 100</t>
  </si>
  <si>
    <t>Накладные расходы 97% ФОТ (от 9 214,16)</t>
  </si>
  <si>
    <t>Сметная прибыль 51% ФОТ (от 9 214,16)</t>
  </si>
  <si>
    <t>7 761,11
987,89</t>
  </si>
  <si>
    <t>Объем=(740-118) / 100</t>
  </si>
  <si>
    <t>Накладные расходы 97% ФОТ (от 62 192,13)</t>
  </si>
  <si>
    <t>Сметная прибыль 51% ФОТ (от 62 192,13)</t>
  </si>
  <si>
    <t>1 492,37
213,72</t>
  </si>
  <si>
    <t>Объем=(268-100) / 100</t>
  </si>
  <si>
    <t>Накладные расходы 97% ФОТ (от 8 089,67)</t>
  </si>
  <si>
    <t>Сметная прибыль 51% ФОТ (от 8 089,67)</t>
  </si>
  <si>
    <t>Объем=268*1,02</t>
  </si>
  <si>
    <t>23 148,09
6 889,60</t>
  </si>
  <si>
    <t>Накладные расходы 97% ФОТ (от 13 354,54)</t>
  </si>
  <si>
    <t>Сметная прибыль 51% ФОТ (от 13 354,54)</t>
  </si>
  <si>
    <t>Объем=100*1,03</t>
  </si>
  <si>
    <t>1 720,95
85,89</t>
  </si>
  <si>
    <t>Объем=75 / 100</t>
  </si>
  <si>
    <t>Накладные расходы 97% ФОТ (от 9 704,01)</t>
  </si>
  <si>
    <t>Сметная прибыль 51% ФОТ (от 9 704,01)</t>
  </si>
  <si>
    <t>Объем=75*1,03</t>
  </si>
  <si>
    <t>9 583,17
1 371,95</t>
  </si>
  <si>
    <t>Объем=(2,62*л1+1,319*л2+2,79*л3+0,2*л4+0,4*л5+1*л6+0,028*л7+0,8*л8+0,16*л9+0,2*л10+0,5*л11)/1000</t>
  </si>
  <si>
    <t>Накладные расходы 97% ФОТ (от 46 609,76)</t>
  </si>
  <si>
    <t>Сметная прибыль 51% ФОТ (от 46 609,76)</t>
  </si>
  <si>
    <t>Объем=130/3</t>
  </si>
  <si>
    <t>ТЦ_22.2.02.11_2_0278204832_15.05.2024_02
Аналог ТССЦ-101-4949 10,26/10,03=2%</t>
  </si>
  <si>
    <t>Шпилька резьбовая М10х1000, нерж.(0,5 кг)</t>
  </si>
  <si>
    <t>15 947,45
795,91</t>
  </si>
  <si>
    <t>Объем=695 / 100</t>
  </si>
  <si>
    <t>Накладные расходы 97% ФОТ (от 89 923,86)</t>
  </si>
  <si>
    <t>Сметная прибыль 51% ФОТ (от 89 923,86)</t>
  </si>
  <si>
    <t>Объем=695*1,03</t>
  </si>
  <si>
    <t>Объем=2780*1,03</t>
  </si>
  <si>
    <t>2 900,95
362,21</t>
  </si>
  <si>
    <t>Объем=150 / 100</t>
  </si>
  <si>
    <t>Накладные расходы 97% ФОТ (от 18 711,58)</t>
  </si>
  <si>
    <t>Сметная прибыль 51% ФОТ (от 18 711,58)</t>
  </si>
  <si>
    <t>Объем=150*1,03</t>
  </si>
  <si>
    <t>11 336,63
1 689,44</t>
  </si>
  <si>
    <t>Объем=(3,14*я1+2,82*я2+5,62*я3+1,66*я4+1,319*я5+7,75*я6+5,29*я7+0,2*я8+0,4*я9+0,028*я13+0,04*я14+0,16*я15+0,2*я16)/1000</t>
  </si>
  <si>
    <t>Накладные расходы 97% ФОТ (от 49 638,31)</t>
  </si>
  <si>
    <t>Сметная прибыль 51% ФОТ (от 49 638,31)</t>
  </si>
  <si>
    <t>Объем=100/3</t>
  </si>
  <si>
    <t>Объем=150/3</t>
  </si>
  <si>
    <t>93,62
17,23</t>
  </si>
  <si>
    <t>Объем=(100+94+72) / 100</t>
  </si>
  <si>
    <t>Накладные расходы 97% ФОТ (от 2 481,09)</t>
  </si>
  <si>
    <t>Сметная прибыль 51% ФОТ (от 2 481,09)</t>
  </si>
  <si>
    <t>Консоль одиночная 550 мм, толщиной 3 мм, нерж.(1,77 кг)</t>
  </si>
  <si>
    <t>1 525,70
5,05</t>
  </si>
  <si>
    <t>Накладные расходы 97% ФОТ (от 8 380,03)</t>
  </si>
  <si>
    <t>Сметная прибыль 51% ФОТ (от 8 380,03)</t>
  </si>
  <si>
    <t>Анкер стандартный со шпилькой, М10</t>
  </si>
  <si>
    <t>3 520,85
11,66</t>
  </si>
  <si>
    <t>Накладные расходы 97% ФОТ (от 19 338,54)</t>
  </si>
  <si>
    <t>Сметная прибыль 51% ФОТ (от 19 338,54)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</si>
  <si>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</si>
  <si>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</si>
  <si>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</si>
  <si>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</si>
  <si>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</si>
  <si>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489,01
1,62</t>
  </si>
  <si>
    <t>Накладные расходы 97% ФОТ (от 2 685,91)</t>
  </si>
  <si>
    <t>Сметная прибыль 51% ФОТ (от 2 685,91)</t>
  </si>
  <si>
    <t>5 750,73
19,04</t>
  </si>
  <si>
    <t>Объем=(196+98) / 100</t>
  </si>
  <si>
    <t>Накладные расходы 97% ФОТ (от 31 586,28)</t>
  </si>
  <si>
    <t>Сметная прибыль 51% ФОТ (от 31 586,28)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</si>
  <si>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</si>
  <si>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</si>
  <si>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</si>
  <si>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</si>
  <si>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</si>
  <si>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16 865,29
841,72</t>
  </si>
  <si>
    <t>Объем=735 / 100</t>
  </si>
  <si>
    <t>Накладные расходы 97% ФОТ (от 95 099,34)</t>
  </si>
  <si>
    <t>Сметная прибыль 51% ФОТ (от 95 099,34)</t>
  </si>
  <si>
    <t>Объем=735*1,03</t>
  </si>
  <si>
    <t>1 419,49
90,92</t>
  </si>
  <si>
    <t>Объем=55 / 100</t>
  </si>
  <si>
    <t>Накладные расходы 97% ФОТ (от 7 367,80)</t>
  </si>
  <si>
    <t>Сметная прибыль 51% ФОТ (от 7 367,80)</t>
  </si>
  <si>
    <t>Металлорукав гибкий в гладкой EVA оболочке номинальным o50 мм в 
комплекте с соединительными муфтами</t>
  </si>
  <si>
    <t>Объем=55*1,03</t>
  </si>
  <si>
    <t>172 922,60
29 283,43</t>
  </si>
  <si>
    <t xml:space="preserve">      89% ФОТ (от 76520,04) (Поз. 70-71, 76)</t>
  </si>
  <si>
    <t xml:space="preserve">      90% ФОТ (от 74591,37) (Поз. 67)</t>
  </si>
  <si>
    <t xml:space="preserve">      97% ФОТ (от 907474,01) (Поз. 54, 1, 4, 7, 10, 15-23, 43, 48, 50, 56, 58, 60, 62, 65, 72-73, 75, 81, 83, 86, 94, 96, 98, 110, 115, 120, 122, 132, 140, 151, 157, 163, 169, 171, 176)</t>
  </si>
  <si>
    <t xml:space="preserve">      40% ФОТ (от 76520,04) (Поз. 70-71, 76)</t>
  </si>
  <si>
    <t xml:space="preserve">      46% ФОТ (от 74591,37) (Поз. 67)</t>
  </si>
  <si>
    <t xml:space="preserve">      51% ФОТ (от 906083,78) (Поз. 1, 4, 7, 10, 15-23, 43, 48, 50, 56, 58, 60, 62, 65, 72-73, 75, 81, 83, 86, 94, 96, 98, 110, 115, 120, 122, 132, 140, 151, 157, 163, 169, 171, 176)</t>
  </si>
  <si>
    <t xml:space="preserve">      55% ФОТ (от 1390,23) (Поз. 54)</t>
  </si>
  <si>
    <t xml:space="preserve">               Итого Поз. 11-14, 24-42, 44-47, 51-53, 55, 66, 68-69, 74, 77-80, 82, 84-85, 87-93, 95, 97, 99-109, 111-114, 116-119, 121, 123-131, 133-139, 141-150, 152-156, 158-162, 164-168, 170, 172-175, 177-182</t>
  </si>
  <si>
    <t xml:space="preserve">               Итого Поз. 70-71, 76</t>
  </si>
  <si>
    <t xml:space="preserve">               Накладные расходы 89% ФОТ (от 76 520,04)</t>
  </si>
  <si>
    <t xml:space="preserve">               Сметная прибыль 40% ФОТ (от 76 520,04)</t>
  </si>
  <si>
    <t xml:space="preserve">               Итого Поз. 1, 4, 7, 10, 15-23, 43, 48, 50, 56, 58, 60, 62, 65, 72-73, 75, 81, 83, 86, 94, 96, 98, 110, 115, 120, 122, 132, 140, 151, 157, 163, 169, 171, 176</t>
  </si>
  <si>
    <t>134 779,24
17 073,84</t>
  </si>
  <si>
    <t xml:space="preserve">               Накладные расходы 97% ФОТ (от 906 083,78)</t>
  </si>
  <si>
    <t xml:space="preserve">               Сметная прибыль 51% ФОТ (от 906 083,78)</t>
  </si>
  <si>
    <t xml:space="preserve">               Итого Поз. 67</t>
  </si>
  <si>
    <t xml:space="preserve">               Накладные расходы 90% ФОТ (от 74 591,37)</t>
  </si>
  <si>
    <t xml:space="preserve">               Сметная прибыль 46% ФОТ (от 74 591,37)</t>
  </si>
  <si>
    <t xml:space="preserve">               Итого Поз. 49, 57, 59, 61, 63-64</t>
  </si>
  <si>
    <t xml:space="preserve">     Итого с оборудованием (906 691,39)</t>
  </si>
  <si>
    <t>ЛОКАЛЬНАЯ СМЕТА № 1632-2021-2.2.2-ЭОМ_07.04.021-П-00-00</t>
  </si>
  <si>
    <t>на Силовое электрооборудование. Электрическое освещение (внутреннее), 07.04.021 Пересыпная станция №2 (код SAP 01.02.002) код ГП 2.2.2</t>
  </si>
  <si>
    <t>1632-2021-2.2.2-ЭОМ_0_0_RU_IFC</t>
  </si>
  <si>
    <t>11 720,96
1 868,35</t>
  </si>
  <si>
    <t>Объем=(с1+с2+Ф34+Ф35) / 100</t>
  </si>
  <si>
    <t>Накладные расходы 97% ФОТ (от 116 793,05)</t>
  </si>
  <si>
    <t>Сметная прибыль 51% ФОТ (от 116 793,05)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</si>
  <si>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</si>
  <si>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</si>
  <si>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</si>
  <si>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</si>
  <si>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31 202,04
2 983,48</t>
  </si>
  <si>
    <t>Накладные расходы 97% ФОТ (от 268 744,48)</t>
  </si>
  <si>
    <t>Сметная прибыль 51% ФОТ (от 268 744,48)</t>
  </si>
  <si>
    <t>4 471,98
811,02</t>
  </si>
  <si>
    <t>Объем=(50+1800+81+100+1500+600+18+81) / 100</t>
  </si>
  <si>
    <t>Накладные расходы 97% ФОТ (от 123 724,26)</t>
  </si>
  <si>
    <t>Сметная прибыль 51% ФОТ (от 123 724,26)</t>
  </si>
  <si>
    <t>253,99
17,83</t>
  </si>
  <si>
    <t>Накладные расходы 97% ФОТ (от 17 241,64)</t>
  </si>
  <si>
    <t>Сметная прибыль 51% ФОТ (от 17 241,64)</t>
  </si>
  <si>
    <t>96,74
5,08</t>
  </si>
  <si>
    <t>Накладные расходы 97% ФОТ (от 7 691,50)</t>
  </si>
  <si>
    <t>Сметная прибыль 51% ФОТ (от 7 691,50)</t>
  </si>
  <si>
    <t>161,75
7,67</t>
  </si>
  <si>
    <t>Накладные расходы 97% ФОТ (от 11 873,39)</t>
  </si>
  <si>
    <t>Сметная прибыль 51% ФОТ (от 11 873,39)</t>
  </si>
  <si>
    <t>505,41
22,85</t>
  </si>
  <si>
    <t>Объем=(90+90) / 100</t>
  </si>
  <si>
    <t>Накладные расходы 97% ФОТ (от 34 041,82)</t>
  </si>
  <si>
    <t>Сметная прибыль 51% ФОТ (от 34 041,82)</t>
  </si>
  <si>
    <t>128,83
3,89</t>
  </si>
  <si>
    <t>Накладные расходы 97% ФОТ (от 10 145,28)</t>
  </si>
  <si>
    <t>Сметная прибыль 51% ФОТ (от 10 145,28)</t>
  </si>
  <si>
    <t>75,32
13,86</t>
  </si>
  <si>
    <t>Объем=(78+126+10) / 100</t>
  </si>
  <si>
    <t>Накладные расходы 97% ФОТ (от 17 526,03)</t>
  </si>
  <si>
    <t>Сметная прибыль 51% ФОТ (от 17 526,03)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</si>
  <si>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</si>
  <si>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Объем=220*1,02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</si>
  <si>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</si>
  <si>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Объем=415*1,02</t>
  </si>
  <si>
    <t>Объем=850*1,02</t>
  </si>
  <si>
    <t>Объем=1550*1,02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</si>
  <si>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</si>
  <si>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</si>
  <si>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Объем=525*1,02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</si>
  <si>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</si>
  <si>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Объем=1750*1,02</t>
  </si>
  <si>
    <t>1 616,66
70,94</t>
  </si>
  <si>
    <t>Объем=(20+100+100+150) / 100</t>
  </si>
  <si>
    <t>Накладные расходы 97% ФОТ (от 55 040,98)</t>
  </si>
  <si>
    <t>Сметная прибыль 51% ФОТ (от 55 040,98)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</si>
  <si>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</si>
  <si>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</si>
  <si>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</si>
  <si>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Объем=0,6*1*0,08*35</t>
  </si>
  <si>
    <t>Накладные расходы 97% ФОТ (от 8 109,69)</t>
  </si>
  <si>
    <t>Сметная прибыль 55% ФОТ (от 8 109,69)</t>
  </si>
  <si>
    <t>Объем=8+10</t>
  </si>
  <si>
    <t>Накладные расходы 97% ФОТ (от 15 726,03)</t>
  </si>
  <si>
    <t>Сметная прибыль 51% ФОТ (от 15 726,03)</t>
  </si>
  <si>
    <t>Выключатель проходной пылевлагозащищенный IP66, одноклавишный 
накладного монтажа, 10 А, 220 В, нержав. сталь</t>
  </si>
  <si>
    <t>Накладные расходы 97% ФОТ (от 60 534,96)</t>
  </si>
  <si>
    <t>Сметная прибыль 51% ФОТ (от 60 534,96)</t>
  </si>
  <si>
    <t>Накладные расходы 97% ФОТ (от 2 654,69)</t>
  </si>
  <si>
    <t>Сметная прибыль 51% ФОТ (от 2 654,69)</t>
  </si>
  <si>
    <t>9 955,86
2 375,38</t>
  </si>
  <si>
    <t>Объем=11+5</t>
  </si>
  <si>
    <t>Накладные расходы 97% ФОТ (от 20 847,82)</t>
  </si>
  <si>
    <t>Сметная прибыль 51% ФОТ (от 20 847,82)</t>
  </si>
  <si>
    <t>Объем=7+180</t>
  </si>
  <si>
    <t>Накладные расходы 95% ФОТ (от 313 379,55)</t>
  </si>
  <si>
    <t>Сметная прибыль 53% ФОТ (от 313 379,55)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</si>
  <si>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</si>
  <si>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Накладные расходы 89% ФОТ (от 29 211,45)</t>
  </si>
  <si>
    <t>Сметная прибыль 40% ФОТ (от 29 211,45)</t>
  </si>
  <si>
    <t>Накладные расходы 89% ФОТ (от 16 140,13)</t>
  </si>
  <si>
    <t>Сметная прибыль 40% ФОТ (от 16 140,13)</t>
  </si>
  <si>
    <t>2 211,58
277,02</t>
  </si>
  <si>
    <t>Накладные расходы 97% ФОТ (от 15 461,03)</t>
  </si>
  <si>
    <t>Сметная прибыль 51% ФОТ (от 15 461,03)</t>
  </si>
  <si>
    <t>14 374,27
1 829,67</t>
  </si>
  <si>
    <t>Объем=(1350-198) / 100</t>
  </si>
  <si>
    <t>Накладные расходы 97% ФОТ (от 115 185,43)</t>
  </si>
  <si>
    <t>Сметная прибыль 51% ФОТ (от 115 185,43)</t>
  </si>
  <si>
    <t>5 774,05
826,90</t>
  </si>
  <si>
    <t>Объем=(1000-350) / 100</t>
  </si>
  <si>
    <t>Накладные расходы 97% ФОТ (от 31 299,32)</t>
  </si>
  <si>
    <t>Сметная прибыль 51% ФОТ (от 31 299,32)</t>
  </si>
  <si>
    <t>Объем=1000*1,02</t>
  </si>
  <si>
    <t>ТЦ_21.1.00.00_78_7804526950_01.02.2024_02
Аналог ТССЦ-111-0126 335,61/328,92=2%</t>
  </si>
  <si>
    <t>81 018,33
24 113,58</t>
  </si>
  <si>
    <t>Накладные расходы 97% ФОТ (от 46 740,86)</t>
  </si>
  <si>
    <t>Сметная прибыль 51% ФОТ (от 46 740,86)</t>
  </si>
  <si>
    <t>ТЦ_20.2.03.00_78_7804526950_15.05.2024_02
Аналог ТССЦ-509-0020 42,77/41,87=2%</t>
  </si>
  <si>
    <t>Кронштейн для опуска кабеля в трубу ТС.04.Ц</t>
  </si>
  <si>
    <t>6 160,91
882,01</t>
  </si>
  <si>
    <t>Объем=(7,6*Ф5+Ф9*1+Ф10*3,26+Ф6*0,33+Ф7*0,12)/1000</t>
  </si>
  <si>
    <t>Накладные расходы 97% ФОТ (от 29 964,91)</t>
  </si>
  <si>
    <t>Сметная прибыль 51% ФОТ (от 29 964,91)</t>
  </si>
  <si>
    <t>Объем=387/3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</si>
  <si>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</si>
  <si>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</si>
  <si>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</si>
  <si>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7 902,36
26,17</t>
  </si>
  <si>
    <t>Объем=(Ф43+Ф44) / 100</t>
  </si>
  <si>
    <t>Накладные расходы 97% ФОТ (от 43 404,28)</t>
  </si>
  <si>
    <t>Сметная прибыль 51% ФОТ (от 43 404,28)</t>
  </si>
  <si>
    <t>Профиль STRUT двойной, 700 мм, толщиной 2,5 мм, нерж. (вес 1,2 кг)</t>
  </si>
  <si>
    <t>41 302,76
2 061,36</t>
  </si>
  <si>
    <t>Объем=1800 / 100</t>
  </si>
  <si>
    <t>Накладные расходы 97% ФОТ (от 232 896,35)</t>
  </si>
  <si>
    <t>Сметная прибыль 51% ФОТ (от 232 896,35)</t>
  </si>
  <si>
    <t>Держатель оцинкованный двусторонний для диаметра до 34 мм</t>
  </si>
  <si>
    <t>1 566,51
195,60</t>
  </si>
  <si>
    <t>Объем=81 / 100</t>
  </si>
  <si>
    <t>Накладные расходы 97% ФОТ (от 10 104,26)</t>
  </si>
  <si>
    <t>Сметная прибыль 51% ФОТ (от 10 104,26)</t>
  </si>
  <si>
    <t>69 444,28
20 668,79</t>
  </si>
  <si>
    <t>Накладные расходы 97% ФОТ (от 40 063,61)</t>
  </si>
  <si>
    <t>Сметная прибыль 51% ФОТ (от 40 063,61)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</si>
  <si>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</si>
  <si>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</si>
  <si>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</si>
  <si>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</si>
  <si>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</si>
  <si>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</si>
  <si>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</si>
  <si>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</si>
  <si>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</si>
  <si>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8 916,10
1 328,72</t>
  </si>
  <si>
    <t>Объем=(Ф23*5,77+Ф24*2,82+Ф25*4,43+Ф26*3,64+Ф27*3,54+Ф28*6,8+Ф41*4,27)/1000</t>
  </si>
  <si>
    <t>Накладные расходы 97% ФОТ (от 39 039,81)</t>
  </si>
  <si>
    <t>Сметная прибыль 51% ФОТ (от 39 039,81)</t>
  </si>
  <si>
    <t>Лоток лестничный шириной 500 мм, высотой 80 мм, толщиной 1,5 мм, 
L=3 м, нерж. (5,770 кг)</t>
  </si>
  <si>
    <t>Объем=612/3</t>
  </si>
  <si>
    <t>Объем=105/3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</si>
  <si>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</si>
  <si>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</si>
  <si>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</si>
  <si>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</si>
  <si>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9 277,47
1 328,19</t>
  </si>
  <si>
    <t>Объем=(8,2*Ф14+Ф18*2,42+Ф20*3,260+Ф15*0,33+0,19*Ф21)/1000</t>
  </si>
  <si>
    <t>Накладные расходы 97% ФОТ (от 45 122,93)</t>
  </si>
  <si>
    <t>Сметная прибыль 51% ФОТ (от 45 122,93)</t>
  </si>
  <si>
    <t>Лоток лестничный ЛТ-02 300х80 L=3м S=1,2мм (вес 	8,2 кг)</t>
  </si>
  <si>
    <t>Объем=465/3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</si>
  <si>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</si>
  <si>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</si>
  <si>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782,41
2,59</t>
  </si>
  <si>
    <t>Накладные расходы 97% ФОТ (от 4 297,45)</t>
  </si>
  <si>
    <t>Сметная прибыль 51% ФОТ (от 4 297,45)</t>
  </si>
  <si>
    <t>Профиль двойной STRUT, 1500 мм, толщиной 2,5 мм, нерж.</t>
  </si>
  <si>
    <t>Профиль двойной STRUT, 1200 мм, толщиной 2,5 мм, нерж.</t>
  </si>
  <si>
    <t>4 518,43
14,96</t>
  </si>
  <si>
    <t>Накладные расходы 97% ФОТ (от 24 817,79)</t>
  </si>
  <si>
    <t>Сметная прибыль 51% ФОТ (от 24 817,79)</t>
  </si>
  <si>
    <t>Профиль STRUT, 700 мм, толщиной 2,5 мм, нерж.</t>
  </si>
  <si>
    <t>Объем=(Ф16) / 100</t>
  </si>
  <si>
    <t>4 498,87
14,90</t>
  </si>
  <si>
    <t>Накладные расходы 97% ФОТ (от 24 710,36)</t>
  </si>
  <si>
    <t>Сметная прибыль 51% ФОТ (от 24 710,36)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</si>
  <si>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</si>
  <si>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</si>
  <si>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</si>
  <si>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</si>
  <si>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2 294,60
114,52</t>
  </si>
  <si>
    <t>Накладные расходы 97% ФОТ (от 12 938,69)</t>
  </si>
  <si>
    <t>Сметная прибыль 51% ФОТ (от 12 938,69)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</si>
  <si>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</si>
  <si>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</si>
  <si>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34 418,97
1 717,80</t>
  </si>
  <si>
    <t>Накладные расходы 97% ФОТ (от 194 080,29)</t>
  </si>
  <si>
    <t>Сметная прибыль 51% ФОТ (от 194 080,29)</t>
  </si>
  <si>
    <t>13 767,59
687,12</t>
  </si>
  <si>
    <t>Объем=600 / 100</t>
  </si>
  <si>
    <t>Накладные расходы 97% ФОТ (от 77 632,12)</t>
  </si>
  <si>
    <t>Сметная прибыль 51% ФОТ (от 77 632,12)</t>
  </si>
  <si>
    <t>1 914,63
239,06</t>
  </si>
  <si>
    <t>Объем=(18+81) / 100</t>
  </si>
  <si>
    <t>Накладные расходы 97% ФОТ (от 12 349,64)</t>
  </si>
  <si>
    <t>Сметная прибыль 51% ФОТ (от 12 349,64)</t>
  </si>
  <si>
    <t>Труба стальная o04 мм, толщ. стенки 2,0 мм</t>
  </si>
  <si>
    <t>Объем=18*1,03</t>
  </si>
  <si>
    <t>224</t>
  </si>
  <si>
    <t>383 520,45
65 272,77</t>
  </si>
  <si>
    <t xml:space="preserve">      89% ФОТ (от 65148,51) (Поз. 68-69, 78)</t>
  </si>
  <si>
    <t xml:space="preserve">      95% ФОТ (от 313379,55) (Поз. 65)</t>
  </si>
  <si>
    <t xml:space="preserve">      97% ФОТ (от 1826878,4) (Поз. 51, 1, 3, 6, 9, 15-23, 40, 45, 47, 53, 55, 58, 60, 62, 70-71, 77, 80, 82, 87, 96, 98, 104, 113, 130, 136, 138, 150, 158, 164, 166, 168, 170, 172, 174, 200, 203, 206, 211)</t>
  </si>
  <si>
    <t xml:space="preserve">      40% ФОТ (от 65148,51) (Поз. 68-69, 78)</t>
  </si>
  <si>
    <t xml:space="preserve">      51% ФОТ (от 1818768,71) (Поз. 1, 3, 6, 9, 15-23, 40, 45, 47, 53, 55, 58, 60, 62, 70-71, 77, 80, 82, 87, 96, 98, 104, 113, 130, 136, 138, 150, 158, 164, 166, 168, 170, 172, 174, 200, 203, 206, 211)</t>
  </si>
  <si>
    <t xml:space="preserve">      53% ФОТ (от 313379,55) (Поз. 65)</t>
  </si>
  <si>
    <t xml:space="preserve">      55% ФОТ (от 8109,69) (Поз. 51)</t>
  </si>
  <si>
    <t xml:space="preserve">               Итого Поз. 10-14, 24-39, 41-44, 48-50, 52, 66-67, 72-76, 79, 81, 83-86, 88-95, 97, 99-103, 105-112, 114-129, 131-135, 137, 139-149, 151-157, 159-163, 165, 167, 169, 171, 173, 175-199, 201-202, 204-205, 207-210, 212-224</t>
  </si>
  <si>
    <t xml:space="preserve">               Итого Поз. 51</t>
  </si>
  <si>
    <t xml:space="preserve">               Накладные расходы 97% ФОТ (от 8 109,69)</t>
  </si>
  <si>
    <t xml:space="preserve">               Сметная прибыль 55% ФОТ (от 8 109,69)</t>
  </si>
  <si>
    <t xml:space="preserve">               Итого Поз. 68-69, 78</t>
  </si>
  <si>
    <t xml:space="preserve">               Накладные расходы 89% ФОТ (от 65 148,51)</t>
  </si>
  <si>
    <t xml:space="preserve">               Сметная прибыль 40% ФОТ (от 65 148,51)</t>
  </si>
  <si>
    <t xml:space="preserve">               Итого Поз. 1, 3, 6, 9, 15-23, 40, 45, 47, 53, 55, 58, 60, 62, 70-71, 77, 80, 82, 87, 96, 98, 104, 113, 130, 136, 138, 150, 158, 164, 166, 168, 170, 172, 174, 200, 203, 206, 211</t>
  </si>
  <si>
    <t>381 822,01
65 272,77</t>
  </si>
  <si>
    <t xml:space="preserve">               Накладные расходы 97% ФОТ (от 1 818 768,71)</t>
  </si>
  <si>
    <t xml:space="preserve">               Сметная прибыль 51% ФОТ (от 1 818 768,71)</t>
  </si>
  <si>
    <t xml:space="preserve">               Итого Поз. 65</t>
  </si>
  <si>
    <t xml:space="preserve">               Накладные расходы 95% ФОТ (от 313 379,55)</t>
  </si>
  <si>
    <t xml:space="preserve">               Сметная прибыль 53% ФОТ (от 313 379,55)</t>
  </si>
  <si>
    <t xml:space="preserve">               Итого Поз. 2, 4-5, 7-8, 46, 54, 56-57, 59, 61, 63-64</t>
  </si>
  <si>
    <t xml:space="preserve">     Итого с оборудованием (7 153 592,83)</t>
  </si>
  <si>
    <t>ЛОКАЛЬНАЯ СМЕТА № 1632-2021-2.2.1-ЭОМ_07.04.020-П-00-00</t>
  </si>
  <si>
    <t>на Силовое электрооборудование. Электрическое освещение (внутреннее), 07.04.020 Пересыпная станция №1 (код SAP 01.02.001) код ГП 2.2.1</t>
  </si>
  <si>
    <t>5 158,63
822,30</t>
  </si>
  <si>
    <t>Объем=(с1+с2+с3+с4+с5) / 100</t>
  </si>
  <si>
    <t>Накладные расходы 97% ФОТ (от 51 402,93)</t>
  </si>
  <si>
    <t>Сметная прибыль 51% ФОТ (от 51 402,93)</t>
  </si>
  <si>
    <t>Светильник светодиодный пылевлагозащищённый IP65, 220 АС, 100 Вт,5000 К, потолочное крепление, в комплекте кабельный ввод, нерж.</t>
  </si>
  <si>
    <t>19 942,75
1 906,89</t>
  </si>
  <si>
    <t>Накладные расходы 97% ФОТ (от 171 767,75)</t>
  </si>
  <si>
    <t>Сметная прибыль 51% ФОТ (от 171 767,75)</t>
  </si>
  <si>
    <t>3 061,67
555,25</t>
  </si>
  <si>
    <t>Объем=(75+1300+9+1500+12) / 100</t>
  </si>
  <si>
    <t>Накладные расходы 97% ФОТ (от 84 705,78)</t>
  </si>
  <si>
    <t>Сметная прибыль 51% ФОТ (от 84 705,78)</t>
  </si>
  <si>
    <t>589,65
26,66</t>
  </si>
  <si>
    <t>Объем=(100+110) / 100</t>
  </si>
  <si>
    <t>Накладные расходы 97% ФОТ (от 39 715,45)</t>
  </si>
  <si>
    <t>Сметная прибыль 51% ФОТ (от 39 715,45)</t>
  </si>
  <si>
    <t>240,49
7,25</t>
  </si>
  <si>
    <t>Объем=(12+100) / 100</t>
  </si>
  <si>
    <t>Накладные расходы 97% ФОТ (от 18 937,85)</t>
  </si>
  <si>
    <t>Сметная прибыль 51% ФОТ (от 18 937,85)</t>
  </si>
  <si>
    <t>64,76
11,92</t>
  </si>
  <si>
    <t>Объем=(72+102+10) / 100</t>
  </si>
  <si>
    <t>Накладные расходы 97% ФОТ (от 15 069,11)</t>
  </si>
  <si>
    <t>Сметная прибыль 51% ФОТ (от 15 069,11)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</si>
  <si>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</si>
  <si>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</si>
  <si>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</si>
  <si>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Объем=500*1,02</t>
  </si>
  <si>
    <t>Объем=760*1,02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</si>
  <si>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</si>
  <si>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</si>
  <si>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</si>
  <si>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</si>
  <si>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</si>
  <si>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</si>
  <si>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</si>
  <si>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</si>
  <si>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Объем=8+11</t>
  </si>
  <si>
    <t>60
О</t>
  </si>
  <si>
    <t>Накладные расходы 97% ФОТ (от 25 222,90)</t>
  </si>
  <si>
    <t>Сметная прибыль 51% ФОТ (от 25 222,90)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</si>
  <si>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</si>
  <si>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</si>
  <si>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6 844,66
1 633,08</t>
  </si>
  <si>
    <t>Объем=3+8</t>
  </si>
  <si>
    <t>Накладные расходы 97% ФОТ (от 14 332,88)</t>
  </si>
  <si>
    <t>Сметная прибыль 51% ФОТ (от 14 332,88)</t>
  </si>
  <si>
    <t>66
О</t>
  </si>
  <si>
    <t>Объем=1+140</t>
  </si>
  <si>
    <t>Накладные расходы 95% ФОТ (от 236 291,53)</t>
  </si>
  <si>
    <t>Сметная прибыль 53% ФОТ (от 236 291,53)</t>
  </si>
  <si>
    <t>Объем=(258*0,5*0,5) / 100</t>
  </si>
  <si>
    <t>Накладные расходы 89% ФОТ (от 38 063,41)</t>
  </si>
  <si>
    <t>Сметная прибыль 40% ФОТ (от 38 063,41)</t>
  </si>
  <si>
    <t>Накладные расходы 89% ФОТ (от 21 031,08)</t>
  </si>
  <si>
    <t>Сметная прибыль 40% ФОТ (от 21 031,08)</t>
  </si>
  <si>
    <t>2 881,76
360,97</t>
  </si>
  <si>
    <t>Объем=258 / 100</t>
  </si>
  <si>
    <t>Накладные расходы 97% ФОТ (от 20 146,20)</t>
  </si>
  <si>
    <t>Сметная прибыль 51% ФОТ (от 20 146,20)</t>
  </si>
  <si>
    <t>11 005,30
1 400,84</t>
  </si>
  <si>
    <t>Объем=(1140-258) / 100</t>
  </si>
  <si>
    <t>Накладные расходы 97% ФОТ (от 88 188,85)</t>
  </si>
  <si>
    <t>Сметная прибыль 51% ФОТ (от 88 188,85)</t>
  </si>
  <si>
    <t>1 687,80
241,71</t>
  </si>
  <si>
    <t>Объем=(300-110) / 100</t>
  </si>
  <si>
    <t>Накладные расходы 97% ФОТ (от 9 149,03)</t>
  </si>
  <si>
    <t>Сметная прибыль 51% ФОТ (от 9 149,03)</t>
  </si>
  <si>
    <t>25 462,90
7 578,55</t>
  </si>
  <si>
    <t>Накладные расходы 97% ФОТ (от 14 689,98)</t>
  </si>
  <si>
    <t>Сметная прибыль 51% ФОТ (от 14 689,98)</t>
  </si>
  <si>
    <t>2 157,40
321,51</t>
  </si>
  <si>
    <t>Объем=(2,82*н1+2,62*н2+1,66*н3+1,319*н4+0,3*н5+5,29*н6+2,79*н7+0,33*н8+0,4*н9+0,028*н10+1,61*н11)/1000</t>
  </si>
  <si>
    <t>Накладные расходы 97% ФОТ (от 9 446,36)</t>
  </si>
  <si>
    <t>Сметная прибыль 51% ФОТ (от 9 446,36)</t>
  </si>
  <si>
    <t>Объем=252/3</t>
  </si>
  <si>
    <t>Т-образный ответвитель, шириной 300 мм, высотой 80 мм, толщиной 1,2
мм, нерж.(5,29 кг)</t>
  </si>
  <si>
    <t>1 956,03
6,48</t>
  </si>
  <si>
    <t>Накладные расходы 97% ФОТ (от 10 743,64)</t>
  </si>
  <si>
    <t>Сметная прибыль 51% ФОТ (от 10 743,64)</t>
  </si>
  <si>
    <t>31,68
5,83</t>
  </si>
  <si>
    <t>Объем=(30+60) / 100</t>
  </si>
  <si>
    <t>Накладные расходы 97% ФОТ (от 839,47)</t>
  </si>
  <si>
    <t>Сметная прибыль 51% ФОТ (от 839,47)</t>
  </si>
  <si>
    <t>195,60
0,65</t>
  </si>
  <si>
    <t>Накладные расходы 97% ФОТ (от 1 074,37)</t>
  </si>
  <si>
    <t>Сметная прибыль 51% ФОТ (от 1 074,37)</t>
  </si>
  <si>
    <t>29 829,77
1 488,76</t>
  </si>
  <si>
    <t>Накладные расходы 97% ФОТ (от 168 202,92)</t>
  </si>
  <si>
    <t>Сметная прибыль 51% ФОТ (от 168 202,92)</t>
  </si>
  <si>
    <t>Объем=22*100</t>
  </si>
  <si>
    <t>5 965,23
888,97</t>
  </si>
  <si>
    <t>Объем=(3,66*л1+3,236*л2+5,037*л3+7,24*л4+1,66*л5+1,319*л6+0,3*л7+6,2*л8+5,29*л9+2,79*л10+0,33*л11+0,4*л12+0,028*л13+1,61*л14)/1000</t>
  </si>
  <si>
    <t>Накладные расходы 97% ФОТ (от 26 119,20)</t>
  </si>
  <si>
    <t>Сметная прибыль 51% ФОТ (от 26 119,20)</t>
  </si>
  <si>
    <t>Объем=201/3</t>
  </si>
  <si>
    <t>Объем=207/3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</si>
  <si>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</si>
  <si>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</si>
  <si>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</si>
  <si>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2 347,23
7,77</t>
  </si>
  <si>
    <t>Объем=(30+20+70) / 100</t>
  </si>
  <si>
    <t>Накладные расходы 97% ФОТ (от 12 892,36)</t>
  </si>
  <si>
    <t>Сметная прибыль 51% ФОТ (от 12 892,36)</t>
  </si>
  <si>
    <t>Профиль  STRUT, 600 мм, толщиной 2,5 мм, нерж.</t>
  </si>
  <si>
    <t>82,71
15,22</t>
  </si>
  <si>
    <t>Объем=(30+170+35) / 100</t>
  </si>
  <si>
    <t>Накладные расходы 97% ФОТ (от 2 191,94)</t>
  </si>
  <si>
    <t>Сметная прибыль 51% ФОТ (от 2 191,94)</t>
  </si>
  <si>
    <t>293,40
0,97</t>
  </si>
  <si>
    <t>Накладные расходы 97% ФОТ (от 1 611,54)</t>
  </si>
  <si>
    <t>Сметная прибыль 51% ФОТ (от 1 611,54)</t>
  </si>
  <si>
    <t>Объем=35*100</t>
  </si>
  <si>
    <t>163 547,85
20 019,76</t>
  </si>
  <si>
    <t xml:space="preserve">      89% ФОТ (от 96213,74) (Поз. 71-72, 77)</t>
  </si>
  <si>
    <t xml:space="preserve">      95% ФОТ (от 236291,53) (Поз. 68)</t>
  </si>
  <si>
    <t xml:space="preserve">      97% ФОТ (от 1091430,25) (Поз. 54, 1, 4, 7, 10, 17-24, 43, 48, 50, 56, 58, 61, 63, 65, 73-74, 76, 82, 84, 89, 97, 99, 101, 111, 113, 116, 123, 139, 145, 147, 160, 167, 175, 191, 196)</t>
  </si>
  <si>
    <t xml:space="preserve">      40% ФОТ (от 96213,74) (Поз. 71-72, 77)</t>
  </si>
  <si>
    <t xml:space="preserve">      51% ФОТ (от 1090271,72) (Поз. 1, 4, 7, 10, 17-24, 43, 48, 50, 56, 58, 61, 63, 65, 73-74, 76, 82, 84, 89, 97, 99, 101, 111, 113, 116, 123, 139, 145, 147, 160, 167, 175, 191, 196)</t>
  </si>
  <si>
    <t xml:space="preserve">      53% ФОТ (от 236291,53) (Поз. 68)</t>
  </si>
  <si>
    <t xml:space="preserve">      55% ФОТ (от 1158,53) (Поз. 54)</t>
  </si>
  <si>
    <t xml:space="preserve">               Итого Поз. 11-16, 25-42, 44-47, 51-53, 55, 64, 69-70, 75, 78-81, 83, 85-88, 90-96, 98, 100, 102-110, 112, 114-115, 117-122, 124-138, 140-144, 146, 148-159, 161-166, 168-174, 176-190, 192-195, 197-202</t>
  </si>
  <si>
    <t xml:space="preserve">               Итого Поз. 71-72, 77</t>
  </si>
  <si>
    <t xml:space="preserve">               Накладные расходы 89% ФОТ (от 96 213,74)</t>
  </si>
  <si>
    <t xml:space="preserve">               Сметная прибыль 40% ФОТ (от 96 213,74)</t>
  </si>
  <si>
    <t xml:space="preserve">               Итого Поз. 1, 4, 7, 10, 17-24, 43, 48, 50, 56, 58, 61, 63, 65, 73-74, 76, 82, 84, 89, 97, 99, 101, 111, 113, 116, 123, 139, 145, 147, 160, 167, 175, 191, 196</t>
  </si>
  <si>
    <t>163 305,22
20 019,76</t>
  </si>
  <si>
    <t xml:space="preserve">               Накладные расходы 97% ФОТ (от 1 090 271,72)</t>
  </si>
  <si>
    <t xml:space="preserve">               Сметная прибыль 51% ФОТ (от 1 090 271,72)</t>
  </si>
  <si>
    <t xml:space="preserve">               Итого Поз. 68</t>
  </si>
  <si>
    <t xml:space="preserve">               Накладные расходы 95% ФОТ (от 236 291,53)</t>
  </si>
  <si>
    <t xml:space="preserve">               Сметная прибыль 53% ФОТ (от 236 291,53)</t>
  </si>
  <si>
    <t xml:space="preserve">               Итого Поз. 49, 57, 59-60, 62, 66-67</t>
  </si>
  <si>
    <t xml:space="preserve">     Итого с оборудованием (1 042 672,79)</t>
  </si>
  <si>
    <t>ЛОКАЛЬНАЯ СМЕТА № 1632-2021-2.1.12-ЭОМ-07.04.051-П-00-00</t>
  </si>
  <si>
    <t>на Силовое электрооборудование. Электрическое освещение (внутреннее), 07.04.051 Конвейерная галерея №12 (код SAP 01.02.015) код ГП 2.1.12</t>
  </si>
  <si>
    <t>Раздел 1. Осветительное электрооборудование</t>
  </si>
  <si>
    <t>1 334
213</t>
  </si>
  <si>
    <t>Объем=(34+4) / 100</t>
  </si>
  <si>
    <t>Накладные расходы 97% ФОТ (от 13 288)</t>
  </si>
  <si>
    <t>Сметная прибыль 51% ФОТ (от 13 288)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</si>
  <si>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</si>
  <si>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Объем=17 / 100</t>
  </si>
  <si>
    <t>Раздел 2. Кабельные изделия</t>
  </si>
  <si>
    <t>9 659
924</t>
  </si>
  <si>
    <t>Накладные расходы 97% ФОТ (от 83 197)</t>
  </si>
  <si>
    <t>Сметная прибыль 51% ФОТ (от 83 197)</t>
  </si>
  <si>
    <t>243
44</t>
  </si>
  <si>
    <t>Объем=(80+150) / 100</t>
  </si>
  <si>
    <t>Накладные расходы 97% ФОТ (от 6 727)</t>
  </si>
  <si>
    <t>Сметная прибыль 51% ФОТ (от 6 727)</t>
  </si>
  <si>
    <t>197
9</t>
  </si>
  <si>
    <t>Объем=(30+40) / 100</t>
  </si>
  <si>
    <t>Накладные расходы 97% ФОТ (от 13 239)</t>
  </si>
  <si>
    <t>Сметная прибыль 51% ФОТ (от 13 239)</t>
  </si>
  <si>
    <t>21
1</t>
  </si>
  <si>
    <t>Накладные расходы 97% ФОТ (от 1 691)</t>
  </si>
  <si>
    <t>Сметная прибыль 51% ФОТ (от 1 691)</t>
  </si>
  <si>
    <t>20
4</t>
  </si>
  <si>
    <t>Объем=(24+24+10) / 100</t>
  </si>
  <si>
    <t>Накладные расходы 97% ФОТ (от 4 750)</t>
  </si>
  <si>
    <t>Сметная прибыль 51% ФОТ (от 4 750)</t>
  </si>
  <si>
    <t>Объем=380*1,02</t>
  </si>
  <si>
    <t>Объем=145*1,02</t>
  </si>
  <si>
    <t>Объем=245*1,02</t>
  </si>
  <si>
    <t>284
12</t>
  </si>
  <si>
    <t>Объем=(15+50) / 100</t>
  </si>
  <si>
    <t>Накладные расходы 97% ФОТ (от 9 669)</t>
  </si>
  <si>
    <t>Сметная прибыль 51% ФОТ (от 9 669)</t>
  </si>
  <si>
    <t>Раздел 3. Электроустановочные изделия</t>
  </si>
  <si>
    <t>Накладные расходы 97% ФОТ (от 13 452)</t>
  </si>
  <si>
    <t>Сметная прибыль 51% ФОТ (от 13 452)</t>
  </si>
  <si>
    <t>1 867
445</t>
  </si>
  <si>
    <t>Накладные расходы 97% ФОТ (от 3 909)</t>
  </si>
  <si>
    <t>Сметная прибыль 51% ФОТ (от 3 909)</t>
  </si>
  <si>
    <t>26
О</t>
  </si>
  <si>
    <t>ТЦ_20.4.03.07_78_7804526950_15.05.2024_02</t>
  </si>
  <si>
    <t>Накладные расходы 95% ФОТ (от 58 654)</t>
  </si>
  <si>
    <t>Сметная прибыль 53% ФОТ (от 58 654)</t>
  </si>
  <si>
    <t>Раздел 4. Материалы по молниезащите и заземлению</t>
  </si>
  <si>
    <t>Объем=(170*0,5*0,5) / 100</t>
  </si>
  <si>
    <t>Накладные расходы 89% ФОТ (от 25 081)</t>
  </si>
  <si>
    <t>Сметная прибыль 40% ФОТ (от 25 081)</t>
  </si>
  <si>
    <t>Накладные расходы 89% ФОТ (от 13 858)</t>
  </si>
  <si>
    <t>Сметная прибыль 40% ФОТ (от 13 858)</t>
  </si>
  <si>
    <t>1 899
238</t>
  </si>
  <si>
    <t>Накладные расходы 97% ФОТ (от 13 275)</t>
  </si>
  <si>
    <t>Сметная прибыль 51% ФОТ (от 13 275)</t>
  </si>
  <si>
    <t>2 870
365</t>
  </si>
  <si>
    <t>Объем=(400-170) / 100</t>
  </si>
  <si>
    <t>Накладные расходы 97% ФОТ (от 22 997)</t>
  </si>
  <si>
    <t>Сметная прибыль 51% ФОТ (от 22 997)</t>
  </si>
  <si>
    <t>688
97</t>
  </si>
  <si>
    <t>Накладные расходы 97% ФОТ (от 4 051)</t>
  </si>
  <si>
    <t>Сметная прибыль 51% ФОТ (от 4 051)</t>
  </si>
  <si>
    <t>Накладные расходы 89% ФОТ (от 19 797)</t>
  </si>
  <si>
    <t>Сметная прибыль 40% ФОТ (от 19 797)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</si>
  <si>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</si>
  <si>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</si>
  <si>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</si>
  <si>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3 376
483</t>
  </si>
  <si>
    <t>Объем=(450-70) / 100</t>
  </si>
  <si>
    <t>Накладные расходы 97% ФОТ (от 18 298)</t>
  </si>
  <si>
    <t>Сметная прибыль 51% ФОТ (от 18 298)</t>
  </si>
  <si>
    <t>Объем=450*1,02</t>
  </si>
  <si>
    <t>16 204
4 823</t>
  </si>
  <si>
    <t>Накладные расходы 97% ФОТ (от 9 348)</t>
  </si>
  <si>
    <t>Сметная прибыль 51% ФОТ (от 9 348)</t>
  </si>
  <si>
    <t>6 313
904</t>
  </si>
  <si>
    <t>Объем=(2,62*л1+0,2*л2+0,4*л3+0,17*л4+1*л5+0,028*л6+0,8*л7+0,16*л8+0,2*л9+0,04*л10+1,31*л11)/1000</t>
  </si>
  <si>
    <t>Накладные расходы 97% ФОТ (от 30 704)</t>
  </si>
  <si>
    <t>Сметная прибыль 51% ФОТ (от 30 704)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</si>
  <si>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</si>
  <si>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</si>
  <si>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</si>
  <si>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</si>
  <si>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</si>
  <si>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</si>
  <si>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254
1</t>
  </si>
  <si>
    <t>Накладные расходы 97% ФОТ (от 1 397)</t>
  </si>
  <si>
    <t>Сметная прибыль 51% ФОТ (от 1 397)</t>
  </si>
  <si>
    <t>1 104,35
569,20</t>
  </si>
  <si>
    <t>1 836
92</t>
  </si>
  <si>
    <t>Накладные расходы 97% ФОТ (от 10 351)</t>
  </si>
  <si>
    <t>Сметная прибыль 51% ФОТ (от 10 351)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</si>
  <si>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</si>
  <si>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</si>
  <si>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</si>
  <si>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</si>
  <si>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5 959
853</t>
  </si>
  <si>
    <t>Объем=(2,82*я1+0,12*я2+0,4*я3+0,17*я4+2,5*я5+0,028*я6+0,8*я7+0,16*я8+0,2*я9)/1000</t>
  </si>
  <si>
    <t>Накладные расходы 97% ФОТ (от 28 982)</t>
  </si>
  <si>
    <t>Сметная прибыль 51% ФОТ (от 28 982)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</si>
  <si>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</si>
  <si>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</si>
  <si>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</si>
  <si>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</si>
  <si>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1 056
4</t>
  </si>
  <si>
    <t>Объем=54 / 100</t>
  </si>
  <si>
    <t>Накладные расходы 97% ФОТ (от 5 802)</t>
  </si>
  <si>
    <t>Сметная прибыль 51% ФОТ (от 5 802)</t>
  </si>
  <si>
    <t>Профиль STRUT двойной, 700 мм, толщиной 2,5 мм, нерж.</t>
  </si>
  <si>
    <t>3 442
172</t>
  </si>
  <si>
    <t>Накладные расходы 97% ФОТ (от 19 408)</t>
  </si>
  <si>
    <t>Сметная прибыль 51% ФОТ (от 19 408)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</si>
  <si>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</si>
  <si>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</si>
  <si>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57 766
9 684</t>
  </si>
  <si>
    <t xml:space="preserve">      89% ФОТ (от 58736) (Поз. 30-31, 36)</t>
  </si>
  <si>
    <t xml:space="preserve">      95% ФОТ (от 58654) (Поз. 27)</t>
  </si>
  <si>
    <t xml:space="preserve">      97% ФОТ (от 317049) (Поз. 1, 6-10, 20, 23, 25, 32-33, 35, 41, 45, 48, 56, 58, 70, 77, 88, 98, 110)</t>
  </si>
  <si>
    <t xml:space="preserve">      40% ФОТ (от 58736) (Поз. 30-31, 36)</t>
  </si>
  <si>
    <t xml:space="preserve">      51% ФОТ (от 317049) (Поз. 1, 6-10, 20, 23, 25, 32-33, 35, 41, 45, 48, 56, 58, 70, 77, 88, 98, 110)</t>
  </si>
  <si>
    <t xml:space="preserve">      53% ФОТ (от 58654) (Поз. 27)</t>
  </si>
  <si>
    <t xml:space="preserve">               Итого Поз. 2-4, 11-19, 21-22, 28, 34, 37-40, 42-44, 46-47, 49-55, 57, 59-69, 71-76, 78-87, 89-97, 99-109, 111-120</t>
  </si>
  <si>
    <t xml:space="preserve">               Итого Поз. 30-31, 36</t>
  </si>
  <si>
    <t xml:space="preserve">               Накладные расходы 89% ФОТ (от 58 736)</t>
  </si>
  <si>
    <t xml:space="preserve">               Сметная прибыль 40% ФОТ (от 58 736)</t>
  </si>
  <si>
    <t xml:space="preserve">               Итого Поз. 1, 6-10, 20, 23, 25, 32-33, 35, 41, 45, 48, 56, 58, 70, 77, 88, 98, 110</t>
  </si>
  <si>
    <t xml:space="preserve">               Накладные расходы 97% ФОТ (от 317 049)</t>
  </si>
  <si>
    <t xml:space="preserve">               Сметная прибыль 51% ФОТ (от 317 049)</t>
  </si>
  <si>
    <t xml:space="preserve">               Итого Поз. 27</t>
  </si>
  <si>
    <t xml:space="preserve">               Накладные расходы 95% ФОТ (от 58 654)</t>
  </si>
  <si>
    <t xml:space="preserve">               Сметная прибыль 53% ФОТ (от 58 654)</t>
  </si>
  <si>
    <t xml:space="preserve">               Итого Поз. 24, 26</t>
  </si>
  <si>
    <t xml:space="preserve">     Итого с оборудованием (289 738)</t>
  </si>
  <si>
    <t>ЛОКАЛЬНАЯ СМЕТА № 1632-2021-2.1.11-ЭОМ-07.05.050-П-00-00</t>
  </si>
  <si>
    <t>на Силовое электрооборудование. Электрическое
освещение (внутреннее), 07.04.050 Конвейерная галерея №11 (код SAP 01.02.008) код ГП 2.1.11</t>
  </si>
  <si>
    <t>1632-2021-2.1.11-ЭОМ.СО_0_0_RU_IFC</t>
  </si>
  <si>
    <t>1 263,34
201,38</t>
  </si>
  <si>
    <t>Объем=(с1+с2) / 100</t>
  </si>
  <si>
    <t>Накладные расходы 97% ФОТ (от 12 588,47)</t>
  </si>
  <si>
    <t>Сметная прибыль 51% ФОТ (от 12 588,47)</t>
  </si>
  <si>
    <t>11 053,49
1 056,91</t>
  </si>
  <si>
    <t>Накладные расходы 97% ФОТ (от 95 204,16)</t>
  </si>
  <si>
    <t>Сметная прибыль 51% ФОТ (от 95 204,16)</t>
  </si>
  <si>
    <t>211,44
38,35</t>
  </si>
  <si>
    <t>Объем=(95+105) / 100</t>
  </si>
  <si>
    <t>Накладные расходы 97% ФОТ (от 5 849,85)</t>
  </si>
  <si>
    <t>Сметная прибыль 51% ФОТ (от 5 849,85)</t>
  </si>
  <si>
    <t>76,87
5,73</t>
  </si>
  <si>
    <t>Накладные расходы 97% ФОТ (от 4 876,72)</t>
  </si>
  <si>
    <t>Сметная прибыль 51% ФОТ (от 4 876,72)</t>
  </si>
  <si>
    <t>185,32
8,38</t>
  </si>
  <si>
    <t>Объем=(40+20+6) / 100</t>
  </si>
  <si>
    <t>Накладные расходы 97% ФОТ (от 12 482,00)</t>
  </si>
  <si>
    <t>Сметная прибыль 51% ФОТ (от 12 482,00)</t>
  </si>
  <si>
    <t>21,47
0,65</t>
  </si>
  <si>
    <t>Накладные расходы 97% ФОТ (от 1 690,88)</t>
  </si>
  <si>
    <t>Сметная прибыль 51% ФОТ (от 1 690,88)</t>
  </si>
  <si>
    <t>26,75
4,92</t>
  </si>
  <si>
    <t>Объем=(36+30+10) / 100</t>
  </si>
  <si>
    <t>Накладные расходы 97% ФОТ (от 6 224,19)</t>
  </si>
  <si>
    <t>Сметная прибыль 51% ФОТ (от 6 224,19)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</si>
  <si>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</si>
  <si>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</si>
  <si>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Объем=330*1,02</t>
  </si>
  <si>
    <t>ТЦ_59.1.21.00_2_0276132981_25.01.2024_02
Аналог ТССЦ-501-7991 77568,35/76021,46=2%</t>
  </si>
  <si>
    <t>ТЦ_59.1.21.00_2_0276132981_25.01.2024_02
Аналог ТССЦ-501-8624 22018,43/21572,51=2%</t>
  </si>
  <si>
    <t>Объем=140*1,02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</si>
  <si>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</si>
  <si>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</si>
  <si>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284,01
12,46</t>
  </si>
  <si>
    <t>Накладные расходы 97% ФОТ (от 9 669,36)</t>
  </si>
  <si>
    <t>Сметная прибыль 51% ФОТ (от 9 669,36)</t>
  </si>
  <si>
    <t>Накладные расходы 97% ФОТ (от 13 452,21)</t>
  </si>
  <si>
    <t>Сметная прибыль 51% ФОТ (от 13 452,21)</t>
  </si>
  <si>
    <t>27
О</t>
  </si>
  <si>
    <t>2 488,97
593,85</t>
  </si>
  <si>
    <t>Накладные расходы 97% ФОТ (от 5 211,96)</t>
  </si>
  <si>
    <t>Сметная прибыль 51% ФОТ (от 5 211,96)</t>
  </si>
  <si>
    <t>Объем=35+1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</si>
  <si>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</si>
  <si>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</si>
  <si>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Накладные расходы 89% ФОТ (от 26 850,93)</t>
  </si>
  <si>
    <t>Сметная прибыль 40% ФОТ (от 26 850,93)</t>
  </si>
  <si>
    <t>Накладные расходы 89% ФОТ (от 14 835,88)</t>
  </si>
  <si>
    <t>Сметная прибыль 40% ФОТ (от 14 835,88)</t>
  </si>
  <si>
    <t>2 032,87
254,64</t>
  </si>
  <si>
    <t>Накладные расходы 97% ФОТ (от 14 211,66)</t>
  </si>
  <si>
    <t>Сметная прибыль 51% ФОТ (от 14 211,66)</t>
  </si>
  <si>
    <t>3 905,51
497,12</t>
  </si>
  <si>
    <t>Объем=(495-182) / 100</t>
  </si>
  <si>
    <t>Накладные расходы 97% ФОТ (от 31 296,04)</t>
  </si>
  <si>
    <t>Сметная прибыль 51% ФОТ (от 31 296,04)</t>
  </si>
  <si>
    <t>5 223,30
748,03</t>
  </si>
  <si>
    <t>Объем=(818-230) / 100</t>
  </si>
  <si>
    <t>Накладные расходы 97% ФОТ (от 28 313,85)</t>
  </si>
  <si>
    <t>Сметная прибыль 51% ФОТ (от 28 313,85)</t>
  </si>
  <si>
    <t>Объем=818*1,02</t>
  </si>
  <si>
    <t>53 240,62
15 846,07</t>
  </si>
  <si>
    <t>Накладные расходы 97% ФОТ (от 30 715,43)</t>
  </si>
  <si>
    <t>Сметная прибыль 51% ФОТ (от 30 715,43)</t>
  </si>
  <si>
    <t>Объем=230*1,03</t>
  </si>
  <si>
    <t>Накладные расходы 97% ФОТ (от 897,76)</t>
  </si>
  <si>
    <t>Сметная прибыль 51% ФОТ (от 897,76)</t>
  </si>
  <si>
    <t>7 341,44
1 051,02</t>
  </si>
  <si>
    <t>Объем=(7,6*Ф5+0,33*Ф6+0,12*Ф7+0,075*Ф9+1,01*Ф10+0,02*Ф11+0,875*Ф12+0,05*Ф13+0,0003*Ф23+0,04*Ф24+1,21*Ф25)/1000</t>
  </si>
  <si>
    <t>Накладные расходы 97% ФОТ (от 35 706,64)</t>
  </si>
  <si>
    <t>Сметная прибыль 51% ФОТ (от 35 706,64)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</si>
  <si>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</si>
  <si>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</si>
  <si>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</si>
  <si>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</si>
  <si>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</si>
  <si>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</si>
  <si>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215,16
0,71</t>
  </si>
  <si>
    <t>Накладные расходы 97% ФОТ (от 1 181,80)</t>
  </si>
  <si>
    <t>Сметная прибыль 51% ФОТ (от 1 181,80)</t>
  </si>
  <si>
    <t>2 179,87
108,79</t>
  </si>
  <si>
    <t>Объем=95 / 100</t>
  </si>
  <si>
    <t>Накладные расходы 97% ФОТ (от 12 291,75)</t>
  </si>
  <si>
    <t>Сметная прибыль 51% ФОТ (от 12 291,75)</t>
  </si>
  <si>
    <t>Объем=95*1,03</t>
  </si>
  <si>
    <t>6 651,39
952,23</t>
  </si>
  <si>
    <t>Объем=(8,2*Ф14+0,33*Ф15+0,12*Ф16+0,075*Ф19+1,27*Ф20+0,02*Ф21+0,875*Ф26+0,05*Ф27+0,0003*Ф28)/1000</t>
  </si>
  <si>
    <t>Накладные расходы 97% ФОТ (от 32 350,42)</t>
  </si>
  <si>
    <t>Сметная прибыль 51% ФОТ (от 32 350,42)</t>
  </si>
  <si>
    <t>Соединитель шарнирный СТ-02/ЛТ-02 H=80мм (вес 0,12кг)</t>
  </si>
  <si>
    <t>1 251,86
4,15</t>
  </si>
  <si>
    <t>Накладные расходы 97% ФОТ (от 6 875,93)</t>
  </si>
  <si>
    <t>Сметная прибыль 51% ФОТ (от 6 875,93)</t>
  </si>
  <si>
    <t>410,77
1,36</t>
  </si>
  <si>
    <t>Накладные расходы 97% ФОТ (от 2 256,16)</t>
  </si>
  <si>
    <t>Сметная прибыль 51% ФОТ (от 2 256,16)</t>
  </si>
  <si>
    <t>2 409,33
120,25</t>
  </si>
  <si>
    <t>Накладные расходы 97% ФОТ (от 13 585,62)</t>
  </si>
  <si>
    <t>Сметная прибыль 51% ФОТ (от 13 585,62)</t>
  </si>
  <si>
    <t>Объем=105*1,03</t>
  </si>
  <si>
    <t>101 522,43
21 609,34</t>
  </si>
  <si>
    <t xml:space="preserve">      89% ФОТ (от 61483,74) (Поз. 33-34, 42)</t>
  </si>
  <si>
    <t xml:space="preserve">      95% ФОТ (от 60329,75) (Поз. 30)</t>
  </si>
  <si>
    <t xml:space="preserve">      97% ФОТ (от 389594,78) (Поз. 1, 5-11, 23, 26, 28, 35-36, 41, 44, 48, 51, 59, 61, 73, 80, 91, 101, 108, 114)</t>
  </si>
  <si>
    <t xml:space="preserve">      40% ФОТ (от 61483,74) (Поз. 33-34, 42)</t>
  </si>
  <si>
    <t xml:space="preserve">      51% ФОТ (от 389594,78) (Поз. 1, 5-11, 23, 26, 28, 35-36, 41, 44, 48, 51, 59, 61, 73, 80, 91, 101, 108, 114)</t>
  </si>
  <si>
    <t xml:space="preserve">      53% ФОТ (от 60329,75) (Поз. 30)</t>
  </si>
  <si>
    <t xml:space="preserve">               Итого Поз. 2-4, 12-22, 24-25, 31-32, 37-40, 43, 45-47, 49-50, 52-58, 60, 62-72, 74-79, 81-90, 92-100, 102-107, 109-113, 115-124</t>
  </si>
  <si>
    <t xml:space="preserve">               Итого Поз. 33-34, 42</t>
  </si>
  <si>
    <t xml:space="preserve">               Накладные расходы 89% ФОТ (от 61 483,74)</t>
  </si>
  <si>
    <t xml:space="preserve">               Сметная прибыль 40% ФОТ (от 61 483,74)</t>
  </si>
  <si>
    <t xml:space="preserve">               Итого Поз. 1, 5-11, 23, 26, 28, 35-36, 41, 44, 48, 51, 59, 61, 73, 80, 91, 101, 108, 114</t>
  </si>
  <si>
    <t xml:space="preserve">               Накладные расходы 97% ФОТ (от 389 594,78)</t>
  </si>
  <si>
    <t xml:space="preserve">               Сметная прибыль 51% ФОТ (от 389 594,78)</t>
  </si>
  <si>
    <t xml:space="preserve">               Итого Поз. 30</t>
  </si>
  <si>
    <t xml:space="preserve">               Итого Поз. 27, 29</t>
  </si>
  <si>
    <t xml:space="preserve">     Итого с оборудованием (310 154,07)</t>
  </si>
  <si>
    <t>ЛОКАЛЬНАЯ СМЕТА № 1632-2021-2.1.5-ЭОМ_07.04.044-П-00-00</t>
  </si>
  <si>
    <t>на Силовое электрооборудование. Электрическое освещение (внутреннее), 07.04.044 Конвейрная галерея №5 (код SAP 01.02.012) код ГП 2.1.5</t>
  </si>
  <si>
    <t>1632-2021-2.1.5-ЭОМ_0_0_RU_IFC</t>
  </si>
  <si>
    <t>1 087,87
173,41</t>
  </si>
  <si>
    <t>Накладные расходы 97% ФОТ (от 10 840,07)</t>
  </si>
  <si>
    <t>Сметная прибыль 51% ФОТ (от 10 840,07)</t>
  </si>
  <si>
    <t>4 945,85
472,91</t>
  </si>
  <si>
    <t>Накладные расходы 97% ФОТ (от 42 598,86)</t>
  </si>
  <si>
    <t>Сметная прибыль 51% ФОТ (от 42 598,86)</t>
  </si>
  <si>
    <t>592,04
107,37</t>
  </si>
  <si>
    <t>Объем=(95+105+360) / 100</t>
  </si>
  <si>
    <t>Накладные расходы 97% ФОТ (от 16 379,57)</t>
  </si>
  <si>
    <t>Сметная прибыль 51% ФОТ (от 16 379,57)</t>
  </si>
  <si>
    <t>224,63
10,16</t>
  </si>
  <si>
    <t>Объем=(30+50) / 100</t>
  </si>
  <si>
    <t>Накладные расходы 97% ФОТ (от 15 129,70)</t>
  </si>
  <si>
    <t>Сметная прибыль 51% ФОТ (от 15 129,70)</t>
  </si>
  <si>
    <t>14,78
2,72</t>
  </si>
  <si>
    <t>Объем=(24+18) / 100</t>
  </si>
  <si>
    <t>Накладные расходы 97% ФОТ (от 3 439,69)</t>
  </si>
  <si>
    <t>Сметная прибыль 51% ФОТ (от 3 439,69)</t>
  </si>
  <si>
    <t>Объем=195*1,02</t>
  </si>
  <si>
    <t>21
О</t>
  </si>
  <si>
    <t>Накладные расходы 95% ФОТ (от 46 923,14)</t>
  </si>
  <si>
    <t>Сметная прибыль 53% ФОТ (от 46 923,14)</t>
  </si>
  <si>
    <t>ТЦ_20.5.02.00_78_7806155468_25.03.2024_02
Аналог ТССЦ-503-0693 2306,87/2261,59=2%</t>
  </si>
  <si>
    <t>Накладные расходы 89% ФОТ (от 24 342,88)</t>
  </si>
  <si>
    <t>Сметная прибыль 40% ФОТ (от 24 342,88)</t>
  </si>
  <si>
    <t>Накладные расходы 89% ФОТ (от 13 450,11)</t>
  </si>
  <si>
    <t>Сметная прибыль 40% ФОТ (от 13 450,11)</t>
  </si>
  <si>
    <t>1 842,99
230,85</t>
  </si>
  <si>
    <t>Накладные расходы 97% ФОТ (от 12 884,19)</t>
  </si>
  <si>
    <t>Сметная прибыль 51% ФОТ (от 12 884,19)</t>
  </si>
  <si>
    <t>3 119,42
397,06</t>
  </si>
  <si>
    <t>Объем=(415-165) / 100</t>
  </si>
  <si>
    <t>Накладные расходы 97% ФОТ (от 24 996,83)</t>
  </si>
  <si>
    <t>Сметная прибыль 51% ФОТ (от 24 996,83)</t>
  </si>
  <si>
    <t>2 887,03
413,45</t>
  </si>
  <si>
    <t>Объем=(575-250) / 100</t>
  </si>
  <si>
    <t>Накладные расходы 97% ФОТ (от 15 649,66)</t>
  </si>
  <si>
    <t>Сметная прибыль 51% ФОТ (от 15 649,66)</t>
  </si>
  <si>
    <t>Объем=575*1,02</t>
  </si>
  <si>
    <t>57 870,24
17 223,99</t>
  </si>
  <si>
    <t>Объем=250 / 100</t>
  </si>
  <si>
    <t>Накладные расходы 97% ФОТ (от 33 386,34)</t>
  </si>
  <si>
    <t>Сметная прибыль 51% ФОТ (от 33 386,34)</t>
  </si>
  <si>
    <t>8 260,55
412,27</t>
  </si>
  <si>
    <t>Объем=360 / 100</t>
  </si>
  <si>
    <t>Накладные расходы 97% ФОТ (от 46 579,27)</t>
  </si>
  <si>
    <t>Сметная прибыль 51% ФОТ (от 46 579,27)</t>
  </si>
  <si>
    <t>176,04
0,58</t>
  </si>
  <si>
    <t>Накладные расходы 97% ФОТ (от 966,92)</t>
  </si>
  <si>
    <t>Сметная прибыль 51% ФОТ (от 966,92)</t>
  </si>
  <si>
    <t>Профиль STRUT, 700 мм, толщиной 2,5 мм, нерж. (вес 1,2кг.)</t>
  </si>
  <si>
    <t>332,52
1,10</t>
  </si>
  <si>
    <t>Накладные расходы 97% ФОТ (от 1 826,42)</t>
  </si>
  <si>
    <t>Сметная прибыль 51% ФОТ (от 1 826,42)</t>
  </si>
  <si>
    <t>104 292,28
22 237,39</t>
  </si>
  <si>
    <t xml:space="preserve">      89% ФОТ (от 57589,92) (Поз. 26-27, 35)</t>
  </si>
  <si>
    <t xml:space="preserve">      95% ФОТ (от 46923,14) (Поз. 24)</t>
  </si>
  <si>
    <t xml:space="preserve">      97% ФОТ (от 360953,58) (Поз. 1, 5-9, 17, 20, 22, 28-29, 33, 36, 40, 45, 53, 55, 57, 69, 76, 87, 97, 104, 110)</t>
  </si>
  <si>
    <t xml:space="preserve">      40% ФОТ (от 57589,92) (Поз. 26-27, 35)</t>
  </si>
  <si>
    <t xml:space="preserve">      51% ФОТ (от 360953,58) (Поз. 1, 5-9, 17, 20, 22, 28-29, 33, 36, 40, 45, 53, 55, 57, 69, 76, 87, 97, 104, 110)</t>
  </si>
  <si>
    <t xml:space="preserve">      53% ФОТ (от 46923,14) (Поз. 24)</t>
  </si>
  <si>
    <t xml:space="preserve">               Итого Поз. 2-4, 10-16, 18-19, 25, 30-32, 34, 37-39, 41-44, 46-52, 54, 56, 58-68, 70-75, 77-86, 88-96, 98-103, 105-109, 111-120</t>
  </si>
  <si>
    <t xml:space="preserve">               Итого Поз. 26-27, 35</t>
  </si>
  <si>
    <t xml:space="preserve">               Накладные расходы 89% ФОТ (от 57 589,92)</t>
  </si>
  <si>
    <t xml:space="preserve">               Сметная прибыль 40% ФОТ (от 57 589,92)</t>
  </si>
  <si>
    <t xml:space="preserve">               Итого Поз. 1, 5-9, 17, 20, 22, 28-29, 33, 36, 40, 45, 53, 55, 57, 69, 76, 87, 97, 104, 110</t>
  </si>
  <si>
    <t xml:space="preserve">               Накладные расходы 97% ФОТ (от 360 953,58)</t>
  </si>
  <si>
    <t xml:space="preserve">               Сметная прибыль 51% ФОТ (от 360 953,58)</t>
  </si>
  <si>
    <t xml:space="preserve">               Итого Поз. 24</t>
  </si>
  <si>
    <t xml:space="preserve">               Накладные расходы 95% ФОТ (от 46 923,14)</t>
  </si>
  <si>
    <t xml:space="preserve">               Сметная прибыль 53% ФОТ (от 46 923,14)</t>
  </si>
  <si>
    <t xml:space="preserve">               Итого Поз. 21, 23</t>
  </si>
  <si>
    <t xml:space="preserve">     Итого с оборудованием (289 738,92)</t>
  </si>
  <si>
    <t>ЛОКАЛЬНАЯ СМЕТА № 1632-2021-2.1.4-ЭОМ_07.04.043-П-00-00</t>
  </si>
  <si>
    <t>на Силовое электрооборудование. Электрическое освещение (внутреннее), 07.04.043 Конвейерная галерея №4 (код SAP 01.02.007) код ГП 2.1.4</t>
  </si>
  <si>
    <t>1632-2021-2.1.4-ЭОМ.СО_0_0_RU_IFC</t>
  </si>
  <si>
    <t>5 005,60
478,63</t>
  </si>
  <si>
    <t>Накладные расходы 97% ФОТ (от 43 113,48)</t>
  </si>
  <si>
    <t>Сметная прибыль 51% ФОТ (от 43 113,48)</t>
  </si>
  <si>
    <t>687,18
124,62</t>
  </si>
  <si>
    <t>Объем=(450+95+105) / 100</t>
  </si>
  <si>
    <t>Накладные расходы 97% ФОТ (от 19 012,00)</t>
  </si>
  <si>
    <t>Сметная прибыль 51% ФОТ (от 19 012,00)</t>
  </si>
  <si>
    <t>146,01
6,60</t>
  </si>
  <si>
    <t>Объем=(40+12) / 100</t>
  </si>
  <si>
    <t>Накладные расходы 97% ФОТ (от 9 834,30)</t>
  </si>
  <si>
    <t>Сметная прибыль 51% ФОТ (от 9 834,30)</t>
  </si>
  <si>
    <t>85,89
2,59</t>
  </si>
  <si>
    <t>Накладные расходы 97% ФОТ (от 6 763,52)</t>
  </si>
  <si>
    <t>Сметная прибыль 51% ФОТ (от 6 763,52)</t>
  </si>
  <si>
    <t>21,12
3,89</t>
  </si>
  <si>
    <t>Объем=(36+24) / 100</t>
  </si>
  <si>
    <t>Накладные расходы 97% ФОТ (от 4 913,84)</t>
  </si>
  <si>
    <t>Сметная прибыль 51% ФОТ (от 4 913,84)</t>
  </si>
  <si>
    <t>Объем=332*1,02</t>
  </si>
  <si>
    <t>Объем=44*1,02</t>
  </si>
  <si>
    <t>Объем=225*1,02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</si>
  <si>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</si>
  <si>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Объем=243*1,02</t>
  </si>
  <si>
    <t>4 977,93
1 187,69</t>
  </si>
  <si>
    <t>Накладные расходы 97% ФОТ (от 10 423,91)</t>
  </si>
  <si>
    <t>Сметная прибыль 51% ФОТ (от 10 423,91)</t>
  </si>
  <si>
    <t>Накладные расходы 95% ФОТ (от 38 544,01)</t>
  </si>
  <si>
    <t>Сметная прибыль 53% ФОТ (от 38 544,01)</t>
  </si>
  <si>
    <t>Накладные расходы 89% ФОТ (от 25 228,07)</t>
  </si>
  <si>
    <t>Сметная прибыль 40% ФОТ (от 25 228,07)</t>
  </si>
  <si>
    <t>Накладные расходы 89% ФОТ (от 13 939,21)</t>
  </si>
  <si>
    <t>Сметная прибыль 40% ФОТ (от 13 939,21)</t>
  </si>
  <si>
    <t>1 910,00
239,25</t>
  </si>
  <si>
    <t>Накладные расходы 97% ФОТ (от 13 352,72)</t>
  </si>
  <si>
    <t>Сметная прибыль 51% ФОТ (от 13 352,72)</t>
  </si>
  <si>
    <t>3 169,33
403,42</t>
  </si>
  <si>
    <t>Объем=(425-171) / 100</t>
  </si>
  <si>
    <t>Накладные расходы 97% ФОТ (от 25 396,79)</t>
  </si>
  <si>
    <t>Сметная прибыль 51% ФОТ (от 25 396,79)</t>
  </si>
  <si>
    <t>2 931,44
419,81</t>
  </si>
  <si>
    <t>Объем=(830-500) / 100</t>
  </si>
  <si>
    <t>Накладные расходы 97% ФОТ (от 15 890,42)</t>
  </si>
  <si>
    <t>Сметная прибыль 51% ФОТ (от 15 890,42)</t>
  </si>
  <si>
    <t>Объем=830*1,02</t>
  </si>
  <si>
    <t>115 740,47
34 447,98</t>
  </si>
  <si>
    <t>Объем=500 / 100</t>
  </si>
  <si>
    <t>Накладные расходы 97% ФОТ (от 66 772,67)</t>
  </si>
  <si>
    <t>Сметная прибыль 51% ФОТ (от 66 772,67)</t>
  </si>
  <si>
    <t>Объем=500*1,03</t>
  </si>
  <si>
    <t>10 325,69
515,34</t>
  </si>
  <si>
    <t>Объем=450 / 100</t>
  </si>
  <si>
    <t>Накладные расходы 97% ФОТ (от 58 224,09)</t>
  </si>
  <si>
    <t>Сметная прибыль 51% ФОТ (от 58 224,09)</t>
  </si>
  <si>
    <t>Соединительная пластина увеличенная, толщиной 1,5 мм, нерж. (вес 0,33 кг)</t>
  </si>
  <si>
    <t>167 666,78
40 350,47</t>
  </si>
  <si>
    <t xml:space="preserve">      89% ФОТ (от 58964,21) (Поз. 26-27, 34)</t>
  </si>
  <si>
    <t xml:space="preserve">      95% ФОТ (от 38544,01) (Поз. 24)</t>
  </si>
  <si>
    <t xml:space="preserve">      97% ФОТ (от 418114,82) (Поз. 1, 5-9, 17, 20, 22, 28-29, 33, 36, 40, 45, 53, 55, 57, 69, 76, 87, 97, 104, 110)</t>
  </si>
  <si>
    <t xml:space="preserve">      40% ФОТ (от 58964,21) (Поз. 26-27, 34)</t>
  </si>
  <si>
    <t xml:space="preserve">      51% ФОТ (от 418114,82) (Поз. 1, 5-9, 17, 20, 22, 28-29, 33, 36, 40, 45, 53, 55, 57, 69, 76, 87, 97, 104, 110)</t>
  </si>
  <si>
    <t xml:space="preserve">      53% ФОТ (от 38544,01) (Поз. 24)</t>
  </si>
  <si>
    <t xml:space="preserve">               Итого Поз. 2-4, 10-16, 18-19, 25, 30-32, 35, 37-39, 41-44, 46-52, 54, 56, 58-68, 70-75, 77-86, 88-96, 98-103, 105-109, 111-120</t>
  </si>
  <si>
    <t xml:space="preserve">               Итого Поз. 26-27, 34</t>
  </si>
  <si>
    <t xml:space="preserve">               Накладные расходы 89% ФОТ (от 58 964,21)</t>
  </si>
  <si>
    <t xml:space="preserve">               Сметная прибыль 40% ФОТ (от 58 964,21)</t>
  </si>
  <si>
    <t xml:space="preserve">               Накладные расходы 97% ФОТ (от 418 114,82)</t>
  </si>
  <si>
    <t xml:space="preserve">               Сметная прибыль 51% ФОТ (от 418 114,82)</t>
  </si>
  <si>
    <t xml:space="preserve">               Накладные расходы 95% ФОТ (от 38 544,01)</t>
  </si>
  <si>
    <t xml:space="preserve">               Сметная прибыль 53% ФОТ (от 38 544,01)</t>
  </si>
  <si>
    <t xml:space="preserve">     Итого с оборудованием (391 814,66)</t>
  </si>
  <si>
    <t>ЛОКАЛЬНАЯ СМЕТА № 1632-2021-2.1.3-ЭОМ_07.04.042-П-00-00</t>
  </si>
  <si>
    <t>на Силовое электрооборудование. Электрическое освещение (внутреннее), 07.04.042 Конвейерная галерея №3 (код SAP 01.02.011) код ГП 2.1.3</t>
  </si>
  <si>
    <t>7 791
1 242</t>
  </si>
  <si>
    <t>Объем=222 / 100</t>
  </si>
  <si>
    <t>Накладные расходы 97% ФОТ (от 77 629)</t>
  </si>
  <si>
    <t>Сметная прибыль 51% ФОТ (от 77 629)</t>
  </si>
  <si>
    <t>Объем=74 / 100</t>
  </si>
  <si>
    <t>41 027
3 923</t>
  </si>
  <si>
    <t>Накладные расходы 97% ФОТ (от 353 370)</t>
  </si>
  <si>
    <t>Сметная прибыль 51% ФОТ (от 353 370)</t>
  </si>
  <si>
    <t>2 384
432</t>
  </si>
  <si>
    <t>Объем=(615+1640) / 100</t>
  </si>
  <si>
    <t>Накладные расходы 97% ФОТ (от 65 957)</t>
  </si>
  <si>
    <t>Сметная прибыль 51% ФОТ (от 65 957)</t>
  </si>
  <si>
    <t>243
12</t>
  </si>
  <si>
    <t>Накладные расходы 97% ФОТ (от 17 811)</t>
  </si>
  <si>
    <t>Сметная прибыль 51% ФОТ (от 17 811)</t>
  </si>
  <si>
    <t>233
12</t>
  </si>
  <si>
    <t>Накладные расходы 97% ФОТ (от 13 631)</t>
  </si>
  <si>
    <t>Сметная прибыль 51% ФОТ (от 13 631)</t>
  </si>
  <si>
    <t>393
18</t>
  </si>
  <si>
    <t>Объем=(120+20) / 100</t>
  </si>
  <si>
    <t>Накладные расходы 97% ФОТ (от 26 477)</t>
  </si>
  <si>
    <t>Сметная прибыль 51% ФОТ (от 26 477)</t>
  </si>
  <si>
    <t>86
3</t>
  </si>
  <si>
    <t>Накладные расходы 97% ФОТ (от 6 764)</t>
  </si>
  <si>
    <t>Сметная прибыль 51% ФОТ (от 6 764)</t>
  </si>
  <si>
    <t>60
11</t>
  </si>
  <si>
    <t>Объем=(66+84+20) / 100</t>
  </si>
  <si>
    <t>Накладные расходы 97% ФОТ (от 13 923)</t>
  </si>
  <si>
    <t>Сметная прибыль 51% ФОТ (от 13 923)</t>
  </si>
  <si>
    <t>Объем=1480*1,02</t>
  </si>
  <si>
    <t>Объем=1135*1,02</t>
  </si>
  <si>
    <t>Объем=1340*1,02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</si>
  <si>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</si>
  <si>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Объем=170*1,02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</si>
  <si>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</si>
  <si>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Объем=670*1,02</t>
  </si>
  <si>
    <t>Объем=1495*1,02</t>
  </si>
  <si>
    <t>Объем=1190*1,02</t>
  </si>
  <si>
    <t>350
15</t>
  </si>
  <si>
    <t>Накладные расходы 97% ФОТ (от 11 900)</t>
  </si>
  <si>
    <t>Сметная прибыль 51% ФОТ (от 11 900)</t>
  </si>
  <si>
    <t>Накладные расходы 97% ФОТ (от 31 452)</t>
  </si>
  <si>
    <t>Сметная прибыль 51% ФОТ (от 31 452)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</si>
  <si>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</si>
  <si>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</si>
  <si>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</si>
  <si>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58,72
40,07</t>
  </si>
  <si>
    <t>Накладные расходы 97% ФОТ (от 16 248)</t>
  </si>
  <si>
    <t>Сметная прибыль 51% ФОТ (от 16 248)</t>
  </si>
  <si>
    <t>ТЦ_20.4.03.07_78_7804526950_15.05.2024_02
Аналог ТССЦ-503-0474 1223/1198,58=2%</t>
  </si>
  <si>
    <t>84 881
27 379</t>
  </si>
  <si>
    <t>Накладные расходы 90% ФОТ (от 167 265)</t>
  </si>
  <si>
    <t>Сметная прибыль 46% ФОТ (от 167 265)</t>
  </si>
  <si>
    <t>Накладные расходы 89% ФОТ (от 125 993)</t>
  </si>
  <si>
    <t>Сметная прибыль 40% ФОТ (от 125 993)</t>
  </si>
  <si>
    <t>Накладные расходы 89% ФОТ (от 69 615)</t>
  </si>
  <si>
    <t>Сметная прибыль 40% ФОТ (от 69 615)</t>
  </si>
  <si>
    <t>9 539
1 195</t>
  </si>
  <si>
    <t>Накладные расходы 97% ФОТ (от 66 686)</t>
  </si>
  <si>
    <t>Сметная прибыль 51% ФОТ (от 66 686)</t>
  </si>
  <si>
    <t>16 795
2 138</t>
  </si>
  <si>
    <t>Объем=(2200-854) / 100</t>
  </si>
  <si>
    <t>Накладные расходы 97% ФОТ (от 134 583)</t>
  </si>
  <si>
    <t>Сметная прибыль 51% ФОТ (от 134 583)</t>
  </si>
  <si>
    <t>7 745
1 087</t>
  </si>
  <si>
    <t>Объем=90 / 10</t>
  </si>
  <si>
    <t>Накладные расходы 97% ФОТ (от 45 574)</t>
  </si>
  <si>
    <t>Сметная прибыль 51% ФОТ (от 45 574)</t>
  </si>
  <si>
    <t>Накладные расходы 89% ФОТ (от 222 715)</t>
  </si>
  <si>
    <t>Сметная прибыль 40% ФОТ (от 222 715)</t>
  </si>
  <si>
    <t>ТЦ_01.7.15.14_78_7804526950_15.05.2024_02
Аналог ТССЦ-101-6794 25,60/25,05=2%</t>
  </si>
  <si>
    <t>13 165
1 885</t>
  </si>
  <si>
    <t>Объем=(2107-625) / 100</t>
  </si>
  <si>
    <t>Накладные расходы 97% ФОТ (от 71 362)</t>
  </si>
  <si>
    <t>Сметная прибыль 51% ФОТ (от 71 362)</t>
  </si>
  <si>
    <t>Объем=2107*1,02</t>
  </si>
  <si>
    <t>144 676
43 060</t>
  </si>
  <si>
    <t>Объем=625 / 100</t>
  </si>
  <si>
    <t>Накладные расходы 97% ФОТ (от 83 466)</t>
  </si>
  <si>
    <t>Сметная прибыль 51% ФОТ (от 83 466)</t>
  </si>
  <si>
    <t>Объем=625*1,02</t>
  </si>
  <si>
    <t>28 432
4 070</t>
  </si>
  <si>
    <t>Объем=(2,62*л1+1,319*л2+0,2*л3+0,4*л4+0,075*л5+0,028*л6+0,8*л7+0,16*л8+0,2*л9)/1000</t>
  </si>
  <si>
    <t>Накладные расходы 97% ФОТ (от 138 284)</t>
  </si>
  <si>
    <t>Сметная прибыль 51% ФОТ (от 138 284)</t>
  </si>
  <si>
    <t>Объем=450/3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</si>
  <si>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</si>
  <si>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</si>
  <si>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</si>
  <si>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11 736
39</t>
  </si>
  <si>
    <t>Объем=(300+300) / 100</t>
  </si>
  <si>
    <t>Накладные расходы 97% ФОТ (от 64 462)</t>
  </si>
  <si>
    <t>Сметная прибыль 51% ФОТ (от 64 462)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</si>
  <si>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</si>
  <si>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</si>
  <si>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</si>
  <si>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</si>
  <si>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</si>
  <si>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1 447
5</t>
  </si>
  <si>
    <t>Объем=74/100</t>
  </si>
  <si>
    <t>Накладные расходы 97% ФОТ (от 7 951)</t>
  </si>
  <si>
    <t>Сметная прибыль 51% ФОТ (от 7 951)</t>
  </si>
  <si>
    <t>14 112
704</t>
  </si>
  <si>
    <t>Объем=615 / 100</t>
  </si>
  <si>
    <t>Накладные расходы 97% ФОТ (от 79 573)</t>
  </si>
  <si>
    <t>Сметная прибыль 51% ФОТ (от 79 573)</t>
  </si>
  <si>
    <t>Объем=615*1,03</t>
  </si>
  <si>
    <t>Объем=40*100</t>
  </si>
  <si>
    <t>27 477
4 095</t>
  </si>
  <si>
    <t>Объем=(2,82*я1+1,66*я2+0,2*я3+0,4*я4+0,075*я5+0,028*я6+0,8*я7+0,16*я8+0,2*я9)/1000</t>
  </si>
  <si>
    <t>Накладные расходы 97% ФОТ (от 120 310)</t>
  </si>
  <si>
    <t>Сметная прибыль 51% ФОТ (от 120 310)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</si>
  <si>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</si>
  <si>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</si>
  <si>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</si>
  <si>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939
3</t>
  </si>
  <si>
    <t>Накладные расходы 97% ФОТ (от 5 157)</t>
  </si>
  <si>
    <t>Сметная прибыль 51% ФОТ (от 5 157)</t>
  </si>
  <si>
    <t>37 631
1 878</t>
  </si>
  <si>
    <t>Объем=1640 / 100</t>
  </si>
  <si>
    <t>Накладные расходы 97% ФОТ (от 212 194)</t>
  </si>
  <si>
    <t>Сметная прибыль 51% ФОТ (от 212 194)</t>
  </si>
  <si>
    <t>Объем=1640*1,03</t>
  </si>
  <si>
    <t>Стяжки кабельные из нержавеющей стали с полимерным покрытием (уп-100 шт)</t>
  </si>
  <si>
    <t>463 180
93 245</t>
  </si>
  <si>
    <t xml:space="preserve">      89% ФОТ (от 418323) (Поз. 30-31, 36)</t>
  </si>
  <si>
    <t xml:space="preserve">      90% ФОТ (от 167265) (Поз. 28)</t>
  </si>
  <si>
    <t xml:space="preserve">      97% ФОТ (от 1732818) (Поз. 1, 4-10, 20, 24, 26, 32-33, 35, 41, 45, 48, 56, 58, 68, 78, 85, 96, 106, 116, 122)</t>
  </si>
  <si>
    <t xml:space="preserve">      40% ФОТ (от 418323) (Поз. 30-31, 36)</t>
  </si>
  <si>
    <t xml:space="preserve">      46% ФОТ (от 167265) (Поз. 28)</t>
  </si>
  <si>
    <t xml:space="preserve">      51% ФОТ (от 1732818) (Поз. 1, 4-10, 20, 24, 26, 32-33, 35, 41, 45, 48, 56, 58, 68, 78, 85, 96, 106, 116, 122)</t>
  </si>
  <si>
    <t xml:space="preserve">               Итого Поз. 2-3, 11-19, 21-23, 27, 29, 34, 37-40, 42-44, 46-47, 49-55, 57, 59-67, 69-77, 79-84, 86-95, 97-105, 107-115, 117-121, 123-132</t>
  </si>
  <si>
    <t xml:space="preserve">               Накладные расходы 89% ФОТ (от 418 323)</t>
  </si>
  <si>
    <t xml:space="preserve">               Сметная прибыль 40% ФОТ (от 418 323)</t>
  </si>
  <si>
    <t xml:space="preserve">               Итого Поз. 1, 4-10, 20, 24, 26, 32-33, 35, 41, 45, 48, 56, 58, 68, 78, 85, 96, 106, 116, 122</t>
  </si>
  <si>
    <t>378 299
65 866</t>
  </si>
  <si>
    <t xml:space="preserve">               Накладные расходы 97% ФОТ (от 1 732 818)</t>
  </si>
  <si>
    <t xml:space="preserve">               Сметная прибыль 51% ФОТ (от 1 732 818)</t>
  </si>
  <si>
    <t xml:space="preserve">               Итого Поз. 28</t>
  </si>
  <si>
    <t xml:space="preserve">               Накладные расходы 90% ФОТ (от 167 265)</t>
  </si>
  <si>
    <t xml:space="preserve">               Сметная прибыль 46% ФОТ (от 167 265)</t>
  </si>
  <si>
    <t xml:space="preserve">               Итого Поз. 25</t>
  </si>
  <si>
    <t xml:space="preserve">     Итого с оборудованием (514 110)</t>
  </si>
  <si>
    <t>ЛОКАЛЬНАЯ СМЕТА № 1632-2021-2.1.2, 2.1.7-ЭОМ3_07.04.046_07.04.041-П-00-00</t>
  </si>
  <si>
    <t>на Силовое электрооборудование. Электрическое
освещение (внутреннее) в осях 15-23, 07.04.046  Конвейерная галерея №7 (код SAP 01.02.010) код ГП 2.1.7
07.04.041 Конвейерная галерея №2 (код SAP 01.02.010) код ГП 2.1.2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</si>
  <si>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</si>
  <si>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</si>
  <si>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509,03
75,45</t>
  </si>
  <si>
    <t>114,16
9,30</t>
  </si>
  <si>
    <t>1 304
210</t>
  </si>
  <si>
    <t>Накладные расходы 97% ФОТ (от 1 910)</t>
  </si>
  <si>
    <t>Сметная прибыль 51% ФОТ (от 1 910)</t>
  </si>
  <si>
    <t>5 053
806</t>
  </si>
  <si>
    <t>Объем=(Ф1+Ф2+Ф3+Ф4) / 100</t>
  </si>
  <si>
    <t>Накладные расходы 97% ФОТ (от 50 354)</t>
  </si>
  <si>
    <t>Сметная прибыль 51% ФОТ (от 50 354)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</si>
  <si>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</si>
  <si>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</si>
  <si>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16 962
1 622</t>
  </si>
  <si>
    <t>Объем=(с1-с2*100) / 100</t>
  </si>
  <si>
    <t>Накладные расходы 97% ФОТ (от 146 094)</t>
  </si>
  <si>
    <t>Сметная прибыль 51% ФОТ (от 146 094)</t>
  </si>
  <si>
    <t>1 501
272</t>
  </si>
  <si>
    <t>Объем=(115+430+645+50+90+90) / 100</t>
  </si>
  <si>
    <t>Накладные расходы 97% ФОТ (от 41 534)</t>
  </si>
  <si>
    <t>Сметная прибыль 51% ФОТ (от 41 534)</t>
  </si>
  <si>
    <t>Объем=595*1,02</t>
  </si>
  <si>
    <t>Объем=825*1,02</t>
  </si>
  <si>
    <t>Объем=465*1,02</t>
  </si>
  <si>
    <t>Объем=585*1,02</t>
  </si>
  <si>
    <t>Объем=340*1,02</t>
  </si>
  <si>
    <t>Объем=430*1,02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</si>
  <si>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</si>
  <si>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</si>
  <si>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634
28</t>
  </si>
  <si>
    <t>Объем=(10+10+75+50) / 100</t>
  </si>
  <si>
    <t>Накладные расходы 97% ФОТ (от 21 570)</t>
  </si>
  <si>
    <t>Сметная прибыль 51% ФОТ (от 21 570)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</si>
  <si>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</si>
  <si>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</si>
  <si>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Объем=75*1,02</t>
  </si>
  <si>
    <t>ТЦ_21.2.00.00_78_7804526950_15.05.2024_02
Аналог ТССЦ-502-0501 3834,26/3755,85=2%</t>
  </si>
  <si>
    <t>Накладные расходы 97% ФОТ (от 154)</t>
  </si>
  <si>
    <t>Сметная прибыль 51% ФОТ (от 154)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</si>
  <si>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</si>
  <si>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</si>
  <si>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</si>
  <si>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</si>
  <si>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Накладные расходы 97% ФОТ (от 5 045)</t>
  </si>
  <si>
    <t>Сметная прибыль 51% ФОТ (от 5 045)</t>
  </si>
  <si>
    <t>44
О</t>
  </si>
  <si>
    <t>Накладные расходы 97% ФОТ (от 33 631)</t>
  </si>
  <si>
    <t>Сметная прибыль 51% ФОТ (от 33 631)</t>
  </si>
  <si>
    <t>ТЦ_20.5.02.00_78_7806155468_15.05.2024_02
Аналог ТССЦ-509-2228 8,88/8,7=2%</t>
  </si>
  <si>
    <t>6 845
1 633</t>
  </si>
  <si>
    <t>Объем=2+9</t>
  </si>
  <si>
    <t>Накладные расходы 97% ФОТ (от 14 333)</t>
  </si>
  <si>
    <t>Сметная прибыль 51% ФОТ (от 14 333)</t>
  </si>
  <si>
    <t>48
О</t>
  </si>
  <si>
    <t>Объем=1+100</t>
  </si>
  <si>
    <t>Накладные расходы 95% ФОТ (от 169 258)</t>
  </si>
  <si>
    <t>Сметная прибыль 53% ФОТ (от 169 258)</t>
  </si>
  <si>
    <t>Объем=(Ф5*0,5*0,5) / 100</t>
  </si>
  <si>
    <t>Накладные расходы 89% ФОТ (от 30 244)</t>
  </si>
  <si>
    <t>Сметная прибыль 40% ФОТ (от 30 244)</t>
  </si>
  <si>
    <t>Накладные расходы 89% ФОТ (от 16 711)</t>
  </si>
  <si>
    <t>Сметная прибыль 40% ФОТ (от 16 711)</t>
  </si>
  <si>
    <t>2 290
287</t>
  </si>
  <si>
    <t>Объем=(Ф5) / 100</t>
  </si>
  <si>
    <t>Накладные расходы 97% ФОТ (от 16 008)</t>
  </si>
  <si>
    <t>Сметная прибыль 51% ФОТ (от 16 008)</t>
  </si>
  <si>
    <t>11 791
1 501</t>
  </si>
  <si>
    <t>Объем=(1150-205) / 100</t>
  </si>
  <si>
    <t>Накладные расходы 97% ФОТ (от 94 488)</t>
  </si>
  <si>
    <t>Сметная прибыль 51% ФОТ (от 94 488)</t>
  </si>
  <si>
    <t>ТЦ_08.3.12.00_78_7804526950_15.05.2024_02
Аналог ТССЦ-101-1638 5134,83/4987,13=2%</t>
  </si>
  <si>
    <t>861
121</t>
  </si>
  <si>
    <t>Накладные расходы 97% ФОТ (от 5 064)</t>
  </si>
  <si>
    <t>Сметная прибыль 51% ФОТ (от 5 064)</t>
  </si>
  <si>
    <t>Объем=25/2,5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</si>
  <si>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</si>
  <si>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</si>
  <si>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</si>
  <si>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</si>
  <si>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22
20</t>
  </si>
  <si>
    <t>Накладные расходы 97% ФОТ (от 172)</t>
  </si>
  <si>
    <t>Сметная прибыль 51% ФОТ (от 172)</t>
  </si>
  <si>
    <t>Главная заземляющая шина с изоляторами 500х50х6 мм, медь, в 
комплекте с креплением на стену</t>
  </si>
  <si>
    <t>3 509
503</t>
  </si>
  <si>
    <t>Объем=(645-250) / 100</t>
  </si>
  <si>
    <t>Накладные расходы 97% ФОТ (от 19 021)</t>
  </si>
  <si>
    <t>Сметная прибыль 51% ФОТ (от 19 021)</t>
  </si>
  <si>
    <t>Объем=645*1,02</t>
  </si>
  <si>
    <t>57 870
17 224</t>
  </si>
  <si>
    <t>Накладные расходы 97% ФОТ (от 33 386)</t>
  </si>
  <si>
    <t>Сметная прибыль 51% ФОТ (от 33 386)</t>
  </si>
  <si>
    <t>ТЦ_20.1.01.14_78_7804526950_15.05.2024_02
Аналог ТССЦ-509-0020 42,77/41,87=2%</t>
  </si>
  <si>
    <t>ТЦ_20.1.01.00_78_7804526950_15.05.2024_02
Аналог ТССЦ-509-0020 42,77/41,87=2%</t>
  </si>
  <si>
    <t>Объем=160*1,03</t>
  </si>
  <si>
    <t>Накладные расходы 97% ФОТ (от 359)</t>
  </si>
  <si>
    <t>Сметная прибыль 51% ФОТ (от 359)</t>
  </si>
  <si>
    <t>ТЦ_14.5.01.00_78_7804526950_15.05.2024_02
Аналог ТССЦ-101-2901 51,49/50,41=2%</t>
  </si>
  <si>
    <t>2 639
132</t>
  </si>
  <si>
    <t>Объем=115 / 100</t>
  </si>
  <si>
    <t>Накладные расходы 97% ФОТ (от 14 880)</t>
  </si>
  <si>
    <t>Сметная прибыль 51% ФОТ (от 14 880)</t>
  </si>
  <si>
    <t>Рукав гибкий металлический в полимерной оболочке номинальным o26 мм в комплекте с соединительными муфтами</t>
  </si>
  <si>
    <t>Объем=115*1,03</t>
  </si>
  <si>
    <t>21 716
3 109</t>
  </si>
  <si>
    <t>Объем=(2,62*л1+1,319*л2+2,79*л3+0,2*л4+0,4*л5+0,17*л6+1*л7+0,028*л8+0,8*л9+0,16*л10+0,2*л11+0,04*л12+1,31*л13)/1000</t>
  </si>
  <si>
    <t>Накладные расходы 97% ФОТ (от 105 622)</t>
  </si>
  <si>
    <t>Сметная прибыль 51% ФОТ (от 105 622)</t>
  </si>
  <si>
    <t>ТЦ_20.2.07.00_2_0278204832_15.05.2024_02
Аналог ТССЦ-509-2857 23,70/23,16=2%</t>
  </si>
  <si>
    <t>Объем=272/3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</si>
  <si>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</si>
  <si>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</si>
  <si>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</si>
  <si>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</si>
  <si>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</si>
  <si>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</si>
  <si>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</si>
  <si>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</si>
  <si>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</si>
  <si>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1 076
4</t>
  </si>
  <si>
    <t>Накладные расходы 97% ФОТ (от 5 909)</t>
  </si>
  <si>
    <t>Сметная прибыль 51% ФОТ (от 5 909)</t>
  </si>
  <si>
    <t>ТЦ_20.2.07.00_2_0278204832_15.05.2024_02
Аналог ТССЦ-201-0776 12578,44/12437,78=2%</t>
  </si>
  <si>
    <t>ТЦ_20.5.02.00_2_0278204832_15.05.2024_02
Аналог ТССЦ-111-0126 335,61/328,92=2%</t>
  </si>
  <si>
    <t>9 867
492</t>
  </si>
  <si>
    <t>Накладные расходы 97% ФОТ (от 55 636)</t>
  </si>
  <si>
    <t>Сметная прибыль 51% ФОТ (от 55 636)</t>
  </si>
  <si>
    <t>ТЦ_22.2.02.11_2_0278204832_15.05.2024_02
Аналог ТССЦ-509-5777 34,00/33,16=2%</t>
  </si>
  <si>
    <t>ТЦ_22.2.02.11_2_0278204832_15.05.2024_02
Аналог ТССЦ-101-2091 64,20/62,89=2%</t>
  </si>
  <si>
    <t>1 547
193</t>
  </si>
  <si>
    <t>Накладные расходы 97% ФОТ (от 9 979)</t>
  </si>
  <si>
    <t>Сметная прибыль 51% ФОТ (от 9 979)</t>
  </si>
  <si>
    <t>ТЦ_22.2.02.11_2_0278204832_15.05.2024_02
Аналог ТССЦ-103-2014 98,60/96,47=2%</t>
  </si>
  <si>
    <t>26 910
4 010</t>
  </si>
  <si>
    <t>Объем=(2,82*я1+2,62*я2+1,66*я3+1,319*я4+5,29*я5+0,12*я6+0,4*я7+0,17*я8+2,5*я9+1*я10+0,028*я11+0,8*я12+0,16*я13+0,2*я14)/1000</t>
  </si>
  <si>
    <t>Накладные расходы 97% ФОТ (от 117 826)</t>
  </si>
  <si>
    <t>Сметная прибыль 51% ФОТ (от 117 826)</t>
  </si>
  <si>
    <t>Объем=округл(230/3;0)</t>
  </si>
  <si>
    <t>Объем=132/3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</si>
  <si>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</si>
  <si>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</si>
  <si>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3 012
10</t>
  </si>
  <si>
    <t>Объем=154 / 100</t>
  </si>
  <si>
    <t>Накладные расходы 97% ФОТ (от 16 545)</t>
  </si>
  <si>
    <t>Сметная прибыль 51% ФОТ (от 16 545)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</si>
  <si>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</si>
  <si>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</si>
  <si>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</si>
  <si>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</si>
  <si>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</si>
  <si>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1 663
6</t>
  </si>
  <si>
    <t>Объем=85 / 100</t>
  </si>
  <si>
    <t>Накладные расходы 97% ФОТ (от 9 133)</t>
  </si>
  <si>
    <t>Сметная прибыль 51% ФОТ (от 9 133)</t>
  </si>
  <si>
    <t>Профиль STRUT двойной, 900 мм, толщиной 2,5 мм, нерж.</t>
  </si>
  <si>
    <t>14 800
739</t>
  </si>
  <si>
    <t>Объем=645 / 100</t>
  </si>
  <si>
    <t>Накладные расходы 97% ФОТ (от 83 455)</t>
  </si>
  <si>
    <t>Сметная прибыль 51% ФОТ (от 83 455)</t>
  </si>
  <si>
    <t>Объем=645*1,03</t>
  </si>
  <si>
    <t>1 290
83</t>
  </si>
  <si>
    <t>Накладные расходы 97% ФОТ (от 6 698)</t>
  </si>
  <si>
    <t>Сметная прибыль 51% ФОТ (от 6 698)</t>
  </si>
  <si>
    <t>ТЦ_22.2.02.11_78_7804526950_15.05.2024_02
Аналог ТССЦ-101-2091 64,20/62,89=2%</t>
  </si>
  <si>
    <t>1 741
217</t>
  </si>
  <si>
    <t>Накладные расходы 97% ФОТ (от 11 227)</t>
  </si>
  <si>
    <t>Сметная прибыль 51% ФОТ (от 11 227)</t>
  </si>
  <si>
    <t>197 508
33 571</t>
  </si>
  <si>
    <t xml:space="preserve">      89% ФОТ (от 46955) (Поз. 54-55)</t>
  </si>
  <si>
    <t xml:space="preserve">      95% ФОТ (от 169258) (Поз. 50)</t>
  </si>
  <si>
    <t xml:space="preserve">      97% ФОТ (от 930403) (Поз. 1, 3, 6, 9, 16-17, 30, 35, 37, 41, 43, 45, 47, 56-57, 59, 64, 66, 69, 77, 79, 81-95, 102, 113, 115-130, 142, 148, 154, 156, 167)</t>
  </si>
  <si>
    <t xml:space="preserve">      40% ФОТ (от 46955) (Поз. 54-55)</t>
  </si>
  <si>
    <t xml:space="preserve">      51% ФОТ (от 930403) (Поз. 1, 3, 6, 9, 16-17, 30, 35, 37, 41, 43, 45, 47, 56-57, 59, 64, 66, 69, 77, 79, 81-95, 102, 113, 115-130, 142, 148, 154, 156, 167)</t>
  </si>
  <si>
    <t xml:space="preserve">      53% ФОТ (от 169258) (Поз. 50)</t>
  </si>
  <si>
    <t xml:space="preserve">               Итого Поз. 10-14, 18-29, 31-34, 38-40, 51-52, 58, 60-63, 65, 67-68, 70-76, 78, 80, 96-101, 103-112, 114, 131-141, 143-147, 149-153, 155, 157-166, 168</t>
  </si>
  <si>
    <t xml:space="preserve">               Итого Поз. 54-55</t>
  </si>
  <si>
    <t xml:space="preserve">               Накладные расходы 89% ФОТ (от 46 955)</t>
  </si>
  <si>
    <t xml:space="preserve">               Сметная прибыль 40% ФОТ (от 46 955)</t>
  </si>
  <si>
    <t xml:space="preserve">               Итого Поз. 1, 3, 6, 9, 16-17, 30, 35, 37, 41, 43, 45, 47, 56-57, 59, 64, 66, 69, 77, 79, 81-95, 102, 113, 115-130, 142, 148, 154, 156, 167</t>
  </si>
  <si>
    <t xml:space="preserve">               Накладные расходы 97% ФОТ (от 930 403)</t>
  </si>
  <si>
    <t xml:space="preserve">               Сметная прибыль 51% ФОТ (от 930 403)</t>
  </si>
  <si>
    <t xml:space="preserve">               Итого Поз. 50</t>
  </si>
  <si>
    <t xml:space="preserve">               Накладные расходы 95% ФОТ (от 169 258)</t>
  </si>
  <si>
    <t xml:space="preserve">               Сметная прибыль 53% ФОТ (от 169 258)</t>
  </si>
  <si>
    <t xml:space="preserve">               Итого Поз. 2, 4-5, 7-8, 42, 44, 46, 48-49</t>
  </si>
  <si>
    <t xml:space="preserve">     Итого с оборудованием (6 204 105)</t>
  </si>
  <si>
    <t>ЛОКАЛЬНАЯ СМЕТА № 1632-2021-2.1.2, 2.1.7-ЭОМ2_07.04.041_07.04.046-П-00-00</t>
  </si>
  <si>
    <t>на Силовое электрооборудование. Электрическое
освещение (внутреннее) в осях 8-14, 07.04.046  Конвейерная галерея №7 (код SAP 01.02.010) код ГП 2.1.7
07.04.041 Конвейерная галерея №2 (код SAP 01.02.010) код ГП 2.1.2</t>
  </si>
  <si>
    <t>5 159
822</t>
  </si>
  <si>
    <t>Накладные расходы 97% ФОТ (от 51 403)</t>
  </si>
  <si>
    <t>Сметная прибыль 51% ФОТ (от 51 403)</t>
  </si>
  <si>
    <t>Объем=76 / 100</t>
  </si>
  <si>
    <t>18 157
1 736</t>
  </si>
  <si>
    <t>Накладные расходы 97% ФОТ (от 156 386)</t>
  </si>
  <si>
    <t>Сметная прибыль 51% ФОТ (от 156 386)</t>
  </si>
  <si>
    <t>1 374
249</t>
  </si>
  <si>
    <t>Объем=(80+500+50+20+400+220+10+20) / 100</t>
  </si>
  <si>
    <t>Накладные расходы 97% ФОТ (от 38 024)</t>
  </si>
  <si>
    <t>Сметная прибыль 51% ФОТ (от 38 024)</t>
  </si>
  <si>
    <t>Объем=85*1,02</t>
  </si>
  <si>
    <t>Объем=1035*1,02</t>
  </si>
  <si>
    <t>Объем=215*1,02</t>
  </si>
  <si>
    <t>Объем=395*1,02</t>
  </si>
  <si>
    <t>Объем=480*1,02</t>
  </si>
  <si>
    <t>437
19</t>
  </si>
  <si>
    <t>Объем=(50+50) / 100</t>
  </si>
  <si>
    <t>Накладные расходы 97% ФОТ (от 14 876)</t>
  </si>
  <si>
    <t>Сметная прибыль 51% ФОТ (от 14 876)</t>
  </si>
  <si>
    <t>Раздел 3. Электрооборудование</t>
  </si>
  <si>
    <t>Раздел 4. Противопожарные заделки</t>
  </si>
  <si>
    <t>Накладные расходы 97% ФОТ (от 1 390)</t>
  </si>
  <si>
    <t>Сметная прибыль 55% ФОТ (от 1 390)</t>
  </si>
  <si>
    <t>Накладные расходы 97% ФОТ (от 18 497)</t>
  </si>
  <si>
    <t>Сметная прибыль 51% ФОТ (от 18 497)</t>
  </si>
  <si>
    <t>31
О</t>
  </si>
  <si>
    <t>5 600
1 336</t>
  </si>
  <si>
    <t>Объем=2+7</t>
  </si>
  <si>
    <t>Накладные расходы 97% ФОТ (от 11 727)</t>
  </si>
  <si>
    <t>Сметная прибыль 51% ФОТ (от 11 727)</t>
  </si>
  <si>
    <t>34
О</t>
  </si>
  <si>
    <t>Объем=1+90</t>
  </si>
  <si>
    <t>Накладные расходы 95% ФОТ (от 152 500)</t>
  </si>
  <si>
    <t>Сметная прибыль 53% ФОТ (от 152 500)</t>
  </si>
  <si>
    <t>Раздел 6. Материалы по молниезащите и заземлению</t>
  </si>
  <si>
    <t>Объем=(192*0,5*0,5) / 100</t>
  </si>
  <si>
    <t>Накладные расходы 89% ФОТ (от 28 326)</t>
  </si>
  <si>
    <t>Сметная прибыль 40% ФОТ (от 28 326)</t>
  </si>
  <si>
    <t>Накладные расходы 89% ФОТ (от 15 651)</t>
  </si>
  <si>
    <t>Сметная прибыль 40% ФОТ (от 15 651)</t>
  </si>
  <si>
    <t>2 145
269</t>
  </si>
  <si>
    <t>Объем=192 / 100</t>
  </si>
  <si>
    <t>Накладные расходы 97% ФОТ (от 14 993)</t>
  </si>
  <si>
    <t>Сметная прибыль 51% ФОТ (от 14 993)</t>
  </si>
  <si>
    <t>8 834
1 124</t>
  </si>
  <si>
    <t>Объем=(900-192) / 100</t>
  </si>
  <si>
    <t>Накладные расходы 97% ФОТ (от 70 791)</t>
  </si>
  <si>
    <t>Сметная прибыль 51% ФОТ (от 70 791)</t>
  </si>
  <si>
    <t>2 582
362</t>
  </si>
  <si>
    <t>Объем=30 / 10</t>
  </si>
  <si>
    <t>Накладные расходы 97% ФОТ (от 15 191)</t>
  </si>
  <si>
    <t>Сметная прибыль 51% ФОТ (от 15 191)</t>
  </si>
  <si>
    <t>Раздел 7. Система кабельного обогрева</t>
  </si>
  <si>
    <t>1 937
277</t>
  </si>
  <si>
    <t>Объем=(348-130) / 100</t>
  </si>
  <si>
    <t>Накладные расходы 97% ФОТ (от 10 497)</t>
  </si>
  <si>
    <t>Сметная прибыль 51% ФОТ (от 10 497)</t>
  </si>
  <si>
    <t>Объем=348*1,02</t>
  </si>
  <si>
    <t>30 093
8 956</t>
  </si>
  <si>
    <t>Накладные расходы 97% ФОТ (от 17 360)</t>
  </si>
  <si>
    <t>Сметная прибыль 51% ФОТ (от 17 360)</t>
  </si>
  <si>
    <t>Объем=130*1,03</t>
  </si>
  <si>
    <t>Раздел 8. Кабельные конструкции, трубы, коробки, крепеж (ОКЛ)</t>
  </si>
  <si>
    <t>19 351
2 770</t>
  </si>
  <si>
    <t>Накладные расходы 97% ФОТ (от 94 119)</t>
  </si>
  <si>
    <t>Сметная прибыль 51% ФОТ (от 94 119)</t>
  </si>
  <si>
    <t>Объем=230/3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</si>
  <si>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</si>
  <si>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</si>
  <si>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</si>
  <si>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</si>
  <si>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</si>
  <si>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</si>
  <si>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</si>
  <si>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12 620
630</t>
  </si>
  <si>
    <t>Объем=(500+50) / 100</t>
  </si>
  <si>
    <t>Накладные расходы 97% ФОТ (от 71 163)</t>
  </si>
  <si>
    <t>Сметная прибыль 51% ФОТ (от 71 163)</t>
  </si>
  <si>
    <t>ТЦ_22.2.02.11_78_7804526950_15.05.2024_02
Аналог ТССЦ-101-4949 10,26/10,03=2%</t>
  </si>
  <si>
    <t>387
48</t>
  </si>
  <si>
    <t>Накладные расходы 97% ФОТ (от 2 495)</t>
  </si>
  <si>
    <t>Сметная прибыль 51% ФОТ (от 2 495)</t>
  </si>
  <si>
    <t>Раздел 9. Кабельные конструкции, трубы, крепеж</t>
  </si>
  <si>
    <t>21 371
3 185</t>
  </si>
  <si>
    <t>Объем=(2,82*я1+1,66*я2+5,29*я3+0,12*я4+0,4*я5+0,17*я6+2,5*я7+0,028*я8+0,8*я9+0,16*я10+0,2*я11)/1000</t>
  </si>
  <si>
    <t>Накладные расходы 97% ФОТ (от 93 576)</t>
  </si>
  <si>
    <t>Сметная прибыль 51% ФОТ (от 93 576)</t>
  </si>
  <si>
    <t>Лоток лестничный шириной 300 мм, высотой 80 мм, толщиной 1,2 мм, L=3 м, нерж. (2,82 кг)</t>
  </si>
  <si>
    <t>Объем=270/3</t>
  </si>
  <si>
    <t>Соединительная пластина увеличенная, высотой 80 мм, толщиной 2 мм, нерж. (0,12 кг)</t>
  </si>
  <si>
    <t>782
3</t>
  </si>
  <si>
    <t>Накладные расходы 97% ФОТ (от 4 298)</t>
  </si>
  <si>
    <t>Сметная прибыль 51% ФОТ (от 4 298)</t>
  </si>
  <si>
    <t>2 093
7</t>
  </si>
  <si>
    <t>Объем=107 / 100</t>
  </si>
  <si>
    <t>Накладные расходы 97% ФОТ (от 11 496)</t>
  </si>
  <si>
    <t>Сметная прибыль 51% ФОТ (от 11 496)</t>
  </si>
  <si>
    <t>1 389
5</t>
  </si>
  <si>
    <t>Объем=71 / 100</t>
  </si>
  <si>
    <t>Накладные расходы 97% ФОТ (от 7 628)</t>
  </si>
  <si>
    <t>Сметная прибыль 51% ФОТ (от 7 628)</t>
  </si>
  <si>
    <t>14 227
710</t>
  </si>
  <si>
    <t>Объем=(400+220) / 100</t>
  </si>
  <si>
    <t>Накладные расходы 97% ФОТ (от 80 220)</t>
  </si>
  <si>
    <t>Сметная прибыль 51% ФОТ (от 80 220)</t>
  </si>
  <si>
    <t>Металлорукав гибкий в гладкой EVA оболочке номинальным ø35 мм в комплекте с соединительными муфтами</t>
  </si>
  <si>
    <t>Объем=220*1,03</t>
  </si>
  <si>
    <t>258
17</t>
  </si>
  <si>
    <t>Накладные расходы 97% ФОТ (от 1 340)</t>
  </si>
  <si>
    <t>Сметная прибыль 51% ФОТ (от 1 340)</t>
  </si>
  <si>
    <t>152 977
22 669</t>
  </si>
  <si>
    <t xml:space="preserve">      89% ФОТ (от 43977) (Поз. 39-40)</t>
  </si>
  <si>
    <t xml:space="preserve">      95% ФОТ (от 152500) (Поз. 35)</t>
  </si>
  <si>
    <t xml:space="preserve">      97% ФОТ (от 809930) (Поз. 28, 1, 7-8, 19, 22, 24, 30, 32, 41-42, 44, 49, 52, 60, 62, 64, 78, 85, 97, 99, 111, 117, 124, 130, 136, 139, 152)</t>
  </si>
  <si>
    <t xml:space="preserve">      40% ФОТ (от 43977) (Поз. 39-40)</t>
  </si>
  <si>
    <t xml:space="preserve">      51% ФОТ (от 808540) (Поз. 1, 7-8, 19, 22, 24, 30, 32, 41-42, 44, 49, 52, 60, 62, 64, 78, 85, 97, 99, 111, 117, 124, 130, 136, 139, 152)</t>
  </si>
  <si>
    <t xml:space="preserve">      53% ФОТ (от 152500) (Поз. 35)</t>
  </si>
  <si>
    <t xml:space="preserve">      55% ФОТ (от 1390) (Поз. 28)</t>
  </si>
  <si>
    <t xml:space="preserve">               Итого Поз. 2-5, 9-18, 20-21, 25-27, 29, 36-37, 43, 45-48, 50-51, 53-59, 61, 63, 65-77, 79-84, 86-96, 98, 100-110, 112-116, 118-123, 125-129, 131-135, 137-138, 140-151, 153</t>
  </si>
  <si>
    <t xml:space="preserve">               Накладные расходы 97% ФОТ (от 1 390)</t>
  </si>
  <si>
    <t xml:space="preserve">               Сметная прибыль 55% ФОТ (от 1 390)</t>
  </si>
  <si>
    <t xml:space="preserve">               Итого Поз. 39-40</t>
  </si>
  <si>
    <t xml:space="preserve">               Накладные расходы 89% ФОТ (от 43 977)</t>
  </si>
  <si>
    <t xml:space="preserve">               Сметная прибыль 40% ФОТ (от 43 977)</t>
  </si>
  <si>
    <t xml:space="preserve">               Итого Поз. 1, 7-8, 19, 22, 24, 30, 32, 41-42, 44, 49, 52, 60, 62, 64, 78, 85, 97, 99, 111, 117, 124, 130, 136, 139, 152</t>
  </si>
  <si>
    <t>152 686
22 669</t>
  </si>
  <si>
    <t xml:space="preserve">               Накладные расходы 97% ФОТ (от 808 540)</t>
  </si>
  <si>
    <t xml:space="preserve">               Сметная прибыль 51% ФОТ (от 808 540)</t>
  </si>
  <si>
    <t xml:space="preserve">               Итого Поз. 35</t>
  </si>
  <si>
    <t xml:space="preserve">               Накладные расходы 95% ФОТ (от 152 500)</t>
  </si>
  <si>
    <t xml:space="preserve">               Сметная прибыль 53% ФОТ (от 152 500)</t>
  </si>
  <si>
    <t xml:space="preserve">               Итого Поз. 31, 33-34</t>
  </si>
  <si>
    <t xml:space="preserve">     Итого с оборудованием (534 653)</t>
  </si>
  <si>
    <t>ЛОКАЛЬНАЯ СМЕТА № 1632-2021-2.1.2, 2.1.7-ЭОМ1_07.04.046_07.04.041-П-00-00</t>
  </si>
  <si>
    <t>на Силовое электрооборудование. Электрическое
освещение (внутреннее) в осях 1-7, 07.04.046  Конвейерная галерея №7 (код SAP 01.02.010) код ГП 2.1.7
07.04.041 Конвейерная галерея №2 (код SAP 01.02.010) код ГП 2.1.2</t>
  </si>
  <si>
    <t>622
148</t>
  </si>
  <si>
    <t>Накладные расходы 97% ФОТ (от 1 303)</t>
  </si>
  <si>
    <t>Сметная прибыль 51% ФОТ (от 1 303)</t>
  </si>
  <si>
    <t>Раздел 2. Осветительное электрообордование</t>
  </si>
  <si>
    <t>8 492
1 354</t>
  </si>
  <si>
    <t>Накладные расходы 97% ФОТ (от 84 623)</t>
  </si>
  <si>
    <t>Сметная прибыль 51% ФОТ (от 84 623)</t>
  </si>
  <si>
    <t>Объем=96 / 100</t>
  </si>
  <si>
    <t>12 534
1 198</t>
  </si>
  <si>
    <t>Накладные расходы 97% ФОТ (от 107 955)</t>
  </si>
  <si>
    <t>Сметная прибыль 51% ФОТ (от 107 955)</t>
  </si>
  <si>
    <t>2 506
454</t>
  </si>
  <si>
    <t>Объем=(450+710+70+90+1000+50) / 100</t>
  </si>
  <si>
    <t>Накладные расходы 97% ФОТ (от 69 320)</t>
  </si>
  <si>
    <t>Сметная прибыль 51% ФОТ (от 69 320)</t>
  </si>
  <si>
    <t>Объем=58*1,02</t>
  </si>
  <si>
    <t>Объем=293*1,02</t>
  </si>
  <si>
    <t>Объем=117*1,02</t>
  </si>
  <si>
    <t>Объем=418*1,02</t>
  </si>
  <si>
    <t>Объем=320*1,02</t>
  </si>
  <si>
    <t>Объем=180*1,02</t>
  </si>
  <si>
    <t>Объем=107*1,02</t>
  </si>
  <si>
    <t>Объем=72*1,02</t>
  </si>
  <si>
    <t>Объем=565*1,02</t>
  </si>
  <si>
    <t>37
О</t>
  </si>
  <si>
    <t>Накладные расходы 97% ФОТ (от 2 522)</t>
  </si>
  <si>
    <t>Сметная прибыль 51% ФОТ (от 2 522)</t>
  </si>
  <si>
    <t>45
О</t>
  </si>
  <si>
    <t>Накладные расходы 97% ФОТ (от 28 586)</t>
  </si>
  <si>
    <t>Сметная прибыль 51% ФОТ (от 28 586)</t>
  </si>
  <si>
    <t>9 334
2 227</t>
  </si>
  <si>
    <t>Объем=2+13</t>
  </si>
  <si>
    <t>Накладные расходы 97% ФОТ (от 19 545)</t>
  </si>
  <si>
    <t>Сметная прибыль 51% ФОТ (от 19 545)</t>
  </si>
  <si>
    <t>Накладные расходы 95% ФОТ (от 271 484)</t>
  </si>
  <si>
    <t>Сметная прибыль 53% ФОТ (от 271 484)</t>
  </si>
  <si>
    <t>40
6</t>
  </si>
  <si>
    <t>Накладные расходы 97% ФОТ (от 561)</t>
  </si>
  <si>
    <t>Сметная прибыль 51% ФОТ (от 561)</t>
  </si>
  <si>
    <t>Раздел 7. Материалы по заполнению и заземлению</t>
  </si>
  <si>
    <t>Объем=(181*0,5*0,5) / 100</t>
  </si>
  <si>
    <t>Накладные расходы 89% ФОТ (от 26 703)</t>
  </si>
  <si>
    <t>Сметная прибыль 40% ФОТ (от 26 703)</t>
  </si>
  <si>
    <t>Накладные расходы 89% ФОТ (от 14 754)</t>
  </si>
  <si>
    <t>Сметная прибыль 40% ФОТ (от 14 754)</t>
  </si>
  <si>
    <t>2 022
253</t>
  </si>
  <si>
    <t>Объем=181 / 100</t>
  </si>
  <si>
    <t>Накладные расходы 97% ФОТ (от 14 133)</t>
  </si>
  <si>
    <t>Сметная прибыль 51% ФОТ (от 14 133)</t>
  </si>
  <si>
    <t>6 476
824</t>
  </si>
  <si>
    <t>Объем=(700-181) / 100</t>
  </si>
  <si>
    <t>Накладные расходы 97% ФОТ (от 51 893)</t>
  </si>
  <si>
    <t>Сметная прибыль 51% ФОТ (от 51 893)</t>
  </si>
  <si>
    <t>1 510
216</t>
  </si>
  <si>
    <t>Объем=(600-430) / 100</t>
  </si>
  <si>
    <t>Накладные расходы 97% ФОТ (от 8 186)</t>
  </si>
  <si>
    <t>Сметная прибыль 51% ФОТ (от 8 186)</t>
  </si>
  <si>
    <t>99 537
29 625</t>
  </si>
  <si>
    <t>Накладные расходы 97% ФОТ (от 57 424)</t>
  </si>
  <si>
    <t>Сметная прибыль 51% ФОТ (от 57 424)</t>
  </si>
  <si>
    <t>10 326
515</t>
  </si>
  <si>
    <t>Накладные расходы 97% ФОТ (от 58 224)</t>
  </si>
  <si>
    <t>Сметная прибыль 51% ФОТ (от 58 224)</t>
  </si>
  <si>
    <t>Объем=450*1,03</t>
  </si>
  <si>
    <t>2 039
292</t>
  </si>
  <si>
    <t>Объем=(2,62*л1+1,319*л2+2,79*л3+0,2*л4+0,4*л5+0,17*л6)/1000</t>
  </si>
  <si>
    <t>Накладные расходы 97% ФОТ (от 9 917)</t>
  </si>
  <si>
    <t>Сметная прибыль 51% ФОТ (от 9 917)</t>
  </si>
  <si>
    <t>Объем=330/3</t>
  </si>
  <si>
    <t>Соединительная пластина увеличенная, толщиной 2,0 мм, нерж.(0,2 кг)</t>
  </si>
  <si>
    <t>1 174
4</t>
  </si>
  <si>
    <t>Накладные расходы 97% ФОТ (от 6 446)</t>
  </si>
  <si>
    <t>Сметная прибыль 51% ФОТ (от 6 446)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</si>
  <si>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</si>
  <si>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</si>
  <si>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</si>
  <si>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3 130
10</t>
  </si>
  <si>
    <t>Объем=160 / 100</t>
  </si>
  <si>
    <t>Накладные расходы 97% ФОТ (от 17 189)</t>
  </si>
  <si>
    <t>Сметная прибыль 51% ФОТ (от 17 189)</t>
  </si>
  <si>
    <t>16 292
813</t>
  </si>
  <si>
    <t>Объем=710 / 100</t>
  </si>
  <si>
    <t>Накладные расходы 97% ФОТ (от 91 865)</t>
  </si>
  <si>
    <t>Сметная прибыль 51% ФОТ (от 91 865)</t>
  </si>
  <si>
    <t>Объем=710*1,03</t>
  </si>
  <si>
    <t>ТЦ_20.2.07.03_78_7804526950_15.05.2024_02
Аналог ТССЦ-201-8057 20,45/20,25=2%</t>
  </si>
  <si>
    <t>1 354
169</t>
  </si>
  <si>
    <t>Накладные расходы 97% ФОТ (от 8 732)</t>
  </si>
  <si>
    <t>Сметная прибыль 51% ФОТ (от 8 732)</t>
  </si>
  <si>
    <t>27 046
4 031</t>
  </si>
  <si>
    <t>Объем=(2,82*н1+2,62*н2+1,66*н3+1,319*н4+5,29*н5+0,12*н6+0,4*н7+0,17*н8+2,5*н9+1*н10+0,028*н11+0,8*н12+0,16*н13+0,2*н14)/1000</t>
  </si>
  <si>
    <t>Накладные расходы 97% ФОТ (от 118 424)</t>
  </si>
  <si>
    <t>Сметная прибыль 51% ФОТ (от 118 424)</t>
  </si>
  <si>
    <t>Объем=округл(110/3;0)</t>
  </si>
  <si>
    <t>22 946
1 145</t>
  </si>
  <si>
    <t>Объем=1000 / 100</t>
  </si>
  <si>
    <t>Накладные расходы 97% ФОТ (от 129 387)</t>
  </si>
  <si>
    <t>Сметная прибыль 51% ФОТ (от 129 387)</t>
  </si>
  <si>
    <t>Объем=1000*1,03</t>
  </si>
  <si>
    <t>236 962
43 658</t>
  </si>
  <si>
    <t xml:space="preserve">      89% ФОТ (от 41457) (Поз. 56-57)</t>
  </si>
  <si>
    <t xml:space="preserve">      95% ФОТ (от 271484) (Поз. 51)</t>
  </si>
  <si>
    <t xml:space="preserve">      97% ФОТ (от 953951) (Поз. 42, 1, 4, 6, 13-14, 33, 36, 38, 44, 46, 48, 53, 58-59, 63, 68, 76, 78, 80-87, 95, 103, 112, 114-129, 141, 147, 153, 155, 166)</t>
  </si>
  <si>
    <t xml:space="preserve">      40% ФОТ (от 41457) (Поз. 56-57)</t>
  </si>
  <si>
    <t xml:space="preserve">      51% ФОТ (от 952561) (Поз. 1, 4, 6, 13-14, 33, 36, 38, 44, 46, 48, 53, 58-59, 63, 68, 76, 78, 80-87, 95, 103, 112, 114-129, 141, 147, 153, 155, 166)</t>
  </si>
  <si>
    <t xml:space="preserve">      53% ФОТ (от 271484) (Поз. 51)</t>
  </si>
  <si>
    <t xml:space="preserve">      55% ФОТ (от 1390) (Поз. 42)</t>
  </si>
  <si>
    <t xml:space="preserve">               Итого Поз. 7-11, 15-32, 34-35, 39-41, 43, 52, 60-62, 64-67, 69-75, 77, 79, 88-94, 96-102, 104-111, 113, 130-140, 142-146, 148-152, 154, 156-165, 167</t>
  </si>
  <si>
    <t xml:space="preserve">               Итого Поз. 42</t>
  </si>
  <si>
    <t xml:space="preserve">               Итого Поз. 56-57</t>
  </si>
  <si>
    <t xml:space="preserve">               Накладные расходы 89% ФОТ (от 41 457)</t>
  </si>
  <si>
    <t xml:space="preserve">               Сметная прибыль 40% ФОТ (от 41 457)</t>
  </si>
  <si>
    <t xml:space="preserve">               Итого Поз. 1, 4, 6, 13-14, 33, 36, 38, 44, 46, 48, 53, 58-59, 63, 68, 76, 78, 80-87, 95, 103, 112, 114-129, 141, 147, 153, 155, 166</t>
  </si>
  <si>
    <t>236 671
43 658</t>
  </si>
  <si>
    <t xml:space="preserve">               Накладные расходы 97% ФОТ (от 952 561)</t>
  </si>
  <si>
    <t xml:space="preserve">               Сметная прибыль 51% ФОТ (от 952 561)</t>
  </si>
  <si>
    <t xml:space="preserve">               Накладные расходы 95% ФОТ (от 271 484)</t>
  </si>
  <si>
    <t xml:space="preserve">               Сметная прибыль 53% ФОТ (от 271 484)</t>
  </si>
  <si>
    <t xml:space="preserve">               Итого Поз. 2-3, 5, 37, 45, 47, 49-50, 54</t>
  </si>
  <si>
    <t xml:space="preserve">     Итого с оборудованием (2 313 275)</t>
  </si>
  <si>
    <t>ЛОКАЛЬНАЯ СМЕТА № 1632-2021-2.1.1-ЭОМ-07.04.040-П-00-00</t>
  </si>
  <si>
    <t>на Силовое электрооборудование. Электрическое освещение (внутреннее), 07.04.040 Конвейерная галерея №1 (код SAP 01.02.006) код ГП 2.1.1</t>
  </si>
  <si>
    <t>2 176
347</t>
  </si>
  <si>
    <t>Накладные расходы 97% ФОТ (от 21 680)</t>
  </si>
  <si>
    <t>Сметная прибыль 51% ФОТ (от 21 680)</t>
  </si>
  <si>
    <t>ТЦ_20.3.03.00_78_7810216924_07.06.2024_02
Аналог ТССЦ-509-0765 129,31/126,54=2%</t>
  </si>
  <si>
    <t>8 435
807</t>
  </si>
  <si>
    <t>Накладные расходы 97% ФОТ (от 72 655)</t>
  </si>
  <si>
    <t>Сметная прибыль 51% ФОТ (от 72 655)</t>
  </si>
  <si>
    <t>793
144</t>
  </si>
  <si>
    <t>Объем=(250+500) / 100</t>
  </si>
  <si>
    <t>Накладные расходы 97% ФОТ (от 21 937)</t>
  </si>
  <si>
    <t>Сметная прибыль 51% ФОТ (от 21 937)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</si>
  <si>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</si>
  <si>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</si>
  <si>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Объем=165*1,02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</si>
  <si>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</si>
  <si>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</si>
  <si>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Объем=65*1,03</t>
  </si>
  <si>
    <t>175
8</t>
  </si>
  <si>
    <t>Объем=(10+30) / 100</t>
  </si>
  <si>
    <t>Накладные расходы 97% ФОТ (от 5 951)</t>
  </si>
  <si>
    <t>Сметная прибыль 51% ФОТ (от 5 951)</t>
  </si>
  <si>
    <t>ТЦ_20.5.02.00_78_7806155468_25.03.2024_02
Аналог ТССЦ-509-2228 8,88/8,7=2%</t>
  </si>
  <si>
    <t>3 733
891</t>
  </si>
  <si>
    <t>Накладные расходы 97% ФОТ (от 7 818)</t>
  </si>
  <si>
    <t>Сметная прибыль 51% ФОТ (от 7 818)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</si>
  <si>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</si>
  <si>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</si>
  <si>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Накладные расходы 95% ФОТ (от 41 896)</t>
  </si>
  <si>
    <t>Сметная прибыль 53% ФОТ (от 41 896)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</si>
  <si>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</si>
  <si>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Накладные расходы 89% ФОТ (от 28 621)</t>
  </si>
  <si>
    <t>Сметная прибыль 40% ФОТ (от 28 621)</t>
  </si>
  <si>
    <t>Накладные расходы 89% ФОТ (от 15 814)</t>
  </si>
  <si>
    <t>Сметная прибыль 40% ФОТ (от 15 814)</t>
  </si>
  <si>
    <t>2 167
271</t>
  </si>
  <si>
    <t>Объем=194 / 100</t>
  </si>
  <si>
    <t>Накладные расходы 97% ФОТ (от 15 148)</t>
  </si>
  <si>
    <t>Сметная прибыль 51% ФОТ (от 15 148)</t>
  </si>
  <si>
    <t>2 795
356</t>
  </si>
  <si>
    <t>Объем=(418-194) / 100</t>
  </si>
  <si>
    <t>Накладные расходы 97% ФОТ (от 22 397)</t>
  </si>
  <si>
    <t>Сметная прибыль 51% ФОТ (от 22 397)</t>
  </si>
  <si>
    <t>Объем=(20/2,5) / 10</t>
  </si>
  <si>
    <t>Объем=20/2,5</t>
  </si>
  <si>
    <t>ТЦ_01.7.15.00_78_7804526950_01.02.2024_02
Аналог ТССЦ-101-6794 25,60/25,05=2%</t>
  </si>
  <si>
    <t>4 886
700</t>
  </si>
  <si>
    <t>Объем=(750-200) / 100</t>
  </si>
  <si>
    <t>Накладные расходы 97% ФОТ (от 26 484)</t>
  </si>
  <si>
    <t>Сметная прибыль 51% ФОТ (от 26 484)</t>
  </si>
  <si>
    <t>ТЦ_21.1.00.00_78_7804526950_01.02.2024_02</t>
  </si>
  <si>
    <t>46 296
13 779</t>
  </si>
  <si>
    <t>Накладные расходы 97% ФОТ (от 26 709)</t>
  </si>
  <si>
    <t>Сметная прибыль 51% ФОТ (от 26 709)</t>
  </si>
  <si>
    <t>1 846
264</t>
  </si>
  <si>
    <t>Объем=(7,6*Ф5+0,33*Ф6+0,1*Ф7+0,24*Ф10+0,02*Ф11+0,4*Ф12+0,2*Ф13)/1000</t>
  </si>
  <si>
    <t>Накладные расходы 97% ФОТ (от 8 978)</t>
  </si>
  <si>
    <t>Сметная прибыль 51% ФОТ (от 8 978)</t>
  </si>
  <si>
    <t>Объем=90/3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</si>
  <si>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</si>
  <si>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</si>
  <si>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</si>
  <si>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</si>
  <si>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</si>
  <si>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2 680
9</t>
  </si>
  <si>
    <t>Объем=(Ф8+Ф9) / 100</t>
  </si>
  <si>
    <t>Накладные расходы 97% ФОТ (от 14 719)</t>
  </si>
  <si>
    <t>Сметная прибыль 51% ФОТ (от 14 719)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</si>
  <si>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</si>
  <si>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</si>
  <si>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</si>
  <si>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</si>
  <si>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</si>
  <si>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</si>
  <si>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</si>
  <si>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5 736
286</t>
  </si>
  <si>
    <t>Накладные расходы 97% ФОТ (от 32 346)</t>
  </si>
  <si>
    <t>Сметная прибыль 51% ФОТ (от 32 346)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</si>
  <si>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</si>
  <si>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</si>
  <si>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</si>
  <si>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</si>
  <si>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</si>
  <si>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</si>
  <si>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2 274
326</t>
  </si>
  <si>
    <t>Объем=(8,2*Ф14+0,33*Ф15+0,12*Ф16+0,24*Ф19+0,02*Ф20+0,4*Ф21)/1000</t>
  </si>
  <si>
    <t>Накладные расходы 97% ФОТ (от 11 060)</t>
  </si>
  <si>
    <t>Сметная прибыль 51% ФОТ (от 11 060)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</si>
  <si>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</si>
  <si>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</si>
  <si>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</si>
  <si>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</si>
  <si>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4 694
16</t>
  </si>
  <si>
    <t>Объем=(Ф17+Ф17) / 100</t>
  </si>
  <si>
    <t>Накладные расходы 97% ФОТ (от 25 785)</t>
  </si>
  <si>
    <t>Сметная прибыль 51% ФОТ (от 25 785)</t>
  </si>
  <si>
    <t>Профиль STRUT ПХ-0241 L=0,7м S=2,5мм нерж. (вес 1,2 кг)</t>
  </si>
  <si>
    <t>Профиль STRUT ПХ-0241 L=0,4м S=2,5мм нерж.(вес 0,92 кг.)</t>
  </si>
  <si>
    <t>Заголовок</t>
  </si>
  <si>
    <t>11 473
573</t>
  </si>
  <si>
    <t>Накладные расходы 97% ФОТ (от 64 694)</t>
  </si>
  <si>
    <t>Сметная прибыль 51% ФОТ (от 64 694)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</si>
  <si>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</si>
  <si>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</si>
  <si>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</si>
  <si>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</si>
  <si>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101 091
18 874</t>
  </si>
  <si>
    <t xml:space="preserve">      89% ФОТ (от 44435) (Поз. 27-28)</t>
  </si>
  <si>
    <t xml:space="preserve">      95% ФОТ (от 41896) (Поз. 24)</t>
  </si>
  <si>
    <t xml:space="preserve">      97% ФОТ (от 398558) (Поз. 1, 6-7, 17, 20, 22, 29-30, 32, 37, 41, 46, 54, 56, 64, 75, 86, 94, 104)</t>
  </si>
  <si>
    <t xml:space="preserve">      40% ФОТ (от 44435) (Поз. 27-28)</t>
  </si>
  <si>
    <t xml:space="preserve">      51% ФОТ (от 398558) (Поз. 1, 6-7, 17, 20, 22, 29-30, 32, 37, 41, 46, 54, 56, 64, 75, 86, 94, 104)</t>
  </si>
  <si>
    <t xml:space="preserve">      53% ФОТ (от 41896) (Поз. 24)</t>
  </si>
  <si>
    <t xml:space="preserve">               Итого Поз. 2-4, 8-16, 18-19, 25, 31, 33-36, 38-40, 42-45, 47-53, 55, 57-63, 65-74, 76-85, 87-93, 95-103, 105-114</t>
  </si>
  <si>
    <t xml:space="preserve">               Итого Поз. 27-28</t>
  </si>
  <si>
    <t xml:space="preserve">               Накладные расходы 89% ФОТ (от 44 435)</t>
  </si>
  <si>
    <t xml:space="preserve">               Сметная прибыль 40% ФОТ (от 44 435)</t>
  </si>
  <si>
    <t xml:space="preserve">               Итого Поз. 1, 6-7, 17, 20, 22, 29-30, 32, 37, 41, 46, 54, 56, 64, 75, 86, 94, 104</t>
  </si>
  <si>
    <t xml:space="preserve">               Накладные расходы 97% ФОТ (от 398 558)</t>
  </si>
  <si>
    <t xml:space="preserve">               Сметная прибыль 51% ФОТ (от 398 558)</t>
  </si>
  <si>
    <t xml:space="preserve">               Накладные расходы 95% ФОТ (от 41 896)</t>
  </si>
  <si>
    <t xml:space="preserve">               Сметная прибыль 53% ФОТ (от 41 896)</t>
  </si>
  <si>
    <t xml:space="preserve">     Итого с оборудованием (348 032)</t>
  </si>
  <si>
    <t>ЛОКАЛЬНАЯ СМЕТА № 1632-2021-1.1,1.2,2.1.0-ЭОМ_07.02.010_07.02.011_07.04.030-П-00-00</t>
  </si>
  <si>
    <t>на Силовое электрооборудование. Электрическое освещение (внутреннее), 1.1 Станция разгрузки вагонов
1.2 Здание трансбордера
2.1.0 Тоннель</t>
  </si>
  <si>
    <t>1632 -2021-1.1,1.2,2.1.0 - ЭОМ_1_0_RU_IFC</t>
  </si>
  <si>
    <t>01.01. 2000 г.</t>
  </si>
  <si>
    <t>Раздел 1. Комплектные устройства, (1632 -2021-1.1,1.2,2.1.0- ЭОМ.СО, л. 1)</t>
  </si>
  <si>
    <t>1 920
320</t>
  </si>
  <si>
    <t>Объем=0,6*1</t>
  </si>
  <si>
    <t>Накладные расходы 97% ФОТ (от 2 036)</t>
  </si>
  <si>
    <t>Сметная прибыль 51% ФОТ (от 2 036)</t>
  </si>
  <si>
    <t>ТЦ_62.1.02.13_78_7804526950_15.05.2024_02</t>
  </si>
  <si>
    <t>ГРЩ. Главный распределительный щит с ПЭСПЗ.</t>
  </si>
  <si>
    <t>377
77</t>
  </si>
  <si>
    <t>Объем=1+1+1+1</t>
  </si>
  <si>
    <t>Накладные расходы 97% ФОТ (от 5 396)</t>
  </si>
  <si>
    <t>Сметная прибыль 51% ФОТ (от 5 396)</t>
  </si>
  <si>
    <t>Объем=1+1+1+1+1+1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</si>
  <si>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</si>
  <si>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</si>
  <si>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</si>
  <si>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</si>
  <si>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</si>
  <si>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</si>
  <si>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</si>
  <si>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</si>
  <si>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</si>
  <si>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</si>
  <si>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</si>
  <si>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</si>
  <si>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</si>
  <si>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2 408
832</t>
  </si>
  <si>
    <t>Накладные расходы 90% ФОТ (от 22 834)</t>
  </si>
  <si>
    <t>Сметная прибыль 46% ФОТ (от 22 834)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</si>
  <si>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</si>
  <si>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</si>
  <si>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</si>
  <si>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14 177
2 260</t>
  </si>
  <si>
    <t>Объем=(с1+с2+с3+с4+с5+с6+с7+с8) / 100</t>
  </si>
  <si>
    <t>Накладные расходы 97% ФОТ (от 141 271)</t>
  </si>
  <si>
    <t>Сметная прибыль 51% ФОТ (от 141 271)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</si>
  <si>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</si>
  <si>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</si>
  <si>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</si>
  <si>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</si>
  <si>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</si>
  <si>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</si>
  <si>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</si>
  <si>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</si>
  <si>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82 188
7 859</t>
  </si>
  <si>
    <t>Объем=(м1-м2*100) / 100</t>
  </si>
  <si>
    <t>Накладные расходы 97% ФОТ (от 707 885)</t>
  </si>
  <si>
    <t>Сметная прибыль 51% ФОТ (от 707 885)</t>
  </si>
  <si>
    <t>7 263
1 317</t>
  </si>
  <si>
    <t>Объем=(700+2300+60+1500+2200+50+60) / 100</t>
  </si>
  <si>
    <t>Накладные расходы 97% ФОТ (от 200 942)</t>
  </si>
  <si>
    <t>Сметная прибыль 51% ФОТ (от 200 942)</t>
  </si>
  <si>
    <t>Кабель ИнСил-ВВнг(А)-LS 
5х70мс(N,PE)-1 </t>
  </si>
  <si>
    <t>317
22</t>
  </si>
  <si>
    <t>Объем=(20+30) / 100</t>
  </si>
  <si>
    <t>Накладные расходы 97% ФОТ (от 21 552)</t>
  </si>
  <si>
    <t>Сметная прибыль 51% ФОТ (от 21 552)</t>
  </si>
  <si>
    <t>387
20</t>
  </si>
  <si>
    <t>Накладные расходы 97% ФОТ (от 30 766)</t>
  </si>
  <si>
    <t>Сметная прибыль 51% ФОТ (от 30 766)</t>
  </si>
  <si>
    <t>121
6</t>
  </si>
  <si>
    <t>Накладные расходы 97% ФОТ (от 8 905)</t>
  </si>
  <si>
    <t>Сметная прибыль 51% ФОТ (от 8 905)</t>
  </si>
  <si>
    <t>1 376
62</t>
  </si>
  <si>
    <t>Объем=(210+270+10) / 100</t>
  </si>
  <si>
    <t>Накладные расходы 97% ФОТ (от 92 669)</t>
  </si>
  <si>
    <t>Сметная прибыль 51% ФОТ (от 92 669)</t>
  </si>
  <si>
    <t>588
18</t>
  </si>
  <si>
    <t>Накладные расходы 97% ФОТ (от 46 330)</t>
  </si>
  <si>
    <t>Сметная прибыль 51% ФОТ (от 46 330)</t>
  </si>
  <si>
    <t>177
33</t>
  </si>
  <si>
    <t>Объем=(228+246+30) / 100</t>
  </si>
  <si>
    <t>Накладные расходы 97% ФОТ (от 41 277)</t>
  </si>
  <si>
    <t>Сметная прибыль 51% ФОТ (от 41 277)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</si>
  <si>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</si>
  <si>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</si>
  <si>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</si>
  <si>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</si>
  <si>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Объем=2600*1,02</t>
  </si>
  <si>
    <t>Кабель ИнСил-ВВнг(А)-LS 
5х4ок(N,PE)-1</t>
  </si>
  <si>
    <t>Объем=1950*1,02</t>
  </si>
  <si>
    <t>Кабель ИнСил-ВВнг(А)-LS 
3х6ок(N,PE)-1</t>
  </si>
  <si>
    <t>Кабель ИнСил-ВВнг(А)-LS 
3х4ок(N,PE)-1</t>
  </si>
  <si>
    <t>Объем=1300*1,02</t>
  </si>
  <si>
    <t>Объем=2700*1,02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</si>
  <si>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</si>
  <si>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</si>
  <si>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</si>
  <si>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</si>
  <si>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</si>
  <si>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Объем=2400*1,02</t>
  </si>
  <si>
    <t>2 505
110</t>
  </si>
  <si>
    <t>Накладные расходы 97% ФОТ (от 85 269)</t>
  </si>
  <si>
    <t>Сметная прибыль 51% ФОТ (от 85 269)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</si>
  <si>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</si>
  <si>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</si>
  <si>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</si>
  <si>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</si>
  <si>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</si>
  <si>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</si>
  <si>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27
3</t>
  </si>
  <si>
    <t>Объем=(3+3+8) / 100</t>
  </si>
  <si>
    <t>Накладные расходы 97% ФОТ (от 2 158)</t>
  </si>
  <si>
    <t>Сметная прибыль 51% ФОТ (от 2 158)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</si>
  <si>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</si>
  <si>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</si>
  <si>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</si>
  <si>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278
45</t>
  </si>
  <si>
    <t>Накладные расходы 97% ФОТ (от 3 932)</t>
  </si>
  <si>
    <t>Сметная прибыль 51% ФОТ (от 3 932)</t>
  </si>
  <si>
    <t>Объем=26+32</t>
  </si>
  <si>
    <t>Накладные расходы 97% ФОТ (от 50 673)</t>
  </si>
  <si>
    <t>Сметная прибыль 51% ФОТ (от 50 673)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</si>
  <si>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</si>
  <si>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</si>
  <si>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</si>
  <si>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Накладные расходы 97% ФОТ (от 58 013)</t>
  </si>
  <si>
    <t>Сметная прибыль 51% ФОТ (от 58 013)</t>
  </si>
  <si>
    <t>73
О</t>
  </si>
  <si>
    <t>26
6</t>
  </si>
  <si>
    <t>Объем=(14+15) / 100</t>
  </si>
  <si>
    <t>Накладные расходы 97% ФОТ (от 3 645)</t>
  </si>
  <si>
    <t>Сметная прибыль 51% ФОТ (от 3 645)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</si>
  <si>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</si>
  <si>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</si>
  <si>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</si>
  <si>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</si>
  <si>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</si>
  <si>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</si>
  <si>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</si>
  <si>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42
8</t>
  </si>
  <si>
    <t>Накладные расходы 97% ФОТ (от 4 299)</t>
  </si>
  <si>
    <t>Сметная прибыль 51% ФОТ (от 4 299)</t>
  </si>
  <si>
    <t>Розетка с заземляющим контактом 2К+З, скрытой установки, 16 А, 230 В, белая, с коробкой для монтажа, IP55</t>
  </si>
  <si>
    <t>Накладные расходы 97% ФОТ (от 5 309)</t>
  </si>
  <si>
    <t>Сметная прибыль 51% ФОТ (от 5 309)</t>
  </si>
  <si>
    <t>Накладные расходы 97% ФОТ (от 15 946)</t>
  </si>
  <si>
    <t>Сметная прибыль 51% ФОТ (от 15 946)</t>
  </si>
  <si>
    <t>84
О</t>
  </si>
  <si>
    <t>Накладные расходы 97% ФОТ (от 32 452)</t>
  </si>
  <si>
    <t>Сметная прибыль 51% ФОТ (от 32 452)</t>
  </si>
  <si>
    <t>86
О</t>
  </si>
  <si>
    <t>186 393
60 123</t>
  </si>
  <si>
    <t>Объем=15+310</t>
  </si>
  <si>
    <t>Накладные расходы 90% ФОТ (от 367 306)</t>
  </si>
  <si>
    <t>Сметная прибыль 46% ФОТ (от 367 306)</t>
  </si>
  <si>
    <t>ТЦ_20.5.02.02_147_7806155468_15.05.2024_02
Аналог ТССЦ-503-0693 2306,87/2261,59=2%</t>
  </si>
  <si>
    <t>Накладные расходы 97% ФОТ (от 573)</t>
  </si>
  <si>
    <t>Сметная прибыль 51% ФОТ (от 573)</t>
  </si>
  <si>
    <t>Раздел 6. Кабельные конструкции, трубы, коробки, крепеж (ОКЛ), (1632 -2021-1.1,1.2,2.1.0- ЭОМ.СО, л. 4)</t>
  </si>
  <si>
    <t>68 838
3 436</t>
  </si>
  <si>
    <t>Объем=(700+2300) / 100</t>
  </si>
  <si>
    <t>Накладные расходы 97% ФОТ (от 388 161)</t>
  </si>
  <si>
    <t>Сметная прибыль 51% ФОТ (от 388 161)</t>
  </si>
  <si>
    <t>Объем=700*1,03</t>
  </si>
  <si>
    <t>Объем=2300*1,03</t>
  </si>
  <si>
    <t>Стяжки кабельные из нержавеющей стали с полимерным покрытием, (по 100 шт.)</t>
  </si>
  <si>
    <t>Объем=70*100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</si>
  <si>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</si>
  <si>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</si>
  <si>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</si>
  <si>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</si>
  <si>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</si>
  <si>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</si>
  <si>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84 900
4 237</t>
  </si>
  <si>
    <t>Объем=(1500+2200) / 100</t>
  </si>
  <si>
    <t>Накладные расходы 97% ФОТ (от 478 731)</t>
  </si>
  <si>
    <t>Сметная прибыль 51% ФОТ (от 478 731)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</si>
  <si>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</si>
  <si>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</si>
  <si>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Объем=2200*1,03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</si>
  <si>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</si>
  <si>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</si>
  <si>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1 475,51
854,62</t>
  </si>
  <si>
    <t>277,36
20,60</t>
  </si>
  <si>
    <t>1 584
232</t>
  </si>
  <si>
    <t>Накладные расходы 97% ФОТ (от 9 859)</t>
  </si>
  <si>
    <t>Сметная прибыль 51% ФОТ (от 9 859)</t>
  </si>
  <si>
    <t>Труба стальная ø50 мм с комплекте с соединительными муфтами</t>
  </si>
  <si>
    <t>Объем=200*100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</si>
  <si>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</si>
  <si>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</si>
  <si>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</si>
  <si>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</si>
  <si>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Объем=(431*0,5*0,5) / 100</t>
  </si>
  <si>
    <t>Накладные расходы 89% ФОТ (от 63 587)</t>
  </si>
  <si>
    <t>Сметная прибыль 40% ФОТ (от 63 587)</t>
  </si>
  <si>
    <t>Накладные расходы 89% ФОТ (от 35 133)</t>
  </si>
  <si>
    <t>Сметная прибыль 40% ФОТ (от 35 133)</t>
  </si>
  <si>
    <t>4 814
603</t>
  </si>
  <si>
    <t>Объем=431 / 100</t>
  </si>
  <si>
    <t>Накладные расходы 97% ФОТ (от 33 655)</t>
  </si>
  <si>
    <t>Сметная прибыль 51% ФОТ (от 33 655)</t>
  </si>
  <si>
    <t>34 925
4 446</t>
  </si>
  <si>
    <t>Объем=(3230-431) / 100</t>
  </si>
  <si>
    <t>Накладные расходы 97% ФОТ (от 279 865)</t>
  </si>
  <si>
    <t>Сметная прибыль 51% ФОТ (от 279 865)</t>
  </si>
  <si>
    <t>Накладные расходы 89% ФОТ (от 173 223)</t>
  </si>
  <si>
    <t>Сметная прибыль 40% ФОТ (от 173 223)</t>
  </si>
  <si>
    <t>6 024
845</t>
  </si>
  <si>
    <t>Объем=70 / 10</t>
  </si>
  <si>
    <t>Накладные расходы 97% ФОТ (от 35 446)</t>
  </si>
  <si>
    <t>Сметная прибыль 51% ФОТ (от 35 446)</t>
  </si>
  <si>
    <t>Шина сборная - одна полоса в фазе, медная или алюминиевая сечением: до 500 мм2, (L=0,7 м)</t>
  </si>
  <si>
    <t>31
28</t>
  </si>
  <si>
    <t>Объем=0,7 / 100</t>
  </si>
  <si>
    <t>Накладные расходы 97% ФОТ (от 241)</t>
  </si>
  <si>
    <t>Сметная прибыль 51% ФОТ (от 241)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</si>
  <si>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</si>
  <si>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</si>
  <si>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</si>
  <si>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</si>
  <si>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</si>
  <si>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2 756,67
1 017,69</t>
  </si>
  <si>
    <t>1 738,98
307,00</t>
  </si>
  <si>
    <t>59 577
20 750</t>
  </si>
  <si>
    <t>Накладные расходы 103% ФОТ (от 89 536)</t>
  </si>
  <si>
    <t>Сметная прибыль 59% ФОТ (от 89 536)</t>
  </si>
  <si>
    <t>Накладные расходы 97% ФОТ (от 53 866)</t>
  </si>
  <si>
    <t>Сметная прибыль 51% ФОТ (от 53 866)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</si>
  <si>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</si>
  <si>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</si>
  <si>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</si>
  <si>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</si>
  <si>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20 165
2 888</t>
  </si>
  <si>
    <t>Объем=(2600-330) / 100</t>
  </si>
  <si>
    <t>Накладные расходы 97% ФОТ (от 109 307)</t>
  </si>
  <si>
    <t>Сметная прибыль 51% ФОТ (от 109 307)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</si>
  <si>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</si>
  <si>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</si>
  <si>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</si>
  <si>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76 389
22 736</t>
  </si>
  <si>
    <t>Объем=330 / 100</t>
  </si>
  <si>
    <t>Накладные расходы 97% ФОТ (от 44 070)</t>
  </si>
  <si>
    <t>Сметная прибыль 51% ФОТ (от 44 070)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</si>
  <si>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</si>
  <si>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</si>
  <si>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</si>
  <si>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</si>
  <si>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</si>
  <si>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</si>
  <si>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666 747
134 714</t>
  </si>
  <si>
    <t xml:space="preserve">      89% ФОТ (от 271943) (Поз. 126-127, 131)</t>
  </si>
  <si>
    <t xml:space="preserve">      90% ФОТ (от 390140) (Поз. 15, 87)</t>
  </si>
  <si>
    <t xml:space="preserve">      97% ФОТ (от 3035372) (Поз. 1, 3, 8, 17, 27-28, 30-36, 58, 63, 67, 69, 72, 74, 79, 81, 83, 85, 90, 92, 94, 110, 113, 115, 128-129, 132, 136, 141, 145, 152)</t>
  </si>
  <si>
    <t xml:space="preserve">      103% ФОТ (от 89536) (Поз. 139)</t>
  </si>
  <si>
    <t xml:space="preserve">      40% ФОТ (от 271943) (Поз. 126-127, 131)</t>
  </si>
  <si>
    <t xml:space="preserve">      46% ФОТ (от 390140) (Поз. 15, 87)</t>
  </si>
  <si>
    <t xml:space="preserve">      51% ФОТ (от 3035372) (Поз. 1, 3, 8, 17, 27-28, 30-36, 58, 63, 67, 69, 72, 74, 79, 81, 83, 85, 90, 92, 94, 110, 113, 115, 128-129, 132, 136, 141, 145, 152)</t>
  </si>
  <si>
    <t xml:space="preserve">      59% ФОТ (от 89536) (Поз. 139)</t>
  </si>
  <si>
    <t xml:space="preserve">               Итого Поз. 26, 29, 37-57, 59-62, 77-78, 80, 82, 88-89, 91, 93, 95-109, 111-112, 114, 116-125, 130, 133-135, 137-138, 142-144, 146-151, 153-161</t>
  </si>
  <si>
    <t xml:space="preserve">               Итого Поз. 126-127, 131</t>
  </si>
  <si>
    <t xml:space="preserve">               Накладные расходы 89% ФОТ (от 271 943)</t>
  </si>
  <si>
    <t xml:space="preserve">               Сметная прибыль 40% ФОТ (от 271 943)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</si>
  <si>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</si>
  <si>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139</t>
  </si>
  <si>
    <t xml:space="preserve">               Накладные расходы 103% ФОТ (от 89 536)</t>
  </si>
  <si>
    <t xml:space="preserve">               Сметная прибыль 59% ФОТ (от 89 536)</t>
  </si>
  <si>
    <t xml:space="preserve">               Итого Поз. 1, 3, 8, 17, 27-28, 30-36, 58, 63, 67, 69, 72, 74, 79, 81, 83, 85, 90, 92, 94, 110, 113, 115, 128-129, 132, 136, 141, 145, 152</t>
  </si>
  <si>
    <t>418 369
53 009</t>
  </si>
  <si>
    <t xml:space="preserve">               Накладные расходы 97% ФОТ (от 3 035 372)</t>
  </si>
  <si>
    <t xml:space="preserve">               Сметная прибыль 51% ФОТ (от 3 035 372)</t>
  </si>
  <si>
    <t xml:space="preserve">               Итого Поз. 15</t>
  </si>
  <si>
    <t xml:space="preserve">               Накладные расходы 90% ФОТ (от 22 834)</t>
  </si>
  <si>
    <t xml:space="preserve">               Сметная прибыль 46% ФОТ (от 22 834)</t>
  </si>
  <si>
    <t xml:space="preserve">               Итого Поз. 18-25, 75-76</t>
  </si>
  <si>
    <t xml:space="preserve">               Итого Поз. 87</t>
  </si>
  <si>
    <t xml:space="preserve">               Накладные расходы 90% ФОТ (от 367 306)</t>
  </si>
  <si>
    <t xml:space="preserve">               Сметная прибыль 46% ФОТ (от 367 306)</t>
  </si>
  <si>
    <t xml:space="preserve">               Итого Поз. 2, 4-7, 9-14, 16, 64-66, 68, 70-71, 73, 84, 86</t>
  </si>
  <si>
    <t xml:space="preserve">     Итого с оборудованием (10 624 327)</t>
  </si>
  <si>
    <t>ЛОКАЛЬНАЯ СМЕТА № 1632-2021-00-ЭС1.СУБ_03.07.060-П01</t>
  </si>
  <si>
    <t>на Внутриплощадочные сети электроснабжения. Система бесперебойного гарантированного электроснабжения, 03.07.060 Внутриплощадочные сети электроснабжения. Система бесперебойного гарантированного электроснабжения</t>
  </si>
  <si>
    <t>1632-2021-00-ЭС1.СУБ_0_0_RU_IFС</t>
  </si>
  <si>
    <t>790,34
110,12</t>
  </si>
  <si>
    <t>Накладные расходы 97% ФОТ (от 21 309,53)</t>
  </si>
  <si>
    <t>Сметная прибыль 51% ФОТ (от 21 309,53)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</si>
  <si>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</si>
  <si>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</si>
  <si>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</si>
  <si>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</si>
  <si>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53,35
32,35</t>
  </si>
  <si>
    <t>Объем=4+75+24+13+2+1+2+1</t>
  </si>
  <si>
    <t>Накладные расходы 97% ФОТ (от 88 917,78)</t>
  </si>
  <si>
    <t>Сметная прибыль 51% ФОТ (от 88 917,78)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</si>
  <si>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</si>
  <si>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</si>
  <si>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</si>
  <si>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</si>
  <si>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</si>
  <si>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</si>
  <si>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</si>
  <si>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</si>
  <si>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</si>
  <si>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</si>
  <si>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</si>
  <si>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</si>
  <si>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</si>
  <si>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</si>
  <si>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</si>
  <si>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</si>
  <si>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</si>
  <si>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</si>
  <si>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110,45
104,88</t>
  </si>
  <si>
    <t>Объем=18+18+18</t>
  </si>
  <si>
    <t>Накладные расходы 95% ФОТ (от 127 599,11)</t>
  </si>
  <si>
    <t>Сметная прибыль 53% ФОТ (от 127 599,11)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</si>
  <si>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</si>
  <si>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</si>
  <si>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</si>
  <si>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</si>
  <si>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</si>
  <si>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</si>
  <si>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</si>
  <si>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</si>
  <si>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</si>
  <si>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</si>
  <si>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</si>
  <si>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</si>
  <si>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155,01
51,24</t>
  </si>
  <si>
    <t>98,03
11,30</t>
  </si>
  <si>
    <t>1 119,46
254,69</t>
  </si>
  <si>
    <t>Накладные расходы 97% ФОТ (от 1 409,22)</t>
  </si>
  <si>
    <t>Сметная прибыль 51% ФОТ (от 1 409,22)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</si>
  <si>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</si>
  <si>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</si>
  <si>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</si>
  <si>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</si>
  <si>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94,97
31,59</t>
  </si>
  <si>
    <t>5,38
0,29</t>
  </si>
  <si>
    <t>245,85
25,91</t>
  </si>
  <si>
    <t>Накладные расходы 97% ФОТ (от 2 872,85)</t>
  </si>
  <si>
    <t>Сметная прибыль 51% ФОТ (от 2 872,85)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</si>
  <si>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</si>
  <si>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</si>
  <si>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</si>
  <si>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</si>
  <si>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558,22
421,53</t>
  </si>
  <si>
    <t>45,40
0,29</t>
  </si>
  <si>
    <t>1 036,98
12,95</t>
  </si>
  <si>
    <t>Накладные расходы 97% ФОТ (от 19 007,20)</t>
  </si>
  <si>
    <t>Сметная прибыль 51% ФОТ (от 19 007,20)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</si>
  <si>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</si>
  <si>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</si>
  <si>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</si>
  <si>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</si>
  <si>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</si>
  <si>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</si>
  <si>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</si>
  <si>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</si>
  <si>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1 491,00
810,34</t>
  </si>
  <si>
    <t>31 951,64
24 971,37</t>
  </si>
  <si>
    <t>Объем=480 / 100</t>
  </si>
  <si>
    <t>Накладные расходы 97% ФОТ (от 112 604,35)</t>
  </si>
  <si>
    <t>Сметная прибыль 51% ФОТ (от 112 604,35)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</si>
  <si>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</si>
  <si>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</si>
  <si>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</si>
  <si>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</si>
  <si>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</si>
  <si>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</si>
  <si>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</si>
  <si>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</si>
  <si>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</si>
  <si>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</si>
  <si>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</si>
  <si>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</si>
  <si>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</si>
  <si>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</si>
  <si>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</si>
  <si>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</si>
  <si>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</si>
  <si>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</si>
  <si>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239,52
235,38</t>
  </si>
  <si>
    <t>Накладные расходы 93% ФОТ (от 79 547,35)</t>
  </si>
  <si>
    <t>Сметная прибыль 62% ФОТ (от 79 547,35)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</si>
  <si>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</si>
  <si>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</si>
  <si>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</si>
  <si>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</si>
  <si>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426,54
302,06</t>
  </si>
  <si>
    <t>58,13
0,29</t>
  </si>
  <si>
    <t>9 958,10
97,16</t>
  </si>
  <si>
    <t>Накладные расходы 97% ФОТ (от 102 178,00)</t>
  </si>
  <si>
    <t>Сметная прибыль 51% ФОТ (от 102 178,00)</t>
  </si>
  <si>
    <t>ТЦ_20.2.03.02_63_6316066496_03.05.2024_02_35.1</t>
  </si>
  <si>
    <t>BBA1015 Консоль потолочная BBA с осн.150 мм (Аналог ТССЦ-509-8372 19,72/19,3=2%)</t>
  </si>
  <si>
    <t>50 032,79
97,16</t>
  </si>
  <si>
    <t>Накладные расходы 97% ФОТ (от 254 727,95)</t>
  </si>
  <si>
    <t>Сметная прибыль 51% ФОТ (от 254 727,95)</t>
  </si>
  <si>
    <t>ТЦ_01.7.15.12_63_6316066496_03.05.2024_02_34.1</t>
  </si>
  <si>
    <t>CM201001 Шпилька М10х1000 (Аналог ТССЦ-101-4950 12,91/12,63=2%)</t>
  </si>
  <si>
    <t>Накладные расходы 97% ФОТ (от 3 411,50)</t>
  </si>
  <si>
    <t>Сметная прибыль 51% ФОТ (от 3 411,50)</t>
  </si>
  <si>
    <t>ТЦ_14.5.01.10_63_6316066496_25.04.2024_02_29.1</t>
  </si>
  <si>
    <t>DF1201 Пена однокомпонентная огнезащитная, баллон 740 мл (Аналог ТССЦ-113-0770 318,46/312,17=2%)</t>
  </si>
  <si>
    <t>Объем=400 / 100</t>
  </si>
  <si>
    <t>Накладные расходы 97% ФОТ (от 27 425,72)</t>
  </si>
  <si>
    <t>Сметная прибыль 51% ФОТ (от 27 425,72)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</si>
  <si>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</si>
  <si>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</si>
  <si>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</si>
  <si>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</si>
  <si>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15 723,20
2 251,72</t>
  </si>
  <si>
    <t>Объем=(400+200+150+800+20+110+90) / 100</t>
  </si>
  <si>
    <t>Накладные расходы 97% ФОТ (от 85 230,47)</t>
  </si>
  <si>
    <t>Сметная прибыль 51% ФОТ (от 85 230,47)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</si>
  <si>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</si>
  <si>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</si>
  <si>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</si>
  <si>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</si>
  <si>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</si>
  <si>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</si>
  <si>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</si>
  <si>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</si>
  <si>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Объем=800*1,02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</si>
  <si>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</si>
  <si>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</si>
  <si>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</si>
  <si>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</si>
  <si>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</si>
  <si>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</si>
  <si>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117 380,99
27 969,54</t>
  </si>
  <si>
    <t xml:space="preserve">      93% ФОТ (от 79547,35) (Поз. 36)</t>
  </si>
  <si>
    <t xml:space="preserve">      95% ФОТ (от 127599,11) (Поз. 12)</t>
  </si>
  <si>
    <t xml:space="preserve">      97% ФОТ (от 720397,56) (Поз. 1, 3, 17, 19, 21, 23, 28, 38, 40, 42, 44, 47)</t>
  </si>
  <si>
    <t xml:space="preserve">      51% ФОТ (от 720397,56) (Поз. 1, 3, 17, 19, 21, 23, 28, 38, 40, 42, 44, 47)</t>
  </si>
  <si>
    <t xml:space="preserve">      53% ФОТ (от 127599,11) (Поз. 12)</t>
  </si>
  <si>
    <t xml:space="preserve">      62% ФОТ (от 79547,35) (Поз. 36)</t>
  </si>
  <si>
    <t xml:space="preserve">               Итого Поз. 36</t>
  </si>
  <si>
    <t xml:space="preserve">               Накладные расходы 93% ФОТ (от 79 547,35)</t>
  </si>
  <si>
    <t xml:space="preserve">               Сметная прибыль 62% ФОТ (от 79 547,35)</t>
  </si>
  <si>
    <t xml:space="preserve">               Итого Поз. 1, 3, 17, 19, 21, 23, 28, 38, 40, 42, 44, 47</t>
  </si>
  <si>
    <t>116 671,81
27 969,54</t>
  </si>
  <si>
    <t xml:space="preserve">               Накладные расходы 97% ФОТ (от 720 397,56)</t>
  </si>
  <si>
    <t xml:space="preserve">               Сметная прибыль 51% ФОТ (от 720 397,56)</t>
  </si>
  <si>
    <t xml:space="preserve">               Итого Поз. 2, 13-16, 20, 22, 24-27, 29-35, 37, 39, 41, 43, 45-46, 48-54</t>
  </si>
  <si>
    <t xml:space="preserve">               Итого Поз. 12</t>
  </si>
  <si>
    <t xml:space="preserve">               Накладные расходы 95% ФОТ (от 127 599,11)</t>
  </si>
  <si>
    <t xml:space="preserve">               Сметная прибыль 53% ФОТ (от 127 599,11)</t>
  </si>
  <si>
    <t xml:space="preserve">               Итого Поз. 4-11, 18</t>
  </si>
  <si>
    <t xml:space="preserve">     Итого с оборудованием (103 257,64)</t>
  </si>
  <si>
    <t>Заказчик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</si>
  <si>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</si>
  <si>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</si>
  <si>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</si>
  <si>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</si>
  <si>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</si>
  <si>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</si>
  <si>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</si>
  <si>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</si>
  <si>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</si>
  <si>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</si>
  <si>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</si>
  <si>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</si>
  <si>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</si>
  <si>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</si>
  <si>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</si>
  <si>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</si>
  <si>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</si>
  <si>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</si>
  <si>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</si>
  <si>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</si>
  <si>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</si>
  <si>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</si>
  <si>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Зимние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</si>
  <si>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</si>
  <si>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</si>
  <si>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</si>
  <si>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</si>
  <si>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</si>
  <si>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</si>
  <si>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</si>
  <si>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</si>
  <si>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</si>
  <si>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</si>
  <si>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</si>
  <si>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</si>
  <si>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</si>
  <si>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</si>
  <si>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</si>
  <si>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</si>
  <si>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</si>
  <si>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</si>
  <si>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</si>
  <si>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</si>
  <si>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</si>
  <si>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</si>
  <si>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</si>
  <si>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</si>
  <si>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</si>
  <si>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</si>
  <si>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Сводный сметный расчет в сумме   1 767 693,35 тыс. руб.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</si>
  <si>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</si>
  <si>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</si>
  <si>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</si>
  <si>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</si>
  <si>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</si>
  <si>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</si>
  <si>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</si>
  <si>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</si>
  <si>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</si>
  <si>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</si>
  <si>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</si>
  <si>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</si>
  <si>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</si>
  <si>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</si>
  <si>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</si>
  <si>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</si>
  <si>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</si>
  <si>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</si>
  <si>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1632-2021-2.2.2-ЭОМ_07.04.021-П-00-00</t>
  </si>
  <si>
    <t>1632-2021-2.2.3-ЭОМ_07.04.022-П-00-00</t>
  </si>
  <si>
    <t>1632-2021-2.2.4, 2.1.6-ЭОМ_07.04.023_07.04.045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</si>
  <si>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</si>
  <si>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</si>
  <si>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</si>
  <si>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</si>
  <si>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</si>
  <si>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</si>
  <si>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</si>
  <si>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</si>
  <si>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</si>
  <si>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</si>
  <si>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</si>
  <si>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</si>
  <si>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 xml:space="preserve">     Итого с непредвиденными, в том числе:</t>
  </si>
  <si>
    <t>Материалы</t>
  </si>
  <si>
    <t>Строительно-монтажные работы</t>
  </si>
  <si>
    <t>Договорной коэффициент Кд</t>
  </si>
  <si>
    <r>
      <t xml:space="preserve">     Итого, с учетом договорного коэффициента </t>
    </r>
    <r>
      <rPr>
        <i/>
        <sz val="8"/>
        <rFont val="Arial"/>
        <family val="2"/>
        <charset val="204"/>
      </rPr>
      <t xml:space="preserve"> (коэффициент применяется на стоимость строительно-монтажных работ, за исключением стоимости материально-технических ресурсов)</t>
    </r>
  </si>
  <si>
    <t>Составил:  ____________________________</t>
  </si>
  <si>
    <t xml:space="preserve">Проверил:  ____________________________ </t>
  </si>
  <si>
    <t>Оборудование</t>
  </si>
  <si>
    <t>материалы</t>
  </si>
  <si>
    <t xml:space="preserve">оборудование </t>
  </si>
  <si>
    <t>работы</t>
  </si>
  <si>
    <t>Форма № 1</t>
  </si>
  <si>
    <t xml:space="preserve"> </t>
  </si>
  <si>
    <t>(наименование организации)</t>
  </si>
  <si>
    <t>"Утвержден" "___"______________________2025г</t>
  </si>
  <si>
    <t>Сводный сметный расчет в сумме   1 666 122,32 тыс. руб.</t>
  </si>
  <si>
    <t>Г1:Г7.С*5,2%</t>
  </si>
  <si>
    <t>Г1:Г7.М*5,2%</t>
  </si>
  <si>
    <t>2,1%Г1.С:Г8.С</t>
  </si>
  <si>
    <t>2,1%Г1.М:Г8.М</t>
  </si>
  <si>
    <t>3,5%Г1.С:Г8.С</t>
  </si>
  <si>
    <t>3,5%Г1.М:Г8.М</t>
  </si>
  <si>
    <t>2,5%Г1.С:Г8.С</t>
  </si>
  <si>
    <t>2,5%Г1.М:Г8.М</t>
  </si>
  <si>
    <t>2%Г1.С:Г8.С</t>
  </si>
  <si>
    <t>2%Г1.М:Г8.М</t>
  </si>
  <si>
    <t>3%Г1.С:Г12.С</t>
  </si>
  <si>
    <t>3%Г1.М:Г12.М</t>
  </si>
  <si>
    <t>3%Г1.О:Г12.О</t>
  </si>
  <si>
    <t>3%Г1.П:Г12.П</t>
  </si>
  <si>
    <t>20%Г1.С:Г14.С</t>
  </si>
  <si>
    <t>20%Г1.М:Г14.М</t>
  </si>
  <si>
    <t>20%Г1.О:Г14.О</t>
  </si>
  <si>
    <t>20%Г1.П:Г14.П</t>
  </si>
  <si>
    <t>ВЗиС</t>
  </si>
  <si>
    <t>ЗУ</t>
  </si>
  <si>
    <t>Вахта</t>
  </si>
  <si>
    <t>Перевозка</t>
  </si>
  <si>
    <t>Перебазировка</t>
  </si>
  <si>
    <t>Непредвид.</t>
  </si>
  <si>
    <t>итого</t>
  </si>
  <si>
    <t>ндс</t>
  </si>
  <si>
    <t>всего,с НДС</t>
  </si>
  <si>
    <t>ст-ть за ед, с НДС</t>
  </si>
  <si>
    <t>за единицу</t>
  </si>
  <si>
    <t xml:space="preserve">9 958,10
</t>
  </si>
  <si>
    <t>ЗА единицу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</si>
</sst>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#,##0.0"/>
    <numFmt numFmtId="170" formatCode="#,##0.0000"/>
  </numFmts>
  <fonts count="36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i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i/>
      <sz val="14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4"/>
      <color rgb="FFFF0000"/>
      <name val="Calibri"/>
      <family val="2"/>
      <charset val="204"/>
    </font>
    <font>
      <b/>
      <sz val="14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42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165" fontId="4" fillId="0" borderId="4" xfId="0" applyNumberFormat="1" applyFont="1" applyFill="1" applyBorder="1" applyAlignment="1" applyProtection="1">
      <alignment horizontal="center" vertical="top" wrapText="1"/>
    </xf>
    <xf numFmtId="166" fontId="4" fillId="0" borderId="4" xfId="0" applyNumberFormat="1" applyFont="1" applyFill="1" applyBorder="1" applyAlignment="1" applyProtection="1">
      <alignment horizontal="center" vertical="top" wrapText="1"/>
    </xf>
    <xf numFmtId="167" fontId="4" fillId="0" borderId="4" xfId="0" applyNumberFormat="1" applyFont="1" applyFill="1" applyBorder="1" applyAlignment="1" applyProtection="1">
      <alignment horizontal="center" vertical="top" wrapText="1"/>
    </xf>
    <xf numFmtId="168" fontId="4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center"/>
    </xf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49" fontId="11" fillId="0" borderId="0" xfId="1" applyNumberFormat="1" applyFont="1"/>
    <xf numFmtId="0" fontId="11" fillId="0" borderId="0" xfId="1" applyFont="1" applyAlignment="1">
      <alignment horizontal="right"/>
    </xf>
    <xf numFmtId="49" fontId="1" fillId="0" borderId="0" xfId="1" applyNumberFormat="1" applyFont="1"/>
    <xf numFmtId="0" fontId="3" fillId="0" borderId="0" xfId="1" applyFont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6" fillId="0" borderId="0" xfId="1" applyNumberFormat="1" applyFont="1" applyAlignment="1">
      <alignment vertical="top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6" fillId="0" borderId="0" xfId="1" applyFont="1"/>
    <xf numFmtId="49" fontId="11" fillId="0" borderId="0" xfId="1" applyNumberFormat="1" applyFont="1" applyAlignment="1">
      <alignment horizontal="left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15" fillId="0" borderId="0" xfId="1" applyFont="1" applyAlignment="1">
      <alignment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169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9" fontId="4" fillId="0" borderId="4" xfId="1" applyNumberFormat="1" applyFont="1" applyBorder="1"/>
    <xf numFmtId="4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11" fillId="0" borderId="0" xfId="1" applyFont="1" applyAlignment="1">
      <alignment wrapText="1"/>
    </xf>
    <xf numFmtId="169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/>
    </xf>
    <xf numFmtId="0" fontId="1" fillId="0" borderId="4" xfId="1" applyFont="1" applyBorder="1" applyAlignment="1">
      <alignment horizontal="right" vertical="top"/>
    </xf>
    <xf numFmtId="0" fontId="1" fillId="0" borderId="0" xfId="1" applyFont="1" applyAlignment="1">
      <alignment wrapText="1"/>
    </xf>
    <xf numFmtId="49" fontId="3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6" fillId="0" borderId="2" xfId="1" applyFont="1" applyBorder="1"/>
    <xf numFmtId="0" fontId="3" fillId="0" borderId="0" xfId="1" applyFont="1" applyAlignment="1">
      <alignment horizontal="left" vertical="top"/>
    </xf>
    <xf numFmtId="0" fontId="1" fillId="0" borderId="0" xfId="1" applyFont="1"/>
    <xf numFmtId="164" fontId="1" fillId="0" borderId="4" xfId="1" applyNumberFormat="1" applyFont="1" applyBorder="1" applyAlignment="1">
      <alignment horizontal="right" vertical="top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top" wrapText="1"/>
    </xf>
    <xf numFmtId="49" fontId="4" fillId="2" borderId="4" xfId="0" applyNumberFormat="1" applyFont="1" applyFill="1" applyBorder="1" applyAlignment="1" applyProtection="1">
      <alignment horizontal="left" vertical="top" wrapText="1"/>
    </xf>
    <xf numFmtId="1" fontId="4" fillId="2" borderId="4" xfId="0" applyNumberFormat="1" applyFont="1" applyFill="1" applyBorder="1" applyAlignment="1" applyProtection="1">
      <alignment horizontal="center" vertical="top" wrapText="1"/>
    </xf>
    <xf numFmtId="4" fontId="4" fillId="2" borderId="4" xfId="0" applyNumberFormat="1" applyFont="1" applyFill="1" applyBorder="1" applyAlignment="1" applyProtection="1">
      <alignment horizontal="right" vertical="top" wrapText="1"/>
    </xf>
    <xf numFmtId="4" fontId="11" fillId="2" borderId="4" xfId="0" applyNumberFormat="1" applyFont="1" applyFill="1" applyBorder="1" applyAlignment="1" applyProtection="1">
      <alignment horizontal="right" vertical="top" wrapText="1"/>
    </xf>
    <xf numFmtId="0" fontId="2" fillId="0" borderId="0" xfId="0" applyFont="1"/>
    <xf numFmtId="4" fontId="4" fillId="0" borderId="4" xfId="0" applyNumberFormat="1" applyFont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3" fontId="13" fillId="0" borderId="4" xfId="1" applyNumberFormat="1" applyFont="1" applyBorder="1" applyAlignment="1">
      <alignment horizontal="right" vertical="top" wrapText="1"/>
    </xf>
    <xf numFmtId="0" fontId="13" fillId="0" borderId="4" xfId="1" applyFont="1" applyBorder="1" applyAlignment="1">
      <alignment horizontal="right" vertical="top" wrapText="1"/>
    </xf>
    <xf numFmtId="0" fontId="16" fillId="0" borderId="0" xfId="1" applyFont="1"/>
    <xf numFmtId="0" fontId="13" fillId="0" borderId="0" xfId="1" applyFont="1" applyAlignment="1">
      <alignment wrapText="1"/>
    </xf>
    <xf numFmtId="3" fontId="16" fillId="0" borderId="0" xfId="1" applyNumberFormat="1" applyFont="1"/>
    <xf numFmtId="4" fontId="16" fillId="0" borderId="0" xfId="1" applyNumberFormat="1" applyFont="1"/>
    <xf numFmtId="170" fontId="6" fillId="0" borderId="4" xfId="1" applyNumberFormat="1" applyFont="1" applyBorder="1" applyAlignment="1">
      <alignment horizontal="right" vertical="top" wrapText="1"/>
    </xf>
    <xf numFmtId="3" fontId="1" fillId="0" borderId="4" xfId="1" applyNumberFormat="1" applyFont="1" applyBorder="1" applyAlignment="1">
      <alignment horizontal="right" vertical="top" wrapText="1"/>
    </xf>
    <xf numFmtId="4" fontId="2" fillId="0" borderId="0" xfId="1" applyNumberFormat="1"/>
    <xf numFmtId="3" fontId="11" fillId="0" borderId="4" xfId="1" applyNumberFormat="1" applyFont="1" applyBorder="1" applyAlignment="1">
      <alignment horizontal="right" vertical="top" wrapText="1"/>
    </xf>
    <xf numFmtId="3" fontId="4" fillId="0" borderId="4" xfId="1" applyNumberFormat="1" applyFont="1" applyBorder="1" applyAlignment="1">
      <alignment horizontal="right" vertical="top" wrapText="1"/>
    </xf>
    <xf numFmtId="3" fontId="2" fillId="0" borderId="0" xfId="1" applyNumberFormat="1"/>
    <xf numFmtId="4" fontId="3" fillId="0" borderId="4" xfId="1" applyNumberFormat="1" applyFont="1" applyBorder="1" applyAlignment="1">
      <alignment horizontal="right" vertical="top" wrapText="1"/>
    </xf>
    <xf numFmtId="4" fontId="11" fillId="0" borderId="4" xfId="1" applyNumberFormat="1" applyFont="1" applyBorder="1" applyAlignment="1">
      <alignment horizontal="right" vertical="top" wrapText="1"/>
    </xf>
    <xf numFmtId="0" fontId="1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1" fillId="0" borderId="0" xfId="0" applyNumberFormat="1" applyFont="1"/>
    <xf numFmtId="49" fontId="6" fillId="0" borderId="0" xfId="0" applyNumberFormat="1" applyFont="1" applyAlignment="1">
      <alignment vertical="center"/>
    </xf>
    <xf numFmtId="0" fontId="3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4" fillId="2" borderId="4" xfId="0" applyNumberFormat="1" applyFont="1" applyFill="1" applyBorder="1" applyAlignment="1" applyProtection="1">
      <alignment horizontal="left" vertical="top" wrapText="1"/>
    </xf>
    <xf numFmtId="170" fontId="17" fillId="0" borderId="4" xfId="1" applyNumberFormat="1" applyFont="1" applyBorder="1" applyAlignment="1">
      <alignment horizontal="right" vertical="top" wrapText="1"/>
    </xf>
    <xf numFmtId="4" fontId="1" fillId="2" borderId="4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/>
    <xf numFmtId="3" fontId="1" fillId="0" borderId="0" xfId="1" applyNumberFormat="1" applyFont="1"/>
    <xf numFmtId="3" fontId="1" fillId="0" borderId="13" xfId="1" applyNumberFormat="1" applyFont="1" applyBorder="1"/>
    <xf numFmtId="168" fontId="4" fillId="2" borderId="4" xfId="0" applyNumberFormat="1" applyFont="1" applyFill="1" applyBorder="1" applyAlignment="1" applyProtection="1">
      <alignment horizontal="center" vertical="top" wrapText="1"/>
    </xf>
    <xf numFmtId="2" fontId="4" fillId="2" borderId="4" xfId="0" applyNumberFormat="1" applyFont="1" applyFill="1" applyBorder="1" applyAlignment="1" applyProtection="1">
      <alignment horizontal="center" vertical="top" wrapText="1"/>
    </xf>
    <xf numFmtId="164" fontId="4" fillId="2" borderId="4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" fontId="19" fillId="0" borderId="0" xfId="0" applyNumberFormat="1" applyFont="1" applyFill="1" applyBorder="1" applyAlignment="1" applyProtection="1">
      <alignment horizontal="center" vertical="center"/>
    </xf>
    <xf numFmtId="169" fontId="2" fillId="0" borderId="0" xfId="0" applyNumberFormat="1" applyFont="1" applyFill="1" applyBorder="1" applyAlignment="1" applyProtection="1">
      <alignment horizontal="center" vertical="center" wrapText="1"/>
    </xf>
    <xf numFmtId="169" fontId="19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>
      <alignment horizontal="center" vertical="center"/>
    </xf>
    <xf numFmtId="169" fontId="2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4" fontId="16" fillId="0" borderId="0" xfId="1" applyNumberFormat="1" applyFont="1" applyAlignment="1">
      <alignment horizontal="center" vertical="center"/>
    </xf>
    <xf numFmtId="169" fontId="16" fillId="0" borderId="0" xfId="1" applyNumberFormat="1" applyFont="1" applyAlignment="1">
      <alignment horizontal="center" vertical="center"/>
    </xf>
    <xf numFmtId="4" fontId="2" fillId="0" borderId="0" xfId="1" applyNumberFormat="1" applyAlignment="1">
      <alignment horizontal="center" vertical="center"/>
    </xf>
    <xf numFmtId="169" fontId="2" fillId="0" borderId="0" xfId="1" applyNumberFormat="1" applyAlignment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169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69" fontId="3" fillId="0" borderId="0" xfId="0" applyNumberFormat="1" applyFont="1" applyAlignment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</xf>
    <xf numFmtId="169" fontId="1" fillId="0" borderId="0" xfId="0" applyNumberFormat="1" applyFont="1" applyFill="1" applyBorder="1" applyAlignment="1" applyProtection="1">
      <alignment horizontal="center" vertical="center"/>
    </xf>
    <xf numFmtId="4" fontId="20" fillId="0" borderId="0" xfId="0" applyNumberFormat="1" applyFont="1" applyFill="1" applyBorder="1" applyAlignment="1" applyProtection="1">
      <alignment horizontal="center" vertical="center"/>
    </xf>
    <xf numFmtId="4" fontId="20" fillId="0" borderId="0" xfId="0" applyNumberFormat="1" applyFont="1" applyFill="1" applyBorder="1" applyAlignment="1" applyProtection="1">
      <alignment horizontal="center" vertical="center" wrapText="1"/>
    </xf>
    <xf numFmtId="4" fontId="20" fillId="0" borderId="0" xfId="0" applyNumberFormat="1" applyFont="1" applyAlignment="1">
      <alignment horizontal="center" vertical="center"/>
    </xf>
    <xf numFmtId="4" fontId="21" fillId="0" borderId="0" xfId="1" applyNumberFormat="1" applyFont="1" applyAlignment="1">
      <alignment horizontal="center" vertical="center"/>
    </xf>
    <xf numFmtId="4" fontId="20" fillId="0" borderId="0" xfId="1" applyNumberFormat="1" applyFont="1" applyAlignment="1">
      <alignment horizontal="center" vertical="center"/>
    </xf>
    <xf numFmtId="4" fontId="11" fillId="0" borderId="0" xfId="0" applyNumberFormat="1" applyFont="1" applyFill="1" applyBorder="1" applyAlignment="1" applyProtection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/>
    </xf>
    <xf numFmtId="4" fontId="20" fillId="2" borderId="0" xfId="0" applyNumberFormat="1" applyFont="1" applyFill="1" applyBorder="1" applyAlignment="1" applyProtection="1">
      <alignment horizontal="center" vertical="center"/>
    </xf>
    <xf numFmtId="4" fontId="22" fillId="4" borderId="0" xfId="0" applyNumberFormat="1" applyFont="1" applyFill="1" applyBorder="1" applyAlignment="1" applyProtection="1">
      <alignment horizontal="center" vertical="center"/>
    </xf>
    <xf numFmtId="4" fontId="22" fillId="4" borderId="0" xfId="0" applyNumberFormat="1" applyFont="1" applyFill="1" applyBorder="1" applyAlignment="1" applyProtection="1">
      <alignment horizontal="center" vertical="center" wrapText="1"/>
    </xf>
    <xf numFmtId="4" fontId="22" fillId="4" borderId="0" xfId="0" applyNumberFormat="1" applyFont="1" applyFill="1" applyAlignment="1">
      <alignment horizontal="center" vertical="center"/>
    </xf>
    <xf numFmtId="4" fontId="23" fillId="4" borderId="0" xfId="1" applyNumberFormat="1" applyFont="1" applyFill="1" applyAlignment="1">
      <alignment horizontal="center" vertical="center"/>
    </xf>
    <xf numFmtId="4" fontId="22" fillId="4" borderId="0" xfId="1" applyNumberFormat="1" applyFont="1" applyFill="1" applyAlignment="1">
      <alignment horizontal="center" vertical="center"/>
    </xf>
    <xf numFmtId="4" fontId="7" fillId="4" borderId="0" xfId="0" applyNumberFormat="1" applyFont="1" applyFill="1" applyBorder="1" applyAlignment="1" applyProtection="1">
      <alignment horizontal="center" vertical="center"/>
    </xf>
    <xf numFmtId="4" fontId="7" fillId="4" borderId="0" xfId="0" applyNumberFormat="1" applyFont="1" applyFill="1" applyAlignment="1">
      <alignment horizontal="center" vertical="center"/>
    </xf>
    <xf numFmtId="4" fontId="24" fillId="4" borderId="0" xfId="0" applyNumberFormat="1" applyFont="1" applyFill="1" applyBorder="1" applyAlignment="1" applyProtection="1">
      <alignment horizontal="center" vertical="center"/>
    </xf>
    <xf numFmtId="0" fontId="19" fillId="2" borderId="0" xfId="0" applyNumberFormat="1" applyFont="1" applyFill="1" applyBorder="1" applyAlignment="1" applyProtection="1">
      <alignment horizontal="center" vertical="center"/>
    </xf>
    <xf numFmtId="169" fontId="2" fillId="2" borderId="0" xfId="0" applyNumberFormat="1" applyFont="1" applyFill="1" applyBorder="1" applyAlignment="1" applyProtection="1">
      <alignment horizontal="center" vertical="center"/>
    </xf>
    <xf numFmtId="4" fontId="2" fillId="2" borderId="0" xfId="0" applyNumberFormat="1" applyFont="1" applyFill="1" applyBorder="1" applyAlignment="1" applyProtection="1">
      <alignment horizontal="center" vertical="center"/>
    </xf>
    <xf numFmtId="4" fontId="22" fillId="2" borderId="0" xfId="0" applyNumberFormat="1" applyFont="1" applyFill="1" applyBorder="1" applyAlignment="1" applyProtection="1">
      <alignment horizontal="center" vertical="center"/>
    </xf>
    <xf numFmtId="4" fontId="4" fillId="2" borderId="0" xfId="0" applyNumberFormat="1" applyFont="1" applyFill="1" applyBorder="1" applyAlignment="1" applyProtection="1">
      <alignment horizontal="center" vertical="center"/>
    </xf>
    <xf numFmtId="0" fontId="19" fillId="0" borderId="13" xfId="0" applyNumberFormat="1" applyFont="1" applyFill="1" applyBorder="1" applyAlignment="1" applyProtection="1">
      <alignment horizontal="center" vertical="center"/>
    </xf>
    <xf numFmtId="4" fontId="20" fillId="0" borderId="13" xfId="0" applyNumberFormat="1" applyFont="1" applyFill="1" applyBorder="1" applyAlignment="1" applyProtection="1">
      <alignment horizontal="center" vertical="center"/>
    </xf>
    <xf numFmtId="169" fontId="2" fillId="0" borderId="13" xfId="0" applyNumberFormat="1" applyFont="1" applyFill="1" applyBorder="1" applyAlignment="1" applyProtection="1">
      <alignment horizontal="center" vertical="center"/>
    </xf>
    <xf numFmtId="4" fontId="2" fillId="0" borderId="13" xfId="0" applyNumberFormat="1" applyFont="1" applyFill="1" applyBorder="1" applyAlignment="1" applyProtection="1">
      <alignment horizontal="center" vertical="center"/>
    </xf>
    <xf numFmtId="4" fontId="22" fillId="4" borderId="13" xfId="0" applyNumberFormat="1" applyFont="1" applyFill="1" applyBorder="1" applyAlignment="1" applyProtection="1">
      <alignment horizontal="center" vertical="center"/>
    </xf>
    <xf numFmtId="49" fontId="25" fillId="0" borderId="0" xfId="0" applyNumberFormat="1" applyFont="1" applyFill="1" applyBorder="1" applyAlignment="1" applyProtection="1"/>
    <xf numFmtId="49" fontId="26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left"/>
    </xf>
    <xf numFmtId="0" fontId="25" fillId="0" borderId="2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49" fontId="27" fillId="0" borderId="7" xfId="0" applyNumberFormat="1" applyFont="1" applyFill="1" applyBorder="1" applyAlignment="1" applyProtection="1">
      <alignment horizontal="center" vertical="center" wrapText="1"/>
    </xf>
    <xf numFmtId="49" fontId="29" fillId="0" borderId="4" xfId="0" applyNumberFormat="1" applyFont="1" applyFill="1" applyBorder="1" applyAlignment="1" applyProtection="1">
      <alignment horizontal="center" vertical="top" wrapText="1"/>
    </xf>
    <xf numFmtId="49" fontId="25" fillId="0" borderId="1" xfId="0" applyNumberFormat="1" applyFont="1" applyFill="1" applyBorder="1" applyAlignment="1" applyProtection="1">
      <alignment vertical="top" wrapText="1"/>
    </xf>
    <xf numFmtId="49" fontId="25" fillId="0" borderId="3" xfId="0" applyNumberFormat="1" applyFont="1" applyFill="1" applyBorder="1" applyAlignment="1" applyProtection="1">
      <alignment horizontal="right" vertical="top"/>
    </xf>
    <xf numFmtId="49" fontId="29" fillId="2" borderId="4" xfId="0" applyNumberFormat="1" applyFont="1" applyFill="1" applyBorder="1" applyAlignment="1" applyProtection="1">
      <alignment horizontal="center" vertical="top" wrapText="1"/>
    </xf>
    <xf numFmtId="49" fontId="25" fillId="0" borderId="0" xfId="0" applyNumberFormat="1" applyFont="1"/>
    <xf numFmtId="0" fontId="25" fillId="0" borderId="0" xfId="0" applyNumberFormat="1" applyFont="1" applyFill="1" applyBorder="1" applyAlignment="1" applyProtection="1"/>
    <xf numFmtId="49" fontId="27" fillId="0" borderId="4" xfId="0" applyNumberFormat="1" applyFont="1" applyFill="1" applyBorder="1" applyAlignment="1" applyProtection="1">
      <alignment horizontal="center" vertical="center"/>
    </xf>
    <xf numFmtId="1" fontId="29" fillId="0" borderId="4" xfId="0" applyNumberFormat="1" applyFont="1" applyFill="1" applyBorder="1" applyAlignment="1" applyProtection="1">
      <alignment horizontal="center" vertical="top" wrapText="1"/>
    </xf>
    <xf numFmtId="0" fontId="25" fillId="0" borderId="3" xfId="0" applyNumberFormat="1" applyFont="1" applyFill="1" applyBorder="1" applyAlignment="1" applyProtection="1">
      <alignment horizontal="center" vertical="top" wrapText="1"/>
    </xf>
    <xf numFmtId="1" fontId="29" fillId="2" borderId="4" xfId="0" applyNumberFormat="1" applyFont="1" applyFill="1" applyBorder="1" applyAlignment="1" applyProtection="1">
      <alignment horizontal="center" vertical="top" wrapText="1"/>
    </xf>
    <xf numFmtId="2" fontId="29" fillId="0" borderId="4" xfId="0" applyNumberFormat="1" applyFont="1" applyFill="1" applyBorder="1" applyAlignment="1" applyProtection="1">
      <alignment horizontal="center" vertical="top" wrapText="1"/>
    </xf>
    <xf numFmtId="164" fontId="29" fillId="0" borderId="4" xfId="0" applyNumberFormat="1" applyFont="1" applyFill="1" applyBorder="1" applyAlignment="1" applyProtection="1">
      <alignment horizontal="center" vertical="top" wrapText="1"/>
    </xf>
    <xf numFmtId="166" fontId="29" fillId="0" borderId="4" xfId="0" applyNumberFormat="1" applyFont="1" applyFill="1" applyBorder="1" applyAlignment="1" applyProtection="1">
      <alignment horizontal="center" vertical="top" wrapText="1"/>
    </xf>
    <xf numFmtId="168" fontId="29" fillId="0" borderId="4" xfId="0" applyNumberFormat="1" applyFont="1" applyFill="1" applyBorder="1" applyAlignment="1" applyProtection="1">
      <alignment horizontal="center" vertical="top" wrapText="1"/>
    </xf>
    <xf numFmtId="165" fontId="29" fillId="0" borderId="4" xfId="0" applyNumberFormat="1" applyFont="1" applyFill="1" applyBorder="1" applyAlignment="1" applyProtection="1">
      <alignment horizontal="center" vertical="top" wrapText="1"/>
    </xf>
    <xf numFmtId="0" fontId="19" fillId="0" borderId="14" xfId="0" applyNumberFormat="1" applyFont="1" applyFill="1" applyBorder="1" applyAlignment="1" applyProtection="1">
      <alignment horizontal="center" vertical="center"/>
    </xf>
    <xf numFmtId="167" fontId="29" fillId="0" borderId="4" xfId="0" applyNumberFormat="1" applyFont="1" applyFill="1" applyBorder="1" applyAlignment="1" applyProtection="1">
      <alignment horizontal="center" vertical="top" wrapText="1"/>
    </xf>
    <xf numFmtId="49" fontId="4" fillId="5" borderId="4" xfId="0" applyNumberFormat="1" applyFont="1" applyFill="1" applyBorder="1" applyAlignment="1" applyProtection="1">
      <alignment horizontal="center" vertical="top" wrapText="1"/>
    </xf>
    <xf numFmtId="49" fontId="4" fillId="3" borderId="4" xfId="0" applyNumberFormat="1" applyFont="1" applyFill="1" applyBorder="1" applyAlignment="1" applyProtection="1">
      <alignment horizontal="center" vertical="top" wrapText="1"/>
    </xf>
    <xf numFmtId="49" fontId="4" fillId="3" borderId="4" xfId="0" applyNumberFormat="1" applyFont="1" applyFill="1" applyBorder="1" applyAlignment="1" applyProtection="1">
      <alignment horizontal="left" vertical="top" wrapText="1"/>
    </xf>
    <xf numFmtId="1" fontId="4" fillId="3" borderId="4" xfId="0" applyNumberFormat="1" applyFont="1" applyFill="1" applyBorder="1" applyAlignment="1" applyProtection="1">
      <alignment horizontal="center" vertical="top" wrapText="1"/>
    </xf>
    <xf numFmtId="4" fontId="4" fillId="3" borderId="4" xfId="0" applyNumberFormat="1" applyFont="1" applyFill="1" applyBorder="1" applyAlignment="1" applyProtection="1">
      <alignment horizontal="right" vertical="top" wrapText="1"/>
    </xf>
    <xf numFmtId="0" fontId="4" fillId="3" borderId="4" xfId="0" applyNumberFormat="1" applyFont="1" applyFill="1" applyBorder="1" applyAlignment="1" applyProtection="1">
      <alignment horizontal="left" vertical="top" wrapText="1"/>
    </xf>
    <xf numFmtId="4" fontId="11" fillId="3" borderId="4" xfId="0" applyNumberFormat="1" applyFont="1" applyFill="1" applyBorder="1" applyAlignment="1" applyProtection="1">
      <alignment horizontal="right" vertical="top" wrapText="1"/>
    </xf>
    <xf numFmtId="49" fontId="29" fillId="3" borderId="4" xfId="0" applyNumberFormat="1" applyFont="1" applyFill="1" applyBorder="1" applyAlignment="1" applyProtection="1">
      <alignment horizontal="center" vertical="top" wrapText="1"/>
    </xf>
    <xf numFmtId="0" fontId="33" fillId="0" borderId="0" xfId="0" applyNumberFormat="1" applyFont="1" applyFill="1" applyBorder="1" applyAlignment="1" applyProtection="1"/>
    <xf numFmtId="49" fontId="9" fillId="0" borderId="4" xfId="0" applyNumberFormat="1" applyFont="1" applyFill="1" applyBorder="1" applyAlignment="1" applyProtection="1">
      <alignment horizontal="center" vertical="center"/>
    </xf>
    <xf numFmtId="1" fontId="11" fillId="0" borderId="4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11" fillId="2" borderId="4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2" fontId="11" fillId="0" borderId="4" xfId="0" applyNumberFormat="1" applyFont="1" applyFill="1" applyBorder="1" applyAlignment="1" applyProtection="1">
      <alignment horizontal="center" vertical="top" wrapText="1"/>
    </xf>
    <xf numFmtId="164" fontId="11" fillId="0" borderId="4" xfId="0" applyNumberFormat="1" applyFont="1" applyFill="1" applyBorder="1" applyAlignment="1" applyProtection="1">
      <alignment horizontal="center" vertical="top" wrapText="1"/>
    </xf>
    <xf numFmtId="167" fontId="11" fillId="0" borderId="4" xfId="0" applyNumberFormat="1" applyFont="1" applyFill="1" applyBorder="1" applyAlignment="1" applyProtection="1">
      <alignment horizontal="center" vertical="top" wrapText="1"/>
    </xf>
    <xf numFmtId="166" fontId="11" fillId="0" borderId="4" xfId="0" applyNumberFormat="1" applyFont="1" applyFill="1" applyBorder="1" applyAlignment="1" applyProtection="1">
      <alignment horizontal="center" vertical="top" wrapText="1"/>
    </xf>
    <xf numFmtId="4" fontId="1" fillId="2" borderId="4" xfId="1" applyNumberFormat="1" applyFont="1" applyFill="1" applyBorder="1" applyAlignment="1">
      <alignment horizontal="right" vertical="top" wrapText="1"/>
    </xf>
    <xf numFmtId="169" fontId="1" fillId="2" borderId="4" xfId="1" applyNumberFormat="1" applyFont="1" applyFill="1" applyBorder="1" applyAlignment="1">
      <alignment horizontal="right" vertical="top" wrapText="1"/>
    </xf>
    <xf numFmtId="49" fontId="1" fillId="2" borderId="4" xfId="1" applyNumberFormat="1" applyFont="1" applyFill="1" applyBorder="1" applyAlignment="1">
      <alignment horizontal="center" vertical="top" wrapText="1"/>
    </xf>
    <xf numFmtId="49" fontId="1" fillId="2" borderId="4" xfId="1" applyNumberFormat="1" applyFont="1" applyFill="1" applyBorder="1" applyAlignment="1">
      <alignment horizontal="left" vertical="top" wrapText="1"/>
    </xf>
    <xf numFmtId="0" fontId="1" fillId="2" borderId="4" xfId="1" applyFont="1" applyFill="1" applyBorder="1" applyAlignment="1">
      <alignment horizontal="left" vertical="top" wrapText="1"/>
    </xf>
    <xf numFmtId="164" fontId="1" fillId="2" borderId="4" xfId="1" applyNumberFormat="1" applyFont="1" applyFill="1" applyBorder="1" applyAlignment="1">
      <alignment horizontal="right" vertical="top" wrapText="1"/>
    </xf>
    <xf numFmtId="0" fontId="1" fillId="2" borderId="4" xfId="1" applyFont="1" applyFill="1" applyBorder="1" applyAlignment="1">
      <alignment horizontal="right" vertical="top" wrapText="1"/>
    </xf>
    <xf numFmtId="2" fontId="1" fillId="2" borderId="4" xfId="1" applyNumberFormat="1" applyFont="1" applyFill="1" applyBorder="1" applyAlignment="1">
      <alignment horizontal="right" vertical="top" wrapText="1"/>
    </xf>
    <xf numFmtId="4" fontId="34" fillId="4" borderId="0" xfId="0" applyNumberFormat="1" applyFont="1" applyFill="1" applyBorder="1" applyAlignment="1" applyProtection="1">
      <alignment horizontal="center" vertical="center"/>
    </xf>
    <xf numFmtId="4" fontId="35" fillId="4" borderId="0" xfId="0" applyNumberFormat="1" applyFont="1" applyFill="1" applyBorder="1" applyAlignment="1" applyProtection="1">
      <alignment horizontal="center" vertical="center"/>
    </xf>
    <xf numFmtId="4" fontId="34" fillId="6" borderId="0" xfId="0" applyNumberFormat="1" applyFont="1" applyFill="1" applyBorder="1" applyAlignment="1" applyProtection="1">
      <alignment horizontal="center" vertical="center"/>
    </xf>
    <xf numFmtId="4" fontId="34" fillId="4" borderId="1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2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" fontId="34" fillId="2" borderId="0" xfId="0" applyNumberFormat="1" applyFont="1" applyFill="1" applyBorder="1" applyAlignment="1" applyProtection="1">
      <alignment horizontal="center" vertical="center"/>
    </xf>
    <xf numFmtId="0" fontId="15" fillId="0" borderId="6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right" vertical="top" wrapText="1"/>
    </xf>
    <xf numFmtId="0" fontId="4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right" vertical="top" wrapText="1"/>
    </xf>
    <xf numFmtId="0" fontId="11" fillId="0" borderId="7" xfId="1" applyFont="1" applyBorder="1" applyAlignment="1">
      <alignment horizontal="right" vertical="top" wrapText="1"/>
    </xf>
    <xf numFmtId="0" fontId="6" fillId="0" borderId="2" xfId="1" applyFont="1" applyBorder="1" applyAlignment="1">
      <alignment horizontal="center"/>
    </xf>
    <xf numFmtId="0" fontId="1" fillId="0" borderId="6" xfId="1" applyFont="1" applyBorder="1" applyAlignment="1">
      <alignment horizontal="right" vertical="top" wrapText="1"/>
    </xf>
    <xf numFmtId="0" fontId="1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0" fontId="3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3" fontId="1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7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27" fillId="0" borderId="5" xfId="0" applyNumberFormat="1" applyFont="1" applyFill="1" applyBorder="1" applyAlignment="1" applyProtection="1">
      <alignment horizontal="center" vertical="center" wrapText="1"/>
    </xf>
    <xf numFmtId="49" fontId="28" fillId="0" borderId="8" xfId="0" applyNumberFormat="1" applyFont="1" applyFill="1" applyBorder="1" applyAlignment="1" applyProtection="1">
      <alignment horizontal="center" vertical="center" wrapText="1"/>
    </xf>
    <xf numFmtId="49" fontId="28" fillId="0" borderId="9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13" fillId="0" borderId="2" xfId="0" applyNumberFormat="1" applyFont="1" applyFill="1" applyBorder="1" applyAlignment="1" applyProtection="1">
      <alignment horizontal="center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left" vertical="top" wrapText="1"/>
    </xf>
    <xf numFmtId="49" fontId="6" fillId="0" borderId="6" xfId="1" applyNumberFormat="1" applyFont="1" applyBorder="1" applyAlignment="1">
      <alignment horizontal="left" vertical="top" wrapText="1"/>
    </xf>
    <xf numFmtId="49" fontId="6" fillId="0" borderId="3" xfId="1" applyNumberFormat="1" applyFont="1" applyBorder="1" applyAlignment="1">
      <alignment horizontal="left" vertical="top" wrapText="1"/>
    </xf>
    <xf numFmtId="49" fontId="6" fillId="0" borderId="7" xfId="1" applyNumberFormat="1" applyFont="1" applyBorder="1" applyAlignment="1">
      <alignment horizontal="left" vertical="top" wrapText="1"/>
    </xf>
    <xf numFmtId="49" fontId="11" fillId="0" borderId="6" xfId="1" applyNumberFormat="1" applyFont="1" applyBorder="1" applyAlignment="1">
      <alignment horizontal="left" vertical="top" wrapText="1"/>
    </xf>
    <xf numFmtId="49" fontId="11" fillId="0" borderId="3" xfId="1" applyNumberFormat="1" applyFont="1" applyBorder="1" applyAlignment="1">
      <alignment horizontal="left" vertical="top" wrapText="1"/>
    </xf>
    <xf numFmtId="49" fontId="11" fillId="0" borderId="7" xfId="1" applyNumberFormat="1" applyFont="1" applyBorder="1" applyAlignment="1">
      <alignment horizontal="left" vertical="top" wrapText="1"/>
    </xf>
    <xf numFmtId="49" fontId="3" fillId="0" borderId="6" xfId="1" applyNumberFormat="1" applyFont="1" applyBorder="1" applyAlignment="1">
      <alignment horizontal="left" vertical="top" wrapText="1"/>
    </xf>
    <xf numFmtId="49" fontId="3" fillId="0" borderId="3" xfId="1" applyNumberFormat="1" applyFont="1" applyBorder="1" applyAlignment="1">
      <alignment horizontal="left" vertical="top" wrapText="1"/>
    </xf>
    <xf numFmtId="49" fontId="3" fillId="0" borderId="7" xfId="1" applyNumberFormat="1" applyFont="1" applyBorder="1" applyAlignment="1">
      <alignment horizontal="left" vertical="top" wrapText="1"/>
    </xf>
    <xf numFmtId="49" fontId="32" fillId="0" borderId="0" xfId="0" applyNumberFormat="1" applyFont="1" applyAlignment="1">
      <alignment horizontal="center"/>
    </xf>
    <xf numFmtId="49" fontId="26" fillId="0" borderId="0" xfId="0" applyNumberFormat="1" applyFont="1" applyAlignment="1">
      <alignment horizontal="center"/>
    </xf>
    <xf numFmtId="0" fontId="28" fillId="0" borderId="1" xfId="0" applyNumberFormat="1" applyFont="1" applyFill="1" applyBorder="1" applyAlignment="1" applyProtection="1">
      <alignment horizontal="center" wrapText="1"/>
    </xf>
    <xf numFmtId="49" fontId="26" fillId="0" borderId="2" xfId="0" applyNumberFormat="1" applyFont="1" applyFill="1" applyBorder="1" applyAlignment="1" applyProtection="1">
      <alignment horizontal="center" vertical="top"/>
    </xf>
    <xf numFmtId="49" fontId="30" fillId="0" borderId="1" xfId="0" applyNumberFormat="1" applyFont="1" applyFill="1" applyBorder="1" applyAlignment="1" applyProtection="1">
      <alignment horizontal="center"/>
    </xf>
    <xf numFmtId="49" fontId="31" fillId="0" borderId="3" xfId="0" applyNumberFormat="1" applyFont="1" applyFill="1" applyBorder="1" applyAlignment="1" applyProtection="1">
      <alignment horizontal="left" vertical="center" wrapText="1"/>
    </xf>
    <xf numFmtId="0" fontId="25" fillId="0" borderId="1" xfId="0" applyNumberFormat="1" applyFont="1" applyFill="1" applyBorder="1" applyAlignment="1" applyProtection="1">
      <alignment horizontal="left" wrapText="1"/>
    </xf>
    <xf numFmtId="0" fontId="25" fillId="0" borderId="0" xfId="0" applyNumberFormat="1" applyFont="1" applyFill="1" applyBorder="1" applyAlignment="1" applyProtection="1">
      <alignment horizontal="left" wrapText="1"/>
    </xf>
    <xf numFmtId="49" fontId="25" fillId="0" borderId="3" xfId="0" applyNumberFormat="1" applyFont="1" applyFill="1" applyBorder="1" applyAlignment="1" applyProtection="1">
      <alignment horizontal="left" vertical="top" wrapText="1"/>
    </xf>
    <xf numFmtId="49" fontId="29" fillId="0" borderId="3" xfId="0" applyNumberFormat="1" applyFont="1" applyFill="1" applyBorder="1" applyAlignment="1" applyProtection="1">
      <alignment horizontal="left" vertical="top" wrapText="1"/>
    </xf>
    <xf numFmtId="49" fontId="26" fillId="0" borderId="3" xfId="1" applyNumberFormat="1" applyFont="1" applyBorder="1" applyAlignment="1">
      <alignment horizontal="left" vertical="top" wrapText="1"/>
    </xf>
    <xf numFmtId="49" fontId="26" fillId="0" borderId="2" xfId="0" applyNumberFormat="1" applyFont="1" applyFill="1" applyBorder="1" applyAlignment="1" applyProtection="1">
      <alignment horizontal="center"/>
    </xf>
    <xf numFmtId="49" fontId="29" fillId="0" borderId="3" xfId="0" applyNumberFormat="1" applyFont="1" applyBorder="1" applyAlignment="1">
      <alignment horizontal="left" vertical="top" wrapText="1"/>
    </xf>
    <xf numFmtId="49" fontId="29" fillId="0" borderId="3" xfId="1" applyNumberFormat="1" applyFont="1" applyBorder="1" applyAlignment="1">
      <alignment horizontal="left" vertical="top" wrapText="1"/>
    </xf>
    <xf numFmtId="49" fontId="25" fillId="0" borderId="3" xfId="1" applyNumberFormat="1" applyFont="1" applyBorder="1" applyAlignment="1">
      <alignment horizontal="left" vertical="top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49" fontId="10" fillId="3" borderId="6" xfId="0" applyNumberFormat="1" applyFont="1" applyFill="1" applyBorder="1" applyAlignment="1" applyProtection="1">
      <alignment horizontal="left" vertical="center" wrapText="1"/>
    </xf>
    <xf numFmtId="49" fontId="10" fillId="3" borderId="3" xfId="0" applyNumberFormat="1" applyFont="1" applyFill="1" applyBorder="1" applyAlignment="1" applyProtection="1">
      <alignment horizontal="left" vertical="center" wrapText="1"/>
    </xf>
    <xf numFmtId="49" fontId="10" fillId="3" borderId="7" xfId="0" applyNumberFormat="1" applyFont="1" applyFill="1" applyBorder="1" applyAlignment="1" applyProtection="1">
      <alignment horizontal="left" vertical="center" wrapText="1"/>
    </xf>
    <xf numFmtId="49" fontId="10" fillId="2" borderId="6" xfId="0" applyNumberFormat="1" applyFont="1" applyFill="1" applyBorder="1" applyAlignment="1" applyProtection="1">
      <alignment horizontal="left" vertical="center" wrapText="1"/>
    </xf>
    <xf numFmtId="49" fontId="10" fillId="2" borderId="3" xfId="0" applyNumberFormat="1" applyFont="1" applyFill="1" applyBorder="1" applyAlignment="1" applyProtection="1">
      <alignment horizontal="left" vertical="center" wrapText="1"/>
    </xf>
    <xf numFmtId="49" fontId="10" fillId="2" borderId="7" xfId="0" applyNumberFormat="1" applyFont="1" applyFill="1" applyBorder="1" applyAlignment="1" applyProtection="1">
      <alignment horizontal="left" vertical="center" wrapText="1"/>
    </xf>
    <xf numFmtId="49" fontId="27" fillId="0" borderId="4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>
      <alignment horizontal="left" vertical="top" wrapText="1"/>
    </xf>
    <xf numFmtId="49" fontId="11" fillId="0" borderId="4" xfId="1" applyNumberFormat="1" applyFont="1" applyBorder="1" applyAlignment="1">
      <alignment horizontal="left" vertical="top" wrapText="1"/>
    </xf>
    <xf numFmtId="49" fontId="3" fillId="0" borderId="4" xfId="1" applyNumberFormat="1" applyFont="1" applyBorder="1" applyAlignment="1">
      <alignment horizontal="left" vertical="top" wrapText="1"/>
    </xf>
    <xf numFmtId="49" fontId="1" fillId="7" borderId="11" xfId="0" applyNumberFormat="1" applyFont="1" applyFill="1" applyBorder="1" applyAlignment="1" applyProtection="1">
      <alignment vertical="top" wrapText="1"/>
    </xf>
    <xf numFmtId="49" fontId="1" fillId="7" borderId="3" xfId="0" applyNumberFormat="1" applyFont="1" applyFill="1" applyBorder="1" applyAlignment="1" applyProtection="1">
      <alignment vertical="top" wrapText="1"/>
    </xf>
    <xf numFmtId="49" fontId="1" fillId="7" borderId="3" xfId="0" applyNumberFormat="1" applyFont="1" applyFill="1" applyBorder="1" applyAlignment="1" applyProtection="1">
      <alignment horizontal="right" vertical="top"/>
    </xf>
    <xf numFmtId="49" fontId="25" fillId="7" borderId="3" xfId="0" applyNumberFormat="1" applyFont="1" applyFill="1" applyBorder="1" applyAlignment="1" applyProtection="1">
      <alignment horizontal="right" vertical="top"/>
    </xf>
    <xf numFmtId="0" fontId="1" fillId="7" borderId="3" xfId="0" applyNumberFormat="1" applyFont="1" applyFill="1" applyBorder="1" applyAlignment="1" applyProtection="1">
      <alignment horizontal="center" vertical="top" wrapText="1"/>
    </xf>
    <xf numFmtId="0" fontId="1" fillId="7" borderId="3" xfId="0" applyNumberFormat="1" applyFont="1" applyFill="1" applyBorder="1" applyAlignment="1" applyProtection="1">
      <alignment horizontal="center" vertical="top"/>
    </xf>
    <xf numFmtId="0" fontId="1" fillId="7" borderId="3" xfId="0" applyNumberFormat="1" applyFont="1" applyFill="1" applyBorder="1" applyAlignment="1" applyProtection="1"/>
    <xf numFmtId="4" fontId="1" fillId="7" borderId="3" xfId="0" applyNumberFormat="1" applyFont="1" applyFill="1" applyBorder="1" applyAlignment="1" applyProtection="1">
      <alignment horizontal="right" vertical="top"/>
    </xf>
    <xf numFmtId="0" fontId="1" fillId="7" borderId="3" xfId="0" applyNumberFormat="1" applyFont="1" applyFill="1" applyBorder="1" applyAlignment="1" applyProtection="1">
      <alignment horizontal="right" vertical="top"/>
    </xf>
    <xf numFmtId="0" fontId="1" fillId="7" borderId="7" xfId="0" applyNumberFormat="1" applyFont="1" applyFill="1" applyBorder="1" applyAlignment="1" applyProtection="1">
      <alignment horizontal="right" vertical="top"/>
    </xf>
    <xf numFmtId="0" fontId="19" fillId="7" borderId="0" xfId="0" applyNumberFormat="1" applyFont="1" applyFill="1" applyBorder="1" applyAlignment="1" applyProtection="1">
      <alignment horizontal="center" vertical="center"/>
    </xf>
    <xf numFmtId="4" fontId="20" fillId="7" borderId="0" xfId="0" applyNumberFormat="1" applyFont="1" applyFill="1" applyBorder="1" applyAlignment="1" applyProtection="1">
      <alignment horizontal="center" vertical="center"/>
    </xf>
    <xf numFmtId="169" fontId="2" fillId="7" borderId="0" xfId="0" applyNumberFormat="1" applyFont="1" applyFill="1" applyBorder="1" applyAlignment="1" applyProtection="1">
      <alignment horizontal="center" vertical="center"/>
    </xf>
    <xf numFmtId="4" fontId="2" fillId="7" borderId="0" xfId="0" applyNumberFormat="1" applyFont="1" applyFill="1" applyBorder="1" applyAlignment="1" applyProtection="1">
      <alignment horizontal="center" vertical="center"/>
    </xf>
    <xf numFmtId="4" fontId="22" fillId="7" borderId="0" xfId="0" applyNumberFormat="1" applyFont="1" applyFill="1" applyBorder="1" applyAlignment="1" applyProtection="1">
      <alignment horizontal="center" vertical="center"/>
    </xf>
    <xf numFmtId="1" fontId="4" fillId="7" borderId="4" xfId="0" applyNumberFormat="1" applyFont="1" applyFill="1" applyBorder="1" applyAlignment="1" applyProtection="1">
      <alignment horizontal="center" vertical="top" wrapText="1"/>
    </xf>
    <xf numFmtId="164" fontId="4" fillId="7" borderId="4" xfId="0" applyNumberFormat="1" applyFont="1" applyFill="1" applyBorder="1" applyAlignment="1" applyProtection="1">
      <alignment horizontal="center" vertical="top" wrapText="1"/>
    </xf>
    <xf numFmtId="4" fontId="20" fillId="8" borderId="0" xfId="0" applyNumberFormat="1" applyFont="1" applyFill="1" applyBorder="1" applyAlignment="1" applyProtection="1">
      <alignment horizontal="center" vertical="center"/>
    </xf>
    <xf numFmtId="4" fontId="20" fillId="8" borderId="13" xfId="0" applyNumberFormat="1" applyFont="1" applyFill="1" applyBorder="1" applyAlignment="1" applyProtection="1">
      <alignment horizontal="center" vertical="center"/>
    </xf>
    <xf numFmtId="49" fontId="4" fillId="8" borderId="4" xfId="0" applyNumberFormat="1" applyFont="1" applyFill="1" applyBorder="1" applyAlignment="1" applyProtection="1">
      <alignment horizontal="center" vertical="top" wrapText="1"/>
    </xf>
    <xf numFmtId="49" fontId="4" fillId="8" borderId="4" xfId="0" applyNumberFormat="1" applyFont="1" applyFill="1" applyBorder="1" applyAlignment="1" applyProtection="1">
      <alignment horizontal="left" vertical="top" wrapText="1"/>
    </xf>
    <xf numFmtId="0" fontId="4" fillId="8" borderId="4" xfId="0" applyNumberFormat="1" applyFont="1" applyFill="1" applyBorder="1" applyAlignment="1" applyProtection="1">
      <alignment horizontal="left" vertical="top" wrapText="1"/>
    </xf>
    <xf numFmtId="49" fontId="29" fillId="8" borderId="4" xfId="0" applyNumberFormat="1" applyFont="1" applyFill="1" applyBorder="1" applyAlignment="1" applyProtection="1">
      <alignment horizontal="center" vertical="top" wrapText="1"/>
    </xf>
    <xf numFmtId="1" fontId="4" fillId="8" borderId="4" xfId="0" applyNumberFormat="1" applyFont="1" applyFill="1" applyBorder="1" applyAlignment="1" applyProtection="1">
      <alignment horizontal="center" vertical="top" wrapText="1"/>
    </xf>
    <xf numFmtId="4" fontId="4" fillId="8" borderId="4" xfId="0" applyNumberFormat="1" applyFont="1" applyFill="1" applyBorder="1" applyAlignment="1" applyProtection="1">
      <alignment horizontal="right" vertical="top" wrapText="1"/>
    </xf>
    <xf numFmtId="0" fontId="4" fillId="8" borderId="4" xfId="0" applyNumberFormat="1" applyFont="1" applyFill="1" applyBorder="1" applyAlignment="1" applyProtection="1">
      <alignment horizontal="left" vertical="top" wrapText="1"/>
    </xf>
    <xf numFmtId="4" fontId="11" fillId="8" borderId="4" xfId="0" applyNumberFormat="1" applyFont="1" applyFill="1" applyBorder="1" applyAlignment="1" applyProtection="1">
      <alignment horizontal="right" vertical="top" wrapText="1"/>
    </xf>
    <xf numFmtId="2" fontId="4" fillId="8" borderId="4" xfId="0" applyNumberFormat="1" applyFont="1" applyFill="1" applyBorder="1" applyAlignment="1" applyProtection="1">
      <alignment horizontal="center" vertical="top" wrapText="1"/>
    </xf>
    <xf numFmtId="0" fontId="19" fillId="8" borderId="0" xfId="0" applyNumberFormat="1" applyFont="1" applyFill="1" applyBorder="1" applyAlignment="1" applyProtection="1">
      <alignment horizontal="center" vertical="center"/>
    </xf>
    <xf numFmtId="169" fontId="2" fillId="8" borderId="0" xfId="0" applyNumberFormat="1" applyFont="1" applyFill="1" applyBorder="1" applyAlignment="1" applyProtection="1">
      <alignment horizontal="center" vertical="center"/>
    </xf>
    <xf numFmtId="4" fontId="2" fillId="8" borderId="0" xfId="0" applyNumberFormat="1" applyFont="1" applyFill="1" applyBorder="1" applyAlignment="1" applyProtection="1">
      <alignment horizontal="center" vertical="center"/>
    </xf>
    <xf numFmtId="164" fontId="4" fillId="8" borderId="4" xfId="0" applyNumberFormat="1" applyFont="1" applyFill="1" applyBorder="1" applyAlignment="1" applyProtection="1">
      <alignment horizontal="center" vertical="top" wrapText="1"/>
    </xf>
    <xf numFmtId="49" fontId="1" fillId="7" borderId="10" xfId="0" applyNumberFormat="1" applyFont="1" applyFill="1" applyBorder="1" applyAlignment="1" applyProtection="1">
      <alignment horizontal="center" vertical="top" wrapText="1"/>
    </xf>
    <xf numFmtId="49" fontId="1" fillId="7" borderId="1" xfId="0" applyNumberFormat="1" applyFont="1" applyFill="1" applyBorder="1" applyAlignment="1" applyProtection="1">
      <alignment horizontal="left" vertical="top" wrapText="1"/>
    </xf>
    <xf numFmtId="49" fontId="1" fillId="7" borderId="1" xfId="0" applyNumberFormat="1" applyFont="1" applyFill="1" applyBorder="1" applyAlignment="1" applyProtection="1">
      <alignment vertical="top"/>
    </xf>
    <xf numFmtId="49" fontId="1" fillId="7" borderId="1" xfId="0" applyNumberFormat="1" applyFont="1" applyFill="1" applyBorder="1" applyAlignment="1" applyProtection="1">
      <alignment vertical="top" wrapText="1"/>
    </xf>
    <xf numFmtId="49" fontId="25" fillId="7" borderId="1" xfId="0" applyNumberFormat="1" applyFont="1" applyFill="1" applyBorder="1" applyAlignment="1" applyProtection="1">
      <alignment vertical="top" wrapText="1"/>
    </xf>
    <xf numFmtId="49" fontId="1" fillId="7" borderId="7" xfId="0" applyNumberFormat="1" applyFont="1" applyFill="1" applyBorder="1" applyAlignment="1" applyProtection="1">
      <alignment vertical="top" wrapText="1"/>
    </xf>
    <xf numFmtId="2" fontId="4" fillId="7" borderId="4" xfId="0" applyNumberFormat="1" applyFont="1" applyFill="1" applyBorder="1" applyAlignment="1" applyProtection="1">
      <alignment horizontal="center" vertical="top" wrapText="1"/>
    </xf>
    <xf numFmtId="168" fontId="4" fillId="7" borderId="4" xfId="0" applyNumberFormat="1" applyFont="1" applyFill="1" applyBorder="1" applyAlignment="1" applyProtection="1">
      <alignment horizontal="center" vertical="top" wrapText="1"/>
    </xf>
    <xf numFmtId="166" fontId="4" fillId="7" borderId="4" xfId="0" applyNumberFormat="1" applyFont="1" applyFill="1" applyBorder="1" applyAlignment="1" applyProtection="1">
      <alignment horizontal="center" vertical="top" wrapText="1"/>
    </xf>
    <xf numFmtId="165" fontId="4" fillId="7" borderId="4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/>
    <xf numFmtId="49" fontId="1" fillId="3" borderId="10" xfId="0" applyNumberFormat="1" applyFont="1" applyFill="1" applyBorder="1" applyAlignment="1" applyProtection="1">
      <alignment horizontal="center" vertical="top" wrapText="1"/>
    </xf>
    <xf numFmtId="49" fontId="1" fillId="3" borderId="1" xfId="0" applyNumberFormat="1" applyFont="1" applyFill="1" applyBorder="1" applyAlignment="1" applyProtection="1">
      <alignment horizontal="left" vertical="top" wrapText="1"/>
    </xf>
    <xf numFmtId="49" fontId="1" fillId="3" borderId="1" xfId="0" applyNumberFormat="1" applyFont="1" applyFill="1" applyBorder="1" applyAlignment="1" applyProtection="1">
      <alignment vertical="top"/>
    </xf>
    <xf numFmtId="49" fontId="1" fillId="3" borderId="1" xfId="0" applyNumberFormat="1" applyFont="1" applyFill="1" applyBorder="1" applyAlignment="1" applyProtection="1">
      <alignment vertical="top" wrapText="1"/>
    </xf>
    <xf numFmtId="49" fontId="25" fillId="3" borderId="1" xfId="0" applyNumberFormat="1" applyFont="1" applyFill="1" applyBorder="1" applyAlignment="1" applyProtection="1">
      <alignment vertical="top" wrapText="1"/>
    </xf>
    <xf numFmtId="49" fontId="1" fillId="3" borderId="7" xfId="0" applyNumberFormat="1" applyFont="1" applyFill="1" applyBorder="1" applyAlignment="1" applyProtection="1">
      <alignment vertical="top" wrapText="1"/>
    </xf>
    <xf numFmtId="0" fontId="19" fillId="3" borderId="0" xfId="0" applyNumberFormat="1" applyFont="1" applyFill="1" applyBorder="1" applyAlignment="1" applyProtection="1">
      <alignment horizontal="center" vertical="center"/>
    </xf>
    <xf numFmtId="4" fontId="20" fillId="3" borderId="0" xfId="0" applyNumberFormat="1" applyFont="1" applyFill="1" applyBorder="1" applyAlignment="1" applyProtection="1">
      <alignment horizontal="center" vertical="center"/>
    </xf>
    <xf numFmtId="169" fontId="2" fillId="3" borderId="0" xfId="0" applyNumberFormat="1" applyFont="1" applyFill="1" applyBorder="1" applyAlignment="1" applyProtection="1">
      <alignment horizontal="center" vertical="center"/>
    </xf>
    <xf numFmtId="4" fontId="2" fillId="3" borderId="0" xfId="0" applyNumberFormat="1" applyFont="1" applyFill="1" applyBorder="1" applyAlignment="1" applyProtection="1">
      <alignment horizontal="center" vertical="center"/>
    </xf>
    <xf numFmtId="4" fontId="22" fillId="3" borderId="0" xfId="0" applyNumberFormat="1" applyFont="1" applyFill="1" applyBorder="1" applyAlignment="1" applyProtection="1">
      <alignment horizontal="center" vertical="center"/>
    </xf>
    <xf numFmtId="4" fontId="2" fillId="3" borderId="0" xfId="0" applyNumberFormat="1" applyFont="1" applyFill="1" applyBorder="1" applyAlignment="1" applyProtection="1"/>
  </cellXfs>
  <cellStyles count="2">
    <cellStyle name="Обычный" xfId="0" builtinId="0"/>
    <cellStyle name="Обычный 2" xfId="1" xr:uid="{05481664-6444-489E-B618-5139699F0954}"/>
  </cellStyles>
  <dxfs count="3"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B182-7BDD-4AF4-9BC7-AC48EC6A2145}">
  <sheetPr>
    <pageSetUpPr fitToPage="1"/>
  </sheetPr>
  <dimension ref="A1:Y93"/>
  <sheetViews>
    <sheetView topLeftCell="A57" workbookViewId="0">
      <selection activeCell="A20" sqref="A20:H83"/>
    </sheetView>
  </sheetViews>
  <sheetFormatPr defaultColWidth="9.140625" defaultRowHeight="11.25" customHeight="1" x14ac:dyDescent="0.2"/>
  <cols>
    <col min="1" max="1" width="6.7109375" style="72" customWidth="1"/>
    <col min="2" max="2" width="20.140625" style="72" customWidth="1"/>
    <col min="3" max="3" width="32.7109375" style="106" customWidth="1"/>
    <col min="4" max="8" width="14" style="106" customWidth="1"/>
    <col min="9" max="9" width="9.140625" style="106"/>
    <col min="10" max="14" width="88.7109375" style="101" hidden="1" customWidth="1"/>
    <col min="15" max="20" width="108.85546875" style="101" hidden="1" customWidth="1"/>
    <col min="21" max="21" width="129.5703125" style="101" hidden="1" customWidth="1"/>
    <col min="22" max="25" width="52.85546875" style="101" hidden="1" customWidth="1"/>
    <col min="26" max="16384" width="9.140625" style="106"/>
  </cols>
  <sheetData>
    <row r="1" spans="1:20" s="65" customFormat="1" ht="15" x14ac:dyDescent="0.25">
      <c r="H1" s="66" t="s">
        <v>5490</v>
      </c>
    </row>
    <row r="2" spans="1:20" s="65" customFormat="1" ht="15" x14ac:dyDescent="0.25">
      <c r="A2" s="67"/>
      <c r="B2" s="67"/>
      <c r="C2" s="68"/>
      <c r="D2" s="68"/>
      <c r="E2" s="68"/>
      <c r="F2" s="68"/>
      <c r="G2" s="68"/>
      <c r="H2" s="66"/>
    </row>
    <row r="3" spans="1:20" s="65" customFormat="1" ht="15" x14ac:dyDescent="0.25">
      <c r="A3" s="67"/>
      <c r="B3" s="67"/>
      <c r="C3" s="68"/>
      <c r="D3" s="68"/>
      <c r="E3" s="68"/>
      <c r="F3" s="68"/>
      <c r="G3" s="68"/>
      <c r="H3" s="66"/>
    </row>
    <row r="4" spans="1:20" s="65" customFormat="1" ht="15" x14ac:dyDescent="0.25">
      <c r="A4" s="67"/>
      <c r="B4" s="67" t="s">
        <v>5395</v>
      </c>
      <c r="C4" s="282" t="s">
        <v>5491</v>
      </c>
      <c r="D4" s="282"/>
      <c r="E4" s="282"/>
      <c r="F4" s="282"/>
      <c r="G4" s="282"/>
      <c r="H4" s="68"/>
      <c r="J4" s="69" t="s">
        <v>5491</v>
      </c>
      <c r="K4" s="69" t="s">
        <v>2</v>
      </c>
      <c r="L4" s="69" t="s">
        <v>2</v>
      </c>
      <c r="M4" s="69" t="s">
        <v>2</v>
      </c>
      <c r="N4" s="69" t="s">
        <v>2</v>
      </c>
    </row>
    <row r="5" spans="1:20" s="65" customFormat="1" ht="10.5" customHeight="1" x14ac:dyDescent="0.25">
      <c r="A5" s="67"/>
      <c r="B5" s="67"/>
      <c r="C5" s="265" t="s">
        <v>5492</v>
      </c>
      <c r="D5" s="265"/>
      <c r="E5" s="265"/>
      <c r="F5" s="265"/>
      <c r="G5" s="265"/>
      <c r="H5" s="68"/>
    </row>
    <row r="6" spans="1:20" s="65" customFormat="1" ht="17.25" customHeight="1" x14ac:dyDescent="0.25">
      <c r="A6" s="67"/>
      <c r="B6" s="68" t="s">
        <v>5493</v>
      </c>
      <c r="C6" s="142"/>
      <c r="D6" s="142"/>
      <c r="E6" s="142"/>
      <c r="F6" s="142"/>
      <c r="G6" s="142"/>
      <c r="H6" s="68"/>
    </row>
    <row r="7" spans="1:20" s="65" customFormat="1" ht="17.25" customHeight="1" x14ac:dyDescent="0.25">
      <c r="A7" s="67"/>
      <c r="B7" s="67"/>
      <c r="C7" s="142"/>
      <c r="D7" s="142"/>
      <c r="E7" s="142"/>
      <c r="F7" s="142"/>
      <c r="G7" s="142"/>
      <c r="H7" s="68"/>
    </row>
    <row r="8" spans="1:20" s="65" customFormat="1" ht="17.25" customHeight="1" x14ac:dyDescent="0.25">
      <c r="A8" s="67"/>
      <c r="B8" s="70" t="s">
        <v>5494</v>
      </c>
      <c r="C8" s="142"/>
      <c r="D8" s="71"/>
      <c r="E8" s="142"/>
      <c r="F8" s="142"/>
      <c r="G8" s="142"/>
      <c r="H8" s="68"/>
    </row>
    <row r="9" spans="1:20" s="65" customFormat="1" ht="17.25" customHeight="1" x14ac:dyDescent="0.25">
      <c r="A9" s="67"/>
      <c r="B9" s="72" t="s">
        <v>5396</v>
      </c>
      <c r="C9" s="142"/>
      <c r="D9" s="66"/>
      <c r="E9" s="142"/>
      <c r="F9" s="142"/>
      <c r="G9" s="142"/>
      <c r="H9" s="68"/>
    </row>
    <row r="10" spans="1:20" s="65" customFormat="1" ht="17.25" customHeight="1" x14ac:dyDescent="0.25">
      <c r="A10" s="67"/>
      <c r="B10" s="67"/>
      <c r="C10" s="283"/>
      <c r="D10" s="283"/>
      <c r="E10" s="283"/>
      <c r="F10" s="283"/>
      <c r="G10" s="283"/>
      <c r="H10" s="68"/>
    </row>
    <row r="11" spans="1:20" s="65" customFormat="1" ht="11.25" customHeight="1" x14ac:dyDescent="0.25">
      <c r="A11" s="74"/>
      <c r="B11" s="74"/>
      <c r="C11" s="265" t="s">
        <v>5397</v>
      </c>
      <c r="D11" s="265"/>
      <c r="E11" s="265"/>
      <c r="F11" s="265"/>
      <c r="G11" s="265"/>
      <c r="H11" s="75"/>
    </row>
    <row r="12" spans="1:20" s="65" customFormat="1" ht="11.25" customHeight="1" x14ac:dyDescent="0.25">
      <c r="A12" s="74"/>
      <c r="B12" s="74"/>
      <c r="C12" s="142"/>
      <c r="D12" s="142"/>
      <c r="E12" s="142"/>
      <c r="F12" s="142"/>
      <c r="G12" s="142"/>
      <c r="H12" s="75"/>
    </row>
    <row r="13" spans="1:20" s="65" customFormat="1" ht="18" x14ac:dyDescent="0.25">
      <c r="A13" s="74"/>
      <c r="B13" s="284" t="s">
        <v>5398</v>
      </c>
      <c r="C13" s="284"/>
      <c r="D13" s="284"/>
      <c r="E13" s="284"/>
      <c r="F13" s="284"/>
      <c r="G13" s="284"/>
      <c r="H13" s="75"/>
    </row>
    <row r="14" spans="1:20" s="65" customFormat="1" ht="11.25" customHeight="1" x14ac:dyDescent="0.25">
      <c r="A14" s="74"/>
      <c r="B14" s="74"/>
      <c r="C14" s="142"/>
      <c r="D14" s="142"/>
      <c r="E14" s="142"/>
      <c r="F14" s="142"/>
      <c r="G14" s="142"/>
      <c r="H14" s="75"/>
    </row>
    <row r="15" spans="1:20" s="65" customFormat="1" ht="15" x14ac:dyDescent="0.25">
      <c r="A15" s="76"/>
      <c r="B15" s="281"/>
      <c r="C15" s="281"/>
      <c r="D15" s="281"/>
      <c r="E15" s="281"/>
      <c r="F15" s="281"/>
      <c r="G15" s="281"/>
      <c r="H15" s="69"/>
      <c r="O15" s="69" t="s">
        <v>2</v>
      </c>
      <c r="P15" s="69" t="s">
        <v>2</v>
      </c>
      <c r="Q15" s="69" t="s">
        <v>2</v>
      </c>
      <c r="R15" s="69" t="s">
        <v>2</v>
      </c>
      <c r="S15" s="69" t="s">
        <v>2</v>
      </c>
      <c r="T15" s="69" t="s">
        <v>2</v>
      </c>
    </row>
    <row r="16" spans="1:20" s="65" customFormat="1" ht="13.5" customHeight="1" x14ac:dyDescent="0.25">
      <c r="A16" s="77"/>
      <c r="B16" s="270" t="s">
        <v>4</v>
      </c>
      <c r="C16" s="270"/>
      <c r="D16" s="270"/>
      <c r="E16" s="270"/>
      <c r="F16" s="270"/>
      <c r="G16" s="270"/>
      <c r="H16" s="78"/>
    </row>
    <row r="17" spans="1:21" s="65" customFormat="1" ht="9.75" customHeight="1" x14ac:dyDescent="0.25">
      <c r="A17" s="67"/>
      <c r="B17" s="67"/>
      <c r="C17" s="68"/>
      <c r="D17" s="79"/>
      <c r="E17" s="79"/>
      <c r="F17" s="79"/>
      <c r="G17" s="80"/>
      <c r="H17" s="80"/>
    </row>
    <row r="18" spans="1:21" s="65" customFormat="1" ht="15" x14ac:dyDescent="0.25">
      <c r="A18" s="81"/>
      <c r="B18" s="271" t="s">
        <v>5399</v>
      </c>
      <c r="C18" s="271"/>
      <c r="D18" s="271"/>
      <c r="E18" s="271"/>
      <c r="F18" s="271"/>
      <c r="G18" s="271"/>
      <c r="H18" s="142"/>
    </row>
    <row r="19" spans="1:21" s="65" customFormat="1" ht="9.75" customHeight="1" x14ac:dyDescent="0.25">
      <c r="A19" s="67"/>
      <c r="B19" s="67"/>
      <c r="C19" s="68"/>
      <c r="D19" s="142"/>
      <c r="E19" s="142"/>
      <c r="F19" s="142"/>
      <c r="G19" s="142"/>
      <c r="H19" s="142"/>
    </row>
    <row r="20" spans="1:21" s="65" customFormat="1" ht="16.5" customHeight="1" x14ac:dyDescent="0.25">
      <c r="A20" s="272" t="s">
        <v>20</v>
      </c>
      <c r="B20" s="272" t="s">
        <v>5400</v>
      </c>
      <c r="C20" s="275" t="s">
        <v>5401</v>
      </c>
      <c r="D20" s="278" t="s">
        <v>5402</v>
      </c>
      <c r="E20" s="278"/>
      <c r="F20" s="278"/>
      <c r="G20" s="278"/>
      <c r="H20" s="278" t="s">
        <v>5403</v>
      </c>
    </row>
    <row r="21" spans="1:21" s="65" customFormat="1" ht="45.75" customHeight="1" x14ac:dyDescent="0.25">
      <c r="A21" s="273"/>
      <c r="B21" s="273"/>
      <c r="C21" s="276"/>
      <c r="D21" s="275" t="s">
        <v>5404</v>
      </c>
      <c r="E21" s="275" t="s">
        <v>5405</v>
      </c>
      <c r="F21" s="275" t="s">
        <v>5406</v>
      </c>
      <c r="G21" s="279" t="s">
        <v>5407</v>
      </c>
      <c r="H21" s="278"/>
    </row>
    <row r="22" spans="1:21" s="65" customFormat="1" ht="15" x14ac:dyDescent="0.25">
      <c r="A22" s="274"/>
      <c r="B22" s="274"/>
      <c r="C22" s="277"/>
      <c r="D22" s="277"/>
      <c r="E22" s="277"/>
      <c r="F22" s="277"/>
      <c r="G22" s="280"/>
      <c r="H22" s="278"/>
    </row>
    <row r="23" spans="1:21" s="65" customFormat="1" ht="15" x14ac:dyDescent="0.25">
      <c r="A23" s="82">
        <v>1</v>
      </c>
      <c r="B23" s="82">
        <v>2</v>
      </c>
      <c r="C23" s="83">
        <v>3</v>
      </c>
      <c r="D23" s="83">
        <v>4</v>
      </c>
      <c r="E23" s="83">
        <v>5</v>
      </c>
      <c r="F23" s="83">
        <v>6</v>
      </c>
      <c r="G23" s="83">
        <v>7</v>
      </c>
      <c r="H23" s="83">
        <v>8</v>
      </c>
    </row>
    <row r="24" spans="1:21" s="65" customFormat="1" ht="15" x14ac:dyDescent="0.25">
      <c r="A24" s="258" t="s">
        <v>5408</v>
      </c>
      <c r="B24" s="259"/>
      <c r="C24" s="259"/>
      <c r="D24" s="259"/>
      <c r="E24" s="259"/>
      <c r="F24" s="259"/>
      <c r="G24" s="259"/>
      <c r="H24" s="260"/>
      <c r="U24" s="84" t="s">
        <v>5408</v>
      </c>
    </row>
    <row r="25" spans="1:21" s="65" customFormat="1" ht="45" x14ac:dyDescent="0.25">
      <c r="A25" s="82" t="s">
        <v>36</v>
      </c>
      <c r="B25" s="85" t="s">
        <v>5446</v>
      </c>
      <c r="C25" s="86" t="s">
        <v>5447</v>
      </c>
      <c r="D25" s="90">
        <v>203.55</v>
      </c>
      <c r="E25" s="88">
        <v>5776.55</v>
      </c>
      <c r="F25" s="90">
        <v>103.26</v>
      </c>
      <c r="G25" s="89"/>
      <c r="H25" s="88">
        <v>6083.36</v>
      </c>
      <c r="U25" s="84"/>
    </row>
    <row r="26" spans="1:21" s="65" customFormat="1" ht="33.75" x14ac:dyDescent="0.25">
      <c r="A26" s="82" t="s">
        <v>1009</v>
      </c>
      <c r="B26" s="85" t="s">
        <v>5448</v>
      </c>
      <c r="C26" s="86" t="s">
        <v>5449</v>
      </c>
      <c r="D26" s="88">
        <v>60253.58</v>
      </c>
      <c r="E26" s="88">
        <v>42148.04</v>
      </c>
      <c r="F26" s="88">
        <v>10624.33</v>
      </c>
      <c r="G26" s="89"/>
      <c r="H26" s="88">
        <v>113025.95</v>
      </c>
      <c r="U26" s="84"/>
    </row>
    <row r="27" spans="1:21" s="65" customFormat="1" ht="33.75" x14ac:dyDescent="0.25">
      <c r="A27" s="82" t="s">
        <v>53</v>
      </c>
      <c r="B27" s="85" t="s">
        <v>5450</v>
      </c>
      <c r="C27" s="86" t="s">
        <v>5451</v>
      </c>
      <c r="D27" s="88">
        <v>11242.83</v>
      </c>
      <c r="E27" s="88">
        <v>1244.08</v>
      </c>
      <c r="F27" s="90">
        <v>310.14999999999998</v>
      </c>
      <c r="G27" s="89"/>
      <c r="H27" s="88">
        <v>12797.06</v>
      </c>
      <c r="U27" s="84"/>
    </row>
    <row r="28" spans="1:21" s="65" customFormat="1" ht="22.5" x14ac:dyDescent="0.25">
      <c r="A28" s="82" t="s">
        <v>63</v>
      </c>
      <c r="B28" s="85" t="s">
        <v>5452</v>
      </c>
      <c r="C28" s="86" t="s">
        <v>5449</v>
      </c>
      <c r="D28" s="88">
        <v>9901.41</v>
      </c>
      <c r="E28" s="88">
        <v>1014.82</v>
      </c>
      <c r="F28" s="90">
        <v>289.74</v>
      </c>
      <c r="G28" s="89"/>
      <c r="H28" s="88">
        <v>11205.97</v>
      </c>
      <c r="U28" s="84"/>
    </row>
    <row r="29" spans="1:21" s="65" customFormat="1" ht="22.5" x14ac:dyDescent="0.25">
      <c r="A29" s="82" t="s">
        <v>72</v>
      </c>
      <c r="B29" s="85" t="s">
        <v>5453</v>
      </c>
      <c r="C29" s="86" t="s">
        <v>5449</v>
      </c>
      <c r="D29" s="88">
        <v>10469.040000000001</v>
      </c>
      <c r="E29" s="88">
        <v>1247.23</v>
      </c>
      <c r="F29" s="90">
        <v>348.03</v>
      </c>
      <c r="G29" s="89"/>
      <c r="H29" s="87">
        <v>12064.3</v>
      </c>
      <c r="U29" s="84"/>
    </row>
    <row r="30" spans="1:21" s="65" customFormat="1" ht="33.75" x14ac:dyDescent="0.25">
      <c r="A30" s="82" t="s">
        <v>80</v>
      </c>
      <c r="B30" s="85" t="s">
        <v>5454</v>
      </c>
      <c r="C30" s="86" t="s">
        <v>5455</v>
      </c>
      <c r="D30" s="88">
        <v>33995.26</v>
      </c>
      <c r="E30" s="88">
        <v>9611.64</v>
      </c>
      <c r="F30" s="88">
        <v>2313.2800000000002</v>
      </c>
      <c r="G30" s="89"/>
      <c r="H30" s="88">
        <v>45920.18</v>
      </c>
      <c r="U30" s="84"/>
    </row>
    <row r="31" spans="1:21" s="65" customFormat="1" ht="33.75" x14ac:dyDescent="0.25">
      <c r="A31" s="82" t="s">
        <v>89</v>
      </c>
      <c r="B31" s="85" t="s">
        <v>5456</v>
      </c>
      <c r="C31" s="86" t="s">
        <v>5457</v>
      </c>
      <c r="D31" s="88">
        <v>34904.239999999998</v>
      </c>
      <c r="E31" s="88">
        <v>2636.38</v>
      </c>
      <c r="F31" s="90">
        <v>534.65</v>
      </c>
      <c r="G31" s="89"/>
      <c r="H31" s="88">
        <v>38075.269999999997</v>
      </c>
      <c r="U31" s="84"/>
    </row>
    <row r="32" spans="1:21" s="65" customFormat="1" ht="33.75" x14ac:dyDescent="0.25">
      <c r="A32" s="82" t="s">
        <v>1013</v>
      </c>
      <c r="B32" s="85" t="s">
        <v>5458</v>
      </c>
      <c r="C32" s="86" t="s">
        <v>5459</v>
      </c>
      <c r="D32" s="88">
        <v>26737.48</v>
      </c>
      <c r="E32" s="88">
        <v>10280.709999999999</v>
      </c>
      <c r="F32" s="88">
        <v>6204.11</v>
      </c>
      <c r="G32" s="89"/>
      <c r="H32" s="87">
        <v>43222.3</v>
      </c>
      <c r="U32" s="84"/>
    </row>
    <row r="33" spans="1:22" s="65" customFormat="1" ht="22.5" x14ac:dyDescent="0.25">
      <c r="A33" s="82" t="s">
        <v>101</v>
      </c>
      <c r="B33" s="85" t="s">
        <v>5460</v>
      </c>
      <c r="C33" s="86" t="s">
        <v>5449</v>
      </c>
      <c r="D33" s="88">
        <v>56695.25</v>
      </c>
      <c r="E33" s="88">
        <v>5334.78</v>
      </c>
      <c r="F33" s="90">
        <v>514.11</v>
      </c>
      <c r="G33" s="89"/>
      <c r="H33" s="88">
        <v>62544.14</v>
      </c>
      <c r="U33" s="84"/>
    </row>
    <row r="34" spans="1:22" s="65" customFormat="1" ht="22.5" x14ac:dyDescent="0.25">
      <c r="A34" s="82" t="s">
        <v>106</v>
      </c>
      <c r="B34" s="85" t="s">
        <v>5461</v>
      </c>
      <c r="C34" s="86" t="s">
        <v>5449</v>
      </c>
      <c r="D34" s="88">
        <v>11451.01</v>
      </c>
      <c r="E34" s="88">
        <v>1335.08</v>
      </c>
      <c r="F34" s="90">
        <v>391.81</v>
      </c>
      <c r="G34" s="89"/>
      <c r="H34" s="87">
        <v>13177.9</v>
      </c>
      <c r="U34" s="84"/>
    </row>
    <row r="35" spans="1:22" s="65" customFormat="1" ht="22.5" x14ac:dyDescent="0.25">
      <c r="A35" s="82" t="s">
        <v>1014</v>
      </c>
      <c r="B35" s="85" t="s">
        <v>5462</v>
      </c>
      <c r="C35" s="86" t="s">
        <v>5449</v>
      </c>
      <c r="D35" s="87">
        <v>11243.5</v>
      </c>
      <c r="E35" s="87">
        <v>1154.8</v>
      </c>
      <c r="F35" s="90">
        <v>289.74</v>
      </c>
      <c r="G35" s="89"/>
      <c r="H35" s="88">
        <v>12688.04</v>
      </c>
      <c r="U35" s="84"/>
    </row>
    <row r="36" spans="1:22" s="65" customFormat="1" ht="22.5" x14ac:dyDescent="0.25">
      <c r="A36" s="82" t="s">
        <v>119</v>
      </c>
      <c r="B36" s="85" t="s">
        <v>5463</v>
      </c>
      <c r="C36" s="86" t="s">
        <v>5449</v>
      </c>
      <c r="D36" s="88">
        <v>31058.69</v>
      </c>
      <c r="E36" s="88">
        <v>3674.99</v>
      </c>
      <c r="F36" s="88">
        <v>1042.67</v>
      </c>
      <c r="G36" s="89"/>
      <c r="H36" s="88">
        <v>35776.35</v>
      </c>
      <c r="U36" s="84"/>
    </row>
    <row r="37" spans="1:22" s="65" customFormat="1" ht="22.5" x14ac:dyDescent="0.25">
      <c r="A37" s="82" t="s">
        <v>1015</v>
      </c>
      <c r="B37" s="85" t="s">
        <v>5464</v>
      </c>
      <c r="C37" s="86" t="s">
        <v>5449</v>
      </c>
      <c r="D37" s="88">
        <v>70744.37</v>
      </c>
      <c r="E37" s="88">
        <v>5977.51</v>
      </c>
      <c r="F37" s="88">
        <v>7153.59</v>
      </c>
      <c r="G37" s="89"/>
      <c r="H37" s="88">
        <v>83875.47</v>
      </c>
      <c r="U37" s="84"/>
    </row>
    <row r="38" spans="1:22" s="65" customFormat="1" ht="22.5" x14ac:dyDescent="0.25">
      <c r="A38" s="82" t="s">
        <v>126</v>
      </c>
      <c r="B38" s="85" t="s">
        <v>5465</v>
      </c>
      <c r="C38" s="86" t="s">
        <v>5449</v>
      </c>
      <c r="D38" s="88">
        <v>42028.09</v>
      </c>
      <c r="E38" s="88">
        <v>2733.42</v>
      </c>
      <c r="F38" s="90">
        <v>906.69</v>
      </c>
      <c r="G38" s="89"/>
      <c r="H38" s="87">
        <v>45668.2</v>
      </c>
      <c r="U38" s="84"/>
    </row>
    <row r="39" spans="1:22" s="65" customFormat="1" ht="22.5" x14ac:dyDescent="0.25">
      <c r="A39" s="82" t="s">
        <v>131</v>
      </c>
      <c r="B39" s="85" t="s">
        <v>5466</v>
      </c>
      <c r="C39" s="86" t="s">
        <v>5449</v>
      </c>
      <c r="D39" s="88">
        <v>48354.03</v>
      </c>
      <c r="E39" s="88">
        <v>4296.76</v>
      </c>
      <c r="F39" s="88">
        <v>7470.27</v>
      </c>
      <c r="G39" s="89"/>
      <c r="H39" s="88">
        <v>60121.06</v>
      </c>
      <c r="U39" s="84"/>
    </row>
    <row r="40" spans="1:22" s="65" customFormat="1" ht="33.75" x14ac:dyDescent="0.25">
      <c r="A40" s="82" t="s">
        <v>1016</v>
      </c>
      <c r="B40" s="85" t="s">
        <v>5467</v>
      </c>
      <c r="C40" s="86" t="s">
        <v>5449</v>
      </c>
      <c r="D40" s="88">
        <v>60064.18</v>
      </c>
      <c r="E40" s="88">
        <v>4473.25</v>
      </c>
      <c r="F40" s="87">
        <v>1559.4</v>
      </c>
      <c r="G40" s="89"/>
      <c r="H40" s="88">
        <v>66096.83</v>
      </c>
      <c r="U40" s="84"/>
    </row>
    <row r="41" spans="1:22" s="65" customFormat="1" ht="22.5" x14ac:dyDescent="0.25">
      <c r="A41" s="82" t="s">
        <v>142</v>
      </c>
      <c r="B41" s="85" t="s">
        <v>5468</v>
      </c>
      <c r="C41" s="86" t="s">
        <v>5449</v>
      </c>
      <c r="D41" s="88">
        <v>10244.11</v>
      </c>
      <c r="E41" s="88">
        <v>1322.43</v>
      </c>
      <c r="F41" s="88">
        <v>5710.31</v>
      </c>
      <c r="G41" s="89"/>
      <c r="H41" s="88">
        <v>17276.849999999999</v>
      </c>
      <c r="U41" s="84"/>
    </row>
    <row r="42" spans="1:22" s="65" customFormat="1" ht="22.5" x14ac:dyDescent="0.25">
      <c r="A42" s="82" t="s">
        <v>1017</v>
      </c>
      <c r="B42" s="85" t="s">
        <v>5469</v>
      </c>
      <c r="C42" s="86" t="s">
        <v>5470</v>
      </c>
      <c r="D42" s="88">
        <v>11007.07</v>
      </c>
      <c r="E42" s="88">
        <v>1078.3399999999999</v>
      </c>
      <c r="F42" s="90">
        <v>314.16000000000003</v>
      </c>
      <c r="G42" s="89"/>
      <c r="H42" s="88">
        <v>12399.57</v>
      </c>
      <c r="U42" s="84"/>
    </row>
    <row r="43" spans="1:22" s="65" customFormat="1" ht="22.5" x14ac:dyDescent="0.25">
      <c r="A43" s="82" t="s">
        <v>1018</v>
      </c>
      <c r="B43" s="85" t="s">
        <v>5471</v>
      </c>
      <c r="C43" s="86" t="s">
        <v>5472</v>
      </c>
      <c r="D43" s="88">
        <v>2426.86</v>
      </c>
      <c r="E43" s="88">
        <v>3830.62</v>
      </c>
      <c r="F43" s="107">
        <v>686.8</v>
      </c>
      <c r="G43" s="89"/>
      <c r="H43" s="88">
        <v>6944.28</v>
      </c>
      <c r="U43" s="84"/>
    </row>
    <row r="44" spans="1:22" s="65" customFormat="1" ht="22.5" x14ac:dyDescent="0.25">
      <c r="A44" s="82" t="s">
        <v>151</v>
      </c>
      <c r="B44" s="85" t="s">
        <v>5473</v>
      </c>
      <c r="C44" s="86" t="s">
        <v>5474</v>
      </c>
      <c r="D44" s="88">
        <v>148489.76999999999</v>
      </c>
      <c r="E44" s="88">
        <v>40890.81</v>
      </c>
      <c r="F44" s="88">
        <v>7071.87</v>
      </c>
      <c r="G44" s="89"/>
      <c r="H44" s="88">
        <v>196452.45</v>
      </c>
      <c r="U44" s="84"/>
    </row>
    <row r="45" spans="1:22" s="65" customFormat="1" ht="22.5" x14ac:dyDescent="0.25">
      <c r="A45" s="82" t="s">
        <v>156</v>
      </c>
      <c r="B45" s="85" t="s">
        <v>5475</v>
      </c>
      <c r="C45" s="86" t="s">
        <v>5470</v>
      </c>
      <c r="D45" s="88">
        <v>242078.05</v>
      </c>
      <c r="E45" s="88">
        <v>9916.0300000000007</v>
      </c>
      <c r="F45" s="88">
        <v>3429.33</v>
      </c>
      <c r="G45" s="89"/>
      <c r="H45" s="88">
        <v>255423.41</v>
      </c>
      <c r="U45" s="84"/>
    </row>
    <row r="46" spans="1:22" s="65" customFormat="1" ht="33.75" x14ac:dyDescent="0.25">
      <c r="A46" s="82" t="s">
        <v>1019</v>
      </c>
      <c r="B46" s="85" t="s">
        <v>5476</v>
      </c>
      <c r="C46" s="86" t="s">
        <v>5477</v>
      </c>
      <c r="D46" s="90">
        <v>1.03</v>
      </c>
      <c r="E46" s="88">
        <v>2013.17</v>
      </c>
      <c r="F46" s="90">
        <v>560.66</v>
      </c>
      <c r="G46" s="89"/>
      <c r="H46" s="88">
        <v>2574.86</v>
      </c>
      <c r="U46" s="84"/>
    </row>
    <row r="47" spans="1:22" s="65" customFormat="1" ht="33.75" x14ac:dyDescent="0.25">
      <c r="A47" s="82" t="s">
        <v>1020</v>
      </c>
      <c r="B47" s="85" t="s">
        <v>5478</v>
      </c>
      <c r="C47" s="86" t="s">
        <v>5477</v>
      </c>
      <c r="D47" s="90">
        <v>3.29</v>
      </c>
      <c r="E47" s="88">
        <v>12132.37</v>
      </c>
      <c r="F47" s="88">
        <v>7146.94</v>
      </c>
      <c r="G47" s="89"/>
      <c r="H47" s="87">
        <v>19282.599999999999</v>
      </c>
      <c r="U47" s="84"/>
    </row>
    <row r="48" spans="1:22" s="65" customFormat="1" ht="23.25" x14ac:dyDescent="0.25">
      <c r="A48" s="91"/>
      <c r="B48" s="261" t="s">
        <v>5409</v>
      </c>
      <c r="C48" s="262"/>
      <c r="D48" s="92">
        <v>933596.69</v>
      </c>
      <c r="E48" s="92">
        <v>174123.81</v>
      </c>
      <c r="F48" s="97">
        <v>64975.9</v>
      </c>
      <c r="G48" s="94"/>
      <c r="H48" s="97">
        <v>1172696.3999999999</v>
      </c>
      <c r="U48" s="84"/>
      <c r="V48" s="95" t="s">
        <v>5409</v>
      </c>
    </row>
    <row r="49" spans="1:23" s="65" customFormat="1" ht="15" x14ac:dyDescent="0.25">
      <c r="A49" s="258" t="s">
        <v>5410</v>
      </c>
      <c r="B49" s="259"/>
      <c r="C49" s="259"/>
      <c r="D49" s="259"/>
      <c r="E49" s="259"/>
      <c r="F49" s="259"/>
      <c r="G49" s="259"/>
      <c r="H49" s="260"/>
      <c r="U49" s="84" t="s">
        <v>5410</v>
      </c>
      <c r="V49" s="95"/>
    </row>
    <row r="50" spans="1:23" s="65" customFormat="1" ht="15" x14ac:dyDescent="0.25">
      <c r="A50" s="91"/>
      <c r="B50" s="263" t="s">
        <v>5411</v>
      </c>
      <c r="C50" s="264"/>
      <c r="D50" s="92">
        <v>933596.69</v>
      </c>
      <c r="E50" s="92">
        <v>174123.81</v>
      </c>
      <c r="F50" s="97">
        <v>64975.9</v>
      </c>
      <c r="G50" s="94"/>
      <c r="H50" s="97">
        <v>1172696.3999999999</v>
      </c>
      <c r="U50" s="84"/>
      <c r="V50" s="95"/>
      <c r="W50" s="96" t="s">
        <v>5411</v>
      </c>
    </row>
    <row r="51" spans="1:23" s="65" customFormat="1" ht="15" x14ac:dyDescent="0.25">
      <c r="A51" s="258" t="s">
        <v>5412</v>
      </c>
      <c r="B51" s="259"/>
      <c r="C51" s="259"/>
      <c r="D51" s="259"/>
      <c r="E51" s="259"/>
      <c r="F51" s="259"/>
      <c r="G51" s="259"/>
      <c r="H51" s="260"/>
      <c r="U51" s="84" t="s">
        <v>5412</v>
      </c>
      <c r="V51" s="95"/>
      <c r="W51" s="96"/>
    </row>
    <row r="52" spans="1:23" s="65" customFormat="1" ht="33.75" x14ac:dyDescent="0.25">
      <c r="A52" s="82" t="s">
        <v>171</v>
      </c>
      <c r="B52" s="85" t="s">
        <v>5413</v>
      </c>
      <c r="C52" s="86" t="s">
        <v>5414</v>
      </c>
      <c r="D52" s="88">
        <v>48547.03</v>
      </c>
      <c r="E52" s="88">
        <v>9054.44</v>
      </c>
      <c r="F52" s="89"/>
      <c r="G52" s="89"/>
      <c r="H52" s="88">
        <v>57601.47</v>
      </c>
      <c r="U52" s="84"/>
      <c r="V52" s="95"/>
      <c r="W52" s="96"/>
    </row>
    <row r="53" spans="1:23" s="65" customFormat="1" ht="15" x14ac:dyDescent="0.25">
      <c r="A53" s="82"/>
      <c r="B53" s="85"/>
      <c r="C53" s="86"/>
      <c r="D53" s="89" t="s">
        <v>5495</v>
      </c>
      <c r="E53" s="89" t="s">
        <v>5496</v>
      </c>
      <c r="F53" s="89"/>
      <c r="G53" s="89"/>
      <c r="H53" s="89"/>
      <c r="U53" s="84"/>
      <c r="V53" s="95"/>
      <c r="W53" s="96"/>
    </row>
    <row r="54" spans="1:23" s="65" customFormat="1" ht="15" x14ac:dyDescent="0.25">
      <c r="A54" s="91"/>
      <c r="B54" s="261" t="s">
        <v>5415</v>
      </c>
      <c r="C54" s="262"/>
      <c r="D54" s="92">
        <v>48547.03</v>
      </c>
      <c r="E54" s="92">
        <v>9054.44</v>
      </c>
      <c r="F54" s="94"/>
      <c r="G54" s="94"/>
      <c r="H54" s="93">
        <v>57601.47</v>
      </c>
      <c r="U54" s="84"/>
      <c r="V54" s="95" t="s">
        <v>5415</v>
      </c>
      <c r="W54" s="96"/>
    </row>
    <row r="55" spans="1:23" s="65" customFormat="1" ht="15" x14ac:dyDescent="0.25">
      <c r="A55" s="91"/>
      <c r="B55" s="263" t="s">
        <v>5416</v>
      </c>
      <c r="C55" s="264"/>
      <c r="D55" s="92">
        <v>982143.72</v>
      </c>
      <c r="E55" s="92">
        <v>183178.25</v>
      </c>
      <c r="F55" s="97">
        <v>64975.9</v>
      </c>
      <c r="G55" s="94"/>
      <c r="H55" s="93">
        <v>1230297.8700000001</v>
      </c>
      <c r="U55" s="84"/>
      <c r="V55" s="95"/>
      <c r="W55" s="96" t="s">
        <v>5416</v>
      </c>
    </row>
    <row r="56" spans="1:23" s="65" customFormat="1" ht="15" x14ac:dyDescent="0.25">
      <c r="A56" s="258" t="s">
        <v>5417</v>
      </c>
      <c r="B56" s="259"/>
      <c r="C56" s="259"/>
      <c r="D56" s="259"/>
      <c r="E56" s="259"/>
      <c r="F56" s="259"/>
      <c r="G56" s="259"/>
      <c r="H56" s="260"/>
      <c r="U56" s="84" t="s">
        <v>5417</v>
      </c>
      <c r="V56" s="95"/>
      <c r="W56" s="96"/>
    </row>
    <row r="57" spans="1:23" s="65" customFormat="1" ht="15" x14ac:dyDescent="0.25">
      <c r="A57" s="82" t="s">
        <v>181</v>
      </c>
      <c r="B57" s="85"/>
      <c r="C57" s="86" t="s">
        <v>5418</v>
      </c>
      <c r="D57" s="88">
        <v>20625.02</v>
      </c>
      <c r="E57" s="88">
        <v>3846.74</v>
      </c>
      <c r="F57" s="89"/>
      <c r="G57" s="89"/>
      <c r="H57" s="88">
        <v>24471.759999999998</v>
      </c>
      <c r="U57" s="84"/>
      <c r="V57" s="95"/>
      <c r="W57" s="96"/>
    </row>
    <row r="58" spans="1:23" s="65" customFormat="1" ht="15" x14ac:dyDescent="0.25">
      <c r="A58" s="82"/>
      <c r="B58" s="85"/>
      <c r="C58" s="86"/>
      <c r="D58" s="89" t="s">
        <v>5497</v>
      </c>
      <c r="E58" s="89" t="s">
        <v>5498</v>
      </c>
      <c r="F58" s="89"/>
      <c r="G58" s="89"/>
      <c r="H58" s="89"/>
      <c r="U58" s="84"/>
      <c r="V58" s="95"/>
      <c r="W58" s="96"/>
    </row>
    <row r="59" spans="1:23" s="65" customFormat="1" ht="15" x14ac:dyDescent="0.25">
      <c r="A59" s="82" t="s">
        <v>185</v>
      </c>
      <c r="B59" s="85"/>
      <c r="C59" s="86" t="s">
        <v>5419</v>
      </c>
      <c r="D59" s="88">
        <v>34375.03</v>
      </c>
      <c r="E59" s="88">
        <v>6411.24</v>
      </c>
      <c r="F59" s="89"/>
      <c r="G59" s="89"/>
      <c r="H59" s="88">
        <v>40786.269999999997</v>
      </c>
      <c r="U59" s="84"/>
      <c r="V59" s="95"/>
      <c r="W59" s="96"/>
    </row>
    <row r="60" spans="1:23" s="65" customFormat="1" ht="15" x14ac:dyDescent="0.25">
      <c r="A60" s="82"/>
      <c r="B60" s="85"/>
      <c r="C60" s="86"/>
      <c r="D60" s="89" t="s">
        <v>5499</v>
      </c>
      <c r="E60" s="89" t="s">
        <v>5500</v>
      </c>
      <c r="F60" s="89"/>
      <c r="G60" s="89"/>
      <c r="H60" s="89"/>
      <c r="U60" s="84"/>
      <c r="V60" s="95"/>
      <c r="W60" s="96"/>
    </row>
    <row r="61" spans="1:23" s="65" customFormat="1" ht="15" x14ac:dyDescent="0.25">
      <c r="A61" s="82" t="s">
        <v>187</v>
      </c>
      <c r="B61" s="85"/>
      <c r="C61" s="86" t="s">
        <v>5420</v>
      </c>
      <c r="D61" s="88">
        <v>24553.59</v>
      </c>
      <c r="E61" s="88">
        <v>4579.46</v>
      </c>
      <c r="F61" s="89"/>
      <c r="G61" s="89"/>
      <c r="H61" s="88">
        <v>29133.05</v>
      </c>
      <c r="U61" s="84"/>
      <c r="V61" s="95"/>
      <c r="W61" s="96"/>
    </row>
    <row r="62" spans="1:23" s="65" customFormat="1" ht="15" x14ac:dyDescent="0.25">
      <c r="A62" s="82"/>
      <c r="B62" s="85"/>
      <c r="C62" s="86"/>
      <c r="D62" s="89" t="s">
        <v>5501</v>
      </c>
      <c r="E62" s="89" t="s">
        <v>5502</v>
      </c>
      <c r="F62" s="89"/>
      <c r="G62" s="89"/>
      <c r="H62" s="89"/>
      <c r="U62" s="84"/>
      <c r="V62" s="95"/>
      <c r="W62" s="96"/>
    </row>
    <row r="63" spans="1:23" s="65" customFormat="1" ht="15" x14ac:dyDescent="0.25">
      <c r="A63" s="82" t="s">
        <v>196</v>
      </c>
      <c r="B63" s="85"/>
      <c r="C63" s="86" t="s">
        <v>5421</v>
      </c>
      <c r="D63" s="88">
        <v>19642.87</v>
      </c>
      <c r="E63" s="88">
        <v>3663.57</v>
      </c>
      <c r="F63" s="89"/>
      <c r="G63" s="89"/>
      <c r="H63" s="88">
        <v>23306.44</v>
      </c>
      <c r="U63" s="84"/>
      <c r="V63" s="95"/>
      <c r="W63" s="96"/>
    </row>
    <row r="64" spans="1:23" s="65" customFormat="1" ht="15" x14ac:dyDescent="0.25">
      <c r="A64" s="82"/>
      <c r="B64" s="85"/>
      <c r="C64" s="86"/>
      <c r="D64" s="89" t="s">
        <v>5503</v>
      </c>
      <c r="E64" s="89" t="s">
        <v>5504</v>
      </c>
      <c r="F64" s="89"/>
      <c r="G64" s="89"/>
      <c r="H64" s="89"/>
      <c r="U64" s="84"/>
      <c r="V64" s="95"/>
      <c r="W64" s="96"/>
    </row>
    <row r="65" spans="1:25" s="65" customFormat="1" ht="15" x14ac:dyDescent="0.25">
      <c r="A65" s="91"/>
      <c r="B65" s="261" t="s">
        <v>5422</v>
      </c>
      <c r="C65" s="262"/>
      <c r="D65" s="92">
        <v>99196.51</v>
      </c>
      <c r="E65" s="92">
        <v>18501.009999999998</v>
      </c>
      <c r="F65" s="94"/>
      <c r="G65" s="94"/>
      <c r="H65" s="93">
        <v>117697.52</v>
      </c>
      <c r="U65" s="84"/>
      <c r="V65" s="95" t="s">
        <v>5422</v>
      </c>
      <c r="W65" s="96"/>
    </row>
    <row r="66" spans="1:25" s="65" customFormat="1" ht="15" x14ac:dyDescent="0.25">
      <c r="A66" s="91"/>
      <c r="B66" s="263" t="s">
        <v>5423</v>
      </c>
      <c r="C66" s="264"/>
      <c r="D66" s="92">
        <v>1081340.23</v>
      </c>
      <c r="E66" s="92">
        <v>201679.26</v>
      </c>
      <c r="F66" s="97">
        <v>64975.9</v>
      </c>
      <c r="G66" s="94"/>
      <c r="H66" s="93">
        <v>1347995.39</v>
      </c>
      <c r="U66" s="84"/>
      <c r="V66" s="95"/>
      <c r="W66" s="96" t="s">
        <v>5423</v>
      </c>
    </row>
    <row r="67" spans="1:25" s="65" customFormat="1" ht="48.75" x14ac:dyDescent="0.25">
      <c r="A67" s="258" t="s">
        <v>5424</v>
      </c>
      <c r="B67" s="259"/>
      <c r="C67" s="259"/>
      <c r="D67" s="259"/>
      <c r="E67" s="259"/>
      <c r="F67" s="259"/>
      <c r="G67" s="259"/>
      <c r="H67" s="260"/>
      <c r="U67" s="84" t="s">
        <v>5424</v>
      </c>
      <c r="V67" s="95"/>
      <c r="W67" s="96"/>
    </row>
    <row r="68" spans="1:25" s="65" customFormat="1" ht="15" x14ac:dyDescent="0.25">
      <c r="A68" s="91"/>
      <c r="B68" s="263" t="s">
        <v>5425</v>
      </c>
      <c r="C68" s="264"/>
      <c r="D68" s="92">
        <v>1081340.23</v>
      </c>
      <c r="E68" s="92">
        <v>201679.26</v>
      </c>
      <c r="F68" s="97">
        <v>64975.9</v>
      </c>
      <c r="G68" s="94"/>
      <c r="H68" s="93">
        <v>1347995.39</v>
      </c>
      <c r="U68" s="84"/>
      <c r="V68" s="95"/>
      <c r="W68" s="96" t="s">
        <v>5425</v>
      </c>
    </row>
    <row r="69" spans="1:25" s="65" customFormat="1" ht="15" x14ac:dyDescent="0.25">
      <c r="A69" s="258" t="s">
        <v>5426</v>
      </c>
      <c r="B69" s="259"/>
      <c r="C69" s="259"/>
      <c r="D69" s="259"/>
      <c r="E69" s="259"/>
      <c r="F69" s="259"/>
      <c r="G69" s="259"/>
      <c r="H69" s="260"/>
      <c r="U69" s="84" t="s">
        <v>5426</v>
      </c>
      <c r="V69" s="95"/>
      <c r="W69" s="96"/>
    </row>
    <row r="70" spans="1:25" s="65" customFormat="1" ht="33.75" x14ac:dyDescent="0.25">
      <c r="A70" s="82" t="s">
        <v>198</v>
      </c>
      <c r="B70" s="85" t="s">
        <v>5427</v>
      </c>
      <c r="C70" s="86" t="s">
        <v>5428</v>
      </c>
      <c r="D70" s="88">
        <v>32440.21</v>
      </c>
      <c r="E70" s="88">
        <v>6050.38</v>
      </c>
      <c r="F70" s="88">
        <v>1949.28</v>
      </c>
      <c r="G70" s="89"/>
      <c r="H70" s="88">
        <v>40439.870000000003</v>
      </c>
      <c r="U70" s="84"/>
      <c r="V70" s="95"/>
      <c r="W70" s="96"/>
    </row>
    <row r="71" spans="1:25" s="65" customFormat="1" ht="15" x14ac:dyDescent="0.25">
      <c r="A71" s="82"/>
      <c r="B71" s="85"/>
      <c r="C71" s="86"/>
      <c r="D71" s="89" t="s">
        <v>5505</v>
      </c>
      <c r="E71" s="89" t="s">
        <v>5506</v>
      </c>
      <c r="F71" s="89" t="s">
        <v>5507</v>
      </c>
      <c r="G71" s="89" t="s">
        <v>5508</v>
      </c>
      <c r="H71" s="89"/>
      <c r="U71" s="84"/>
      <c r="V71" s="95"/>
      <c r="W71" s="96"/>
    </row>
    <row r="72" spans="1:25" s="65" customFormat="1" ht="15" x14ac:dyDescent="0.25">
      <c r="A72" s="91"/>
      <c r="B72" s="261" t="s">
        <v>5429</v>
      </c>
      <c r="C72" s="262"/>
      <c r="D72" s="92">
        <v>32440.21</v>
      </c>
      <c r="E72" s="92">
        <v>6050.38</v>
      </c>
      <c r="F72" s="93">
        <v>1949.28</v>
      </c>
      <c r="G72" s="94"/>
      <c r="H72" s="93">
        <v>40439.870000000003</v>
      </c>
      <c r="U72" s="84"/>
      <c r="V72" s="95" t="s">
        <v>5429</v>
      </c>
      <c r="W72" s="96"/>
    </row>
    <row r="73" spans="1:25" s="65" customFormat="1" ht="15" x14ac:dyDescent="0.25">
      <c r="A73" s="91"/>
      <c r="B73" s="263" t="s">
        <v>5430</v>
      </c>
      <c r="C73" s="264"/>
      <c r="D73" s="92">
        <v>1113780.44</v>
      </c>
      <c r="E73" s="92">
        <v>207729.64</v>
      </c>
      <c r="F73" s="93">
        <v>66925.179999999993</v>
      </c>
      <c r="G73" s="94"/>
      <c r="H73" s="93">
        <v>1388435.26</v>
      </c>
      <c r="U73" s="84"/>
      <c r="V73" s="95"/>
      <c r="W73" s="96" t="s">
        <v>5430</v>
      </c>
    </row>
    <row r="74" spans="1:25" s="65" customFormat="1" ht="15" x14ac:dyDescent="0.25">
      <c r="A74" s="258" t="s">
        <v>5431</v>
      </c>
      <c r="B74" s="259"/>
      <c r="C74" s="259"/>
      <c r="D74" s="259"/>
      <c r="E74" s="259"/>
      <c r="F74" s="259"/>
      <c r="G74" s="259"/>
      <c r="H74" s="260"/>
      <c r="U74" s="84" t="s">
        <v>5431</v>
      </c>
      <c r="V74" s="95"/>
      <c r="W74" s="96"/>
    </row>
    <row r="75" spans="1:25" s="65" customFormat="1" ht="15" x14ac:dyDescent="0.25">
      <c r="A75" s="91"/>
      <c r="B75" s="261" t="s">
        <v>5432</v>
      </c>
      <c r="C75" s="262"/>
      <c r="D75" s="98"/>
      <c r="E75" s="98"/>
      <c r="F75" s="94"/>
      <c r="G75" s="94"/>
      <c r="H75" s="94"/>
      <c r="U75" s="84"/>
      <c r="V75" s="95" t="s">
        <v>5432</v>
      </c>
      <c r="W75" s="96"/>
    </row>
    <row r="76" spans="1:25" s="65" customFormat="1" ht="15" x14ac:dyDescent="0.25">
      <c r="A76" s="91"/>
      <c r="B76" s="266" t="s">
        <v>5433</v>
      </c>
      <c r="C76" s="267"/>
      <c r="D76" s="88">
        <v>1113780.44</v>
      </c>
      <c r="E76" s="88">
        <v>207729.64</v>
      </c>
      <c r="F76" s="99">
        <v>66925.179999999993</v>
      </c>
      <c r="G76" s="100"/>
      <c r="H76" s="99">
        <v>1388435.26</v>
      </c>
      <c r="U76" s="84"/>
      <c r="V76" s="95"/>
      <c r="W76" s="96"/>
      <c r="X76" s="101" t="s">
        <v>5433</v>
      </c>
    </row>
    <row r="77" spans="1:25" s="65" customFormat="1" ht="15" x14ac:dyDescent="0.25">
      <c r="A77" s="91"/>
      <c r="B77" s="85"/>
      <c r="C77" s="89"/>
      <c r="D77" s="89"/>
      <c r="E77" s="89"/>
      <c r="F77" s="89"/>
      <c r="G77" s="89"/>
      <c r="H77" s="89"/>
      <c r="U77" s="84"/>
      <c r="V77" s="95"/>
      <c r="W77" s="96"/>
    </row>
    <row r="78" spans="1:25" s="65" customFormat="1" ht="15" x14ac:dyDescent="0.25">
      <c r="A78" s="91"/>
      <c r="B78" s="268" t="s">
        <v>5434</v>
      </c>
      <c r="C78" s="269"/>
      <c r="D78" s="92">
        <v>1113780.44</v>
      </c>
      <c r="E78" s="92">
        <v>207729.64</v>
      </c>
      <c r="F78" s="92">
        <v>66925.179999999993</v>
      </c>
      <c r="G78" s="98"/>
      <c r="H78" s="92">
        <v>1388435.26</v>
      </c>
      <c r="U78" s="84"/>
      <c r="V78" s="95"/>
      <c r="W78" s="96"/>
      <c r="Y78" s="96" t="s">
        <v>5434</v>
      </c>
    </row>
    <row r="79" spans="1:25" s="65" customFormat="1" ht="15" x14ac:dyDescent="0.25">
      <c r="A79" s="258" t="s">
        <v>5435</v>
      </c>
      <c r="B79" s="259"/>
      <c r="C79" s="259"/>
      <c r="D79" s="259"/>
      <c r="E79" s="259"/>
      <c r="F79" s="259"/>
      <c r="G79" s="259"/>
      <c r="H79" s="260"/>
      <c r="U79" s="84" t="s">
        <v>5435</v>
      </c>
      <c r="V79" s="95"/>
      <c r="W79" s="96"/>
      <c r="Y79" s="96"/>
    </row>
    <row r="80" spans="1:25" s="65" customFormat="1" ht="15" x14ac:dyDescent="0.25">
      <c r="A80" s="82" t="s">
        <v>202</v>
      </c>
      <c r="B80" s="85" t="s">
        <v>5436</v>
      </c>
      <c r="C80" s="86" t="s">
        <v>5437</v>
      </c>
      <c r="D80" s="88">
        <v>222756.09</v>
      </c>
      <c r="E80" s="88">
        <v>41545.93</v>
      </c>
      <c r="F80" s="88">
        <v>13385.04</v>
      </c>
      <c r="G80" s="89"/>
      <c r="H80" s="88">
        <v>277687.06</v>
      </c>
      <c r="U80" s="84"/>
      <c r="V80" s="95"/>
      <c r="W80" s="96"/>
      <c r="Y80" s="96"/>
    </row>
    <row r="81" spans="1:25" s="65" customFormat="1" ht="15" x14ac:dyDescent="0.25">
      <c r="A81" s="82"/>
      <c r="B81" s="85"/>
      <c r="C81" s="86"/>
      <c r="D81" s="89" t="s">
        <v>5509</v>
      </c>
      <c r="E81" s="89" t="s">
        <v>5510</v>
      </c>
      <c r="F81" s="89" t="s">
        <v>5511</v>
      </c>
      <c r="G81" s="89" t="s">
        <v>5512</v>
      </c>
      <c r="H81" s="89"/>
      <c r="U81" s="84"/>
      <c r="V81" s="95"/>
      <c r="W81" s="96"/>
      <c r="Y81" s="96"/>
    </row>
    <row r="82" spans="1:25" s="65" customFormat="1" ht="15" x14ac:dyDescent="0.25">
      <c r="A82" s="91"/>
      <c r="B82" s="261" t="s">
        <v>5438</v>
      </c>
      <c r="C82" s="262"/>
      <c r="D82" s="92">
        <v>222756.09</v>
      </c>
      <c r="E82" s="92">
        <v>41545.93</v>
      </c>
      <c r="F82" s="93">
        <v>13385.04</v>
      </c>
      <c r="G82" s="94"/>
      <c r="H82" s="93">
        <v>277687.06</v>
      </c>
      <c r="U82" s="84"/>
      <c r="V82" s="95" t="s">
        <v>5438</v>
      </c>
      <c r="W82" s="96"/>
      <c r="Y82" s="96"/>
    </row>
    <row r="83" spans="1:25" s="65" customFormat="1" ht="15" x14ac:dyDescent="0.25">
      <c r="A83" s="91"/>
      <c r="B83" s="263" t="s">
        <v>5439</v>
      </c>
      <c r="C83" s="264"/>
      <c r="D83" s="92">
        <v>1336536.53</v>
      </c>
      <c r="E83" s="92">
        <v>249275.57</v>
      </c>
      <c r="F83" s="93">
        <v>80310.22</v>
      </c>
      <c r="G83" s="94"/>
      <c r="H83" s="93">
        <v>1666122.32</v>
      </c>
      <c r="U83" s="84"/>
      <c r="V83" s="95"/>
      <c r="W83" s="96" t="s">
        <v>5439</v>
      </c>
      <c r="Y83" s="96"/>
    </row>
    <row r="86" spans="1:25" s="65" customFormat="1" ht="15" x14ac:dyDescent="0.25">
      <c r="A86" s="102" t="s">
        <v>5440</v>
      </c>
      <c r="B86" s="67"/>
      <c r="D86" s="103"/>
      <c r="E86" s="103"/>
      <c r="F86" s="103" t="s">
        <v>5441</v>
      </c>
      <c r="G86" s="103"/>
      <c r="H86" s="103"/>
    </row>
    <row r="87" spans="1:25" s="65" customFormat="1" ht="15" x14ac:dyDescent="0.25">
      <c r="A87" s="67"/>
      <c r="B87" s="67"/>
      <c r="C87" s="104"/>
      <c r="D87" s="104" t="s">
        <v>5442</v>
      </c>
      <c r="E87" s="104"/>
      <c r="F87" s="104"/>
      <c r="G87" s="104"/>
      <c r="H87" s="104"/>
    </row>
    <row r="88" spans="1:25" s="65" customFormat="1" ht="15" x14ac:dyDescent="0.25">
      <c r="A88" s="102" t="s">
        <v>5443</v>
      </c>
      <c r="B88" s="67"/>
      <c r="D88" s="103"/>
      <c r="E88" s="103"/>
      <c r="F88" s="103" t="s">
        <v>5441</v>
      </c>
      <c r="G88" s="103"/>
      <c r="H88" s="103"/>
    </row>
    <row r="89" spans="1:25" s="65" customFormat="1" ht="15" x14ac:dyDescent="0.25">
      <c r="A89" s="67"/>
      <c r="B89" s="67"/>
      <c r="C89" s="104"/>
      <c r="D89" s="104" t="s">
        <v>5442</v>
      </c>
      <c r="E89" s="104"/>
      <c r="F89" s="104"/>
      <c r="G89" s="104"/>
      <c r="H89" s="104"/>
    </row>
    <row r="90" spans="1:25" s="65" customFormat="1" ht="15" x14ac:dyDescent="0.25">
      <c r="A90" s="102" t="s">
        <v>5444</v>
      </c>
      <c r="B90" s="67"/>
      <c r="C90" s="105"/>
      <c r="D90" s="105"/>
      <c r="E90" s="105"/>
      <c r="F90" s="105" t="s">
        <v>5441</v>
      </c>
      <c r="G90" s="105"/>
      <c r="H90" s="105"/>
    </row>
    <row r="91" spans="1:25" s="65" customFormat="1" ht="15" x14ac:dyDescent="0.25">
      <c r="A91" s="67"/>
      <c r="B91" s="67"/>
      <c r="C91" s="143"/>
      <c r="D91" s="104" t="s">
        <v>5442</v>
      </c>
      <c r="E91" s="104"/>
      <c r="F91" s="104"/>
      <c r="G91" s="104"/>
      <c r="H91" s="104"/>
    </row>
    <row r="92" spans="1:25" s="65" customFormat="1" ht="15" x14ac:dyDescent="0.25">
      <c r="A92" s="102" t="s">
        <v>5395</v>
      </c>
      <c r="B92" s="67"/>
      <c r="C92" s="105"/>
      <c r="D92" s="105"/>
      <c r="E92" s="105"/>
      <c r="F92" s="105" t="s">
        <v>5441</v>
      </c>
      <c r="G92" s="105"/>
      <c r="H92" s="105"/>
    </row>
    <row r="93" spans="1:25" s="65" customFormat="1" ht="15" x14ac:dyDescent="0.25">
      <c r="A93" s="67"/>
      <c r="B93" s="67"/>
      <c r="C93" s="265" t="s">
        <v>1007</v>
      </c>
      <c r="D93" s="265"/>
      <c r="E93" s="265"/>
      <c r="F93" s="265"/>
      <c r="G93" s="104"/>
      <c r="H93" s="104"/>
    </row>
  </sheetData>
  <mergeCells count="40">
    <mergeCell ref="B15:G15"/>
    <mergeCell ref="C4:G4"/>
    <mergeCell ref="C5:G5"/>
    <mergeCell ref="C10:G10"/>
    <mergeCell ref="C11:G11"/>
    <mergeCell ref="B13:G13"/>
    <mergeCell ref="A24:H24"/>
    <mergeCell ref="B16:G16"/>
    <mergeCell ref="B18:G18"/>
    <mergeCell ref="A20:A22"/>
    <mergeCell ref="B20:B22"/>
    <mergeCell ref="C20:C22"/>
    <mergeCell ref="D20:G20"/>
    <mergeCell ref="H20:H22"/>
    <mergeCell ref="D21:D22"/>
    <mergeCell ref="E21:E22"/>
    <mergeCell ref="F21:F22"/>
    <mergeCell ref="G21:G22"/>
    <mergeCell ref="A69:H69"/>
    <mergeCell ref="B48:C48"/>
    <mergeCell ref="A49:H49"/>
    <mergeCell ref="B50:C50"/>
    <mergeCell ref="A51:H51"/>
    <mergeCell ref="B54:C54"/>
    <mergeCell ref="B55:C55"/>
    <mergeCell ref="A56:H56"/>
    <mergeCell ref="B65:C65"/>
    <mergeCell ref="B66:C66"/>
    <mergeCell ref="A67:H67"/>
    <mergeCell ref="B68:C68"/>
    <mergeCell ref="A79:H79"/>
    <mergeCell ref="B82:C82"/>
    <mergeCell ref="B83:C83"/>
    <mergeCell ref="C93:F93"/>
    <mergeCell ref="B72:C72"/>
    <mergeCell ref="B73:C73"/>
    <mergeCell ref="A74:H74"/>
    <mergeCell ref="B75:C75"/>
    <mergeCell ref="B76:C76"/>
    <mergeCell ref="B78:C78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67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CQ453"/>
  <sheetViews>
    <sheetView topLeftCell="A176" workbookViewId="0">
      <selection activeCell="W232" sqref="W232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9" width="10.7109375" style="1" hidden="1" customWidth="1" outlineLevel="1"/>
    <col min="20" max="20" width="16.5703125" style="1" hidden="1" customWidth="1" outlineLevel="1"/>
    <col min="21" max="21" width="11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4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4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4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3967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26.25" x14ac:dyDescent="0.25">
      <c r="A13" s="289" t="s">
        <v>3968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3968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3969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18259.602999999999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11242.831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1244.079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310.154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511.40800000000002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1259.58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 t="s">
        <v>1252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300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354"/>
      <c r="G26" s="293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355"/>
      <c r="G27" s="293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3" t="s">
        <v>3837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16" t="s">
        <v>204</v>
      </c>
      <c r="D30" s="316"/>
      <c r="E30" s="316"/>
      <c r="F30" s="35" t="s">
        <v>174</v>
      </c>
      <c r="G30" s="56">
        <v>0.36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15240.26</v>
      </c>
      <c r="M30" s="39">
        <v>12387.09</v>
      </c>
      <c r="N30" s="40" t="s">
        <v>3970</v>
      </c>
      <c r="O30" s="39">
        <v>1589.83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1903.2409851183727</v>
      </c>
      <c r="W30" s="159">
        <v>1.2</v>
      </c>
      <c r="X30" s="158">
        <f>V30*W30</f>
        <v>2283.889182142047</v>
      </c>
      <c r="Y30" s="181">
        <f>X30/G30</f>
        <v>6344.1366170612419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3971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3972</v>
      </c>
      <c r="F32" s="49"/>
      <c r="G32" s="50"/>
      <c r="H32" s="51"/>
      <c r="I32" s="17"/>
      <c r="J32" s="17"/>
      <c r="K32" s="17"/>
      <c r="L32" s="52">
        <v>12210.82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x14ac:dyDescent="0.25">
      <c r="A33" s="47"/>
      <c r="B33" s="48"/>
      <c r="C33" s="48"/>
      <c r="D33" s="48"/>
      <c r="E33" s="49" t="s">
        <v>3973</v>
      </c>
      <c r="F33" s="49"/>
      <c r="G33" s="50"/>
      <c r="H33" s="51"/>
      <c r="I33" s="17"/>
      <c r="J33" s="17"/>
      <c r="K33" s="17"/>
      <c r="L33" s="52">
        <v>6420.12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33871.199999999997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x14ac:dyDescent="0.25">
      <c r="A35" s="35" t="s">
        <v>1009</v>
      </c>
      <c r="B35" s="36" t="s">
        <v>1815</v>
      </c>
      <c r="C35" s="316" t="s">
        <v>3842</v>
      </c>
      <c r="D35" s="316"/>
      <c r="E35" s="316"/>
      <c r="F35" s="35" t="s">
        <v>437</v>
      </c>
      <c r="G35" s="55">
        <v>32</v>
      </c>
      <c r="H35" s="39">
        <v>5395.12</v>
      </c>
      <c r="I35" s="39"/>
      <c r="J35" s="39">
        <v>5395.12</v>
      </c>
      <c r="K35" s="37" t="s">
        <v>42</v>
      </c>
      <c r="L35" s="39">
        <v>1477831.27</v>
      </c>
      <c r="M35" s="39"/>
      <c r="N35" s="40"/>
      <c r="O35" s="39">
        <v>1477831.27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3" si="0">O35*P35*Q35*R35*S35*T35*U35</f>
        <v>1769163.3961829478</v>
      </c>
      <c r="W35" s="159">
        <v>1.2</v>
      </c>
      <c r="X35" s="158">
        <f t="shared" ref="X35:X93" si="1">V35*W35</f>
        <v>2122996.0754195373</v>
      </c>
      <c r="Y35" s="181">
        <f t="shared" ref="Y35:Y93" si="2">X35/G35</f>
        <v>66343.627356860539</v>
      </c>
      <c r="BP35" s="33"/>
      <c r="BQ35" s="41" t="s">
        <v>3842</v>
      </c>
    </row>
    <row r="36" spans="1:70" s="3" customFormat="1" ht="67.5" x14ac:dyDescent="0.25">
      <c r="A36" s="35" t="s">
        <v>53</v>
      </c>
      <c r="B36" s="36" t="s">
        <v>1815</v>
      </c>
      <c r="C36" s="316" t="s">
        <v>3497</v>
      </c>
      <c r="D36" s="316"/>
      <c r="E36" s="316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159330.19203656405</v>
      </c>
      <c r="W36" s="159">
        <v>1.2</v>
      </c>
      <c r="X36" s="158">
        <f t="shared" si="1"/>
        <v>191196.23044387685</v>
      </c>
      <c r="Y36" s="181">
        <f t="shared" si="2"/>
        <v>47799.057610969212</v>
      </c>
      <c r="BP36" s="33"/>
      <c r="BQ36" s="41" t="s">
        <v>3497</v>
      </c>
    </row>
    <row r="37" spans="1:70" s="3" customFormat="1" ht="67.5" x14ac:dyDescent="0.25">
      <c r="A37" s="35" t="s">
        <v>63</v>
      </c>
      <c r="B37" s="36" t="s">
        <v>2384</v>
      </c>
      <c r="C37" s="316" t="s">
        <v>2385</v>
      </c>
      <c r="D37" s="316"/>
      <c r="E37" s="316"/>
      <c r="F37" s="35" t="s">
        <v>174</v>
      </c>
      <c r="G37" s="56">
        <v>0.15</v>
      </c>
      <c r="H37" s="39">
        <v>2637</v>
      </c>
      <c r="I37" s="39"/>
      <c r="J37" s="39">
        <v>2637</v>
      </c>
      <c r="K37" s="37" t="s">
        <v>42</v>
      </c>
      <c r="L37" s="39">
        <v>3385.91</v>
      </c>
      <c r="M37" s="39"/>
      <c r="N37" s="40"/>
      <c r="O37" s="39">
        <v>3385.91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4053.3910442765259</v>
      </c>
      <c r="W37" s="159">
        <v>1.2</v>
      </c>
      <c r="X37" s="158">
        <f t="shared" si="1"/>
        <v>4864.0692531318309</v>
      </c>
      <c r="Y37" s="181">
        <f t="shared" si="2"/>
        <v>32427.128354212207</v>
      </c>
      <c r="BP37" s="33"/>
      <c r="BQ37" s="41" t="s">
        <v>2385</v>
      </c>
    </row>
    <row r="38" spans="1:70" s="3" customFormat="1" ht="18.75" x14ac:dyDescent="0.25">
      <c r="A38" s="42"/>
      <c r="B38" s="43"/>
      <c r="C38" s="44" t="s">
        <v>86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18.75" x14ac:dyDescent="0.25">
      <c r="A39" s="351" t="s">
        <v>1270</v>
      </c>
      <c r="B39" s="352"/>
      <c r="C39" s="352"/>
      <c r="D39" s="352"/>
      <c r="E39" s="352"/>
      <c r="F39" s="352"/>
      <c r="G39" s="352"/>
      <c r="H39" s="352"/>
      <c r="I39" s="352"/>
      <c r="J39" s="352"/>
      <c r="K39" s="352"/>
      <c r="L39" s="352"/>
      <c r="M39" s="352"/>
      <c r="N39" s="352"/>
      <c r="O39" s="353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  <c r="BR39" s="34" t="s">
        <v>1270</v>
      </c>
    </row>
    <row r="40" spans="1:70" s="3" customFormat="1" ht="67.5" x14ac:dyDescent="0.25">
      <c r="A40" s="35" t="s">
        <v>72</v>
      </c>
      <c r="B40" s="36" t="s">
        <v>255</v>
      </c>
      <c r="C40" s="316" t="s">
        <v>256</v>
      </c>
      <c r="D40" s="316"/>
      <c r="E40" s="316"/>
      <c r="F40" s="35" t="s">
        <v>238</v>
      </c>
      <c r="G40" s="56">
        <v>16.649999999999999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113441.48</v>
      </c>
      <c r="M40" s="39">
        <v>94147.25</v>
      </c>
      <c r="N40" s="40" t="s">
        <v>3974</v>
      </c>
      <c r="O40" s="39">
        <v>8240.74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9865.2774923761517</v>
      </c>
      <c r="W40" s="159">
        <v>1.2</v>
      </c>
      <c r="X40" s="158">
        <f t="shared" si="1"/>
        <v>11838.332990851382</v>
      </c>
      <c r="Y40" s="181">
        <f t="shared" si="2"/>
        <v>711.01099044152454</v>
      </c>
      <c r="BP40" s="33"/>
      <c r="BQ40" s="41" t="s">
        <v>256</v>
      </c>
      <c r="BR40" s="34"/>
    </row>
    <row r="41" spans="1:70" s="3" customFormat="1" ht="18.75" x14ac:dyDescent="0.25">
      <c r="A41" s="42"/>
      <c r="B41" s="43"/>
      <c r="C41" s="44" t="s">
        <v>1272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/>
    </row>
    <row r="42" spans="1:70" s="3" customFormat="1" ht="18.75" x14ac:dyDescent="0.25">
      <c r="A42" s="47"/>
      <c r="B42" s="48"/>
      <c r="C42" s="48"/>
      <c r="D42" s="48"/>
      <c r="E42" s="49" t="s">
        <v>3975</v>
      </c>
      <c r="F42" s="49"/>
      <c r="G42" s="50"/>
      <c r="H42" s="51"/>
      <c r="I42" s="17"/>
      <c r="J42" s="17"/>
      <c r="K42" s="17"/>
      <c r="L42" s="52">
        <v>92348.04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  <c r="BR42" s="34"/>
    </row>
    <row r="43" spans="1:70" s="3" customFormat="1" ht="18.75" x14ac:dyDescent="0.25">
      <c r="A43" s="47"/>
      <c r="B43" s="48"/>
      <c r="C43" s="48"/>
      <c r="D43" s="48"/>
      <c r="E43" s="49" t="s">
        <v>3976</v>
      </c>
      <c r="F43" s="49"/>
      <c r="G43" s="50"/>
      <c r="H43" s="51"/>
      <c r="I43" s="17"/>
      <c r="J43" s="17"/>
      <c r="K43" s="17"/>
      <c r="L43" s="52">
        <v>48554.12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  <c r="BR43" s="34"/>
    </row>
    <row r="44" spans="1:70" s="3" customFormat="1" ht="18.7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254343.64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316" t="s">
        <v>247</v>
      </c>
      <c r="D45" s="316"/>
      <c r="E45" s="316"/>
      <c r="F45" s="35" t="s">
        <v>238</v>
      </c>
      <c r="G45" s="55">
        <v>2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6927.05</v>
      </c>
      <c r="M45" s="39">
        <v>5811.5</v>
      </c>
      <c r="N45" s="40" t="s">
        <v>3977</v>
      </c>
      <c r="O45" s="39">
        <v>904.11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1082.341638448999</v>
      </c>
      <c r="W45" s="159">
        <v>1.2</v>
      </c>
      <c r="X45" s="158">
        <f t="shared" si="1"/>
        <v>1298.8099661387987</v>
      </c>
      <c r="Y45" s="181">
        <f t="shared" si="2"/>
        <v>649.40498306939935</v>
      </c>
      <c r="BP45" s="33"/>
      <c r="BQ45" s="41" t="s">
        <v>247</v>
      </c>
      <c r="BR45" s="34"/>
    </row>
    <row r="46" spans="1:70" s="3" customFormat="1" ht="18.75" x14ac:dyDescent="0.25">
      <c r="A46" s="42"/>
      <c r="B46" s="43"/>
      <c r="C46" s="44" t="s">
        <v>3978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18.75" x14ac:dyDescent="0.25">
      <c r="A47" s="47"/>
      <c r="B47" s="48"/>
      <c r="C47" s="48"/>
      <c r="D47" s="48"/>
      <c r="E47" s="49" t="s">
        <v>3979</v>
      </c>
      <c r="F47" s="49"/>
      <c r="G47" s="50"/>
      <c r="H47" s="51"/>
      <c r="I47" s="17"/>
      <c r="J47" s="17"/>
      <c r="K47" s="17"/>
      <c r="L47" s="52">
        <v>5674.35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18.75" x14ac:dyDescent="0.25">
      <c r="A48" s="47"/>
      <c r="B48" s="48"/>
      <c r="C48" s="48"/>
      <c r="D48" s="48"/>
      <c r="E48" s="49" t="s">
        <v>3980</v>
      </c>
      <c r="F48" s="49"/>
      <c r="G48" s="50"/>
      <c r="H48" s="51"/>
      <c r="I48" s="17"/>
      <c r="J48" s="17"/>
      <c r="K48" s="17"/>
      <c r="L48" s="52">
        <v>2983.42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  <c r="BR48" s="34"/>
    </row>
    <row r="49" spans="1:70" s="3" customFormat="1" ht="18.7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15584.82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1279</v>
      </c>
      <c r="C50" s="316" t="s">
        <v>1280</v>
      </c>
      <c r="D50" s="316"/>
      <c r="E50" s="316"/>
      <c r="F50" s="35" t="s">
        <v>56</v>
      </c>
      <c r="G50" s="38">
        <v>0.1</v>
      </c>
      <c r="H50" s="39" t="s">
        <v>1281</v>
      </c>
      <c r="I50" s="39" t="s">
        <v>1282</v>
      </c>
      <c r="J50" s="39">
        <v>774.58</v>
      </c>
      <c r="K50" s="37" t="s">
        <v>42</v>
      </c>
      <c r="L50" s="39">
        <v>5610.9</v>
      </c>
      <c r="M50" s="39">
        <v>4870.99</v>
      </c>
      <c r="N50" s="40" t="s">
        <v>3981</v>
      </c>
      <c r="O50" s="39">
        <v>663.04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793.74832703678101</v>
      </c>
      <c r="W50" s="159">
        <v>1.2</v>
      </c>
      <c r="X50" s="158">
        <f t="shared" si="1"/>
        <v>952.49799244413714</v>
      </c>
      <c r="Y50" s="181">
        <f t="shared" si="2"/>
        <v>9524.9799244413716</v>
      </c>
      <c r="BP50" s="33"/>
      <c r="BQ50" s="41" t="s">
        <v>1280</v>
      </c>
      <c r="BR50" s="34"/>
    </row>
    <row r="51" spans="1:70" s="3" customFormat="1" ht="18.75" x14ac:dyDescent="0.25">
      <c r="A51" s="42"/>
      <c r="B51" s="43"/>
      <c r="C51" s="44" t="s">
        <v>1052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x14ac:dyDescent="0.25">
      <c r="A52" s="47"/>
      <c r="B52" s="48"/>
      <c r="C52" s="48"/>
      <c r="D52" s="48"/>
      <c r="E52" s="49" t="s">
        <v>3982</v>
      </c>
      <c r="F52" s="49"/>
      <c r="G52" s="50"/>
      <c r="H52" s="51"/>
      <c r="I52" s="17"/>
      <c r="J52" s="17"/>
      <c r="K52" s="17"/>
      <c r="L52" s="52">
        <v>4730.42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18.75" x14ac:dyDescent="0.25">
      <c r="A53" s="47"/>
      <c r="B53" s="48"/>
      <c r="C53" s="48"/>
      <c r="D53" s="48"/>
      <c r="E53" s="49" t="s">
        <v>3983</v>
      </c>
      <c r="F53" s="49"/>
      <c r="G53" s="50"/>
      <c r="H53" s="51"/>
      <c r="I53" s="17"/>
      <c r="J53" s="17"/>
      <c r="K53" s="17"/>
      <c r="L53" s="52">
        <v>2487.13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  <c r="BR53" s="34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12828.45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67.5" x14ac:dyDescent="0.25">
      <c r="A55" s="35" t="s">
        <v>1013</v>
      </c>
      <c r="B55" s="36" t="s">
        <v>1305</v>
      </c>
      <c r="C55" s="316" t="s">
        <v>1306</v>
      </c>
      <c r="D55" s="316"/>
      <c r="E55" s="316"/>
      <c r="F55" s="35" t="s">
        <v>56</v>
      </c>
      <c r="G55" s="38">
        <v>0.3</v>
      </c>
      <c r="H55" s="39" t="s">
        <v>1307</v>
      </c>
      <c r="I55" s="39" t="s">
        <v>1308</v>
      </c>
      <c r="J55" s="39">
        <v>302.85000000000002</v>
      </c>
      <c r="K55" s="37" t="s">
        <v>42</v>
      </c>
      <c r="L55" s="39">
        <v>7703.78</v>
      </c>
      <c r="M55" s="39">
        <v>6809.64</v>
      </c>
      <c r="N55" s="40" t="s">
        <v>2876</v>
      </c>
      <c r="O55" s="39">
        <v>777.72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931.03575787742147</v>
      </c>
      <c r="W55" s="159">
        <v>1.2</v>
      </c>
      <c r="X55" s="158">
        <f t="shared" si="1"/>
        <v>1117.2429094529057</v>
      </c>
      <c r="Y55" s="181">
        <f t="shared" si="2"/>
        <v>3724.1430315096859</v>
      </c>
      <c r="BP55" s="33"/>
      <c r="BQ55" s="41" t="s">
        <v>1306</v>
      </c>
      <c r="BR55" s="34"/>
    </row>
    <row r="56" spans="1:70" s="3" customFormat="1" ht="18.75" x14ac:dyDescent="0.25">
      <c r="A56" s="42"/>
      <c r="B56" s="43"/>
      <c r="C56" s="44" t="s">
        <v>1092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x14ac:dyDescent="0.25">
      <c r="A57" s="47"/>
      <c r="B57" s="48"/>
      <c r="C57" s="48"/>
      <c r="D57" s="48"/>
      <c r="E57" s="49" t="s">
        <v>2877</v>
      </c>
      <c r="F57" s="49"/>
      <c r="G57" s="50"/>
      <c r="H57" s="51"/>
      <c r="I57" s="17"/>
      <c r="J57" s="17"/>
      <c r="K57" s="17"/>
      <c r="L57" s="52">
        <v>6610.93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x14ac:dyDescent="0.25">
      <c r="A58" s="47"/>
      <c r="B58" s="48"/>
      <c r="C58" s="48"/>
      <c r="D58" s="48"/>
      <c r="E58" s="49" t="s">
        <v>2878</v>
      </c>
      <c r="F58" s="49"/>
      <c r="G58" s="50"/>
      <c r="H58" s="51"/>
      <c r="I58" s="17"/>
      <c r="J58" s="17"/>
      <c r="K58" s="17"/>
      <c r="L58" s="52">
        <v>3475.85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18.7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17790.560000000001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73</v>
      </c>
      <c r="C60" s="316" t="s">
        <v>74</v>
      </c>
      <c r="D60" s="316"/>
      <c r="E60" s="316"/>
      <c r="F60" s="35" t="s">
        <v>56</v>
      </c>
      <c r="G60" s="56">
        <v>0.66</v>
      </c>
      <c r="H60" s="39" t="s">
        <v>75</v>
      </c>
      <c r="I60" s="39" t="s">
        <v>76</v>
      </c>
      <c r="J60" s="39">
        <v>265.20999999999998</v>
      </c>
      <c r="K60" s="37" t="s">
        <v>42</v>
      </c>
      <c r="L60" s="39">
        <v>14157.33</v>
      </c>
      <c r="M60" s="39">
        <v>12473.62</v>
      </c>
      <c r="N60" s="40" t="s">
        <v>3984</v>
      </c>
      <c r="O60" s="39">
        <v>1498.39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1793.774969456809</v>
      </c>
      <c r="W60" s="159">
        <v>1.2</v>
      </c>
      <c r="X60" s="158">
        <f t="shared" si="1"/>
        <v>2152.5299633481709</v>
      </c>
      <c r="Y60" s="181">
        <f t="shared" si="2"/>
        <v>3261.4090353760162</v>
      </c>
      <c r="BP60" s="33"/>
      <c r="BQ60" s="41" t="s">
        <v>74</v>
      </c>
      <c r="BR60" s="34"/>
    </row>
    <row r="61" spans="1:70" s="3" customFormat="1" ht="18.75" x14ac:dyDescent="0.25">
      <c r="A61" s="42"/>
      <c r="B61" s="43"/>
      <c r="C61" s="44" t="s">
        <v>3985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/>
    </row>
    <row r="62" spans="1:70" s="3" customFormat="1" ht="18.75" x14ac:dyDescent="0.25">
      <c r="A62" s="47"/>
      <c r="B62" s="48"/>
      <c r="C62" s="48"/>
      <c r="D62" s="48"/>
      <c r="E62" s="49" t="s">
        <v>3986</v>
      </c>
      <c r="F62" s="49"/>
      <c r="G62" s="50"/>
      <c r="H62" s="51"/>
      <c r="I62" s="17"/>
      <c r="J62" s="17"/>
      <c r="K62" s="17"/>
      <c r="L62" s="52">
        <v>12107.54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x14ac:dyDescent="0.25">
      <c r="A63" s="47"/>
      <c r="B63" s="48"/>
      <c r="C63" s="48"/>
      <c r="D63" s="48"/>
      <c r="E63" s="49" t="s">
        <v>3987</v>
      </c>
      <c r="F63" s="49"/>
      <c r="G63" s="50"/>
      <c r="H63" s="51"/>
      <c r="I63" s="17"/>
      <c r="J63" s="17"/>
      <c r="K63" s="17"/>
      <c r="L63" s="52">
        <v>6365.82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32630.69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67.5" x14ac:dyDescent="0.25">
      <c r="A65" s="35" t="s">
        <v>106</v>
      </c>
      <c r="B65" s="36" t="s">
        <v>64</v>
      </c>
      <c r="C65" s="316" t="s">
        <v>65</v>
      </c>
      <c r="D65" s="316"/>
      <c r="E65" s="316"/>
      <c r="F65" s="35" t="s">
        <v>56</v>
      </c>
      <c r="G65" s="38">
        <v>0.1</v>
      </c>
      <c r="H65" s="39" t="s">
        <v>66</v>
      </c>
      <c r="I65" s="39" t="s">
        <v>67</v>
      </c>
      <c r="J65" s="39">
        <v>161.83000000000001</v>
      </c>
      <c r="K65" s="37" t="s">
        <v>42</v>
      </c>
      <c r="L65" s="39">
        <v>1850.22</v>
      </c>
      <c r="M65" s="39">
        <v>1690.23</v>
      </c>
      <c r="N65" s="40" t="s">
        <v>3988</v>
      </c>
      <c r="O65" s="39">
        <v>138.52000000000001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165.82712696237772</v>
      </c>
      <c r="W65" s="159">
        <v>1.2</v>
      </c>
      <c r="X65" s="158">
        <f t="shared" si="1"/>
        <v>198.99255235485325</v>
      </c>
      <c r="Y65" s="181">
        <f t="shared" si="2"/>
        <v>1989.9255235485323</v>
      </c>
      <c r="BP65" s="33"/>
      <c r="BQ65" s="41" t="s">
        <v>65</v>
      </c>
      <c r="BR65" s="34"/>
    </row>
    <row r="66" spans="1:70" s="3" customFormat="1" ht="18.75" x14ac:dyDescent="0.25">
      <c r="A66" s="42"/>
      <c r="B66" s="43"/>
      <c r="C66" s="44" t="s">
        <v>1052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18.75" x14ac:dyDescent="0.25">
      <c r="A67" s="47"/>
      <c r="B67" s="48"/>
      <c r="C67" s="48"/>
      <c r="D67" s="48"/>
      <c r="E67" s="49" t="s">
        <v>3989</v>
      </c>
      <c r="F67" s="49"/>
      <c r="G67" s="50"/>
      <c r="H67" s="51"/>
      <c r="I67" s="17"/>
      <c r="J67" s="17"/>
      <c r="K67" s="17"/>
      <c r="L67" s="52">
        <v>1640.15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18.75" x14ac:dyDescent="0.25">
      <c r="A68" s="47"/>
      <c r="B68" s="48"/>
      <c r="C68" s="48"/>
      <c r="D68" s="48"/>
      <c r="E68" s="49" t="s">
        <v>3990</v>
      </c>
      <c r="F68" s="49"/>
      <c r="G68" s="50"/>
      <c r="H68" s="51"/>
      <c r="I68" s="17"/>
      <c r="J68" s="17"/>
      <c r="K68" s="17"/>
      <c r="L68" s="52">
        <v>862.35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4352.72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67.5" x14ac:dyDescent="0.25">
      <c r="A70" s="35" t="s">
        <v>1014</v>
      </c>
      <c r="B70" s="36" t="s">
        <v>54</v>
      </c>
      <c r="C70" s="316" t="s">
        <v>55</v>
      </c>
      <c r="D70" s="316"/>
      <c r="E70" s="316"/>
      <c r="F70" s="35" t="s">
        <v>56</v>
      </c>
      <c r="G70" s="56">
        <v>0.76</v>
      </c>
      <c r="H70" s="39" t="s">
        <v>57</v>
      </c>
      <c r="I70" s="39" t="s">
        <v>58</v>
      </c>
      <c r="J70" s="39">
        <v>114.45</v>
      </c>
      <c r="K70" s="37" t="s">
        <v>42</v>
      </c>
      <c r="L70" s="39">
        <v>6990.59</v>
      </c>
      <c r="M70" s="39">
        <v>6219.27</v>
      </c>
      <c r="N70" s="40" t="s">
        <v>3991</v>
      </c>
      <c r="O70" s="39">
        <v>744.57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0"/>
        <v>891.3507357953913</v>
      </c>
      <c r="W70" s="159">
        <v>1.2</v>
      </c>
      <c r="X70" s="158">
        <f t="shared" si="1"/>
        <v>1069.6208829544696</v>
      </c>
      <c r="Y70" s="181">
        <f t="shared" si="2"/>
        <v>1407.3958986243022</v>
      </c>
      <c r="BP70" s="33"/>
      <c r="BQ70" s="41" t="s">
        <v>55</v>
      </c>
      <c r="BR70" s="34"/>
    </row>
    <row r="71" spans="1:70" s="3" customFormat="1" ht="18.75" x14ac:dyDescent="0.25">
      <c r="A71" s="42"/>
      <c r="B71" s="43"/>
      <c r="C71" s="44" t="s">
        <v>3992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  <c r="BR71" s="34"/>
    </row>
    <row r="72" spans="1:70" s="3" customFormat="1" ht="18.75" x14ac:dyDescent="0.25">
      <c r="A72" s="47"/>
      <c r="B72" s="48"/>
      <c r="C72" s="48"/>
      <c r="D72" s="48"/>
      <c r="E72" s="49" t="s">
        <v>3993</v>
      </c>
      <c r="F72" s="49"/>
      <c r="G72" s="50"/>
      <c r="H72" s="51"/>
      <c r="I72" s="17"/>
      <c r="J72" s="17"/>
      <c r="K72" s="17"/>
      <c r="L72" s="52">
        <v>6037.46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18.75" x14ac:dyDescent="0.25">
      <c r="A73" s="47"/>
      <c r="B73" s="48"/>
      <c r="C73" s="48"/>
      <c r="D73" s="48"/>
      <c r="E73" s="49" t="s">
        <v>3994</v>
      </c>
      <c r="F73" s="49"/>
      <c r="G73" s="50"/>
      <c r="H73" s="51"/>
      <c r="I73" s="17"/>
      <c r="J73" s="17"/>
      <c r="K73" s="17"/>
      <c r="L73" s="52">
        <v>3174.34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18.7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16202.39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67.5" x14ac:dyDescent="0.25">
      <c r="A75" s="35" t="s">
        <v>119</v>
      </c>
      <c r="B75" s="36" t="s">
        <v>1325</v>
      </c>
      <c r="C75" s="316" t="s">
        <v>3995</v>
      </c>
      <c r="D75" s="316"/>
      <c r="E75" s="316"/>
      <c r="F75" s="35" t="s">
        <v>265</v>
      </c>
      <c r="G75" s="38">
        <v>71.400000000000006</v>
      </c>
      <c r="H75" s="39">
        <v>672.5</v>
      </c>
      <c r="I75" s="39"/>
      <c r="J75" s="39">
        <v>672.5</v>
      </c>
      <c r="K75" s="37" t="s">
        <v>42</v>
      </c>
      <c r="L75" s="39">
        <v>411021.24</v>
      </c>
      <c r="M75" s="39"/>
      <c r="N75" s="40"/>
      <c r="O75" s="39">
        <v>411021.24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492047.87286827841</v>
      </c>
      <c r="W75" s="159">
        <v>1.2</v>
      </c>
      <c r="X75" s="158">
        <f t="shared" si="1"/>
        <v>590457.44744193403</v>
      </c>
      <c r="Y75" s="181">
        <f t="shared" si="2"/>
        <v>8269.7121490466943</v>
      </c>
      <c r="BP75" s="33"/>
      <c r="BQ75" s="41" t="s">
        <v>3995</v>
      </c>
      <c r="BR75" s="34"/>
    </row>
    <row r="76" spans="1:70" s="3" customFormat="1" ht="18.75" x14ac:dyDescent="0.25">
      <c r="A76" s="42"/>
      <c r="B76" s="43"/>
      <c r="C76" s="44" t="s">
        <v>2676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67.5" x14ac:dyDescent="0.25">
      <c r="A77" s="35" t="s">
        <v>1015</v>
      </c>
      <c r="B77" s="36" t="s">
        <v>1325</v>
      </c>
      <c r="C77" s="316" t="s">
        <v>2671</v>
      </c>
      <c r="D77" s="316"/>
      <c r="E77" s="316"/>
      <c r="F77" s="35" t="s">
        <v>265</v>
      </c>
      <c r="G77" s="55">
        <v>408</v>
      </c>
      <c r="H77" s="39">
        <v>219.53</v>
      </c>
      <c r="I77" s="39"/>
      <c r="J77" s="39">
        <v>219.53</v>
      </c>
      <c r="K77" s="37" t="s">
        <v>42</v>
      </c>
      <c r="L77" s="39">
        <v>766704.13</v>
      </c>
      <c r="M77" s="39"/>
      <c r="N77" s="40"/>
      <c r="O77" s="39">
        <v>766704.13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917848.27539769968</v>
      </c>
      <c r="W77" s="159">
        <v>1.2</v>
      </c>
      <c r="X77" s="158">
        <f t="shared" si="1"/>
        <v>1101417.9304772397</v>
      </c>
      <c r="Y77" s="181">
        <f t="shared" si="2"/>
        <v>2699.5537511697053</v>
      </c>
      <c r="BP77" s="33"/>
      <c r="BQ77" s="41" t="s">
        <v>2671</v>
      </c>
      <c r="BR77" s="34"/>
    </row>
    <row r="78" spans="1:70" s="3" customFormat="1" ht="18.75" x14ac:dyDescent="0.25">
      <c r="A78" s="42"/>
      <c r="B78" s="43"/>
      <c r="C78" s="44" t="s">
        <v>1859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68.25" x14ac:dyDescent="0.25">
      <c r="A79" s="35" t="s">
        <v>126</v>
      </c>
      <c r="B79" s="36" t="s">
        <v>3996</v>
      </c>
      <c r="C79" s="316" t="s">
        <v>2409</v>
      </c>
      <c r="D79" s="316"/>
      <c r="E79" s="316"/>
      <c r="F79" s="35" t="s">
        <v>265</v>
      </c>
      <c r="G79" s="38">
        <v>336.6</v>
      </c>
      <c r="H79" s="39">
        <v>175.26</v>
      </c>
      <c r="I79" s="39"/>
      <c r="J79" s="39">
        <v>175.26</v>
      </c>
      <c r="K79" s="37" t="s">
        <v>42</v>
      </c>
      <c r="L79" s="39">
        <v>504975.94</v>
      </c>
      <c r="M79" s="39"/>
      <c r="N79" s="40"/>
      <c r="O79" s="39">
        <v>504975.94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604524.32367402571</v>
      </c>
      <c r="W79" s="159">
        <v>1.2</v>
      </c>
      <c r="X79" s="158">
        <f t="shared" si="1"/>
        <v>725429.18840883079</v>
      </c>
      <c r="Y79" s="181">
        <f t="shared" si="2"/>
        <v>2155.1669293191644</v>
      </c>
      <c r="BP79" s="33"/>
      <c r="BQ79" s="41" t="s">
        <v>2409</v>
      </c>
      <c r="BR79" s="34"/>
    </row>
    <row r="80" spans="1:70" s="3" customFormat="1" ht="18.75" x14ac:dyDescent="0.25">
      <c r="A80" s="42"/>
      <c r="B80" s="43"/>
      <c r="C80" s="44" t="s">
        <v>3997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8.25" x14ac:dyDescent="0.25">
      <c r="A81" s="35" t="s">
        <v>131</v>
      </c>
      <c r="B81" s="36" t="s">
        <v>3998</v>
      </c>
      <c r="C81" s="316" t="s">
        <v>2411</v>
      </c>
      <c r="D81" s="316"/>
      <c r="E81" s="316"/>
      <c r="F81" s="35" t="s">
        <v>265</v>
      </c>
      <c r="G81" s="38">
        <v>132.6</v>
      </c>
      <c r="H81" s="39">
        <v>118.59</v>
      </c>
      <c r="I81" s="39"/>
      <c r="J81" s="39">
        <v>118.59</v>
      </c>
      <c r="K81" s="37" t="s">
        <v>42</v>
      </c>
      <c r="L81" s="39">
        <v>134606.29</v>
      </c>
      <c r="M81" s="39"/>
      <c r="N81" s="40"/>
      <c r="O81" s="39">
        <v>134606.29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161141.88811554026</v>
      </c>
      <c r="W81" s="159">
        <v>1.2</v>
      </c>
      <c r="X81" s="158">
        <f t="shared" si="1"/>
        <v>193370.2657386483</v>
      </c>
      <c r="Y81" s="181">
        <f t="shared" si="2"/>
        <v>1458.2976300048892</v>
      </c>
      <c r="BP81" s="33"/>
      <c r="BQ81" s="41" t="s">
        <v>2411</v>
      </c>
      <c r="BR81" s="34"/>
    </row>
    <row r="82" spans="1:70" s="3" customFormat="1" ht="18.75" x14ac:dyDescent="0.25">
      <c r="A82" s="42"/>
      <c r="B82" s="43"/>
      <c r="C82" s="44" t="s">
        <v>2178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68.25" x14ac:dyDescent="0.25">
      <c r="A83" s="35" t="s">
        <v>1016</v>
      </c>
      <c r="B83" s="36" t="s">
        <v>1338</v>
      </c>
      <c r="C83" s="316" t="s">
        <v>2413</v>
      </c>
      <c r="D83" s="316"/>
      <c r="E83" s="316"/>
      <c r="F83" s="35" t="s">
        <v>265</v>
      </c>
      <c r="G83" s="38">
        <v>15.3</v>
      </c>
      <c r="H83" s="39">
        <v>76.42</v>
      </c>
      <c r="I83" s="39"/>
      <c r="J83" s="39">
        <v>76.42</v>
      </c>
      <c r="K83" s="37" t="s">
        <v>42</v>
      </c>
      <c r="L83" s="39">
        <v>10008.57</v>
      </c>
      <c r="M83" s="39"/>
      <c r="N83" s="40"/>
      <c r="O83" s="39">
        <v>10008.57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11981.608490484008</v>
      </c>
      <c r="W83" s="159">
        <v>1.2</v>
      </c>
      <c r="X83" s="158">
        <f t="shared" si="1"/>
        <v>14377.930188580809</v>
      </c>
      <c r="Y83" s="181">
        <f t="shared" si="2"/>
        <v>939.73399925364765</v>
      </c>
      <c r="BP83" s="33"/>
      <c r="BQ83" s="41" t="s">
        <v>2413</v>
      </c>
      <c r="BR83" s="34"/>
    </row>
    <row r="84" spans="1:70" s="3" customFormat="1" ht="18.75" x14ac:dyDescent="0.25">
      <c r="A84" s="42"/>
      <c r="B84" s="43"/>
      <c r="C84" s="44" t="s">
        <v>299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68.25" x14ac:dyDescent="0.25">
      <c r="A85" s="35" t="s">
        <v>142</v>
      </c>
      <c r="B85" s="36" t="s">
        <v>3999</v>
      </c>
      <c r="C85" s="316" t="s">
        <v>2416</v>
      </c>
      <c r="D85" s="316"/>
      <c r="E85" s="316"/>
      <c r="F85" s="35" t="s">
        <v>265</v>
      </c>
      <c r="G85" s="55">
        <v>102</v>
      </c>
      <c r="H85" s="39">
        <v>55.8</v>
      </c>
      <c r="I85" s="39"/>
      <c r="J85" s="39">
        <v>55.8</v>
      </c>
      <c r="K85" s="37" t="s">
        <v>42</v>
      </c>
      <c r="L85" s="39">
        <v>48720.1</v>
      </c>
      <c r="M85" s="39"/>
      <c r="N85" s="40"/>
      <c r="O85" s="39">
        <v>48720.1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58324.532257578248</v>
      </c>
      <c r="W85" s="159">
        <v>1.2</v>
      </c>
      <c r="X85" s="158">
        <f t="shared" si="1"/>
        <v>69989.438709093898</v>
      </c>
      <c r="Y85" s="181">
        <f t="shared" si="2"/>
        <v>686.17096773621472</v>
      </c>
      <c r="BP85" s="33"/>
      <c r="BQ85" s="41" t="s">
        <v>2416</v>
      </c>
      <c r="BR85" s="34"/>
    </row>
    <row r="86" spans="1:70" s="3" customFormat="1" ht="18.75" x14ac:dyDescent="0.25">
      <c r="A86" s="42"/>
      <c r="B86" s="43"/>
      <c r="C86" s="44" t="s">
        <v>272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  <c r="BR86" s="34"/>
    </row>
    <row r="87" spans="1:70" s="3" customFormat="1" ht="68.25" x14ac:dyDescent="0.25">
      <c r="A87" s="35" t="s">
        <v>1017</v>
      </c>
      <c r="B87" s="36" t="s">
        <v>2682</v>
      </c>
      <c r="C87" s="316" t="s">
        <v>2418</v>
      </c>
      <c r="D87" s="316"/>
      <c r="E87" s="316"/>
      <c r="F87" s="35" t="s">
        <v>265</v>
      </c>
      <c r="G87" s="55">
        <v>255</v>
      </c>
      <c r="H87" s="39">
        <v>35.549999999999997</v>
      </c>
      <c r="I87" s="39"/>
      <c r="J87" s="39">
        <v>35.549999999999997</v>
      </c>
      <c r="K87" s="37" t="s">
        <v>42</v>
      </c>
      <c r="L87" s="39">
        <v>77598.539999999994</v>
      </c>
      <c r="M87" s="39"/>
      <c r="N87" s="40"/>
      <c r="O87" s="39">
        <v>77598.539999999994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0"/>
        <v>92895.920767218777</v>
      </c>
      <c r="W87" s="159">
        <v>1.2</v>
      </c>
      <c r="X87" s="158">
        <f t="shared" si="1"/>
        <v>111475.10492066253</v>
      </c>
      <c r="Y87" s="181">
        <f t="shared" si="2"/>
        <v>437.15727419867659</v>
      </c>
      <c r="BP87" s="33"/>
      <c r="BQ87" s="41" t="s">
        <v>2418</v>
      </c>
      <c r="BR87" s="34"/>
    </row>
    <row r="88" spans="1:70" s="3" customFormat="1" ht="18.75" x14ac:dyDescent="0.25">
      <c r="A88" s="42"/>
      <c r="B88" s="43"/>
      <c r="C88" s="44" t="s">
        <v>1342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/>
    </row>
    <row r="89" spans="1:70" s="3" customFormat="1" ht="68.25" x14ac:dyDescent="0.25">
      <c r="A89" s="35" t="s">
        <v>1018</v>
      </c>
      <c r="B89" s="36" t="s">
        <v>1347</v>
      </c>
      <c r="C89" s="316" t="s">
        <v>2681</v>
      </c>
      <c r="D89" s="316"/>
      <c r="E89" s="316"/>
      <c r="F89" s="35" t="s">
        <v>265</v>
      </c>
      <c r="G89" s="38">
        <v>142.80000000000001</v>
      </c>
      <c r="H89" s="39">
        <v>205.49</v>
      </c>
      <c r="I89" s="39"/>
      <c r="J89" s="39">
        <v>205.49</v>
      </c>
      <c r="K89" s="37" t="s">
        <v>42</v>
      </c>
      <c r="L89" s="39">
        <v>251184.4</v>
      </c>
      <c r="M89" s="39"/>
      <c r="N89" s="40"/>
      <c r="O89" s="39">
        <v>251184.4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300701.61268963804</v>
      </c>
      <c r="W89" s="159">
        <v>1.2</v>
      </c>
      <c r="X89" s="158">
        <f t="shared" si="1"/>
        <v>360841.93522756564</v>
      </c>
      <c r="Y89" s="181">
        <f t="shared" si="2"/>
        <v>2526.904308316286</v>
      </c>
      <c r="BP89" s="33"/>
      <c r="BQ89" s="41" t="s">
        <v>2681</v>
      </c>
      <c r="BR89" s="34"/>
    </row>
    <row r="90" spans="1:70" s="3" customFormat="1" ht="18.75" x14ac:dyDescent="0.25">
      <c r="A90" s="42"/>
      <c r="B90" s="43"/>
      <c r="C90" s="44" t="s">
        <v>4000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68.25" x14ac:dyDescent="0.25">
      <c r="A91" s="35" t="s">
        <v>151</v>
      </c>
      <c r="B91" s="36" t="s">
        <v>1347</v>
      </c>
      <c r="C91" s="316" t="s">
        <v>4001</v>
      </c>
      <c r="D91" s="316"/>
      <c r="E91" s="316"/>
      <c r="F91" s="35" t="s">
        <v>265</v>
      </c>
      <c r="G91" s="38">
        <v>142.80000000000001</v>
      </c>
      <c r="H91" s="39">
        <v>148.91</v>
      </c>
      <c r="I91" s="39"/>
      <c r="J91" s="39">
        <v>148.91</v>
      </c>
      <c r="K91" s="37" t="s">
        <v>42</v>
      </c>
      <c r="L91" s="39">
        <v>182022.82</v>
      </c>
      <c r="M91" s="39"/>
      <c r="N91" s="40"/>
      <c r="O91" s="39">
        <v>182022.82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0"/>
        <v>217905.87122574379</v>
      </c>
      <c r="W91" s="159">
        <v>1.2</v>
      </c>
      <c r="X91" s="158">
        <f t="shared" si="1"/>
        <v>261487.04547089254</v>
      </c>
      <c r="Y91" s="181">
        <f t="shared" si="2"/>
        <v>1831.1417750062501</v>
      </c>
      <c r="BP91" s="33"/>
      <c r="BQ91" s="41" t="s">
        <v>4001</v>
      </c>
      <c r="BR91" s="34"/>
    </row>
    <row r="92" spans="1:70" s="3" customFormat="1" ht="18.75" x14ac:dyDescent="0.25">
      <c r="A92" s="42"/>
      <c r="B92" s="43"/>
      <c r="C92" s="44" t="s">
        <v>4000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79.5" x14ac:dyDescent="0.25">
      <c r="A93" s="35" t="s">
        <v>156</v>
      </c>
      <c r="B93" s="36" t="s">
        <v>2682</v>
      </c>
      <c r="C93" s="316" t="s">
        <v>4002</v>
      </c>
      <c r="D93" s="316"/>
      <c r="E93" s="316"/>
      <c r="F93" s="35" t="s">
        <v>265</v>
      </c>
      <c r="G93" s="38">
        <v>244.8</v>
      </c>
      <c r="H93" s="39">
        <v>47.4</v>
      </c>
      <c r="I93" s="39"/>
      <c r="J93" s="39">
        <v>47.4</v>
      </c>
      <c r="K93" s="37" t="s">
        <v>42</v>
      </c>
      <c r="L93" s="39">
        <v>99326.13</v>
      </c>
      <c r="M93" s="39"/>
      <c r="N93" s="40"/>
      <c r="O93" s="39">
        <v>99326.13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>
        <f t="shared" si="0"/>
        <v>118906.77714547816</v>
      </c>
      <c r="W93" s="159">
        <v>1.2</v>
      </c>
      <c r="X93" s="158">
        <f t="shared" si="1"/>
        <v>142688.1325745738</v>
      </c>
      <c r="Y93" s="181">
        <f t="shared" si="2"/>
        <v>582.87635855626547</v>
      </c>
      <c r="BP93" s="33"/>
      <c r="BQ93" s="41" t="s">
        <v>4002</v>
      </c>
      <c r="BR93" s="34"/>
    </row>
    <row r="94" spans="1:70" s="3" customFormat="1" ht="18.75" x14ac:dyDescent="0.25">
      <c r="A94" s="42"/>
      <c r="B94" s="43"/>
      <c r="C94" s="44" t="s">
        <v>2689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67.5" x14ac:dyDescent="0.25">
      <c r="A95" s="35" t="s">
        <v>1019</v>
      </c>
      <c r="B95" s="36" t="s">
        <v>2427</v>
      </c>
      <c r="C95" s="316" t="s">
        <v>2690</v>
      </c>
      <c r="D95" s="316"/>
      <c r="E95" s="316"/>
      <c r="F95" s="35" t="s">
        <v>265</v>
      </c>
      <c r="G95" s="55">
        <v>51</v>
      </c>
      <c r="H95" s="39">
        <v>45.01</v>
      </c>
      <c r="I95" s="39"/>
      <c r="J95" s="39">
        <v>45.01</v>
      </c>
      <c r="K95" s="37" t="s">
        <v>42</v>
      </c>
      <c r="L95" s="39">
        <v>19649.57</v>
      </c>
      <c r="M95" s="39"/>
      <c r="N95" s="40"/>
      <c r="O95" s="39">
        <v>19649.57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7" si="3">O95*P95*Q95*R95*S95*T95*U95</f>
        <v>23523.186104144734</v>
      </c>
      <c r="W95" s="159">
        <v>1.2</v>
      </c>
      <c r="X95" s="158">
        <f t="shared" ref="X95:X157" si="4">V95*W95</f>
        <v>28227.82332497368</v>
      </c>
      <c r="Y95" s="181">
        <f t="shared" ref="Y95:Y157" si="5">X95/G95</f>
        <v>553.48673186222902</v>
      </c>
      <c r="BP95" s="33"/>
      <c r="BQ95" s="41" t="s">
        <v>2690</v>
      </c>
      <c r="BR95" s="34"/>
    </row>
    <row r="96" spans="1:70" s="3" customFormat="1" ht="18.75" x14ac:dyDescent="0.25">
      <c r="A96" s="42"/>
      <c r="B96" s="43"/>
      <c r="C96" s="44" t="s">
        <v>287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67.5" x14ac:dyDescent="0.25">
      <c r="A97" s="35" t="s">
        <v>1020</v>
      </c>
      <c r="B97" s="36" t="s">
        <v>310</v>
      </c>
      <c r="C97" s="316" t="s">
        <v>311</v>
      </c>
      <c r="D97" s="316"/>
      <c r="E97" s="316"/>
      <c r="F97" s="35" t="s">
        <v>238</v>
      </c>
      <c r="G97" s="56">
        <v>0.65</v>
      </c>
      <c r="H97" s="39" t="s">
        <v>312</v>
      </c>
      <c r="I97" s="39" t="s">
        <v>313</v>
      </c>
      <c r="J97" s="39">
        <v>171.88</v>
      </c>
      <c r="K97" s="37" t="s">
        <v>42</v>
      </c>
      <c r="L97" s="39">
        <v>10897.25</v>
      </c>
      <c r="M97" s="39">
        <v>9656.9</v>
      </c>
      <c r="N97" s="40" t="s">
        <v>4003</v>
      </c>
      <c r="O97" s="39">
        <v>956.34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si="3"/>
        <v>1144.8679945076547</v>
      </c>
      <c r="W97" s="159">
        <v>1.2</v>
      </c>
      <c r="X97" s="158">
        <f t="shared" si="4"/>
        <v>1373.8415934091856</v>
      </c>
      <c r="Y97" s="181">
        <f t="shared" si="5"/>
        <v>2113.6024513987472</v>
      </c>
      <c r="BP97" s="33"/>
      <c r="BQ97" s="41" t="s">
        <v>311</v>
      </c>
      <c r="BR97" s="34"/>
    </row>
    <row r="98" spans="1:70" s="3" customFormat="1" ht="18.75" x14ac:dyDescent="0.25">
      <c r="A98" s="42"/>
      <c r="B98" s="43"/>
      <c r="C98" s="44" t="s">
        <v>3867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  <c r="BR98" s="34"/>
    </row>
    <row r="99" spans="1:70" s="3" customFormat="1" ht="18.75" x14ac:dyDescent="0.25">
      <c r="A99" s="47"/>
      <c r="B99" s="48"/>
      <c r="C99" s="48"/>
      <c r="D99" s="48"/>
      <c r="E99" s="49" t="s">
        <v>4004</v>
      </c>
      <c r="F99" s="49"/>
      <c r="G99" s="50"/>
      <c r="H99" s="51"/>
      <c r="I99" s="17"/>
      <c r="J99" s="17"/>
      <c r="K99" s="17"/>
      <c r="L99" s="52">
        <v>9379.2800000000007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18.75" x14ac:dyDescent="0.25">
      <c r="A100" s="47"/>
      <c r="B100" s="48"/>
      <c r="C100" s="48"/>
      <c r="D100" s="48"/>
      <c r="E100" s="49" t="s">
        <v>4005</v>
      </c>
      <c r="F100" s="49"/>
      <c r="G100" s="50"/>
      <c r="H100" s="51"/>
      <c r="I100" s="17"/>
      <c r="J100" s="17"/>
      <c r="K100" s="17"/>
      <c r="L100" s="52">
        <v>4931.37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25207.9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7.5" x14ac:dyDescent="0.25">
      <c r="A102" s="35" t="s">
        <v>171</v>
      </c>
      <c r="B102" s="36" t="s">
        <v>2698</v>
      </c>
      <c r="C102" s="316" t="s">
        <v>1367</v>
      </c>
      <c r="D102" s="316"/>
      <c r="E102" s="316"/>
      <c r="F102" s="35" t="s">
        <v>265</v>
      </c>
      <c r="G102" s="56">
        <v>15.45</v>
      </c>
      <c r="H102" s="39">
        <v>29.8</v>
      </c>
      <c r="I102" s="39"/>
      <c r="J102" s="39">
        <v>29.8</v>
      </c>
      <c r="K102" s="37" t="s">
        <v>42</v>
      </c>
      <c r="L102" s="39">
        <v>3941.11</v>
      </c>
      <c r="M102" s="39"/>
      <c r="N102" s="40"/>
      <c r="O102" s="39">
        <v>3941.11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4718.0403432190051</v>
      </c>
      <c r="W102" s="159">
        <v>1.2</v>
      </c>
      <c r="X102" s="158">
        <f t="shared" si="4"/>
        <v>5661.6484118628059</v>
      </c>
      <c r="Y102" s="181">
        <f t="shared" si="5"/>
        <v>366.44973539565086</v>
      </c>
      <c r="BP102" s="33"/>
      <c r="BQ102" s="41" t="s">
        <v>1367</v>
      </c>
      <c r="BR102" s="34"/>
    </row>
    <row r="103" spans="1:70" s="3" customFormat="1" ht="18.75" x14ac:dyDescent="0.25">
      <c r="A103" s="42"/>
      <c r="B103" s="43"/>
      <c r="C103" s="44" t="s">
        <v>2697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  <c r="BR103" s="34"/>
    </row>
    <row r="104" spans="1:70" s="3" customFormat="1" ht="67.5" x14ac:dyDescent="0.25">
      <c r="A104" s="35" t="s">
        <v>181</v>
      </c>
      <c r="B104" s="36" t="s">
        <v>2699</v>
      </c>
      <c r="C104" s="316" t="s">
        <v>1370</v>
      </c>
      <c r="D104" s="316"/>
      <c r="E104" s="316"/>
      <c r="F104" s="35" t="s">
        <v>265</v>
      </c>
      <c r="G104" s="55">
        <v>51</v>
      </c>
      <c r="H104" s="39">
        <v>7.41</v>
      </c>
      <c r="I104" s="39"/>
      <c r="J104" s="39">
        <v>7.41</v>
      </c>
      <c r="K104" s="37" t="s">
        <v>42</v>
      </c>
      <c r="L104" s="39">
        <v>3234.91</v>
      </c>
      <c r="M104" s="39"/>
      <c r="N104" s="40"/>
      <c r="O104" s="39">
        <v>3234.91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3"/>
        <v>3872.6236737067961</v>
      </c>
      <c r="W104" s="159">
        <v>1.2</v>
      </c>
      <c r="X104" s="158">
        <f t="shared" si="4"/>
        <v>4647.1484084481554</v>
      </c>
      <c r="Y104" s="181">
        <f t="shared" si="5"/>
        <v>91.120557028395197</v>
      </c>
      <c r="BP104" s="33"/>
      <c r="BQ104" s="41" t="s">
        <v>1370</v>
      </c>
      <c r="BR104" s="34"/>
    </row>
    <row r="105" spans="1:70" s="3" customFormat="1" ht="18.75" x14ac:dyDescent="0.25">
      <c r="A105" s="42"/>
      <c r="B105" s="43"/>
      <c r="C105" s="44" t="s">
        <v>287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18.75" x14ac:dyDescent="0.25">
      <c r="A106" s="351" t="s">
        <v>1381</v>
      </c>
      <c r="B106" s="352"/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3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 t="s">
        <v>1381</v>
      </c>
    </row>
    <row r="107" spans="1:70" s="3" customFormat="1" ht="67.5" x14ac:dyDescent="0.25">
      <c r="A107" s="35" t="s">
        <v>185</v>
      </c>
      <c r="B107" s="36" t="s">
        <v>1395</v>
      </c>
      <c r="C107" s="316" t="s">
        <v>1396</v>
      </c>
      <c r="D107" s="316"/>
      <c r="E107" s="316"/>
      <c r="F107" s="35" t="s">
        <v>109</v>
      </c>
      <c r="G107" s="55">
        <v>16</v>
      </c>
      <c r="H107" s="39" t="s">
        <v>1397</v>
      </c>
      <c r="I107" s="39">
        <v>1.33</v>
      </c>
      <c r="J107" s="39">
        <v>33.54</v>
      </c>
      <c r="K107" s="37" t="s">
        <v>42</v>
      </c>
      <c r="L107" s="39">
        <v>18289.599999999999</v>
      </c>
      <c r="M107" s="39">
        <v>13452.21</v>
      </c>
      <c r="N107" s="40">
        <v>243.75</v>
      </c>
      <c r="O107" s="39">
        <v>4593.6400000000003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3"/>
        <v>5499.2067824101714</v>
      </c>
      <c r="W107" s="159">
        <v>1.2</v>
      </c>
      <c r="X107" s="158">
        <f t="shared" si="4"/>
        <v>6599.0481388922053</v>
      </c>
      <c r="Y107" s="181">
        <f t="shared" si="5"/>
        <v>412.44050868076283</v>
      </c>
      <c r="BP107" s="33"/>
      <c r="BQ107" s="41" t="s">
        <v>1396</v>
      </c>
      <c r="BR107" s="34"/>
    </row>
    <row r="108" spans="1:70" s="3" customFormat="1" ht="18.75" x14ac:dyDescent="0.25">
      <c r="A108" s="47"/>
      <c r="B108" s="48"/>
      <c r="C108" s="48"/>
      <c r="D108" s="48"/>
      <c r="E108" s="49" t="s">
        <v>4006</v>
      </c>
      <c r="F108" s="49"/>
      <c r="G108" s="50"/>
      <c r="H108" s="51"/>
      <c r="I108" s="17"/>
      <c r="J108" s="17"/>
      <c r="K108" s="17"/>
      <c r="L108" s="52">
        <v>13048.64</v>
      </c>
      <c r="M108" s="53"/>
      <c r="N108" s="53"/>
      <c r="O108" s="54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  <c r="BR108" s="34"/>
    </row>
    <row r="109" spans="1:70" s="3" customFormat="1" ht="18.75" x14ac:dyDescent="0.25">
      <c r="A109" s="47"/>
      <c r="B109" s="48"/>
      <c r="C109" s="48"/>
      <c r="D109" s="48"/>
      <c r="E109" s="49" t="s">
        <v>4007</v>
      </c>
      <c r="F109" s="49"/>
      <c r="G109" s="50"/>
      <c r="H109" s="51"/>
      <c r="I109" s="17"/>
      <c r="J109" s="17"/>
      <c r="K109" s="17"/>
      <c r="L109" s="52">
        <v>6860.63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18.75" x14ac:dyDescent="0.25">
      <c r="A110" s="47"/>
      <c r="B110" s="48"/>
      <c r="C110" s="48"/>
      <c r="D110" s="48"/>
      <c r="E110" s="49" t="s">
        <v>47</v>
      </c>
      <c r="F110" s="49"/>
      <c r="G110" s="50"/>
      <c r="H110" s="51"/>
      <c r="I110" s="17"/>
      <c r="J110" s="17"/>
      <c r="K110" s="17"/>
      <c r="L110" s="52">
        <v>38198.870000000003</v>
      </c>
      <c r="M110" s="53"/>
      <c r="N110" s="53"/>
      <c r="O110" s="54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  <c r="BR110" s="34"/>
    </row>
    <row r="111" spans="1:70" s="3" customFormat="1" ht="45.75" x14ac:dyDescent="0.25">
      <c r="A111" s="111" t="s">
        <v>4008</v>
      </c>
      <c r="B111" s="112" t="s">
        <v>2705</v>
      </c>
      <c r="C111" s="305" t="s">
        <v>1400</v>
      </c>
      <c r="D111" s="305"/>
      <c r="E111" s="305"/>
      <c r="F111" s="111" t="s">
        <v>437</v>
      </c>
      <c r="G111" s="113">
        <v>16</v>
      </c>
      <c r="H111" s="114">
        <v>2292.27</v>
      </c>
      <c r="I111" s="114"/>
      <c r="J111" s="114"/>
      <c r="K111" s="144" t="s">
        <v>52</v>
      </c>
      <c r="L111" s="114">
        <v>228493.47</v>
      </c>
      <c r="M111" s="114"/>
      <c r="N111" s="115"/>
      <c r="O111" s="114"/>
      <c r="P111" s="189"/>
      <c r="Q111" s="189"/>
      <c r="R111" s="189"/>
      <c r="S111" s="189"/>
      <c r="T111" s="189"/>
      <c r="U111" s="189">
        <v>1.03</v>
      </c>
      <c r="V111" s="180">
        <f>L111*U111</f>
        <v>235348.27410000001</v>
      </c>
      <c r="W111" s="190">
        <v>1.2</v>
      </c>
      <c r="X111" s="191">
        <f t="shared" si="4"/>
        <v>282417.92891999998</v>
      </c>
      <c r="Y111" s="181">
        <f t="shared" si="5"/>
        <v>17651.120557499999</v>
      </c>
      <c r="BP111" s="33"/>
      <c r="BQ111" s="41" t="s">
        <v>1400</v>
      </c>
      <c r="BR111" s="34"/>
    </row>
    <row r="112" spans="1:70" s="3" customFormat="1" ht="67.5" x14ac:dyDescent="0.25">
      <c r="A112" s="35" t="s">
        <v>196</v>
      </c>
      <c r="B112" s="36" t="s">
        <v>132</v>
      </c>
      <c r="C112" s="316" t="s">
        <v>133</v>
      </c>
      <c r="D112" s="316"/>
      <c r="E112" s="316"/>
      <c r="F112" s="35" t="s">
        <v>109</v>
      </c>
      <c r="G112" s="55">
        <v>4</v>
      </c>
      <c r="H112" s="39" t="s">
        <v>134</v>
      </c>
      <c r="I112" s="39" t="s">
        <v>135</v>
      </c>
      <c r="J112" s="39">
        <v>4.09</v>
      </c>
      <c r="K112" s="37" t="s">
        <v>42</v>
      </c>
      <c r="L112" s="39">
        <v>7247.12</v>
      </c>
      <c r="M112" s="39">
        <v>4618.1099999999997</v>
      </c>
      <c r="N112" s="40" t="s">
        <v>4009</v>
      </c>
      <c r="O112" s="39">
        <v>140.04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3"/>
        <v>167.64677201711936</v>
      </c>
      <c r="W112" s="159">
        <v>1.2</v>
      </c>
      <c r="X112" s="158">
        <f t="shared" si="4"/>
        <v>201.17612642054323</v>
      </c>
      <c r="Y112" s="181">
        <f t="shared" si="5"/>
        <v>50.294031605135807</v>
      </c>
      <c r="BP112" s="33"/>
      <c r="BQ112" s="41" t="s">
        <v>133</v>
      </c>
      <c r="BR112" s="34"/>
    </row>
    <row r="113" spans="1:70" s="3" customFormat="1" ht="18.75" x14ac:dyDescent="0.25">
      <c r="A113" s="47"/>
      <c r="B113" s="48"/>
      <c r="C113" s="48"/>
      <c r="D113" s="48"/>
      <c r="E113" s="49" t="s">
        <v>4010</v>
      </c>
      <c r="F113" s="49"/>
      <c r="G113" s="50"/>
      <c r="H113" s="51"/>
      <c r="I113" s="17"/>
      <c r="J113" s="17"/>
      <c r="K113" s="17"/>
      <c r="L113" s="52">
        <v>5055.6000000000004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18.75" x14ac:dyDescent="0.25">
      <c r="A114" s="47"/>
      <c r="B114" s="48"/>
      <c r="C114" s="48"/>
      <c r="D114" s="48"/>
      <c r="E114" s="49" t="s">
        <v>4011</v>
      </c>
      <c r="F114" s="49"/>
      <c r="G114" s="50"/>
      <c r="H114" s="51"/>
      <c r="I114" s="17"/>
      <c r="J114" s="17"/>
      <c r="K114" s="17"/>
      <c r="L114" s="52">
        <v>2658.1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  <c r="BR114" s="34"/>
    </row>
    <row r="115" spans="1:70" s="3" customFormat="1" ht="18.75" x14ac:dyDescent="0.25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14960.82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45" x14ac:dyDescent="0.25">
      <c r="A116" s="111" t="s">
        <v>2341</v>
      </c>
      <c r="B116" s="112" t="s">
        <v>3877</v>
      </c>
      <c r="C116" s="305" t="s">
        <v>1429</v>
      </c>
      <c r="D116" s="305"/>
      <c r="E116" s="305"/>
      <c r="F116" s="111" t="s">
        <v>437</v>
      </c>
      <c r="G116" s="113">
        <v>4</v>
      </c>
      <c r="H116" s="114">
        <v>3276.91</v>
      </c>
      <c r="I116" s="114"/>
      <c r="J116" s="114"/>
      <c r="K116" s="144" t="s">
        <v>52</v>
      </c>
      <c r="L116" s="114">
        <v>81660.600000000006</v>
      </c>
      <c r="M116" s="114"/>
      <c r="N116" s="115"/>
      <c r="O116" s="114"/>
      <c r="P116" s="189"/>
      <c r="Q116" s="189"/>
      <c r="R116" s="189"/>
      <c r="S116" s="189"/>
      <c r="T116" s="189"/>
      <c r="U116" s="189">
        <v>1.03</v>
      </c>
      <c r="V116" s="180">
        <f>L116*U116</f>
        <v>84110.418000000005</v>
      </c>
      <c r="W116" s="190">
        <v>1.2</v>
      </c>
      <c r="X116" s="191">
        <f t="shared" si="4"/>
        <v>100932.5016</v>
      </c>
      <c r="Y116" s="181">
        <f t="shared" si="5"/>
        <v>25233.125400000001</v>
      </c>
      <c r="BP116" s="33"/>
      <c r="BQ116" s="41" t="s">
        <v>1429</v>
      </c>
      <c r="BR116" s="34"/>
    </row>
    <row r="117" spans="1:70" s="3" customFormat="1" ht="67.5" x14ac:dyDescent="0.25">
      <c r="A117" s="35" t="s">
        <v>200</v>
      </c>
      <c r="B117" s="36" t="s">
        <v>429</v>
      </c>
      <c r="C117" s="316" t="s">
        <v>430</v>
      </c>
      <c r="D117" s="316"/>
      <c r="E117" s="316"/>
      <c r="F117" s="35" t="s">
        <v>109</v>
      </c>
      <c r="G117" s="55">
        <v>36</v>
      </c>
      <c r="H117" s="39" t="s">
        <v>431</v>
      </c>
      <c r="I117" s="39"/>
      <c r="J117" s="39">
        <v>7.45</v>
      </c>
      <c r="K117" s="37" t="s">
        <v>42</v>
      </c>
      <c r="L117" s="39">
        <v>62625.54</v>
      </c>
      <c r="M117" s="39">
        <v>60329.75</v>
      </c>
      <c r="N117" s="40"/>
      <c r="O117" s="39">
        <v>2295.79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3"/>
        <v>2748.3703422535173</v>
      </c>
      <c r="W117" s="159">
        <v>1.2</v>
      </c>
      <c r="X117" s="158">
        <f t="shared" si="4"/>
        <v>3298.0444107042208</v>
      </c>
      <c r="Y117" s="181">
        <f t="shared" si="5"/>
        <v>91.612344741783915</v>
      </c>
      <c r="BP117" s="33"/>
      <c r="BQ117" s="41" t="s">
        <v>430</v>
      </c>
      <c r="BR117" s="34"/>
    </row>
    <row r="118" spans="1:70" s="3" customFormat="1" ht="18.75" x14ac:dyDescent="0.25">
      <c r="A118" s="42"/>
      <c r="B118" s="43"/>
      <c r="C118" s="44" t="s">
        <v>4012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18.75" x14ac:dyDescent="0.25">
      <c r="A119" s="47"/>
      <c r="B119" s="48"/>
      <c r="C119" s="48"/>
      <c r="D119" s="48"/>
      <c r="E119" s="49" t="s">
        <v>2711</v>
      </c>
      <c r="F119" s="49"/>
      <c r="G119" s="50"/>
      <c r="H119" s="51"/>
      <c r="I119" s="17"/>
      <c r="J119" s="17"/>
      <c r="K119" s="17"/>
      <c r="L119" s="52">
        <v>57313.26</v>
      </c>
      <c r="M119" s="53"/>
      <c r="N119" s="53"/>
      <c r="O119" s="54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  <c r="BR119" s="34"/>
    </row>
    <row r="120" spans="1:70" s="3" customFormat="1" ht="18.75" x14ac:dyDescent="0.25">
      <c r="A120" s="47"/>
      <c r="B120" s="48"/>
      <c r="C120" s="48"/>
      <c r="D120" s="48"/>
      <c r="E120" s="49" t="s">
        <v>2712</v>
      </c>
      <c r="F120" s="49"/>
      <c r="G120" s="50"/>
      <c r="H120" s="51"/>
      <c r="I120" s="17"/>
      <c r="J120" s="17"/>
      <c r="K120" s="17"/>
      <c r="L120" s="52">
        <v>31974.77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  <c r="BR120" s="34"/>
    </row>
    <row r="121" spans="1:70" s="3" customFormat="1" ht="18.75" x14ac:dyDescent="0.25">
      <c r="A121" s="47"/>
      <c r="B121" s="48"/>
      <c r="C121" s="48"/>
      <c r="D121" s="48"/>
      <c r="E121" s="49" t="s">
        <v>47</v>
      </c>
      <c r="F121" s="49"/>
      <c r="G121" s="50"/>
      <c r="H121" s="51"/>
      <c r="I121" s="17"/>
      <c r="J121" s="17"/>
      <c r="K121" s="17"/>
      <c r="L121" s="52">
        <v>151913.57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67.5" x14ac:dyDescent="0.25">
      <c r="A122" s="35" t="s">
        <v>202</v>
      </c>
      <c r="B122" s="36" t="s">
        <v>1410</v>
      </c>
      <c r="C122" s="316" t="s">
        <v>4013</v>
      </c>
      <c r="D122" s="316"/>
      <c r="E122" s="316"/>
      <c r="F122" s="35" t="s">
        <v>437</v>
      </c>
      <c r="G122" s="55">
        <v>35</v>
      </c>
      <c r="H122" s="39">
        <v>2561.42</v>
      </c>
      <c r="I122" s="39"/>
      <c r="J122" s="39">
        <v>2561.42</v>
      </c>
      <c r="K122" s="37" t="s">
        <v>42</v>
      </c>
      <c r="L122" s="39">
        <v>767401.43</v>
      </c>
      <c r="M122" s="39"/>
      <c r="N122" s="40"/>
      <c r="O122" s="39">
        <v>767401.43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3"/>
        <v>918683.03756656242</v>
      </c>
      <c r="W122" s="159">
        <v>1.2</v>
      </c>
      <c r="X122" s="158">
        <f t="shared" si="4"/>
        <v>1102419.6450798749</v>
      </c>
      <c r="Y122" s="181">
        <f t="shared" si="5"/>
        <v>31497.704145139283</v>
      </c>
      <c r="BP122" s="33"/>
      <c r="BQ122" s="41" t="s">
        <v>4013</v>
      </c>
      <c r="BR122" s="34"/>
    </row>
    <row r="123" spans="1:70" s="3" customFormat="1" ht="68.25" x14ac:dyDescent="0.25">
      <c r="A123" s="35" t="s">
        <v>211</v>
      </c>
      <c r="B123" s="36" t="s">
        <v>1410</v>
      </c>
      <c r="C123" s="316" t="s">
        <v>4014</v>
      </c>
      <c r="D123" s="316"/>
      <c r="E123" s="316"/>
      <c r="F123" s="35" t="s">
        <v>437</v>
      </c>
      <c r="G123" s="55">
        <v>1</v>
      </c>
      <c r="H123" s="39">
        <v>3332.08</v>
      </c>
      <c r="I123" s="39"/>
      <c r="J123" s="39">
        <v>3332.08</v>
      </c>
      <c r="K123" s="37" t="s">
        <v>42</v>
      </c>
      <c r="L123" s="39">
        <v>28522.6</v>
      </c>
      <c r="M123" s="39"/>
      <c r="N123" s="40"/>
      <c r="O123" s="39">
        <v>28522.6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3"/>
        <v>34145.400025246279</v>
      </c>
      <c r="W123" s="159">
        <v>1.2</v>
      </c>
      <c r="X123" s="158">
        <f t="shared" si="4"/>
        <v>40974.480030295534</v>
      </c>
      <c r="Y123" s="181">
        <f t="shared" si="5"/>
        <v>40974.480030295534</v>
      </c>
      <c r="BP123" s="33"/>
      <c r="BQ123" s="41" t="s">
        <v>4014</v>
      </c>
      <c r="BR123" s="34"/>
    </row>
    <row r="124" spans="1:70" s="3" customFormat="1" ht="18.75" x14ac:dyDescent="0.25">
      <c r="A124" s="351" t="s">
        <v>1681</v>
      </c>
      <c r="B124" s="352"/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3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  <c r="BR124" s="34" t="s">
        <v>1681</v>
      </c>
    </row>
    <row r="125" spans="1:70" s="3" customFormat="1" ht="67.5" x14ac:dyDescent="0.25">
      <c r="A125" s="35" t="s">
        <v>213</v>
      </c>
      <c r="B125" s="36" t="s">
        <v>1682</v>
      </c>
      <c r="C125" s="316" t="s">
        <v>1683</v>
      </c>
      <c r="D125" s="316"/>
      <c r="E125" s="316"/>
      <c r="F125" s="35" t="s">
        <v>1684</v>
      </c>
      <c r="G125" s="60">
        <v>0.45500000000000002</v>
      </c>
      <c r="H125" s="39" t="s">
        <v>1685</v>
      </c>
      <c r="I125" s="39"/>
      <c r="J125" s="39"/>
      <c r="K125" s="37" t="s">
        <v>42</v>
      </c>
      <c r="L125" s="39">
        <v>26850.93</v>
      </c>
      <c r="M125" s="39">
        <v>26850.93</v>
      </c>
      <c r="N125" s="40"/>
      <c r="O125" s="39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 t="s">
        <v>1683</v>
      </c>
      <c r="BR125" s="34"/>
    </row>
    <row r="126" spans="1:70" s="3" customFormat="1" ht="18.75" x14ac:dyDescent="0.25">
      <c r="A126" s="42"/>
      <c r="B126" s="43"/>
      <c r="C126" s="44" t="s">
        <v>2713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  <c r="BR126" s="34"/>
    </row>
    <row r="127" spans="1:70" s="3" customFormat="1" ht="18.75" x14ac:dyDescent="0.25">
      <c r="A127" s="47"/>
      <c r="B127" s="48"/>
      <c r="C127" s="48"/>
      <c r="D127" s="48"/>
      <c r="E127" s="49" t="s">
        <v>4015</v>
      </c>
      <c r="F127" s="49"/>
      <c r="G127" s="50"/>
      <c r="H127" s="51"/>
      <c r="I127" s="17"/>
      <c r="J127" s="17"/>
      <c r="K127" s="17"/>
      <c r="L127" s="52">
        <v>23897.33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  <c r="BR127" s="34"/>
    </row>
    <row r="128" spans="1:70" s="3" customFormat="1" ht="18.75" x14ac:dyDescent="0.25">
      <c r="A128" s="47"/>
      <c r="B128" s="48"/>
      <c r="C128" s="48"/>
      <c r="D128" s="48"/>
      <c r="E128" s="49" t="s">
        <v>4016</v>
      </c>
      <c r="F128" s="49"/>
      <c r="G128" s="50"/>
      <c r="H128" s="51"/>
      <c r="I128" s="17"/>
      <c r="J128" s="17"/>
      <c r="K128" s="17"/>
      <c r="L128" s="52">
        <v>10740.37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18.7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61488.63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67.5" x14ac:dyDescent="0.25">
      <c r="A130" s="35" t="s">
        <v>215</v>
      </c>
      <c r="B130" s="36" t="s">
        <v>1689</v>
      </c>
      <c r="C130" s="316" t="s">
        <v>1690</v>
      </c>
      <c r="D130" s="316"/>
      <c r="E130" s="316"/>
      <c r="F130" s="35" t="s">
        <v>1684</v>
      </c>
      <c r="G130" s="60">
        <v>0.45500000000000002</v>
      </c>
      <c r="H130" s="39" t="s">
        <v>1691</v>
      </c>
      <c r="I130" s="39"/>
      <c r="J130" s="39"/>
      <c r="K130" s="37" t="s">
        <v>42</v>
      </c>
      <c r="L130" s="39">
        <v>14835.88</v>
      </c>
      <c r="M130" s="39">
        <v>14835.88</v>
      </c>
      <c r="N130" s="40"/>
      <c r="O130" s="39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 t="s">
        <v>1690</v>
      </c>
      <c r="BR130" s="34"/>
    </row>
    <row r="131" spans="1:70" s="3" customFormat="1" ht="18.75" x14ac:dyDescent="0.25">
      <c r="A131" s="47"/>
      <c r="B131" s="48"/>
      <c r="C131" s="48"/>
      <c r="D131" s="48"/>
      <c r="E131" s="49" t="s">
        <v>4017</v>
      </c>
      <c r="F131" s="49"/>
      <c r="G131" s="50"/>
      <c r="H131" s="51"/>
      <c r="I131" s="17"/>
      <c r="J131" s="17"/>
      <c r="K131" s="17"/>
      <c r="L131" s="52">
        <v>13203.93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18.75" x14ac:dyDescent="0.25">
      <c r="A132" s="47"/>
      <c r="B132" s="48"/>
      <c r="C132" s="48"/>
      <c r="D132" s="48"/>
      <c r="E132" s="49" t="s">
        <v>4018</v>
      </c>
      <c r="F132" s="49"/>
      <c r="G132" s="50"/>
      <c r="H132" s="51"/>
      <c r="I132" s="17"/>
      <c r="J132" s="17"/>
      <c r="K132" s="17"/>
      <c r="L132" s="52">
        <v>5934.35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  <c r="BR132" s="34"/>
    </row>
    <row r="133" spans="1:70" s="3" customFormat="1" ht="18.7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33974.160000000003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  <c r="BR133" s="34"/>
    </row>
    <row r="134" spans="1:70" s="3" customFormat="1" ht="67.5" x14ac:dyDescent="0.25">
      <c r="A134" s="35" t="s">
        <v>217</v>
      </c>
      <c r="B134" s="36" t="s">
        <v>1010</v>
      </c>
      <c r="C134" s="316" t="s">
        <v>1695</v>
      </c>
      <c r="D134" s="316"/>
      <c r="E134" s="316"/>
      <c r="F134" s="35" t="s">
        <v>238</v>
      </c>
      <c r="G134" s="56">
        <v>1.82</v>
      </c>
      <c r="H134" s="39" t="s">
        <v>1011</v>
      </c>
      <c r="I134" s="39" t="s">
        <v>1012</v>
      </c>
      <c r="J134" s="39">
        <v>124.14</v>
      </c>
      <c r="K134" s="37" t="s">
        <v>42</v>
      </c>
      <c r="L134" s="39">
        <v>17924.05</v>
      </c>
      <c r="M134" s="39">
        <v>13957.02</v>
      </c>
      <c r="N134" s="40" t="s">
        <v>4019</v>
      </c>
      <c r="O134" s="39">
        <v>1934.16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3"/>
        <v>2315.4504467625793</v>
      </c>
      <c r="W134" s="159">
        <v>1.2</v>
      </c>
      <c r="X134" s="158">
        <f t="shared" si="4"/>
        <v>2778.5405361150952</v>
      </c>
      <c r="Y134" s="181">
        <f t="shared" si="5"/>
        <v>1526.6706242390633</v>
      </c>
      <c r="BP134" s="33"/>
      <c r="BQ134" s="41" t="s">
        <v>1695</v>
      </c>
      <c r="BR134" s="34"/>
    </row>
    <row r="135" spans="1:70" s="3" customFormat="1" ht="18.75" x14ac:dyDescent="0.25">
      <c r="A135" s="42"/>
      <c r="B135" s="43"/>
      <c r="C135" s="44" t="s">
        <v>2719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18.75" x14ac:dyDescent="0.25">
      <c r="A136" s="47"/>
      <c r="B136" s="48"/>
      <c r="C136" s="48"/>
      <c r="D136" s="48"/>
      <c r="E136" s="49" t="s">
        <v>4020</v>
      </c>
      <c r="F136" s="49"/>
      <c r="G136" s="50"/>
      <c r="H136" s="51"/>
      <c r="I136" s="17"/>
      <c r="J136" s="17"/>
      <c r="K136" s="17"/>
      <c r="L136" s="52">
        <v>13785.31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18.75" x14ac:dyDescent="0.25">
      <c r="A137" s="47"/>
      <c r="B137" s="48"/>
      <c r="C137" s="48"/>
      <c r="D137" s="48"/>
      <c r="E137" s="49" t="s">
        <v>4021</v>
      </c>
      <c r="F137" s="49"/>
      <c r="G137" s="50"/>
      <c r="H137" s="51"/>
      <c r="I137" s="17"/>
      <c r="J137" s="17"/>
      <c r="K137" s="17"/>
      <c r="L137" s="52">
        <v>7247.95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/>
    </row>
    <row r="138" spans="1:70" s="3" customFormat="1" ht="18.7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38957.31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67.5" x14ac:dyDescent="0.25">
      <c r="A139" s="35" t="s">
        <v>219</v>
      </c>
      <c r="B139" s="36" t="s">
        <v>812</v>
      </c>
      <c r="C139" s="316" t="s">
        <v>813</v>
      </c>
      <c r="D139" s="316"/>
      <c r="E139" s="316"/>
      <c r="F139" s="35" t="s">
        <v>238</v>
      </c>
      <c r="G139" s="56">
        <v>3.13</v>
      </c>
      <c r="H139" s="39" t="s">
        <v>1700</v>
      </c>
      <c r="I139" s="39" t="s">
        <v>815</v>
      </c>
      <c r="J139" s="39">
        <v>22.32</v>
      </c>
      <c r="K139" s="37" t="s">
        <v>42</v>
      </c>
      <c r="L139" s="39">
        <v>35302.449999999997</v>
      </c>
      <c r="M139" s="39">
        <v>30798.92</v>
      </c>
      <c r="N139" s="40" t="s">
        <v>4022</v>
      </c>
      <c r="O139" s="39">
        <v>598.02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715.91061555039789</v>
      </c>
      <c r="W139" s="159">
        <v>1.2</v>
      </c>
      <c r="X139" s="158">
        <f t="shared" si="4"/>
        <v>859.09273866047749</v>
      </c>
      <c r="Y139" s="181">
        <f t="shared" si="5"/>
        <v>274.47052353369889</v>
      </c>
      <c r="BP139" s="33"/>
      <c r="BQ139" s="41" t="s">
        <v>813</v>
      </c>
      <c r="BR139" s="34"/>
    </row>
    <row r="140" spans="1:70" s="3" customFormat="1" ht="18.75" x14ac:dyDescent="0.25">
      <c r="A140" s="42"/>
      <c r="B140" s="43"/>
      <c r="C140" s="44" t="s">
        <v>4023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x14ac:dyDescent="0.25">
      <c r="A141" s="47"/>
      <c r="B141" s="48"/>
      <c r="C141" s="48"/>
      <c r="D141" s="48"/>
      <c r="E141" s="49" t="s">
        <v>4024</v>
      </c>
      <c r="F141" s="49"/>
      <c r="G141" s="50"/>
      <c r="H141" s="51"/>
      <c r="I141" s="17"/>
      <c r="J141" s="17"/>
      <c r="K141" s="17"/>
      <c r="L141" s="52">
        <v>30357.16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18.75" x14ac:dyDescent="0.25">
      <c r="A142" s="47"/>
      <c r="B142" s="48"/>
      <c r="C142" s="48"/>
      <c r="D142" s="48"/>
      <c r="E142" s="49" t="s">
        <v>4025</v>
      </c>
      <c r="F142" s="49"/>
      <c r="G142" s="50"/>
      <c r="H142" s="51"/>
      <c r="I142" s="17"/>
      <c r="J142" s="17"/>
      <c r="K142" s="17"/>
      <c r="L142" s="52">
        <v>15960.98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18.7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81620.59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  <c r="BR143" s="34"/>
    </row>
    <row r="144" spans="1:70" s="3" customFormat="1" ht="67.5" x14ac:dyDescent="0.25">
      <c r="A144" s="35" t="s">
        <v>221</v>
      </c>
      <c r="B144" s="36" t="s">
        <v>2726</v>
      </c>
      <c r="C144" s="316" t="s">
        <v>822</v>
      </c>
      <c r="D144" s="316"/>
      <c r="E144" s="316"/>
      <c r="F144" s="35" t="s">
        <v>265</v>
      </c>
      <c r="G144" s="55">
        <v>495</v>
      </c>
      <c r="H144" s="39">
        <v>35.549999999999997</v>
      </c>
      <c r="I144" s="39"/>
      <c r="J144" s="39">
        <v>35.549999999999997</v>
      </c>
      <c r="K144" s="37" t="s">
        <v>42</v>
      </c>
      <c r="L144" s="39">
        <v>150632.46</v>
      </c>
      <c r="M144" s="39"/>
      <c r="N144" s="40"/>
      <c r="O144" s="39">
        <v>150632.46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3"/>
        <v>180327.37560695413</v>
      </c>
      <c r="W144" s="159">
        <v>1.2</v>
      </c>
      <c r="X144" s="158">
        <f t="shared" si="4"/>
        <v>216392.85072834496</v>
      </c>
      <c r="Y144" s="181">
        <f t="shared" si="5"/>
        <v>437.1572741986767</v>
      </c>
      <c r="BP144" s="33"/>
      <c r="BQ144" s="41" t="s">
        <v>822</v>
      </c>
      <c r="BR144" s="34"/>
    </row>
    <row r="145" spans="1:70" s="3" customFormat="1" ht="67.5" x14ac:dyDescent="0.25">
      <c r="A145" s="35" t="s">
        <v>230</v>
      </c>
      <c r="B145" s="36" t="s">
        <v>2727</v>
      </c>
      <c r="C145" s="316" t="s">
        <v>824</v>
      </c>
      <c r="D145" s="316"/>
      <c r="E145" s="316"/>
      <c r="F145" s="35" t="s">
        <v>437</v>
      </c>
      <c r="G145" s="55">
        <v>510</v>
      </c>
      <c r="H145" s="39">
        <v>48.46</v>
      </c>
      <c r="I145" s="39"/>
      <c r="J145" s="39">
        <v>48.46</v>
      </c>
      <c r="K145" s="37" t="s">
        <v>42</v>
      </c>
      <c r="L145" s="39">
        <v>211556.98</v>
      </c>
      <c r="M145" s="39"/>
      <c r="N145" s="40"/>
      <c r="O145" s="39">
        <v>211556.98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3"/>
        <v>253262.24503492066</v>
      </c>
      <c r="W145" s="159">
        <v>1.2</v>
      </c>
      <c r="X145" s="158">
        <f t="shared" si="4"/>
        <v>303914.69404190476</v>
      </c>
      <c r="Y145" s="181">
        <f t="shared" si="5"/>
        <v>595.9111647880485</v>
      </c>
      <c r="BP145" s="33"/>
      <c r="BQ145" s="41" t="s">
        <v>824</v>
      </c>
      <c r="BR145" s="34"/>
    </row>
    <row r="146" spans="1:70" s="3" customFormat="1" ht="67.5" x14ac:dyDescent="0.25">
      <c r="A146" s="35" t="s">
        <v>232</v>
      </c>
      <c r="B146" s="36" t="s">
        <v>2076</v>
      </c>
      <c r="C146" s="316" t="s">
        <v>1727</v>
      </c>
      <c r="D146" s="316"/>
      <c r="E146" s="316"/>
      <c r="F146" s="35" t="s">
        <v>437</v>
      </c>
      <c r="G146" s="55">
        <v>10</v>
      </c>
      <c r="H146" s="39">
        <v>389.35</v>
      </c>
      <c r="I146" s="39"/>
      <c r="J146" s="39">
        <v>389.35</v>
      </c>
      <c r="K146" s="37" t="s">
        <v>42</v>
      </c>
      <c r="L146" s="39">
        <v>33328.36</v>
      </c>
      <c r="M146" s="39"/>
      <c r="N146" s="40"/>
      <c r="O146" s="39">
        <v>33328.36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3"/>
        <v>39898.543063585268</v>
      </c>
      <c r="W146" s="159">
        <v>1.2</v>
      </c>
      <c r="X146" s="158">
        <f t="shared" si="4"/>
        <v>47878.251676302323</v>
      </c>
      <c r="Y146" s="181">
        <f t="shared" si="5"/>
        <v>4787.8251676302325</v>
      </c>
      <c r="BP146" s="33"/>
      <c r="BQ146" s="41" t="s">
        <v>1727</v>
      </c>
      <c r="BR146" s="34"/>
    </row>
    <row r="147" spans="1:70" s="3" customFormat="1" ht="67.5" x14ac:dyDescent="0.25">
      <c r="A147" s="35" t="s">
        <v>235</v>
      </c>
      <c r="B147" s="36" t="s">
        <v>1552</v>
      </c>
      <c r="C147" s="316" t="s">
        <v>1553</v>
      </c>
      <c r="D147" s="316"/>
      <c r="E147" s="316"/>
      <c r="F147" s="35" t="s">
        <v>184</v>
      </c>
      <c r="G147" s="55">
        <v>510</v>
      </c>
      <c r="H147" s="39">
        <v>3.01</v>
      </c>
      <c r="I147" s="39"/>
      <c r="J147" s="39">
        <v>3.01</v>
      </c>
      <c r="K147" s="37" t="s">
        <v>42</v>
      </c>
      <c r="L147" s="39">
        <v>13140.46</v>
      </c>
      <c r="M147" s="39"/>
      <c r="N147" s="40"/>
      <c r="O147" s="39">
        <v>13140.46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3"/>
        <v>15730.903326335878</v>
      </c>
      <c r="W147" s="159">
        <v>1.2</v>
      </c>
      <c r="X147" s="158">
        <f t="shared" si="4"/>
        <v>18877.083991603053</v>
      </c>
      <c r="Y147" s="181">
        <f t="shared" si="5"/>
        <v>37.013890179613831</v>
      </c>
      <c r="BP147" s="33"/>
      <c r="BQ147" s="41" t="s">
        <v>1553</v>
      </c>
      <c r="BR147" s="34"/>
    </row>
    <row r="148" spans="1:70" s="3" customFormat="1" ht="67.5" x14ac:dyDescent="0.25">
      <c r="A148" s="35" t="s">
        <v>245</v>
      </c>
      <c r="B148" s="36" t="s">
        <v>849</v>
      </c>
      <c r="C148" s="316" t="s">
        <v>850</v>
      </c>
      <c r="D148" s="316"/>
      <c r="E148" s="316"/>
      <c r="F148" s="35" t="s">
        <v>520</v>
      </c>
      <c r="G148" s="38">
        <v>0.8</v>
      </c>
      <c r="H148" s="39" t="s">
        <v>851</v>
      </c>
      <c r="I148" s="39" t="s">
        <v>852</v>
      </c>
      <c r="J148" s="39">
        <v>69.58</v>
      </c>
      <c r="K148" s="37" t="s">
        <v>42</v>
      </c>
      <c r="L148" s="39">
        <v>5119.37</v>
      </c>
      <c r="M148" s="39">
        <v>3954.41</v>
      </c>
      <c r="N148" s="40" t="s">
        <v>2728</v>
      </c>
      <c r="O148" s="39">
        <v>476.48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3"/>
        <v>570.41083926533167</v>
      </c>
      <c r="W148" s="159">
        <v>1.2</v>
      </c>
      <c r="X148" s="158">
        <f t="shared" si="4"/>
        <v>684.49300711839794</v>
      </c>
      <c r="Y148" s="181">
        <f t="shared" si="5"/>
        <v>855.61625889799734</v>
      </c>
      <c r="BP148" s="33"/>
      <c r="BQ148" s="41" t="s">
        <v>850</v>
      </c>
      <c r="BR148" s="34"/>
    </row>
    <row r="149" spans="1:70" s="3" customFormat="1" ht="18.75" x14ac:dyDescent="0.25">
      <c r="A149" s="42"/>
      <c r="B149" s="43"/>
      <c r="C149" s="44" t="s">
        <v>2729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x14ac:dyDescent="0.25">
      <c r="A150" s="47"/>
      <c r="B150" s="48"/>
      <c r="C150" s="48"/>
      <c r="D150" s="48"/>
      <c r="E150" s="49" t="s">
        <v>2730</v>
      </c>
      <c r="F150" s="49"/>
      <c r="G150" s="50"/>
      <c r="H150" s="51"/>
      <c r="I150" s="17"/>
      <c r="J150" s="17"/>
      <c r="K150" s="17"/>
      <c r="L150" s="52">
        <v>3929.47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18.75" x14ac:dyDescent="0.25">
      <c r="A151" s="47"/>
      <c r="B151" s="48"/>
      <c r="C151" s="48"/>
      <c r="D151" s="48"/>
      <c r="E151" s="49" t="s">
        <v>2731</v>
      </c>
      <c r="F151" s="49"/>
      <c r="G151" s="50"/>
      <c r="H151" s="51"/>
      <c r="I151" s="17"/>
      <c r="J151" s="17"/>
      <c r="K151" s="17"/>
      <c r="L151" s="52">
        <v>2066.0100000000002</v>
      </c>
      <c r="M151" s="53"/>
      <c r="N151" s="53"/>
      <c r="O151" s="54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  <c r="BR151" s="34"/>
    </row>
    <row r="152" spans="1:70" s="3" customFormat="1" ht="18.75" x14ac:dyDescent="0.25">
      <c r="A152" s="47"/>
      <c r="B152" s="48"/>
      <c r="C152" s="48"/>
      <c r="D152" s="48"/>
      <c r="E152" s="49" t="s">
        <v>47</v>
      </c>
      <c r="F152" s="49"/>
      <c r="G152" s="50"/>
      <c r="H152" s="51"/>
      <c r="I152" s="17"/>
      <c r="J152" s="17"/>
      <c r="K152" s="17"/>
      <c r="L152" s="52">
        <v>11114.85</v>
      </c>
      <c r="M152" s="53"/>
      <c r="N152" s="53"/>
      <c r="O152" s="54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1737</v>
      </c>
      <c r="C153" s="316" t="s">
        <v>1738</v>
      </c>
      <c r="D153" s="316"/>
      <c r="E153" s="316"/>
      <c r="F153" s="35" t="s">
        <v>1739</v>
      </c>
      <c r="G153" s="55">
        <v>8</v>
      </c>
      <c r="H153" s="39" t="s">
        <v>1740</v>
      </c>
      <c r="I153" s="39"/>
      <c r="J153" s="39">
        <v>791.2</v>
      </c>
      <c r="K153" s="37" t="s">
        <v>42</v>
      </c>
      <c r="L153" s="39">
        <v>73978.31</v>
      </c>
      <c r="M153" s="39">
        <v>19796.93</v>
      </c>
      <c r="N153" s="40"/>
      <c r="O153" s="39">
        <v>54181.38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3"/>
        <v>64862.421168472669</v>
      </c>
      <c r="W153" s="159">
        <v>1.2</v>
      </c>
      <c r="X153" s="158">
        <f t="shared" si="4"/>
        <v>77834.905402167205</v>
      </c>
      <c r="Y153" s="181">
        <f t="shared" si="5"/>
        <v>9729.3631752709007</v>
      </c>
      <c r="BP153" s="33"/>
      <c r="BQ153" s="41" t="s">
        <v>1738</v>
      </c>
      <c r="BR153" s="34"/>
    </row>
    <row r="154" spans="1:70" s="3" customFormat="1" ht="18.75" x14ac:dyDescent="0.25">
      <c r="A154" s="47"/>
      <c r="B154" s="48"/>
      <c r="C154" s="48"/>
      <c r="D154" s="48"/>
      <c r="E154" s="49" t="s">
        <v>2732</v>
      </c>
      <c r="F154" s="49"/>
      <c r="G154" s="50"/>
      <c r="H154" s="51"/>
      <c r="I154" s="17"/>
      <c r="J154" s="17"/>
      <c r="K154" s="17"/>
      <c r="L154" s="52">
        <v>17619.27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  <c r="BR154" s="34"/>
    </row>
    <row r="155" spans="1:70" s="3" customFormat="1" ht="18.75" x14ac:dyDescent="0.25">
      <c r="A155" s="47"/>
      <c r="B155" s="48"/>
      <c r="C155" s="48"/>
      <c r="D155" s="48"/>
      <c r="E155" s="49" t="s">
        <v>2733</v>
      </c>
      <c r="F155" s="49"/>
      <c r="G155" s="50"/>
      <c r="H155" s="51"/>
      <c r="I155" s="17"/>
      <c r="J155" s="17"/>
      <c r="K155" s="17"/>
      <c r="L155" s="52">
        <v>7918.77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18.75" x14ac:dyDescent="0.25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99516.35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  <c r="BR156" s="34"/>
    </row>
    <row r="157" spans="1:70" s="3" customFormat="1" ht="67.5" x14ac:dyDescent="0.25">
      <c r="A157" s="35" t="s">
        <v>288</v>
      </c>
      <c r="B157" s="36" t="s">
        <v>2734</v>
      </c>
      <c r="C157" s="316" t="s">
        <v>1752</v>
      </c>
      <c r="D157" s="316"/>
      <c r="E157" s="316"/>
      <c r="F157" s="35" t="s">
        <v>437</v>
      </c>
      <c r="G157" s="55">
        <v>8</v>
      </c>
      <c r="H157" s="39">
        <v>148.94999999999999</v>
      </c>
      <c r="I157" s="39"/>
      <c r="J157" s="39">
        <v>148.94999999999999</v>
      </c>
      <c r="K157" s="37" t="s">
        <v>42</v>
      </c>
      <c r="L157" s="39">
        <v>10200.1</v>
      </c>
      <c r="M157" s="39"/>
      <c r="N157" s="40"/>
      <c r="O157" s="39">
        <v>10200.1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3"/>
        <v>12210.895738730504</v>
      </c>
      <c r="W157" s="159">
        <v>1.2</v>
      </c>
      <c r="X157" s="158">
        <f t="shared" si="4"/>
        <v>14653.074886476605</v>
      </c>
      <c r="Y157" s="181">
        <f t="shared" si="5"/>
        <v>1831.6343608095756</v>
      </c>
      <c r="BP157" s="33"/>
      <c r="BQ157" s="41" t="s">
        <v>1752</v>
      </c>
      <c r="BR157" s="34"/>
    </row>
    <row r="158" spans="1:70" s="3" customFormat="1" ht="18.75" x14ac:dyDescent="0.25">
      <c r="A158" s="351" t="s">
        <v>1443</v>
      </c>
      <c r="B158" s="352"/>
      <c r="C158" s="352"/>
      <c r="D158" s="352"/>
      <c r="E158" s="352"/>
      <c r="F158" s="352"/>
      <c r="G158" s="352"/>
      <c r="H158" s="352"/>
      <c r="I158" s="352"/>
      <c r="J158" s="352"/>
      <c r="K158" s="352"/>
      <c r="L158" s="352"/>
      <c r="M158" s="352"/>
      <c r="N158" s="352"/>
      <c r="O158" s="353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  <c r="BR158" s="34" t="s">
        <v>1443</v>
      </c>
    </row>
    <row r="159" spans="1:70" s="3" customFormat="1" ht="67.5" x14ac:dyDescent="0.25">
      <c r="A159" s="35" t="s">
        <v>300</v>
      </c>
      <c r="B159" s="36" t="s">
        <v>324</v>
      </c>
      <c r="C159" s="316" t="s">
        <v>325</v>
      </c>
      <c r="D159" s="316"/>
      <c r="E159" s="316"/>
      <c r="F159" s="35" t="s">
        <v>326</v>
      </c>
      <c r="G159" s="55">
        <v>10</v>
      </c>
      <c r="H159" s="39" t="s">
        <v>1204</v>
      </c>
      <c r="I159" s="39"/>
      <c r="J159" s="39">
        <v>1.55</v>
      </c>
      <c r="K159" s="37" t="s">
        <v>42</v>
      </c>
      <c r="L159" s="39">
        <v>1928.21</v>
      </c>
      <c r="M159" s="39">
        <v>1795.53</v>
      </c>
      <c r="N159" s="40"/>
      <c r="O159" s="39">
        <v>132.68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2" si="6">O159*P159*Q159*R159*S159*T159*U159</f>
        <v>158.83585912047559</v>
      </c>
      <c r="W159" s="159">
        <v>1.2</v>
      </c>
      <c r="X159" s="158">
        <f t="shared" ref="X159:X222" si="7">V159*W159</f>
        <v>190.60303094457069</v>
      </c>
      <c r="Y159" s="181">
        <f t="shared" ref="Y159:Y222" si="8">X159/G159</f>
        <v>19.060303094457069</v>
      </c>
      <c r="BP159" s="33"/>
      <c r="BQ159" s="41" t="s">
        <v>325</v>
      </c>
      <c r="BR159" s="34"/>
    </row>
    <row r="160" spans="1:70" s="3" customFormat="1" ht="18.75" x14ac:dyDescent="0.25">
      <c r="A160" s="47"/>
      <c r="B160" s="48"/>
      <c r="C160" s="48"/>
      <c r="D160" s="48"/>
      <c r="E160" s="49" t="s">
        <v>1444</v>
      </c>
      <c r="F160" s="49"/>
      <c r="G160" s="50"/>
      <c r="H160" s="51"/>
      <c r="I160" s="17"/>
      <c r="J160" s="17"/>
      <c r="K160" s="17"/>
      <c r="L160" s="52">
        <v>1741.66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/>
    </row>
    <row r="161" spans="1:70" s="3" customFormat="1" ht="18.75" x14ac:dyDescent="0.25">
      <c r="A161" s="47"/>
      <c r="B161" s="48"/>
      <c r="C161" s="48"/>
      <c r="D161" s="48"/>
      <c r="E161" s="49" t="s">
        <v>1445</v>
      </c>
      <c r="F161" s="49"/>
      <c r="G161" s="50"/>
      <c r="H161" s="51"/>
      <c r="I161" s="17"/>
      <c r="J161" s="17"/>
      <c r="K161" s="17"/>
      <c r="L161" s="52">
        <v>915.72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  <c r="BR161" s="34"/>
    </row>
    <row r="162" spans="1:70" s="3" customFormat="1" ht="18.75" x14ac:dyDescent="0.25">
      <c r="A162" s="47"/>
      <c r="B162" s="48"/>
      <c r="C162" s="48"/>
      <c r="D162" s="48"/>
      <c r="E162" s="49" t="s">
        <v>47</v>
      </c>
      <c r="F162" s="49"/>
      <c r="G162" s="50"/>
      <c r="H162" s="51"/>
      <c r="I162" s="17"/>
      <c r="J162" s="17"/>
      <c r="K162" s="17"/>
      <c r="L162" s="52">
        <v>4585.59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67.5" x14ac:dyDescent="0.25">
      <c r="A163" s="35" t="s">
        <v>309</v>
      </c>
      <c r="B163" s="36" t="s">
        <v>2700</v>
      </c>
      <c r="C163" s="316" t="s">
        <v>1447</v>
      </c>
      <c r="D163" s="316"/>
      <c r="E163" s="316"/>
      <c r="F163" s="35" t="s">
        <v>437</v>
      </c>
      <c r="G163" s="55">
        <v>1</v>
      </c>
      <c r="H163" s="39">
        <v>814.25</v>
      </c>
      <c r="I163" s="39"/>
      <c r="J163" s="39">
        <v>814.25</v>
      </c>
      <c r="K163" s="37" t="s">
        <v>42</v>
      </c>
      <c r="L163" s="39">
        <v>6969.98</v>
      </c>
      <c r="M163" s="39"/>
      <c r="N163" s="40"/>
      <c r="O163" s="39">
        <v>6969.98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6"/>
        <v>8344.0063412159525</v>
      </c>
      <c r="W163" s="159">
        <v>1.2</v>
      </c>
      <c r="X163" s="158">
        <f t="shared" si="7"/>
        <v>10012.807609459143</v>
      </c>
      <c r="Y163" s="181">
        <f t="shared" si="8"/>
        <v>10012.807609459143</v>
      </c>
      <c r="BP163" s="33"/>
      <c r="BQ163" s="41" t="s">
        <v>1447</v>
      </c>
      <c r="BR163" s="34"/>
    </row>
    <row r="164" spans="1:70" s="3" customFormat="1" ht="67.5" x14ac:dyDescent="0.25">
      <c r="A164" s="35" t="s">
        <v>323</v>
      </c>
      <c r="B164" s="36" t="s">
        <v>2701</v>
      </c>
      <c r="C164" s="316" t="s">
        <v>1449</v>
      </c>
      <c r="D164" s="316"/>
      <c r="E164" s="316"/>
      <c r="F164" s="35" t="s">
        <v>437</v>
      </c>
      <c r="G164" s="55">
        <v>1</v>
      </c>
      <c r="H164" s="39">
        <v>181.62</v>
      </c>
      <c r="I164" s="39"/>
      <c r="J164" s="39">
        <v>181.62</v>
      </c>
      <c r="K164" s="37" t="s">
        <v>42</v>
      </c>
      <c r="L164" s="39">
        <v>1554.67</v>
      </c>
      <c r="M164" s="39"/>
      <c r="N164" s="40"/>
      <c r="O164" s="39">
        <v>1554.67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1861.1497218784277</v>
      </c>
      <c r="W164" s="159">
        <v>1.2</v>
      </c>
      <c r="X164" s="158">
        <f t="shared" si="7"/>
        <v>2233.3796662541131</v>
      </c>
      <c r="Y164" s="181">
        <f t="shared" si="8"/>
        <v>2233.3796662541131</v>
      </c>
      <c r="BP164" s="33"/>
      <c r="BQ164" s="41" t="s">
        <v>1449</v>
      </c>
      <c r="BR164" s="34"/>
    </row>
    <row r="165" spans="1:70" s="3" customFormat="1" ht="67.5" x14ac:dyDescent="0.25">
      <c r="A165" s="35" t="s">
        <v>331</v>
      </c>
      <c r="B165" s="36" t="s">
        <v>2702</v>
      </c>
      <c r="C165" s="316" t="s">
        <v>1451</v>
      </c>
      <c r="D165" s="316"/>
      <c r="E165" s="316"/>
      <c r="F165" s="35" t="s">
        <v>437</v>
      </c>
      <c r="G165" s="55">
        <v>1</v>
      </c>
      <c r="H165" s="39">
        <v>2214.5700000000002</v>
      </c>
      <c r="I165" s="39"/>
      <c r="J165" s="39">
        <v>2214.5700000000002</v>
      </c>
      <c r="K165" s="37" t="s">
        <v>42</v>
      </c>
      <c r="L165" s="39">
        <v>18956.72</v>
      </c>
      <c r="M165" s="39"/>
      <c r="N165" s="40"/>
      <c r="O165" s="39">
        <v>18956.72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6"/>
        <v>22693.751185606736</v>
      </c>
      <c r="W165" s="159">
        <v>1.2</v>
      </c>
      <c r="X165" s="158">
        <f t="shared" si="7"/>
        <v>27232.501422728081</v>
      </c>
      <c r="Y165" s="181">
        <f t="shared" si="8"/>
        <v>27232.501422728081</v>
      </c>
      <c r="BP165" s="33"/>
      <c r="BQ165" s="41" t="s">
        <v>1451</v>
      </c>
      <c r="BR165" s="34"/>
    </row>
    <row r="166" spans="1:70" s="3" customFormat="1" ht="18.75" x14ac:dyDescent="0.25">
      <c r="A166" s="351" t="s">
        <v>2737</v>
      </c>
      <c r="B166" s="352"/>
      <c r="C166" s="352"/>
      <c r="D166" s="352"/>
      <c r="E166" s="352"/>
      <c r="F166" s="352"/>
      <c r="G166" s="352"/>
      <c r="H166" s="352"/>
      <c r="I166" s="352"/>
      <c r="J166" s="352"/>
      <c r="K166" s="352"/>
      <c r="L166" s="352"/>
      <c r="M166" s="352"/>
      <c r="N166" s="352"/>
      <c r="O166" s="353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  <c r="BR166" s="34" t="s">
        <v>2737</v>
      </c>
    </row>
    <row r="167" spans="1:70" s="3" customFormat="1" ht="67.5" x14ac:dyDescent="0.25">
      <c r="A167" s="35" t="s">
        <v>335</v>
      </c>
      <c r="B167" s="36" t="s">
        <v>737</v>
      </c>
      <c r="C167" s="316" t="s">
        <v>738</v>
      </c>
      <c r="D167" s="316"/>
      <c r="E167" s="316"/>
      <c r="F167" s="35" t="s">
        <v>739</v>
      </c>
      <c r="G167" s="56">
        <v>5.88</v>
      </c>
      <c r="H167" s="39" t="s">
        <v>2086</v>
      </c>
      <c r="I167" s="39" t="s">
        <v>741</v>
      </c>
      <c r="J167" s="39">
        <v>43.08</v>
      </c>
      <c r="K167" s="37" t="s">
        <v>42</v>
      </c>
      <c r="L167" s="39">
        <v>34957.46</v>
      </c>
      <c r="M167" s="39">
        <v>27565.82</v>
      </c>
      <c r="N167" s="40" t="s">
        <v>4026</v>
      </c>
      <c r="O167" s="39">
        <v>2168.34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2595.7954986832383</v>
      </c>
      <c r="W167" s="159">
        <v>1.2</v>
      </c>
      <c r="X167" s="158">
        <f t="shared" si="7"/>
        <v>3114.9545984198858</v>
      </c>
      <c r="Y167" s="181">
        <f t="shared" si="8"/>
        <v>529.75418340474243</v>
      </c>
      <c r="BP167" s="33"/>
      <c r="BQ167" s="41" t="s">
        <v>738</v>
      </c>
      <c r="BR167" s="34"/>
    </row>
    <row r="168" spans="1:70" s="3" customFormat="1" ht="18.75" x14ac:dyDescent="0.25">
      <c r="A168" s="42"/>
      <c r="B168" s="43"/>
      <c r="C168" s="44" t="s">
        <v>4027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/>
    </row>
    <row r="169" spans="1:70" s="3" customFormat="1" ht="18.75" x14ac:dyDescent="0.25">
      <c r="A169" s="47"/>
      <c r="B169" s="48"/>
      <c r="C169" s="48"/>
      <c r="D169" s="48"/>
      <c r="E169" s="49" t="s">
        <v>4028</v>
      </c>
      <c r="F169" s="49"/>
      <c r="G169" s="50"/>
      <c r="H169" s="51"/>
      <c r="I169" s="17"/>
      <c r="J169" s="17"/>
      <c r="K169" s="17"/>
      <c r="L169" s="52">
        <v>27464.43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18.75" x14ac:dyDescent="0.25">
      <c r="A170" s="47"/>
      <c r="B170" s="48"/>
      <c r="C170" s="48"/>
      <c r="D170" s="48"/>
      <c r="E170" s="49" t="s">
        <v>4029</v>
      </c>
      <c r="F170" s="49"/>
      <c r="G170" s="50"/>
      <c r="H170" s="51"/>
      <c r="I170" s="17"/>
      <c r="J170" s="17"/>
      <c r="K170" s="17"/>
      <c r="L170" s="52">
        <v>14440.06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76861.95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67.5" x14ac:dyDescent="0.25">
      <c r="A172" s="35" t="s">
        <v>339</v>
      </c>
      <c r="B172" s="36" t="s">
        <v>2742</v>
      </c>
      <c r="C172" s="316" t="s">
        <v>2093</v>
      </c>
      <c r="D172" s="316"/>
      <c r="E172" s="316"/>
      <c r="F172" s="35" t="s">
        <v>265</v>
      </c>
      <c r="G172" s="56">
        <v>834.36</v>
      </c>
      <c r="H172" s="39">
        <v>23.04</v>
      </c>
      <c r="I172" s="39"/>
      <c r="J172" s="39">
        <v>23.04</v>
      </c>
      <c r="K172" s="37" t="s">
        <v>42</v>
      </c>
      <c r="L172" s="39">
        <v>164554.48000000001</v>
      </c>
      <c r="M172" s="39"/>
      <c r="N172" s="40"/>
      <c r="O172" s="39">
        <v>164554.48000000001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196993.91168920044</v>
      </c>
      <c r="W172" s="159">
        <v>1.2</v>
      </c>
      <c r="X172" s="158">
        <f t="shared" si="7"/>
        <v>236392.6940270405</v>
      </c>
      <c r="Y172" s="181">
        <f t="shared" si="8"/>
        <v>283.3221799068034</v>
      </c>
      <c r="BP172" s="33"/>
      <c r="BQ172" s="41" t="s">
        <v>2093</v>
      </c>
      <c r="BR172" s="34"/>
    </row>
    <row r="173" spans="1:70" s="3" customFormat="1" ht="18.75" x14ac:dyDescent="0.25">
      <c r="A173" s="42"/>
      <c r="B173" s="43"/>
      <c r="C173" s="44" t="s">
        <v>4030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6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/>
    </row>
    <row r="174" spans="1:70" s="3" customFormat="1" ht="67.5" x14ac:dyDescent="0.25">
      <c r="A174" s="35" t="s">
        <v>342</v>
      </c>
      <c r="B174" s="36" t="s">
        <v>2142</v>
      </c>
      <c r="C174" s="316" t="s">
        <v>2155</v>
      </c>
      <c r="D174" s="316"/>
      <c r="E174" s="316"/>
      <c r="F174" s="35" t="s">
        <v>437</v>
      </c>
      <c r="G174" s="55">
        <v>12</v>
      </c>
      <c r="H174" s="39">
        <v>67.52</v>
      </c>
      <c r="I174" s="39"/>
      <c r="J174" s="39">
        <v>67.52</v>
      </c>
      <c r="K174" s="37" t="s">
        <v>42</v>
      </c>
      <c r="L174" s="39">
        <v>6935.65</v>
      </c>
      <c r="M174" s="39"/>
      <c r="N174" s="40"/>
      <c r="O174" s="39">
        <v>6935.65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6"/>
        <v>8302.9086999466872</v>
      </c>
      <c r="W174" s="159">
        <v>1.2</v>
      </c>
      <c r="X174" s="158">
        <f t="shared" si="7"/>
        <v>9963.4904399360239</v>
      </c>
      <c r="Y174" s="181">
        <f t="shared" si="8"/>
        <v>830.2908699946687</v>
      </c>
      <c r="BP174" s="33"/>
      <c r="BQ174" s="41" t="s">
        <v>2155</v>
      </c>
      <c r="BR174" s="34"/>
    </row>
    <row r="175" spans="1:70" s="3" customFormat="1" ht="67.5" x14ac:dyDescent="0.25">
      <c r="A175" s="35" t="s">
        <v>350</v>
      </c>
      <c r="B175" s="36" t="s">
        <v>2214</v>
      </c>
      <c r="C175" s="316" t="s">
        <v>2215</v>
      </c>
      <c r="D175" s="316"/>
      <c r="E175" s="316"/>
      <c r="F175" s="35" t="s">
        <v>739</v>
      </c>
      <c r="G175" s="38">
        <v>2.2999999999999998</v>
      </c>
      <c r="H175" s="39" t="s">
        <v>2216</v>
      </c>
      <c r="I175" s="39" t="s">
        <v>2217</v>
      </c>
      <c r="J175" s="39">
        <v>422.51</v>
      </c>
      <c r="K175" s="37" t="s">
        <v>42</v>
      </c>
      <c r="L175" s="39">
        <v>76428.36</v>
      </c>
      <c r="M175" s="39">
        <v>14869.36</v>
      </c>
      <c r="N175" s="40" t="s">
        <v>4031</v>
      </c>
      <c r="O175" s="39">
        <v>8318.3799999999992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9958.2230463565102</v>
      </c>
      <c r="W175" s="159">
        <v>1.2</v>
      </c>
      <c r="X175" s="158">
        <f t="shared" si="7"/>
        <v>11949.867655627811</v>
      </c>
      <c r="Y175" s="181">
        <f t="shared" si="8"/>
        <v>5195.5946328816572</v>
      </c>
      <c r="BP175" s="33"/>
      <c r="BQ175" s="41" t="s">
        <v>2215</v>
      </c>
      <c r="BR175" s="34"/>
    </row>
    <row r="176" spans="1:70" s="3" customFormat="1" ht="18.75" x14ac:dyDescent="0.25">
      <c r="A176" s="42"/>
      <c r="B176" s="43"/>
      <c r="C176" s="44" t="s">
        <v>1217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x14ac:dyDescent="0.25">
      <c r="A177" s="47"/>
      <c r="B177" s="48"/>
      <c r="C177" s="48"/>
      <c r="D177" s="48"/>
      <c r="E177" s="49" t="s">
        <v>4032</v>
      </c>
      <c r="F177" s="49"/>
      <c r="G177" s="50"/>
      <c r="H177" s="51"/>
      <c r="I177" s="17"/>
      <c r="J177" s="17"/>
      <c r="K177" s="17"/>
      <c r="L177" s="52">
        <v>29793.97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18.75" x14ac:dyDescent="0.25">
      <c r="A178" s="47"/>
      <c r="B178" s="48"/>
      <c r="C178" s="48"/>
      <c r="D178" s="48"/>
      <c r="E178" s="49" t="s">
        <v>4033</v>
      </c>
      <c r="F178" s="49"/>
      <c r="G178" s="50"/>
      <c r="H178" s="51"/>
      <c r="I178" s="17"/>
      <c r="J178" s="17"/>
      <c r="K178" s="17"/>
      <c r="L178" s="52">
        <v>15664.87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  <c r="BR178" s="34"/>
    </row>
    <row r="179" spans="1:70" s="3" customFormat="1" ht="18.7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121887.2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  <c r="BR179" s="34"/>
    </row>
    <row r="180" spans="1:70" s="3" customFormat="1" ht="67.5" x14ac:dyDescent="0.25">
      <c r="A180" s="35" t="s">
        <v>353</v>
      </c>
      <c r="B180" s="36" t="s">
        <v>2747</v>
      </c>
      <c r="C180" s="316" t="s">
        <v>2748</v>
      </c>
      <c r="D180" s="316"/>
      <c r="E180" s="316"/>
      <c r="F180" s="35" t="s">
        <v>265</v>
      </c>
      <c r="G180" s="38">
        <v>236.9</v>
      </c>
      <c r="H180" s="39">
        <v>2.36</v>
      </c>
      <c r="I180" s="39"/>
      <c r="J180" s="39">
        <v>2.36</v>
      </c>
      <c r="K180" s="37" t="s">
        <v>42</v>
      </c>
      <c r="L180" s="39">
        <v>4785.76</v>
      </c>
      <c r="M180" s="39"/>
      <c r="N180" s="40"/>
      <c r="O180" s="39">
        <v>4785.76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5729.2003402502796</v>
      </c>
      <c r="W180" s="159">
        <v>1.2</v>
      </c>
      <c r="X180" s="158">
        <f t="shared" si="7"/>
        <v>6875.040408300335</v>
      </c>
      <c r="Y180" s="181">
        <f t="shared" si="8"/>
        <v>29.020854403969331</v>
      </c>
      <c r="BP180" s="33"/>
      <c r="BQ180" s="41" t="s">
        <v>2748</v>
      </c>
      <c r="BR180" s="34"/>
    </row>
    <row r="181" spans="1:70" s="3" customFormat="1" ht="18.75" x14ac:dyDescent="0.25">
      <c r="A181" s="42"/>
      <c r="B181" s="43"/>
      <c r="C181" s="44" t="s">
        <v>4034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  <c r="BR181" s="34"/>
    </row>
    <row r="182" spans="1:70" s="3" customFormat="1" ht="67.5" x14ac:dyDescent="0.25">
      <c r="A182" s="35" t="s">
        <v>355</v>
      </c>
      <c r="B182" s="36" t="s">
        <v>2749</v>
      </c>
      <c r="C182" s="316" t="s">
        <v>2228</v>
      </c>
      <c r="D182" s="316"/>
      <c r="E182" s="316"/>
      <c r="F182" s="35" t="s">
        <v>437</v>
      </c>
      <c r="G182" s="55">
        <v>10</v>
      </c>
      <c r="H182" s="39">
        <v>0.41</v>
      </c>
      <c r="I182" s="39"/>
      <c r="J182" s="39">
        <v>0.41</v>
      </c>
      <c r="K182" s="37" t="s">
        <v>42</v>
      </c>
      <c r="L182" s="39">
        <v>35.1</v>
      </c>
      <c r="M182" s="39"/>
      <c r="N182" s="40"/>
      <c r="O182" s="39">
        <v>35.1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6"/>
        <v>42.019435145679026</v>
      </c>
      <c r="W182" s="159">
        <v>1.2</v>
      </c>
      <c r="X182" s="158">
        <f t="shared" si="7"/>
        <v>50.423322174814828</v>
      </c>
      <c r="Y182" s="181">
        <f t="shared" si="8"/>
        <v>5.0423322174814826</v>
      </c>
      <c r="BP182" s="33"/>
      <c r="BQ182" s="41" t="s">
        <v>2228</v>
      </c>
      <c r="BR182" s="34"/>
    </row>
    <row r="183" spans="1:70" s="3" customFormat="1" ht="67.5" x14ac:dyDescent="0.25">
      <c r="A183" s="35" t="s">
        <v>363</v>
      </c>
      <c r="B183" s="36" t="s">
        <v>2749</v>
      </c>
      <c r="C183" s="316" t="s">
        <v>2230</v>
      </c>
      <c r="D183" s="316"/>
      <c r="E183" s="316"/>
      <c r="F183" s="35" t="s">
        <v>437</v>
      </c>
      <c r="G183" s="55">
        <v>10</v>
      </c>
      <c r="H183" s="39">
        <v>0.88</v>
      </c>
      <c r="I183" s="39"/>
      <c r="J183" s="39">
        <v>0.88</v>
      </c>
      <c r="K183" s="37" t="s">
        <v>42</v>
      </c>
      <c r="L183" s="39">
        <v>75.33</v>
      </c>
      <c r="M183" s="39"/>
      <c r="N183" s="40"/>
      <c r="O183" s="39">
        <v>75.33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90.180172351111139</v>
      </c>
      <c r="W183" s="159">
        <v>1.2</v>
      </c>
      <c r="X183" s="158">
        <f t="shared" si="7"/>
        <v>108.21620682133336</v>
      </c>
      <c r="Y183" s="181">
        <f t="shared" si="8"/>
        <v>10.821620682133336</v>
      </c>
      <c r="BP183" s="33"/>
      <c r="BQ183" s="41" t="s">
        <v>2230</v>
      </c>
      <c r="BR183" s="34"/>
    </row>
    <row r="184" spans="1:70" s="3" customFormat="1" ht="67.5" x14ac:dyDescent="0.25">
      <c r="A184" s="35" t="s">
        <v>1176</v>
      </c>
      <c r="B184" s="36" t="s">
        <v>2750</v>
      </c>
      <c r="C184" s="316" t="s">
        <v>2195</v>
      </c>
      <c r="D184" s="316"/>
      <c r="E184" s="316"/>
      <c r="F184" s="35" t="s">
        <v>437</v>
      </c>
      <c r="G184" s="55">
        <v>460</v>
      </c>
      <c r="H184" s="39">
        <v>2.74</v>
      </c>
      <c r="I184" s="39"/>
      <c r="J184" s="39">
        <v>2.74</v>
      </c>
      <c r="K184" s="37" t="s">
        <v>42</v>
      </c>
      <c r="L184" s="39">
        <v>10789.02</v>
      </c>
      <c r="M184" s="39"/>
      <c r="N184" s="40"/>
      <c r="O184" s="39">
        <v>10789.02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6"/>
        <v>12915.912426650541</v>
      </c>
      <c r="W184" s="159">
        <v>1.2</v>
      </c>
      <c r="X184" s="158">
        <f t="shared" si="7"/>
        <v>15499.094911980648</v>
      </c>
      <c r="Y184" s="181">
        <f t="shared" si="8"/>
        <v>33.693684591262276</v>
      </c>
      <c r="BP184" s="33"/>
      <c r="BQ184" s="41" t="s">
        <v>2195</v>
      </c>
      <c r="BR184" s="34"/>
    </row>
    <row r="185" spans="1:70" s="3" customFormat="1" ht="67.5" x14ac:dyDescent="0.25">
      <c r="A185" s="35" t="s">
        <v>371</v>
      </c>
      <c r="B185" s="36" t="s">
        <v>2750</v>
      </c>
      <c r="C185" s="316" t="s">
        <v>2197</v>
      </c>
      <c r="D185" s="316"/>
      <c r="E185" s="316"/>
      <c r="F185" s="35" t="s">
        <v>437</v>
      </c>
      <c r="G185" s="55">
        <v>20</v>
      </c>
      <c r="H185" s="39">
        <v>3.52</v>
      </c>
      <c r="I185" s="39"/>
      <c r="J185" s="39">
        <v>3.52</v>
      </c>
      <c r="K185" s="37" t="s">
        <v>42</v>
      </c>
      <c r="L185" s="39">
        <v>602.62</v>
      </c>
      <c r="M185" s="39"/>
      <c r="N185" s="40"/>
      <c r="O185" s="39">
        <v>602.62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6"/>
        <v>721.41743611080028</v>
      </c>
      <c r="W185" s="159">
        <v>1.2</v>
      </c>
      <c r="X185" s="158">
        <f t="shared" si="7"/>
        <v>865.70092333296031</v>
      </c>
      <c r="Y185" s="181">
        <f t="shared" si="8"/>
        <v>43.285046166648016</v>
      </c>
      <c r="BP185" s="33"/>
      <c r="BQ185" s="41" t="s">
        <v>2197</v>
      </c>
      <c r="BR185" s="34"/>
    </row>
    <row r="186" spans="1:70" s="3" customFormat="1" ht="67.5" x14ac:dyDescent="0.25">
      <c r="A186" s="35" t="s">
        <v>381</v>
      </c>
      <c r="B186" s="36" t="s">
        <v>2751</v>
      </c>
      <c r="C186" s="316" t="s">
        <v>2208</v>
      </c>
      <c r="D186" s="316"/>
      <c r="E186" s="316"/>
      <c r="F186" s="35" t="s">
        <v>265</v>
      </c>
      <c r="G186" s="55">
        <v>360</v>
      </c>
      <c r="H186" s="39">
        <v>25.52</v>
      </c>
      <c r="I186" s="39"/>
      <c r="J186" s="39">
        <v>25.52</v>
      </c>
      <c r="K186" s="37" t="s">
        <v>42</v>
      </c>
      <c r="L186" s="39">
        <v>78642.429999999993</v>
      </c>
      <c r="M186" s="39"/>
      <c r="N186" s="40"/>
      <c r="O186" s="39">
        <v>78642.429999999993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94145.597922609755</v>
      </c>
      <c r="W186" s="159">
        <v>1.2</v>
      </c>
      <c r="X186" s="158">
        <f t="shared" si="7"/>
        <v>112974.7175071317</v>
      </c>
      <c r="Y186" s="181">
        <f t="shared" si="8"/>
        <v>313.81865974203254</v>
      </c>
      <c r="BP186" s="33"/>
      <c r="BQ186" s="41" t="s">
        <v>2208</v>
      </c>
      <c r="BR186" s="34"/>
    </row>
    <row r="187" spans="1:70" s="3" customFormat="1" ht="67.5" x14ac:dyDescent="0.25">
      <c r="A187" s="35" t="s">
        <v>384</v>
      </c>
      <c r="B187" s="36" t="s">
        <v>2752</v>
      </c>
      <c r="C187" s="316" t="s">
        <v>2205</v>
      </c>
      <c r="D187" s="316"/>
      <c r="E187" s="316"/>
      <c r="F187" s="35" t="s">
        <v>437</v>
      </c>
      <c r="G187" s="55">
        <v>720</v>
      </c>
      <c r="H187" s="39">
        <v>0.08</v>
      </c>
      <c r="I187" s="39"/>
      <c r="J187" s="39">
        <v>0.08</v>
      </c>
      <c r="K187" s="37" t="s">
        <v>42</v>
      </c>
      <c r="L187" s="39">
        <v>493.06</v>
      </c>
      <c r="M187" s="39"/>
      <c r="N187" s="40"/>
      <c r="O187" s="39">
        <v>493.06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590.25933598086897</v>
      </c>
      <c r="W187" s="159">
        <v>1.2</v>
      </c>
      <c r="X187" s="158">
        <f t="shared" si="7"/>
        <v>708.31120317704278</v>
      </c>
      <c r="Y187" s="181">
        <f t="shared" si="8"/>
        <v>0.98376555996811499</v>
      </c>
      <c r="BP187" s="33"/>
      <c r="BQ187" s="41" t="s">
        <v>2205</v>
      </c>
      <c r="BR187" s="34"/>
    </row>
    <row r="188" spans="1:70" s="3" customFormat="1" ht="67.5" x14ac:dyDescent="0.25">
      <c r="A188" s="35" t="s">
        <v>386</v>
      </c>
      <c r="B188" s="36" t="s">
        <v>324</v>
      </c>
      <c r="C188" s="316" t="s">
        <v>325</v>
      </c>
      <c r="D188" s="316"/>
      <c r="E188" s="316"/>
      <c r="F188" s="35" t="s">
        <v>326</v>
      </c>
      <c r="G188" s="55">
        <v>5</v>
      </c>
      <c r="H188" s="39" t="s">
        <v>1204</v>
      </c>
      <c r="I188" s="39"/>
      <c r="J188" s="39">
        <v>1.55</v>
      </c>
      <c r="K188" s="37" t="s">
        <v>42</v>
      </c>
      <c r="L188" s="39">
        <v>964.1</v>
      </c>
      <c r="M188" s="39">
        <v>897.76</v>
      </c>
      <c r="N188" s="40"/>
      <c r="O188" s="39">
        <v>66.34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79.417929560237795</v>
      </c>
      <c r="W188" s="159">
        <v>1.2</v>
      </c>
      <c r="X188" s="158">
        <f t="shared" si="7"/>
        <v>95.301515472285345</v>
      </c>
      <c r="Y188" s="181">
        <f t="shared" si="8"/>
        <v>19.060303094457069</v>
      </c>
      <c r="BP188" s="33"/>
      <c r="BQ188" s="41" t="s">
        <v>325</v>
      </c>
      <c r="BR188" s="34"/>
    </row>
    <row r="189" spans="1:70" s="3" customFormat="1" ht="18.75" x14ac:dyDescent="0.25">
      <c r="A189" s="47"/>
      <c r="B189" s="48"/>
      <c r="C189" s="48"/>
      <c r="D189" s="48"/>
      <c r="E189" s="49" t="s">
        <v>4035</v>
      </c>
      <c r="F189" s="49"/>
      <c r="G189" s="50"/>
      <c r="H189" s="51"/>
      <c r="I189" s="17"/>
      <c r="J189" s="17"/>
      <c r="K189" s="17"/>
      <c r="L189" s="52">
        <v>870.83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  <c r="BR189" s="34"/>
    </row>
    <row r="190" spans="1:70" s="3" customFormat="1" ht="18.75" x14ac:dyDescent="0.25">
      <c r="A190" s="47"/>
      <c r="B190" s="48"/>
      <c r="C190" s="48"/>
      <c r="D190" s="48"/>
      <c r="E190" s="49" t="s">
        <v>4036</v>
      </c>
      <c r="F190" s="49"/>
      <c r="G190" s="50"/>
      <c r="H190" s="51"/>
      <c r="I190" s="17"/>
      <c r="J190" s="17"/>
      <c r="K190" s="17"/>
      <c r="L190" s="52">
        <v>457.86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  <c r="BR190" s="34"/>
    </row>
    <row r="191" spans="1:70" s="3" customFormat="1" ht="18.75" x14ac:dyDescent="0.25">
      <c r="A191" s="47"/>
      <c r="B191" s="48"/>
      <c r="C191" s="48"/>
      <c r="D191" s="48"/>
      <c r="E191" s="49" t="s">
        <v>47</v>
      </c>
      <c r="F191" s="49"/>
      <c r="G191" s="50"/>
      <c r="H191" s="51"/>
      <c r="I191" s="17"/>
      <c r="J191" s="17"/>
      <c r="K191" s="17"/>
      <c r="L191" s="52">
        <v>2292.79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  <c r="BR191" s="34"/>
    </row>
    <row r="192" spans="1:70" s="3" customFormat="1" ht="67.5" x14ac:dyDescent="0.25">
      <c r="A192" s="35" t="s">
        <v>388</v>
      </c>
      <c r="B192" s="36" t="s">
        <v>2755</v>
      </c>
      <c r="C192" s="316" t="s">
        <v>2756</v>
      </c>
      <c r="D192" s="316"/>
      <c r="E192" s="316"/>
      <c r="F192" s="35" t="s">
        <v>437</v>
      </c>
      <c r="G192" s="55">
        <v>5</v>
      </c>
      <c r="H192" s="39">
        <v>56.6</v>
      </c>
      <c r="I192" s="39"/>
      <c r="J192" s="39">
        <v>56.6</v>
      </c>
      <c r="K192" s="37" t="s">
        <v>42</v>
      </c>
      <c r="L192" s="39">
        <v>2422.48</v>
      </c>
      <c r="M192" s="39"/>
      <c r="N192" s="40"/>
      <c r="O192" s="39">
        <v>2422.48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2900.0353632964247</v>
      </c>
      <c r="W192" s="159">
        <v>1.2</v>
      </c>
      <c r="X192" s="158">
        <f t="shared" si="7"/>
        <v>3480.0424359557096</v>
      </c>
      <c r="Y192" s="181">
        <f t="shared" si="8"/>
        <v>696.00848719114197</v>
      </c>
      <c r="BP192" s="33"/>
      <c r="BQ192" s="41" t="s">
        <v>2756</v>
      </c>
      <c r="BR192" s="34"/>
    </row>
    <row r="193" spans="1:70" s="3" customFormat="1" ht="18.75" x14ac:dyDescent="0.25">
      <c r="A193" s="351" t="s">
        <v>1461</v>
      </c>
      <c r="B193" s="352"/>
      <c r="C193" s="352"/>
      <c r="D193" s="352"/>
      <c r="E193" s="352"/>
      <c r="F193" s="352"/>
      <c r="G193" s="352"/>
      <c r="H193" s="352"/>
      <c r="I193" s="352"/>
      <c r="J193" s="352"/>
      <c r="K193" s="352"/>
      <c r="L193" s="352"/>
      <c r="M193" s="352"/>
      <c r="N193" s="352"/>
      <c r="O193" s="353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  <c r="BR193" s="34" t="s">
        <v>1461</v>
      </c>
    </row>
    <row r="194" spans="1:70" s="3" customFormat="1" ht="67.5" x14ac:dyDescent="0.25">
      <c r="A194" s="35" t="s">
        <v>391</v>
      </c>
      <c r="B194" s="36" t="s">
        <v>372</v>
      </c>
      <c r="C194" s="316" t="s">
        <v>373</v>
      </c>
      <c r="D194" s="316"/>
      <c r="E194" s="316"/>
      <c r="F194" s="35" t="s">
        <v>374</v>
      </c>
      <c r="G194" s="57">
        <v>1.323062</v>
      </c>
      <c r="H194" s="39" t="s">
        <v>1462</v>
      </c>
      <c r="I194" s="39" t="s">
        <v>376</v>
      </c>
      <c r="J194" s="39">
        <v>57.29</v>
      </c>
      <c r="K194" s="37" t="s">
        <v>42</v>
      </c>
      <c r="L194" s="39">
        <v>42646.01</v>
      </c>
      <c r="M194" s="39">
        <v>34655.620000000003</v>
      </c>
      <c r="N194" s="40" t="s">
        <v>4037</v>
      </c>
      <c r="O194" s="39">
        <v>648.95000000000005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776.88069623328795</v>
      </c>
      <c r="W194" s="159">
        <v>1.2</v>
      </c>
      <c r="X194" s="158">
        <f t="shared" si="7"/>
        <v>932.25683547994549</v>
      </c>
      <c r="Y194" s="181">
        <f t="shared" si="8"/>
        <v>704.62067195637508</v>
      </c>
      <c r="BP194" s="33"/>
      <c r="BQ194" s="41" t="s">
        <v>373</v>
      </c>
      <c r="BR194" s="34"/>
    </row>
    <row r="195" spans="1:70" s="3" customFormat="1" ht="18.75" x14ac:dyDescent="0.25">
      <c r="A195" s="42"/>
      <c r="B195" s="43"/>
      <c r="C195" s="44" t="s">
        <v>4038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  <c r="BR195" s="34"/>
    </row>
    <row r="196" spans="1:70" s="3" customFormat="1" ht="18.75" x14ac:dyDescent="0.25">
      <c r="A196" s="47"/>
      <c r="B196" s="48"/>
      <c r="C196" s="48"/>
      <c r="D196" s="48"/>
      <c r="E196" s="49" t="s">
        <v>4039</v>
      </c>
      <c r="F196" s="49"/>
      <c r="G196" s="50"/>
      <c r="H196" s="51"/>
      <c r="I196" s="17"/>
      <c r="J196" s="17"/>
      <c r="K196" s="17"/>
      <c r="L196" s="52">
        <v>34635.440000000002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  <c r="BR196" s="34"/>
    </row>
    <row r="197" spans="1:70" s="3" customFormat="1" ht="18.75" x14ac:dyDescent="0.25">
      <c r="A197" s="47"/>
      <c r="B197" s="48"/>
      <c r="C197" s="48"/>
      <c r="D197" s="48"/>
      <c r="E197" s="49" t="s">
        <v>4040</v>
      </c>
      <c r="F197" s="49"/>
      <c r="G197" s="50"/>
      <c r="H197" s="51"/>
      <c r="I197" s="17"/>
      <c r="J197" s="17"/>
      <c r="K197" s="17"/>
      <c r="L197" s="52">
        <v>18210.39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  <c r="BR197" s="34"/>
    </row>
    <row r="198" spans="1:70" s="3" customFormat="1" ht="18.75" x14ac:dyDescent="0.25">
      <c r="A198" s="47"/>
      <c r="B198" s="48"/>
      <c r="C198" s="48"/>
      <c r="D198" s="48"/>
      <c r="E198" s="49" t="s">
        <v>47</v>
      </c>
      <c r="F198" s="49"/>
      <c r="G198" s="50"/>
      <c r="H198" s="51"/>
      <c r="I198" s="17"/>
      <c r="J198" s="17"/>
      <c r="K198" s="17"/>
      <c r="L198" s="52">
        <v>95491.839999999997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67.5" x14ac:dyDescent="0.25">
      <c r="A199" s="35" t="s">
        <v>393</v>
      </c>
      <c r="B199" s="36" t="s">
        <v>2762</v>
      </c>
      <c r="C199" s="316" t="s">
        <v>1470</v>
      </c>
      <c r="D199" s="316"/>
      <c r="E199" s="316"/>
      <c r="F199" s="35" t="s">
        <v>437</v>
      </c>
      <c r="G199" s="57">
        <v>31.666667</v>
      </c>
      <c r="H199" s="39">
        <v>2143.1</v>
      </c>
      <c r="I199" s="39"/>
      <c r="J199" s="39">
        <v>2143.1</v>
      </c>
      <c r="K199" s="37" t="s">
        <v>42</v>
      </c>
      <c r="L199" s="39">
        <v>580922.98</v>
      </c>
      <c r="M199" s="39"/>
      <c r="N199" s="40"/>
      <c r="O199" s="39">
        <v>580922.98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6"/>
        <v>695443.17614656955</v>
      </c>
      <c r="W199" s="159">
        <v>1.2</v>
      </c>
      <c r="X199" s="158">
        <f t="shared" si="7"/>
        <v>834531.81137588341</v>
      </c>
      <c r="Y199" s="181">
        <f t="shared" si="8"/>
        <v>26353.635871305414</v>
      </c>
      <c r="BP199" s="33"/>
      <c r="BQ199" s="41" t="s">
        <v>1470</v>
      </c>
      <c r="BR199" s="34"/>
    </row>
    <row r="200" spans="1:70" s="3" customFormat="1" ht="18.75" x14ac:dyDescent="0.25">
      <c r="A200" s="42"/>
      <c r="B200" s="43"/>
      <c r="C200" s="44" t="s">
        <v>2763</v>
      </c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6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67.5" x14ac:dyDescent="0.25">
      <c r="A201" s="35" t="s">
        <v>395</v>
      </c>
      <c r="B201" s="36" t="s">
        <v>2762</v>
      </c>
      <c r="C201" s="316" t="s">
        <v>2764</v>
      </c>
      <c r="D201" s="316"/>
      <c r="E201" s="316"/>
      <c r="F201" s="35" t="s">
        <v>437</v>
      </c>
      <c r="G201" s="55">
        <v>65</v>
      </c>
      <c r="H201" s="39">
        <v>116.71</v>
      </c>
      <c r="I201" s="39"/>
      <c r="J201" s="39">
        <v>116.71</v>
      </c>
      <c r="K201" s="37" t="s">
        <v>42</v>
      </c>
      <c r="L201" s="39">
        <v>64937.440000000002</v>
      </c>
      <c r="M201" s="39"/>
      <c r="N201" s="40"/>
      <c r="O201" s="39">
        <v>64937.440000000002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6"/>
        <v>77738.876028673025</v>
      </c>
      <c r="W201" s="159">
        <v>1.2</v>
      </c>
      <c r="X201" s="158">
        <f t="shared" si="7"/>
        <v>93286.651234407633</v>
      </c>
      <c r="Y201" s="181">
        <f t="shared" si="8"/>
        <v>1435.1792497601175</v>
      </c>
      <c r="BP201" s="33"/>
      <c r="BQ201" s="41" t="s">
        <v>2764</v>
      </c>
      <c r="BR201" s="34"/>
    </row>
    <row r="202" spans="1:70" s="3" customFormat="1" ht="67.5" x14ac:dyDescent="0.25">
      <c r="A202" s="35" t="s">
        <v>397</v>
      </c>
      <c r="B202" s="36" t="s">
        <v>2762</v>
      </c>
      <c r="C202" s="316" t="s">
        <v>1476</v>
      </c>
      <c r="D202" s="316"/>
      <c r="E202" s="316"/>
      <c r="F202" s="35" t="s">
        <v>437</v>
      </c>
      <c r="G202" s="55">
        <v>5</v>
      </c>
      <c r="H202" s="39">
        <v>52.35</v>
      </c>
      <c r="I202" s="39"/>
      <c r="J202" s="39">
        <v>52.35</v>
      </c>
      <c r="K202" s="37" t="s">
        <v>42</v>
      </c>
      <c r="L202" s="39">
        <v>2240.58</v>
      </c>
      <c r="M202" s="39"/>
      <c r="N202" s="40"/>
      <c r="O202" s="39">
        <v>2240.58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2682.2765241796446</v>
      </c>
      <c r="W202" s="159">
        <v>1.2</v>
      </c>
      <c r="X202" s="158">
        <f t="shared" si="7"/>
        <v>3218.7318290155736</v>
      </c>
      <c r="Y202" s="181">
        <f t="shared" si="8"/>
        <v>643.74636580311471</v>
      </c>
      <c r="BP202" s="33"/>
      <c r="BQ202" s="41" t="s">
        <v>1476</v>
      </c>
      <c r="BR202" s="34"/>
    </row>
    <row r="203" spans="1:70" s="3" customFormat="1" ht="67.5" x14ac:dyDescent="0.25">
      <c r="A203" s="35" t="s">
        <v>399</v>
      </c>
      <c r="B203" s="36" t="s">
        <v>1467</v>
      </c>
      <c r="C203" s="316" t="s">
        <v>4041</v>
      </c>
      <c r="D203" s="316"/>
      <c r="E203" s="316"/>
      <c r="F203" s="35" t="s">
        <v>437</v>
      </c>
      <c r="G203" s="55">
        <v>5</v>
      </c>
      <c r="H203" s="39">
        <v>154.41999999999999</v>
      </c>
      <c r="I203" s="39"/>
      <c r="J203" s="39">
        <v>154.41999999999999</v>
      </c>
      <c r="K203" s="37" t="s">
        <v>42</v>
      </c>
      <c r="L203" s="39">
        <v>6609.18</v>
      </c>
      <c r="M203" s="39"/>
      <c r="N203" s="40"/>
      <c r="O203" s="39">
        <v>6609.18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7912.0800676956951</v>
      </c>
      <c r="W203" s="159">
        <v>1.2</v>
      </c>
      <c r="X203" s="158">
        <f t="shared" si="7"/>
        <v>9494.4960812348345</v>
      </c>
      <c r="Y203" s="181">
        <f t="shared" si="8"/>
        <v>1898.8992162469669</v>
      </c>
      <c r="BP203" s="33"/>
      <c r="BQ203" s="41" t="s">
        <v>4041</v>
      </c>
      <c r="BR203" s="34"/>
    </row>
    <row r="204" spans="1:70" s="3" customFormat="1" ht="67.5" x14ac:dyDescent="0.25">
      <c r="A204" s="35" t="s">
        <v>401</v>
      </c>
      <c r="B204" s="36" t="s">
        <v>1481</v>
      </c>
      <c r="C204" s="316" t="s">
        <v>4042</v>
      </c>
      <c r="D204" s="316"/>
      <c r="E204" s="316"/>
      <c r="F204" s="35" t="s">
        <v>437</v>
      </c>
      <c r="G204" s="55">
        <v>64</v>
      </c>
      <c r="H204" s="39">
        <v>291.27</v>
      </c>
      <c r="I204" s="39"/>
      <c r="J204" s="39">
        <v>291.27</v>
      </c>
      <c r="K204" s="37" t="s">
        <v>42</v>
      </c>
      <c r="L204" s="39">
        <v>159569.35999999999</v>
      </c>
      <c r="M204" s="39"/>
      <c r="N204" s="40"/>
      <c r="O204" s="39">
        <v>159569.35999999999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191026.05053440196</v>
      </c>
      <c r="W204" s="159">
        <v>1.2</v>
      </c>
      <c r="X204" s="158">
        <f t="shared" si="7"/>
        <v>229231.26064128234</v>
      </c>
      <c r="Y204" s="181">
        <f t="shared" si="8"/>
        <v>3581.7384475200365</v>
      </c>
      <c r="BP204" s="33"/>
      <c r="BQ204" s="41" t="s">
        <v>4042</v>
      </c>
      <c r="BR204" s="34"/>
    </row>
    <row r="205" spans="1:70" s="3" customFormat="1" ht="67.5" x14ac:dyDescent="0.25">
      <c r="A205" s="35" t="s">
        <v>403</v>
      </c>
      <c r="B205" s="36" t="s">
        <v>1557</v>
      </c>
      <c r="C205" s="316" t="s">
        <v>2765</v>
      </c>
      <c r="D205" s="316"/>
      <c r="E205" s="316"/>
      <c r="F205" s="35" t="s">
        <v>437</v>
      </c>
      <c r="G205" s="55">
        <v>128</v>
      </c>
      <c r="H205" s="39">
        <v>8.49</v>
      </c>
      <c r="I205" s="39"/>
      <c r="J205" s="39">
        <v>8.49</v>
      </c>
      <c r="K205" s="37" t="s">
        <v>42</v>
      </c>
      <c r="L205" s="39">
        <v>9302.32</v>
      </c>
      <c r="M205" s="39"/>
      <c r="N205" s="40"/>
      <c r="O205" s="39">
        <v>9302.32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11136.131964226579</v>
      </c>
      <c r="W205" s="159">
        <v>1.2</v>
      </c>
      <c r="X205" s="158">
        <f t="shared" si="7"/>
        <v>13363.358357071895</v>
      </c>
      <c r="Y205" s="181">
        <f t="shared" si="8"/>
        <v>104.40123716462418</v>
      </c>
      <c r="BP205" s="33"/>
      <c r="BQ205" s="41" t="s">
        <v>2765</v>
      </c>
      <c r="BR205" s="34"/>
    </row>
    <row r="206" spans="1:70" s="3" customFormat="1" ht="67.5" x14ac:dyDescent="0.25">
      <c r="A206" s="35" t="s">
        <v>405</v>
      </c>
      <c r="B206" s="36" t="s">
        <v>1542</v>
      </c>
      <c r="C206" s="316" t="s">
        <v>4043</v>
      </c>
      <c r="D206" s="316"/>
      <c r="E206" s="316"/>
      <c r="F206" s="35" t="s">
        <v>184</v>
      </c>
      <c r="G206" s="55">
        <v>900</v>
      </c>
      <c r="H206" s="39">
        <v>4.17</v>
      </c>
      <c r="I206" s="39"/>
      <c r="J206" s="39">
        <v>4.17</v>
      </c>
      <c r="K206" s="37" t="s">
        <v>42</v>
      </c>
      <c r="L206" s="39">
        <v>32125.68</v>
      </c>
      <c r="M206" s="39"/>
      <c r="N206" s="40"/>
      <c r="O206" s="39">
        <v>32125.68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38458.772856719028</v>
      </c>
      <c r="W206" s="159">
        <v>1.2</v>
      </c>
      <c r="X206" s="158">
        <f t="shared" si="7"/>
        <v>46150.527428062829</v>
      </c>
      <c r="Y206" s="181">
        <f t="shared" si="8"/>
        <v>51.278363808958701</v>
      </c>
      <c r="BP206" s="33"/>
      <c r="BQ206" s="41" t="s">
        <v>4043</v>
      </c>
      <c r="BR206" s="34"/>
    </row>
    <row r="207" spans="1:70" s="3" customFormat="1" ht="67.5" x14ac:dyDescent="0.25">
      <c r="A207" s="35" t="s">
        <v>407</v>
      </c>
      <c r="B207" s="36" t="s">
        <v>1544</v>
      </c>
      <c r="C207" s="316" t="s">
        <v>4044</v>
      </c>
      <c r="D207" s="316"/>
      <c r="E207" s="316"/>
      <c r="F207" s="35" t="s">
        <v>184</v>
      </c>
      <c r="G207" s="55">
        <v>900</v>
      </c>
      <c r="H207" s="39">
        <v>1.17</v>
      </c>
      <c r="I207" s="39"/>
      <c r="J207" s="39">
        <v>1.17</v>
      </c>
      <c r="K207" s="37" t="s">
        <v>42</v>
      </c>
      <c r="L207" s="39">
        <v>9013.68</v>
      </c>
      <c r="M207" s="39"/>
      <c r="N207" s="40"/>
      <c r="O207" s="39">
        <v>9013.68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6"/>
        <v>10790.590945410377</v>
      </c>
      <c r="W207" s="159">
        <v>1.2</v>
      </c>
      <c r="X207" s="158">
        <f t="shared" si="7"/>
        <v>12948.709134492452</v>
      </c>
      <c r="Y207" s="181">
        <f t="shared" si="8"/>
        <v>14.387454593880502</v>
      </c>
      <c r="BP207" s="33"/>
      <c r="BQ207" s="41" t="s">
        <v>4044</v>
      </c>
      <c r="BR207" s="34"/>
    </row>
    <row r="208" spans="1:70" s="3" customFormat="1" ht="67.5" x14ac:dyDescent="0.25">
      <c r="A208" s="35" t="s">
        <v>409</v>
      </c>
      <c r="B208" s="36" t="s">
        <v>1546</v>
      </c>
      <c r="C208" s="316" t="s">
        <v>1547</v>
      </c>
      <c r="D208" s="316"/>
      <c r="E208" s="316"/>
      <c r="F208" s="35" t="s">
        <v>184</v>
      </c>
      <c r="G208" s="55">
        <v>900</v>
      </c>
      <c r="H208" s="39">
        <v>0.34</v>
      </c>
      <c r="I208" s="39"/>
      <c r="J208" s="39">
        <v>0.34</v>
      </c>
      <c r="K208" s="37" t="s">
        <v>42</v>
      </c>
      <c r="L208" s="39">
        <v>2619.36</v>
      </c>
      <c r="M208" s="39"/>
      <c r="N208" s="40"/>
      <c r="O208" s="39">
        <v>2619.36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6"/>
        <v>3135.7272832816475</v>
      </c>
      <c r="W208" s="159">
        <v>1.2</v>
      </c>
      <c r="X208" s="158">
        <f t="shared" si="7"/>
        <v>3762.8727399379768</v>
      </c>
      <c r="Y208" s="181">
        <f t="shared" si="8"/>
        <v>4.1809697110421968</v>
      </c>
      <c r="BP208" s="33"/>
      <c r="BQ208" s="41" t="s">
        <v>1547</v>
      </c>
      <c r="BR208" s="34"/>
    </row>
    <row r="209" spans="1:70" s="3" customFormat="1" ht="67.5" x14ac:dyDescent="0.25">
      <c r="A209" s="35" t="s">
        <v>411</v>
      </c>
      <c r="B209" s="36" t="s">
        <v>1542</v>
      </c>
      <c r="C209" s="316" t="s">
        <v>4045</v>
      </c>
      <c r="D209" s="316"/>
      <c r="E209" s="316"/>
      <c r="F209" s="35" t="s">
        <v>184</v>
      </c>
      <c r="G209" s="55">
        <v>128</v>
      </c>
      <c r="H209" s="39">
        <v>318.12</v>
      </c>
      <c r="I209" s="39"/>
      <c r="J209" s="39">
        <v>318.12</v>
      </c>
      <c r="K209" s="37" t="s">
        <v>42</v>
      </c>
      <c r="L209" s="39">
        <v>348557.72</v>
      </c>
      <c r="M209" s="39"/>
      <c r="N209" s="40"/>
      <c r="O209" s="39">
        <v>348557.72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417270.61282238597</v>
      </c>
      <c r="W209" s="159">
        <v>1.2</v>
      </c>
      <c r="X209" s="158">
        <f t="shared" si="7"/>
        <v>500724.73538686312</v>
      </c>
      <c r="Y209" s="181">
        <f t="shared" si="8"/>
        <v>3911.9119952098681</v>
      </c>
      <c r="BP209" s="33"/>
      <c r="BQ209" s="41" t="s">
        <v>4045</v>
      </c>
      <c r="BR209" s="34"/>
    </row>
    <row r="210" spans="1:70" s="3" customFormat="1" ht="67.5" x14ac:dyDescent="0.25">
      <c r="A210" s="35" t="s">
        <v>413</v>
      </c>
      <c r="B210" s="36" t="s">
        <v>1544</v>
      </c>
      <c r="C210" s="316" t="s">
        <v>4046</v>
      </c>
      <c r="D210" s="316"/>
      <c r="E210" s="316"/>
      <c r="F210" s="35" t="s">
        <v>184</v>
      </c>
      <c r="G210" s="55">
        <v>128</v>
      </c>
      <c r="H210" s="39">
        <v>85.17</v>
      </c>
      <c r="I210" s="39"/>
      <c r="J210" s="39">
        <v>85.17</v>
      </c>
      <c r="K210" s="37" t="s">
        <v>42</v>
      </c>
      <c r="L210" s="39">
        <v>93319.07</v>
      </c>
      <c r="M210" s="39"/>
      <c r="N210" s="40"/>
      <c r="O210" s="39">
        <v>93319.07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6"/>
        <v>111715.51594644105</v>
      </c>
      <c r="W210" s="159">
        <v>1.2</v>
      </c>
      <c r="X210" s="158">
        <f t="shared" si="7"/>
        <v>134058.61913572927</v>
      </c>
      <c r="Y210" s="181">
        <f t="shared" si="8"/>
        <v>1047.3329619978849</v>
      </c>
      <c r="BP210" s="33"/>
      <c r="BQ210" s="41" t="s">
        <v>4046</v>
      </c>
      <c r="BR210" s="34"/>
    </row>
    <row r="211" spans="1:70" s="3" customFormat="1" ht="67.5" x14ac:dyDescent="0.25">
      <c r="A211" s="35" t="s">
        <v>415</v>
      </c>
      <c r="B211" s="36" t="s">
        <v>1493</v>
      </c>
      <c r="C211" s="316" t="s">
        <v>1494</v>
      </c>
      <c r="D211" s="316"/>
      <c r="E211" s="316"/>
      <c r="F211" s="35" t="s">
        <v>174</v>
      </c>
      <c r="G211" s="56">
        <v>0.11</v>
      </c>
      <c r="H211" s="39" t="s">
        <v>1495</v>
      </c>
      <c r="I211" s="39" t="s">
        <v>421</v>
      </c>
      <c r="J211" s="39">
        <v>67.47</v>
      </c>
      <c r="K211" s="37" t="s">
        <v>42</v>
      </c>
      <c r="L211" s="39">
        <v>1459.78</v>
      </c>
      <c r="M211" s="39">
        <v>1181.0899999999999</v>
      </c>
      <c r="N211" s="40" t="s">
        <v>4047</v>
      </c>
      <c r="O211" s="39">
        <v>63.53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6"/>
        <v>76.053980478774605</v>
      </c>
      <c r="W211" s="159">
        <v>1.2</v>
      </c>
      <c r="X211" s="158">
        <f t="shared" si="7"/>
        <v>91.26477657452952</v>
      </c>
      <c r="Y211" s="181">
        <f t="shared" si="8"/>
        <v>829.67978704117741</v>
      </c>
      <c r="BP211" s="33"/>
      <c r="BQ211" s="41" t="s">
        <v>1494</v>
      </c>
      <c r="BR211" s="34"/>
    </row>
    <row r="212" spans="1:70" s="3" customFormat="1" ht="18.75" x14ac:dyDescent="0.25">
      <c r="A212" s="42"/>
      <c r="B212" s="43"/>
      <c r="C212" s="44" t="s">
        <v>2768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18.75" x14ac:dyDescent="0.25">
      <c r="A213" s="47"/>
      <c r="B213" s="48"/>
      <c r="C213" s="48"/>
      <c r="D213" s="48"/>
      <c r="E213" s="49" t="s">
        <v>4048</v>
      </c>
      <c r="F213" s="49"/>
      <c r="G213" s="50"/>
      <c r="H213" s="51"/>
      <c r="I213" s="17"/>
      <c r="J213" s="17"/>
      <c r="K213" s="17"/>
      <c r="L213" s="52">
        <v>1146.3499999999999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  <c r="BR213" s="34"/>
    </row>
    <row r="214" spans="1:70" s="3" customFormat="1" ht="18.75" x14ac:dyDescent="0.25">
      <c r="A214" s="47"/>
      <c r="B214" s="48"/>
      <c r="C214" s="48"/>
      <c r="D214" s="48"/>
      <c r="E214" s="49" t="s">
        <v>4049</v>
      </c>
      <c r="F214" s="49"/>
      <c r="G214" s="50"/>
      <c r="H214" s="51"/>
      <c r="I214" s="17"/>
      <c r="J214" s="17"/>
      <c r="K214" s="17"/>
      <c r="L214" s="52">
        <v>602.72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  <c r="BR214" s="34"/>
    </row>
    <row r="215" spans="1:70" s="3" customFormat="1" ht="18.75" x14ac:dyDescent="0.25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3208.85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67.5" x14ac:dyDescent="0.25">
      <c r="A216" s="35" t="s">
        <v>417</v>
      </c>
      <c r="B216" s="36" t="s">
        <v>1500</v>
      </c>
      <c r="C216" s="316" t="s">
        <v>3007</v>
      </c>
      <c r="D216" s="316"/>
      <c r="E216" s="316"/>
      <c r="F216" s="35" t="s">
        <v>437</v>
      </c>
      <c r="G216" s="55">
        <v>11</v>
      </c>
      <c r="H216" s="39">
        <v>639.78</v>
      </c>
      <c r="I216" s="39"/>
      <c r="J216" s="39">
        <v>639.78</v>
      </c>
      <c r="K216" s="37" t="s">
        <v>42</v>
      </c>
      <c r="L216" s="39">
        <v>60241.68</v>
      </c>
      <c r="M216" s="39"/>
      <c r="N216" s="40"/>
      <c r="O216" s="39">
        <v>60241.68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72117.417829821905</v>
      </c>
      <c r="W216" s="159">
        <v>1.2</v>
      </c>
      <c r="X216" s="158">
        <f t="shared" si="7"/>
        <v>86540.901395786277</v>
      </c>
      <c r="Y216" s="181">
        <f t="shared" si="8"/>
        <v>7867.3546723442068</v>
      </c>
      <c r="BP216" s="33"/>
      <c r="BQ216" s="41" t="s">
        <v>3007</v>
      </c>
      <c r="BR216" s="34"/>
    </row>
    <row r="217" spans="1:70" s="3" customFormat="1" ht="67.5" x14ac:dyDescent="0.25">
      <c r="A217" s="35" t="s">
        <v>426</v>
      </c>
      <c r="B217" s="36" t="s">
        <v>1535</v>
      </c>
      <c r="C217" s="316" t="s">
        <v>3009</v>
      </c>
      <c r="D217" s="316"/>
      <c r="E217" s="316"/>
      <c r="F217" s="35" t="s">
        <v>437</v>
      </c>
      <c r="G217" s="55">
        <v>22</v>
      </c>
      <c r="H217" s="39">
        <v>101.3</v>
      </c>
      <c r="I217" s="39"/>
      <c r="J217" s="39">
        <v>101.3</v>
      </c>
      <c r="K217" s="37" t="s">
        <v>42</v>
      </c>
      <c r="L217" s="39">
        <v>19076.82</v>
      </c>
      <c r="M217" s="39"/>
      <c r="N217" s="40"/>
      <c r="O217" s="39">
        <v>19076.82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22837.527087629416</v>
      </c>
      <c r="W217" s="159">
        <v>1.2</v>
      </c>
      <c r="X217" s="158">
        <f t="shared" si="7"/>
        <v>27405.032505155297</v>
      </c>
      <c r="Y217" s="181">
        <f t="shared" si="8"/>
        <v>1245.6832956888773</v>
      </c>
      <c r="BP217" s="33"/>
      <c r="BQ217" s="41" t="s">
        <v>3009</v>
      </c>
      <c r="BR217" s="34"/>
    </row>
    <row r="218" spans="1:70" s="3" customFormat="1" ht="67.5" x14ac:dyDescent="0.25">
      <c r="A218" s="35" t="s">
        <v>428</v>
      </c>
      <c r="B218" s="36" t="s">
        <v>1544</v>
      </c>
      <c r="C218" s="316" t="s">
        <v>3010</v>
      </c>
      <c r="D218" s="316"/>
      <c r="E218" s="316"/>
      <c r="F218" s="35" t="s">
        <v>184</v>
      </c>
      <c r="G218" s="55">
        <v>22</v>
      </c>
      <c r="H218" s="39">
        <v>92.59</v>
      </c>
      <c r="I218" s="39"/>
      <c r="J218" s="39">
        <v>92.59</v>
      </c>
      <c r="K218" s="37" t="s">
        <v>42</v>
      </c>
      <c r="L218" s="39">
        <v>17436.55</v>
      </c>
      <c r="M218" s="39"/>
      <c r="N218" s="40"/>
      <c r="O218" s="39">
        <v>17436.55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20873.902617931326</v>
      </c>
      <c r="W218" s="159">
        <v>1.2</v>
      </c>
      <c r="X218" s="158">
        <f t="shared" si="7"/>
        <v>25048.683141517591</v>
      </c>
      <c r="Y218" s="181">
        <f t="shared" si="8"/>
        <v>1138.5765064326179</v>
      </c>
      <c r="BP218" s="33"/>
      <c r="BQ218" s="41" t="s">
        <v>3010</v>
      </c>
      <c r="BR218" s="34"/>
    </row>
    <row r="219" spans="1:70" s="3" customFormat="1" ht="67.5" x14ac:dyDescent="0.25">
      <c r="A219" s="35" t="s">
        <v>434</v>
      </c>
      <c r="B219" s="36" t="s">
        <v>1567</v>
      </c>
      <c r="C219" s="316" t="s">
        <v>3011</v>
      </c>
      <c r="D219" s="316"/>
      <c r="E219" s="316"/>
      <c r="F219" s="35" t="s">
        <v>184</v>
      </c>
      <c r="G219" s="55">
        <v>22</v>
      </c>
      <c r="H219" s="39">
        <v>40.64</v>
      </c>
      <c r="I219" s="39"/>
      <c r="J219" s="39">
        <v>40.64</v>
      </c>
      <c r="K219" s="37" t="s">
        <v>42</v>
      </c>
      <c r="L219" s="39">
        <v>7653.32</v>
      </c>
      <c r="M219" s="39"/>
      <c r="N219" s="40"/>
      <c r="O219" s="39">
        <v>7653.32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9162.0565068127689</v>
      </c>
      <c r="W219" s="159">
        <v>1.2</v>
      </c>
      <c r="X219" s="158">
        <f t="shared" si="7"/>
        <v>10994.467808175323</v>
      </c>
      <c r="Y219" s="181">
        <f t="shared" si="8"/>
        <v>499.74853673524194</v>
      </c>
      <c r="BP219" s="33"/>
      <c r="BQ219" s="41" t="s">
        <v>3011</v>
      </c>
      <c r="BR219" s="34"/>
    </row>
    <row r="220" spans="1:70" s="3" customFormat="1" ht="67.5" x14ac:dyDescent="0.25">
      <c r="A220" s="35" t="s">
        <v>438</v>
      </c>
      <c r="B220" s="36" t="s">
        <v>1544</v>
      </c>
      <c r="C220" s="316" t="s">
        <v>1588</v>
      </c>
      <c r="D220" s="316"/>
      <c r="E220" s="316"/>
      <c r="F220" s="35" t="s">
        <v>184</v>
      </c>
      <c r="G220" s="55">
        <v>22</v>
      </c>
      <c r="H220" s="39">
        <v>85.17</v>
      </c>
      <c r="I220" s="39"/>
      <c r="J220" s="39">
        <v>85.17</v>
      </c>
      <c r="K220" s="37" t="s">
        <v>42</v>
      </c>
      <c r="L220" s="39">
        <v>16039.21</v>
      </c>
      <c r="M220" s="39"/>
      <c r="N220" s="40"/>
      <c r="O220" s="39">
        <v>16039.21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19201.098130567701</v>
      </c>
      <c r="W220" s="159">
        <v>1.2</v>
      </c>
      <c r="X220" s="158">
        <f t="shared" si="7"/>
        <v>23041.317756681241</v>
      </c>
      <c r="Y220" s="181">
        <f t="shared" si="8"/>
        <v>1047.3326253036928</v>
      </c>
      <c r="BP220" s="33"/>
      <c r="BQ220" s="41" t="s">
        <v>1588</v>
      </c>
      <c r="BR220" s="34"/>
    </row>
    <row r="221" spans="1:70" s="3" customFormat="1" ht="67.5" x14ac:dyDescent="0.25">
      <c r="A221" s="35" t="s">
        <v>1223</v>
      </c>
      <c r="B221" s="36" t="s">
        <v>1533</v>
      </c>
      <c r="C221" s="316" t="s">
        <v>1534</v>
      </c>
      <c r="D221" s="316"/>
      <c r="E221" s="316"/>
      <c r="F221" s="35" t="s">
        <v>437</v>
      </c>
      <c r="G221" s="55">
        <v>15</v>
      </c>
      <c r="H221" s="39">
        <v>977.82</v>
      </c>
      <c r="I221" s="39"/>
      <c r="J221" s="39">
        <v>977.82</v>
      </c>
      <c r="K221" s="37" t="s">
        <v>42</v>
      </c>
      <c r="L221" s="39">
        <v>125552.09</v>
      </c>
      <c r="M221" s="39"/>
      <c r="N221" s="40"/>
      <c r="O221" s="39">
        <v>125552.09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6"/>
        <v>150302.78926380214</v>
      </c>
      <c r="W221" s="159">
        <v>1.2</v>
      </c>
      <c r="X221" s="158">
        <f t="shared" si="7"/>
        <v>180363.34711656257</v>
      </c>
      <c r="Y221" s="181">
        <f t="shared" si="8"/>
        <v>12024.22314110417</v>
      </c>
      <c r="BP221" s="33"/>
      <c r="BQ221" s="41" t="s">
        <v>1534</v>
      </c>
      <c r="BR221" s="34"/>
    </row>
    <row r="222" spans="1:70" s="3" customFormat="1" ht="67.5" x14ac:dyDescent="0.25">
      <c r="A222" s="35" t="s">
        <v>450</v>
      </c>
      <c r="B222" s="36" t="s">
        <v>1523</v>
      </c>
      <c r="C222" s="316" t="s">
        <v>1524</v>
      </c>
      <c r="D222" s="316"/>
      <c r="E222" s="316"/>
      <c r="F222" s="35" t="s">
        <v>238</v>
      </c>
      <c r="G222" s="56">
        <v>0.95</v>
      </c>
      <c r="H222" s="39" t="s">
        <v>1525</v>
      </c>
      <c r="I222" s="39" t="s">
        <v>1526</v>
      </c>
      <c r="J222" s="39">
        <v>603.04999999999995</v>
      </c>
      <c r="K222" s="37" t="s">
        <v>42</v>
      </c>
      <c r="L222" s="39">
        <v>19266.830000000002</v>
      </c>
      <c r="M222" s="39">
        <v>12182.96</v>
      </c>
      <c r="N222" s="40" t="s">
        <v>4050</v>
      </c>
      <c r="O222" s="39">
        <v>4904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6"/>
        <v>5870.7495713507096</v>
      </c>
      <c r="W222" s="159">
        <v>1.2</v>
      </c>
      <c r="X222" s="158">
        <f t="shared" si="7"/>
        <v>7044.899485620851</v>
      </c>
      <c r="Y222" s="181">
        <f t="shared" si="8"/>
        <v>7415.6836690745804</v>
      </c>
      <c r="BP222" s="33"/>
      <c r="BQ222" s="41" t="s">
        <v>1524</v>
      </c>
      <c r="BR222" s="34"/>
    </row>
    <row r="223" spans="1:70" s="3" customFormat="1" ht="18.75" x14ac:dyDescent="0.25">
      <c r="A223" s="42"/>
      <c r="B223" s="43"/>
      <c r="C223" s="44" t="s">
        <v>4051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/>
    </row>
    <row r="224" spans="1:70" s="3" customFormat="1" ht="18.75" x14ac:dyDescent="0.25">
      <c r="A224" s="47"/>
      <c r="B224" s="48"/>
      <c r="C224" s="48"/>
      <c r="D224" s="48"/>
      <c r="E224" s="49" t="s">
        <v>4052</v>
      </c>
      <c r="F224" s="49"/>
      <c r="G224" s="50"/>
      <c r="H224" s="51"/>
      <c r="I224" s="17"/>
      <c r="J224" s="17"/>
      <c r="K224" s="17"/>
      <c r="L224" s="52">
        <v>11923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0" s="3" customFormat="1" ht="18.75" x14ac:dyDescent="0.25">
      <c r="A225" s="47"/>
      <c r="B225" s="48"/>
      <c r="C225" s="48"/>
      <c r="D225" s="48"/>
      <c r="E225" s="49" t="s">
        <v>4053</v>
      </c>
      <c r="F225" s="49"/>
      <c r="G225" s="50"/>
      <c r="H225" s="51"/>
      <c r="I225" s="17"/>
      <c r="J225" s="17"/>
      <c r="K225" s="17"/>
      <c r="L225" s="52">
        <v>6268.79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0" s="3" customFormat="1" ht="18.75" x14ac:dyDescent="0.25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37458.620000000003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  <c r="BR226" s="34"/>
    </row>
    <row r="227" spans="1:70" s="3" customFormat="1" ht="67.5" x14ac:dyDescent="0.25">
      <c r="A227" s="35" t="s">
        <v>1474</v>
      </c>
      <c r="B227" s="36" t="s">
        <v>1531</v>
      </c>
      <c r="C227" s="316" t="s">
        <v>3926</v>
      </c>
      <c r="D227" s="316"/>
      <c r="E227" s="316"/>
      <c r="F227" s="35" t="s">
        <v>265</v>
      </c>
      <c r="G227" s="56">
        <v>97.85</v>
      </c>
      <c r="H227" s="39">
        <v>521.41999999999996</v>
      </c>
      <c r="I227" s="39"/>
      <c r="J227" s="39">
        <v>521.41999999999996</v>
      </c>
      <c r="K227" s="37" t="s">
        <v>42</v>
      </c>
      <c r="L227" s="39">
        <v>436739.31</v>
      </c>
      <c r="M227" s="39"/>
      <c r="N227" s="40"/>
      <c r="O227" s="39">
        <v>436739.31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ref="V227:V286" si="9">O227*P227*Q227*R227*S227*T227*U227</f>
        <v>522835.8721399887</v>
      </c>
      <c r="W227" s="159">
        <v>1.2</v>
      </c>
      <c r="X227" s="158">
        <f t="shared" ref="X227:X286" si="10">V227*W227</f>
        <v>627403.04656798637</v>
      </c>
      <c r="Y227" s="181">
        <f t="shared" ref="Y227:Y286" si="11">X227/G227</f>
        <v>6411.8860150024157</v>
      </c>
      <c r="BP227" s="33"/>
      <c r="BQ227" s="41" t="s">
        <v>3926</v>
      </c>
      <c r="BR227" s="34"/>
    </row>
    <row r="228" spans="1:70" s="3" customFormat="1" ht="18.75" x14ac:dyDescent="0.25">
      <c r="A228" s="42"/>
      <c r="B228" s="43"/>
      <c r="C228" s="44" t="s">
        <v>4054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6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  <c r="BR228" s="34"/>
    </row>
    <row r="229" spans="1:70" s="3" customFormat="1" ht="67.5" x14ac:dyDescent="0.25">
      <c r="A229" s="35" t="s">
        <v>462</v>
      </c>
      <c r="B229" s="36" t="s">
        <v>1539</v>
      </c>
      <c r="C229" s="316" t="s">
        <v>1540</v>
      </c>
      <c r="D229" s="316"/>
      <c r="E229" s="316"/>
      <c r="F229" s="35" t="s">
        <v>1541</v>
      </c>
      <c r="G229" s="55">
        <v>10</v>
      </c>
      <c r="H229" s="39">
        <v>1.57</v>
      </c>
      <c r="I229" s="39"/>
      <c r="J229" s="39">
        <v>1.57</v>
      </c>
      <c r="K229" s="37" t="s">
        <v>42</v>
      </c>
      <c r="L229" s="39">
        <v>134.38999999999999</v>
      </c>
      <c r="M229" s="39"/>
      <c r="N229" s="40"/>
      <c r="O229" s="39">
        <v>134.38999999999999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9"/>
        <v>160.88295980705993</v>
      </c>
      <c r="W229" s="159">
        <v>1.2</v>
      </c>
      <c r="X229" s="158">
        <f t="shared" si="10"/>
        <v>193.05955176847192</v>
      </c>
      <c r="Y229" s="181">
        <f t="shared" si="11"/>
        <v>19.305955176847192</v>
      </c>
      <c r="BP229" s="33"/>
      <c r="BQ229" s="41" t="s">
        <v>1540</v>
      </c>
      <c r="BR229" s="34"/>
    </row>
    <row r="230" spans="1:70" s="3" customFormat="1" ht="67.5" x14ac:dyDescent="0.25">
      <c r="A230" s="35" t="s">
        <v>464</v>
      </c>
      <c r="B230" s="36" t="s">
        <v>1537</v>
      </c>
      <c r="C230" s="316" t="s">
        <v>2542</v>
      </c>
      <c r="D230" s="316"/>
      <c r="E230" s="316"/>
      <c r="F230" s="35" t="s">
        <v>437</v>
      </c>
      <c r="G230" s="55">
        <v>80</v>
      </c>
      <c r="H230" s="39">
        <v>2.96</v>
      </c>
      <c r="I230" s="39"/>
      <c r="J230" s="39">
        <v>2.96</v>
      </c>
      <c r="K230" s="37" t="s">
        <v>42</v>
      </c>
      <c r="L230" s="39">
        <v>2027.01</v>
      </c>
      <c r="M230" s="39"/>
      <c r="N230" s="40"/>
      <c r="O230" s="39">
        <v>2027.01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9"/>
        <v>2426.6044226393969</v>
      </c>
      <c r="W230" s="159">
        <v>1.2</v>
      </c>
      <c r="X230" s="158">
        <f t="shared" si="10"/>
        <v>2911.9253071672761</v>
      </c>
      <c r="Y230" s="181">
        <f t="shared" si="11"/>
        <v>36.399066339590952</v>
      </c>
      <c r="BP230" s="33"/>
      <c r="BQ230" s="41" t="s">
        <v>2542</v>
      </c>
      <c r="BR230" s="34"/>
    </row>
    <row r="231" spans="1:70" s="3" customFormat="1" ht="67.5" x14ac:dyDescent="0.25">
      <c r="A231" s="35" t="s">
        <v>466</v>
      </c>
      <c r="B231" s="36" t="s">
        <v>1507</v>
      </c>
      <c r="C231" s="316" t="s">
        <v>1550</v>
      </c>
      <c r="D231" s="316"/>
      <c r="E231" s="316"/>
      <c r="F231" s="35" t="s">
        <v>437</v>
      </c>
      <c r="G231" s="55">
        <v>80</v>
      </c>
      <c r="H231" s="39">
        <v>1.67</v>
      </c>
      <c r="I231" s="39"/>
      <c r="J231" s="39">
        <v>1.67</v>
      </c>
      <c r="K231" s="37" t="s">
        <v>42</v>
      </c>
      <c r="L231" s="39">
        <v>1143.6199999999999</v>
      </c>
      <c r="M231" s="39"/>
      <c r="N231" s="40"/>
      <c r="O231" s="39">
        <v>1143.6199999999999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1369.0674194102976</v>
      </c>
      <c r="W231" s="159">
        <v>1.2</v>
      </c>
      <c r="X231" s="158">
        <f t="shared" si="10"/>
        <v>1642.8809032923571</v>
      </c>
      <c r="Y231" s="181">
        <f t="shared" si="11"/>
        <v>20.536011291154463</v>
      </c>
      <c r="BP231" s="33"/>
      <c r="BQ231" s="41" t="s">
        <v>1550</v>
      </c>
      <c r="BR231" s="34"/>
    </row>
    <row r="232" spans="1:70" s="3" customFormat="1" ht="67.5" x14ac:dyDescent="0.25">
      <c r="A232" s="35" t="s">
        <v>469</v>
      </c>
      <c r="B232" s="36" t="s">
        <v>1509</v>
      </c>
      <c r="C232" s="316" t="s">
        <v>3021</v>
      </c>
      <c r="D232" s="316"/>
      <c r="E232" s="316"/>
      <c r="F232" s="35" t="s">
        <v>437</v>
      </c>
      <c r="G232" s="55">
        <v>35</v>
      </c>
      <c r="H232" s="39">
        <v>76.05</v>
      </c>
      <c r="I232" s="39"/>
      <c r="J232" s="39">
        <v>76.05</v>
      </c>
      <c r="K232" s="37" t="s">
        <v>42</v>
      </c>
      <c r="L232" s="39">
        <v>22784.58</v>
      </c>
      <c r="M232" s="39"/>
      <c r="N232" s="40"/>
      <c r="O232" s="39">
        <v>22784.58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9"/>
        <v>27276.216000898447</v>
      </c>
      <c r="W232" s="159">
        <v>1.2</v>
      </c>
      <c r="X232" s="158">
        <f t="shared" si="10"/>
        <v>32731.459201078134</v>
      </c>
      <c r="Y232" s="181">
        <f t="shared" si="11"/>
        <v>935.18454860223244</v>
      </c>
      <c r="BP232" s="33"/>
      <c r="BQ232" s="41" t="s">
        <v>3021</v>
      </c>
      <c r="BR232" s="34"/>
    </row>
    <row r="233" spans="1:70" s="3" customFormat="1" ht="67.5" x14ac:dyDescent="0.25">
      <c r="A233" s="35" t="s">
        <v>478</v>
      </c>
      <c r="B233" s="36" t="s">
        <v>1503</v>
      </c>
      <c r="C233" s="316" t="s">
        <v>3022</v>
      </c>
      <c r="D233" s="316"/>
      <c r="E233" s="316"/>
      <c r="F233" s="35" t="s">
        <v>437</v>
      </c>
      <c r="G233" s="55">
        <v>35</v>
      </c>
      <c r="H233" s="39">
        <v>213.89</v>
      </c>
      <c r="I233" s="39"/>
      <c r="J233" s="39">
        <v>213.89</v>
      </c>
      <c r="K233" s="37" t="s">
        <v>42</v>
      </c>
      <c r="L233" s="39">
        <v>64081.440000000002</v>
      </c>
      <c r="M233" s="39"/>
      <c r="N233" s="40"/>
      <c r="O233" s="39">
        <v>64081.440000000002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76714.128550476409</v>
      </c>
      <c r="W233" s="159">
        <v>1.2</v>
      </c>
      <c r="X233" s="158">
        <f t="shared" si="10"/>
        <v>92056.954260571685</v>
      </c>
      <c r="Y233" s="181">
        <f t="shared" si="11"/>
        <v>2630.198693159191</v>
      </c>
      <c r="BP233" s="33"/>
      <c r="BQ233" s="41" t="s">
        <v>3022</v>
      </c>
      <c r="BR233" s="34"/>
    </row>
    <row r="234" spans="1:70" s="3" customFormat="1" ht="67.5" x14ac:dyDescent="0.25">
      <c r="A234" s="35" t="s">
        <v>480</v>
      </c>
      <c r="B234" s="36" t="s">
        <v>2820</v>
      </c>
      <c r="C234" s="316" t="s">
        <v>2602</v>
      </c>
      <c r="D234" s="316"/>
      <c r="E234" s="316"/>
      <c r="F234" s="35" t="s">
        <v>184</v>
      </c>
      <c r="G234" s="55">
        <v>35</v>
      </c>
      <c r="H234" s="39">
        <v>24.63</v>
      </c>
      <c r="I234" s="39"/>
      <c r="J234" s="39">
        <v>24.63</v>
      </c>
      <c r="K234" s="37" t="s">
        <v>42</v>
      </c>
      <c r="L234" s="39">
        <v>7379.15</v>
      </c>
      <c r="M234" s="39"/>
      <c r="N234" s="40"/>
      <c r="O234" s="39">
        <v>7379.15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8833.8380300637418</v>
      </c>
      <c r="W234" s="159">
        <v>1.2</v>
      </c>
      <c r="X234" s="158">
        <f t="shared" si="10"/>
        <v>10600.605636076491</v>
      </c>
      <c r="Y234" s="181">
        <f t="shared" si="11"/>
        <v>302.87444674504258</v>
      </c>
      <c r="BP234" s="33"/>
      <c r="BQ234" s="41" t="s">
        <v>2602</v>
      </c>
      <c r="BR234" s="34"/>
    </row>
    <row r="235" spans="1:70" s="3" customFormat="1" ht="67.5" x14ac:dyDescent="0.25">
      <c r="A235" s="35" t="s">
        <v>482</v>
      </c>
      <c r="B235" s="36" t="s">
        <v>2820</v>
      </c>
      <c r="C235" s="316" t="s">
        <v>2821</v>
      </c>
      <c r="D235" s="316"/>
      <c r="E235" s="316"/>
      <c r="F235" s="35" t="s">
        <v>184</v>
      </c>
      <c r="G235" s="55">
        <v>70</v>
      </c>
      <c r="H235" s="39">
        <v>6.21</v>
      </c>
      <c r="I235" s="39"/>
      <c r="J235" s="39">
        <v>6.21</v>
      </c>
      <c r="K235" s="37" t="s">
        <v>42</v>
      </c>
      <c r="L235" s="39">
        <v>3721.03</v>
      </c>
      <c r="M235" s="39"/>
      <c r="N235" s="40"/>
      <c r="O235" s="39">
        <v>3721.03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4454.5748934508838</v>
      </c>
      <c r="W235" s="159">
        <v>1.2</v>
      </c>
      <c r="X235" s="158">
        <f t="shared" si="10"/>
        <v>5345.48987214106</v>
      </c>
      <c r="Y235" s="181">
        <f t="shared" si="11"/>
        <v>76.364141030586566</v>
      </c>
      <c r="BP235" s="33"/>
      <c r="BQ235" s="41" t="s">
        <v>2821</v>
      </c>
      <c r="BR235" s="34"/>
    </row>
    <row r="236" spans="1:70" s="3" customFormat="1" ht="67.5" x14ac:dyDescent="0.25">
      <c r="A236" s="35" t="s">
        <v>484</v>
      </c>
      <c r="B236" s="36" t="s">
        <v>2820</v>
      </c>
      <c r="C236" s="316" t="s">
        <v>2822</v>
      </c>
      <c r="D236" s="316"/>
      <c r="E236" s="316"/>
      <c r="F236" s="35" t="s">
        <v>184</v>
      </c>
      <c r="G236" s="55">
        <v>70</v>
      </c>
      <c r="H236" s="39">
        <v>3.64</v>
      </c>
      <c r="I236" s="39"/>
      <c r="J236" s="39">
        <v>3.64</v>
      </c>
      <c r="K236" s="37" t="s">
        <v>42</v>
      </c>
      <c r="L236" s="39">
        <v>2181.09</v>
      </c>
      <c r="M236" s="39"/>
      <c r="N236" s="40"/>
      <c r="O236" s="39">
        <v>2181.09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2611.0589687147881</v>
      </c>
      <c r="W236" s="159">
        <v>1.2</v>
      </c>
      <c r="X236" s="158">
        <f t="shared" si="10"/>
        <v>3133.2707624577456</v>
      </c>
      <c r="Y236" s="181">
        <f t="shared" si="11"/>
        <v>44.761010892253509</v>
      </c>
      <c r="BP236" s="33"/>
      <c r="BQ236" s="41" t="s">
        <v>2822</v>
      </c>
      <c r="BR236" s="34"/>
    </row>
    <row r="237" spans="1:70" s="3" customFormat="1" ht="67.5" x14ac:dyDescent="0.25">
      <c r="A237" s="35" t="s">
        <v>486</v>
      </c>
      <c r="B237" s="36" t="s">
        <v>1544</v>
      </c>
      <c r="C237" s="316" t="s">
        <v>1650</v>
      </c>
      <c r="D237" s="316"/>
      <c r="E237" s="316"/>
      <c r="F237" s="35" t="s">
        <v>184</v>
      </c>
      <c r="G237" s="55">
        <v>70</v>
      </c>
      <c r="H237" s="39">
        <v>1.17</v>
      </c>
      <c r="I237" s="39"/>
      <c r="J237" s="39">
        <v>1.17</v>
      </c>
      <c r="K237" s="37" t="s">
        <v>42</v>
      </c>
      <c r="L237" s="39">
        <v>701.06</v>
      </c>
      <c r="M237" s="39"/>
      <c r="N237" s="40"/>
      <c r="O237" s="39">
        <v>701.06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839.2633961034112</v>
      </c>
      <c r="W237" s="159">
        <v>1.2</v>
      </c>
      <c r="X237" s="158">
        <f t="shared" si="10"/>
        <v>1007.1160753240933</v>
      </c>
      <c r="Y237" s="181">
        <f t="shared" si="11"/>
        <v>14.387372504629905</v>
      </c>
      <c r="BP237" s="33"/>
      <c r="BQ237" s="41" t="s">
        <v>1650</v>
      </c>
      <c r="BR237" s="34"/>
    </row>
    <row r="238" spans="1:70" s="3" customFormat="1" ht="18.75" x14ac:dyDescent="0.25">
      <c r="A238" s="351" t="s">
        <v>1589</v>
      </c>
      <c r="B238" s="352"/>
      <c r="C238" s="352"/>
      <c r="D238" s="352"/>
      <c r="E238" s="352"/>
      <c r="F238" s="352"/>
      <c r="G238" s="352"/>
      <c r="H238" s="352"/>
      <c r="I238" s="352"/>
      <c r="J238" s="352"/>
      <c r="K238" s="352"/>
      <c r="L238" s="352"/>
      <c r="M238" s="352"/>
      <c r="N238" s="352"/>
      <c r="O238" s="353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  <c r="BR238" s="34" t="s">
        <v>1589</v>
      </c>
    </row>
    <row r="239" spans="1:70" s="3" customFormat="1" ht="67.5" x14ac:dyDescent="0.25">
      <c r="A239" s="35" t="s">
        <v>487</v>
      </c>
      <c r="B239" s="36" t="s">
        <v>372</v>
      </c>
      <c r="C239" s="316" t="s">
        <v>373</v>
      </c>
      <c r="D239" s="316"/>
      <c r="E239" s="316"/>
      <c r="F239" s="35" t="s">
        <v>374</v>
      </c>
      <c r="G239" s="57">
        <v>1.1987019999999999</v>
      </c>
      <c r="H239" s="39" t="s">
        <v>1462</v>
      </c>
      <c r="I239" s="39" t="s">
        <v>376</v>
      </c>
      <c r="J239" s="39">
        <v>57.29</v>
      </c>
      <c r="K239" s="37" t="s">
        <v>42</v>
      </c>
      <c r="L239" s="39">
        <v>38637.53</v>
      </c>
      <c r="M239" s="39">
        <v>31398.19</v>
      </c>
      <c r="N239" s="40" t="s">
        <v>4055</v>
      </c>
      <c r="O239" s="39">
        <v>587.95000000000005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9"/>
        <v>703.85546706273453</v>
      </c>
      <c r="W239" s="159">
        <v>1.2</v>
      </c>
      <c r="X239" s="158">
        <f t="shared" si="10"/>
        <v>844.62656047528139</v>
      </c>
      <c r="Y239" s="181">
        <f t="shared" si="11"/>
        <v>704.61762846418992</v>
      </c>
      <c r="BP239" s="33"/>
      <c r="BQ239" s="41" t="s">
        <v>373</v>
      </c>
      <c r="BR239" s="34"/>
    </row>
    <row r="240" spans="1:70" s="3" customFormat="1" ht="18.75" x14ac:dyDescent="0.25">
      <c r="A240" s="42"/>
      <c r="B240" s="43"/>
      <c r="C240" s="44" t="s">
        <v>4056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  <c r="BR240" s="34"/>
    </row>
    <row r="241" spans="1:70" s="3" customFormat="1" ht="18.75" x14ac:dyDescent="0.25">
      <c r="A241" s="47"/>
      <c r="B241" s="48"/>
      <c r="C241" s="48"/>
      <c r="D241" s="48"/>
      <c r="E241" s="49" t="s">
        <v>4057</v>
      </c>
      <c r="F241" s="49"/>
      <c r="G241" s="50"/>
      <c r="H241" s="51"/>
      <c r="I241" s="17"/>
      <c r="J241" s="17"/>
      <c r="K241" s="17"/>
      <c r="L241" s="52">
        <v>31379.91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x14ac:dyDescent="0.25">
      <c r="A242" s="47"/>
      <c r="B242" s="48"/>
      <c r="C242" s="48"/>
      <c r="D242" s="48"/>
      <c r="E242" s="49" t="s">
        <v>4058</v>
      </c>
      <c r="F242" s="49"/>
      <c r="G242" s="50"/>
      <c r="H242" s="51"/>
      <c r="I242" s="17"/>
      <c r="J242" s="17"/>
      <c r="K242" s="17"/>
      <c r="L242" s="52">
        <v>16498.71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86516.15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67.5" x14ac:dyDescent="0.25">
      <c r="A244" s="35" t="s">
        <v>488</v>
      </c>
      <c r="B244" s="36" t="s">
        <v>2762</v>
      </c>
      <c r="C244" s="316" t="s">
        <v>3635</v>
      </c>
      <c r="D244" s="316"/>
      <c r="E244" s="316"/>
      <c r="F244" s="35" t="s">
        <v>184</v>
      </c>
      <c r="G244" s="57">
        <v>31.666667</v>
      </c>
      <c r="H244" s="39">
        <v>2307.83</v>
      </c>
      <c r="I244" s="39"/>
      <c r="J244" s="39">
        <v>2307.83</v>
      </c>
      <c r="K244" s="37" t="s">
        <v>42</v>
      </c>
      <c r="L244" s="39">
        <v>625575.79</v>
      </c>
      <c r="M244" s="39"/>
      <c r="N244" s="40"/>
      <c r="O244" s="39">
        <v>625575.79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748898.61357868742</v>
      </c>
      <c r="W244" s="159">
        <v>1.2</v>
      </c>
      <c r="X244" s="158">
        <f t="shared" si="10"/>
        <v>898678.33629442484</v>
      </c>
      <c r="Y244" s="181">
        <f t="shared" si="11"/>
        <v>28379.315584252199</v>
      </c>
      <c r="BP244" s="33"/>
      <c r="BQ244" s="41" t="s">
        <v>3635</v>
      </c>
      <c r="BR244" s="34"/>
    </row>
    <row r="245" spans="1:70" s="3" customFormat="1" ht="18.75" x14ac:dyDescent="0.25">
      <c r="A245" s="42"/>
      <c r="B245" s="43"/>
      <c r="C245" s="44" t="s">
        <v>2763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6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  <c r="BR245" s="34"/>
    </row>
    <row r="246" spans="1:70" s="3" customFormat="1" ht="67.5" x14ac:dyDescent="0.25">
      <c r="A246" s="35" t="s">
        <v>490</v>
      </c>
      <c r="B246" s="36" t="s">
        <v>2762</v>
      </c>
      <c r="C246" s="316" t="s">
        <v>2793</v>
      </c>
      <c r="D246" s="316"/>
      <c r="E246" s="316"/>
      <c r="F246" s="35" t="s">
        <v>184</v>
      </c>
      <c r="G246" s="55">
        <v>65</v>
      </c>
      <c r="H246" s="39">
        <v>116.71</v>
      </c>
      <c r="I246" s="39"/>
      <c r="J246" s="39">
        <v>116.71</v>
      </c>
      <c r="K246" s="37" t="s">
        <v>42</v>
      </c>
      <c r="L246" s="39">
        <v>64937.440000000002</v>
      </c>
      <c r="M246" s="39"/>
      <c r="N246" s="40"/>
      <c r="O246" s="39">
        <v>64937.440000000002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77738.876028673025</v>
      </c>
      <c r="W246" s="159">
        <v>1.2</v>
      </c>
      <c r="X246" s="158">
        <f t="shared" si="10"/>
        <v>93286.651234407633</v>
      </c>
      <c r="Y246" s="181">
        <f t="shared" si="11"/>
        <v>1435.1792497601175</v>
      </c>
      <c r="BP246" s="33"/>
      <c r="BQ246" s="41" t="s">
        <v>2793</v>
      </c>
      <c r="BR246" s="34"/>
    </row>
    <row r="247" spans="1:70" s="3" customFormat="1" ht="67.5" x14ac:dyDescent="0.25">
      <c r="A247" s="35" t="s">
        <v>492</v>
      </c>
      <c r="B247" s="36" t="s">
        <v>2762</v>
      </c>
      <c r="C247" s="316" t="s">
        <v>4059</v>
      </c>
      <c r="D247" s="316"/>
      <c r="E247" s="316"/>
      <c r="F247" s="35" t="s">
        <v>184</v>
      </c>
      <c r="G247" s="55">
        <v>5</v>
      </c>
      <c r="H247" s="39">
        <v>52.35</v>
      </c>
      <c r="I247" s="39"/>
      <c r="J247" s="39">
        <v>52.35</v>
      </c>
      <c r="K247" s="37" t="s">
        <v>42</v>
      </c>
      <c r="L247" s="39">
        <v>2240.58</v>
      </c>
      <c r="M247" s="39"/>
      <c r="N247" s="40"/>
      <c r="O247" s="39">
        <v>2240.58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2682.2765241796446</v>
      </c>
      <c r="W247" s="159">
        <v>1.2</v>
      </c>
      <c r="X247" s="158">
        <f t="shared" si="10"/>
        <v>3218.7318290155736</v>
      </c>
      <c r="Y247" s="181">
        <f t="shared" si="11"/>
        <v>643.74636580311471</v>
      </c>
      <c r="BP247" s="33"/>
      <c r="BQ247" s="41" t="s">
        <v>4059</v>
      </c>
      <c r="BR247" s="34"/>
    </row>
    <row r="248" spans="1:70" s="3" customFormat="1" ht="67.5" x14ac:dyDescent="0.25">
      <c r="A248" s="35" t="s">
        <v>493</v>
      </c>
      <c r="B248" s="36" t="s">
        <v>1467</v>
      </c>
      <c r="C248" s="316" t="s">
        <v>4041</v>
      </c>
      <c r="D248" s="316"/>
      <c r="E248" s="316"/>
      <c r="F248" s="35" t="s">
        <v>437</v>
      </c>
      <c r="G248" s="55">
        <v>5</v>
      </c>
      <c r="H248" s="39">
        <v>154.41999999999999</v>
      </c>
      <c r="I248" s="39"/>
      <c r="J248" s="39">
        <v>154.41999999999999</v>
      </c>
      <c r="K248" s="37" t="s">
        <v>42</v>
      </c>
      <c r="L248" s="39">
        <v>6609.18</v>
      </c>
      <c r="M248" s="39"/>
      <c r="N248" s="40"/>
      <c r="O248" s="39">
        <v>6609.18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7912.0800676956951</v>
      </c>
      <c r="W248" s="159">
        <v>1.2</v>
      </c>
      <c r="X248" s="158">
        <f t="shared" si="10"/>
        <v>9494.4960812348345</v>
      </c>
      <c r="Y248" s="181">
        <f t="shared" si="11"/>
        <v>1898.8992162469669</v>
      </c>
      <c r="BP248" s="33"/>
      <c r="BQ248" s="41" t="s">
        <v>4041</v>
      </c>
      <c r="BR248" s="34"/>
    </row>
    <row r="249" spans="1:70" s="3" customFormat="1" ht="67.5" x14ac:dyDescent="0.25">
      <c r="A249" s="35" t="s">
        <v>494</v>
      </c>
      <c r="B249" s="36" t="s">
        <v>1481</v>
      </c>
      <c r="C249" s="316" t="s">
        <v>3593</v>
      </c>
      <c r="D249" s="316"/>
      <c r="E249" s="316"/>
      <c r="F249" s="35" t="s">
        <v>437</v>
      </c>
      <c r="G249" s="55">
        <v>64</v>
      </c>
      <c r="H249" s="39">
        <v>372.35</v>
      </c>
      <c r="I249" s="39"/>
      <c r="J249" s="39">
        <v>372.35</v>
      </c>
      <c r="K249" s="37" t="s">
        <v>42</v>
      </c>
      <c r="L249" s="39">
        <v>203988.22</v>
      </c>
      <c r="M249" s="39"/>
      <c r="N249" s="40"/>
      <c r="O249" s="39">
        <v>203988.22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244201.41825562689</v>
      </c>
      <c r="W249" s="159">
        <v>1.2</v>
      </c>
      <c r="X249" s="158">
        <f t="shared" si="10"/>
        <v>293041.70190675225</v>
      </c>
      <c r="Y249" s="181">
        <f t="shared" si="11"/>
        <v>4578.7765922930039</v>
      </c>
      <c r="BP249" s="33"/>
      <c r="BQ249" s="41" t="s">
        <v>3593</v>
      </c>
      <c r="BR249" s="34"/>
    </row>
    <row r="250" spans="1:70" s="3" customFormat="1" ht="67.5" x14ac:dyDescent="0.25">
      <c r="A250" s="35" t="s">
        <v>495</v>
      </c>
      <c r="B250" s="36" t="s">
        <v>1557</v>
      </c>
      <c r="C250" s="316" t="s">
        <v>2765</v>
      </c>
      <c r="D250" s="316"/>
      <c r="E250" s="316"/>
      <c r="F250" s="35" t="s">
        <v>437</v>
      </c>
      <c r="G250" s="55">
        <v>128</v>
      </c>
      <c r="H250" s="39">
        <v>8.49</v>
      </c>
      <c r="I250" s="39"/>
      <c r="J250" s="39">
        <v>8.49</v>
      </c>
      <c r="K250" s="37" t="s">
        <v>42</v>
      </c>
      <c r="L250" s="39">
        <v>9302.32</v>
      </c>
      <c r="M250" s="39"/>
      <c r="N250" s="40"/>
      <c r="O250" s="39">
        <v>9302.32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9"/>
        <v>11136.131964226579</v>
      </c>
      <c r="W250" s="159">
        <v>1.2</v>
      </c>
      <c r="X250" s="158">
        <f t="shared" si="10"/>
        <v>13363.358357071895</v>
      </c>
      <c r="Y250" s="181">
        <f t="shared" si="11"/>
        <v>104.40123716462418</v>
      </c>
      <c r="BP250" s="33"/>
      <c r="BQ250" s="41" t="s">
        <v>2765</v>
      </c>
      <c r="BR250" s="34"/>
    </row>
    <row r="251" spans="1:70" s="3" customFormat="1" ht="67.5" x14ac:dyDescent="0.25">
      <c r="A251" s="35" t="s">
        <v>496</v>
      </c>
      <c r="B251" s="36" t="s">
        <v>1542</v>
      </c>
      <c r="C251" s="316" t="s">
        <v>4043</v>
      </c>
      <c r="D251" s="316"/>
      <c r="E251" s="316"/>
      <c r="F251" s="35" t="s">
        <v>184</v>
      </c>
      <c r="G251" s="55">
        <v>900</v>
      </c>
      <c r="H251" s="39">
        <v>4.17</v>
      </c>
      <c r="I251" s="39"/>
      <c r="J251" s="39">
        <v>4.17</v>
      </c>
      <c r="K251" s="37" t="s">
        <v>42</v>
      </c>
      <c r="L251" s="39">
        <v>32125.68</v>
      </c>
      <c r="M251" s="39"/>
      <c r="N251" s="40"/>
      <c r="O251" s="39">
        <v>32125.68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9"/>
        <v>38458.772856719028</v>
      </c>
      <c r="W251" s="159">
        <v>1.2</v>
      </c>
      <c r="X251" s="158">
        <f t="shared" si="10"/>
        <v>46150.527428062829</v>
      </c>
      <c r="Y251" s="181">
        <f t="shared" si="11"/>
        <v>51.278363808958701</v>
      </c>
      <c r="BP251" s="33"/>
      <c r="BQ251" s="41" t="s">
        <v>4043</v>
      </c>
      <c r="BR251" s="34"/>
    </row>
    <row r="252" spans="1:70" s="3" customFormat="1" ht="67.5" x14ac:dyDescent="0.25">
      <c r="A252" s="35" t="s">
        <v>498</v>
      </c>
      <c r="B252" s="36" t="s">
        <v>1544</v>
      </c>
      <c r="C252" s="316" t="s">
        <v>4044</v>
      </c>
      <c r="D252" s="316"/>
      <c r="E252" s="316"/>
      <c r="F252" s="35" t="s">
        <v>184</v>
      </c>
      <c r="G252" s="55">
        <v>900</v>
      </c>
      <c r="H252" s="39">
        <v>1.17</v>
      </c>
      <c r="I252" s="39"/>
      <c r="J252" s="39">
        <v>1.17</v>
      </c>
      <c r="K252" s="37" t="s">
        <v>42</v>
      </c>
      <c r="L252" s="39">
        <v>9013.68</v>
      </c>
      <c r="M252" s="39"/>
      <c r="N252" s="40"/>
      <c r="O252" s="39">
        <v>9013.68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9"/>
        <v>10790.590945410377</v>
      </c>
      <c r="W252" s="159">
        <v>1.2</v>
      </c>
      <c r="X252" s="158">
        <f t="shared" si="10"/>
        <v>12948.709134492452</v>
      </c>
      <c r="Y252" s="181">
        <f t="shared" si="11"/>
        <v>14.387454593880502</v>
      </c>
      <c r="BP252" s="33"/>
      <c r="BQ252" s="41" t="s">
        <v>4044</v>
      </c>
      <c r="BR252" s="34"/>
    </row>
    <row r="253" spans="1:70" s="3" customFormat="1" ht="67.5" x14ac:dyDescent="0.25">
      <c r="A253" s="35" t="s">
        <v>500</v>
      </c>
      <c r="B253" s="36" t="s">
        <v>1546</v>
      </c>
      <c r="C253" s="316" t="s">
        <v>1547</v>
      </c>
      <c r="D253" s="316"/>
      <c r="E253" s="316"/>
      <c r="F253" s="35" t="s">
        <v>184</v>
      </c>
      <c r="G253" s="55">
        <v>900</v>
      </c>
      <c r="H253" s="39">
        <v>0.34</v>
      </c>
      <c r="I253" s="39"/>
      <c r="J253" s="39">
        <v>0.34</v>
      </c>
      <c r="K253" s="37" t="s">
        <v>42</v>
      </c>
      <c r="L253" s="39">
        <v>2619.36</v>
      </c>
      <c r="M253" s="39"/>
      <c r="N253" s="40"/>
      <c r="O253" s="39">
        <v>2619.36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9"/>
        <v>3135.7272832816475</v>
      </c>
      <c r="W253" s="159">
        <v>1.2</v>
      </c>
      <c r="X253" s="158">
        <f t="shared" si="10"/>
        <v>3762.8727399379768</v>
      </c>
      <c r="Y253" s="181">
        <f t="shared" si="11"/>
        <v>4.1809697110421968</v>
      </c>
      <c r="BP253" s="33"/>
      <c r="BQ253" s="41" t="s">
        <v>1547</v>
      </c>
      <c r="BR253" s="34"/>
    </row>
    <row r="254" spans="1:70" s="3" customFormat="1" ht="67.5" x14ac:dyDescent="0.25">
      <c r="A254" s="35" t="s">
        <v>502</v>
      </c>
      <c r="B254" s="36" t="s">
        <v>1493</v>
      </c>
      <c r="C254" s="316" t="s">
        <v>1494</v>
      </c>
      <c r="D254" s="316"/>
      <c r="E254" s="316"/>
      <c r="F254" s="35" t="s">
        <v>174</v>
      </c>
      <c r="G254" s="56">
        <v>0.64</v>
      </c>
      <c r="H254" s="39" t="s">
        <v>1495</v>
      </c>
      <c r="I254" s="39" t="s">
        <v>421</v>
      </c>
      <c r="J254" s="39">
        <v>67.47</v>
      </c>
      <c r="K254" s="37" t="s">
        <v>42</v>
      </c>
      <c r="L254" s="39">
        <v>8493.27</v>
      </c>
      <c r="M254" s="39">
        <v>6871.78</v>
      </c>
      <c r="N254" s="40" t="s">
        <v>4060</v>
      </c>
      <c r="O254" s="39">
        <v>369.63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9"/>
        <v>442.49697472641986</v>
      </c>
      <c r="W254" s="159">
        <v>1.2</v>
      </c>
      <c r="X254" s="158">
        <f t="shared" si="10"/>
        <v>530.99636967170386</v>
      </c>
      <c r="Y254" s="181">
        <f t="shared" si="11"/>
        <v>829.6818276120373</v>
      </c>
      <c r="BP254" s="33"/>
      <c r="BQ254" s="41" t="s">
        <v>1494</v>
      </c>
      <c r="BR254" s="34"/>
    </row>
    <row r="255" spans="1:70" s="3" customFormat="1" ht="18.75" x14ac:dyDescent="0.25">
      <c r="A255" s="42"/>
      <c r="B255" s="43"/>
      <c r="C255" s="44" t="s">
        <v>2801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  <c r="BR255" s="34"/>
    </row>
    <row r="256" spans="1:70" s="3" customFormat="1" ht="18.75" x14ac:dyDescent="0.25">
      <c r="A256" s="47"/>
      <c r="B256" s="48"/>
      <c r="C256" s="48"/>
      <c r="D256" s="48"/>
      <c r="E256" s="49" t="s">
        <v>4061</v>
      </c>
      <c r="F256" s="49"/>
      <c r="G256" s="50"/>
      <c r="H256" s="51"/>
      <c r="I256" s="17"/>
      <c r="J256" s="17"/>
      <c r="K256" s="17"/>
      <c r="L256" s="52">
        <v>6669.65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  <c r="BR256" s="34"/>
    </row>
    <row r="257" spans="1:70" s="3" customFormat="1" ht="18.75" x14ac:dyDescent="0.25">
      <c r="A257" s="47"/>
      <c r="B257" s="48"/>
      <c r="C257" s="48"/>
      <c r="D257" s="48"/>
      <c r="E257" s="49" t="s">
        <v>4062</v>
      </c>
      <c r="F257" s="49"/>
      <c r="G257" s="50"/>
      <c r="H257" s="51"/>
      <c r="I257" s="17"/>
      <c r="J257" s="17"/>
      <c r="K257" s="17"/>
      <c r="L257" s="52">
        <v>3506.72</v>
      </c>
      <c r="M257" s="53"/>
      <c r="N257" s="53"/>
      <c r="O257" s="54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  <c r="BR257" s="34"/>
    </row>
    <row r="258" spans="1:70" s="3" customFormat="1" ht="18.75" x14ac:dyDescent="0.25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18669.64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  <c r="BR258" s="34"/>
    </row>
    <row r="259" spans="1:70" s="3" customFormat="1" ht="67.5" x14ac:dyDescent="0.25">
      <c r="A259" s="35" t="s">
        <v>504</v>
      </c>
      <c r="B259" s="36" t="s">
        <v>2798</v>
      </c>
      <c r="C259" s="316" t="s">
        <v>3598</v>
      </c>
      <c r="D259" s="316"/>
      <c r="E259" s="316"/>
      <c r="F259" s="35" t="s">
        <v>184</v>
      </c>
      <c r="G259" s="55">
        <v>64</v>
      </c>
      <c r="H259" s="39">
        <v>1001.25</v>
      </c>
      <c r="I259" s="39"/>
      <c r="J259" s="39">
        <v>1001.25</v>
      </c>
      <c r="K259" s="37" t="s">
        <v>42</v>
      </c>
      <c r="L259" s="39">
        <v>548524.80000000005</v>
      </c>
      <c r="M259" s="39"/>
      <c r="N259" s="40"/>
      <c r="O259" s="39">
        <v>548524.80000000005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656658.18402839196</v>
      </c>
      <c r="W259" s="159">
        <v>1.2</v>
      </c>
      <c r="X259" s="158">
        <f t="shared" si="10"/>
        <v>787989.82083407033</v>
      </c>
      <c r="Y259" s="181">
        <f t="shared" si="11"/>
        <v>12312.340950532349</v>
      </c>
      <c r="BP259" s="33"/>
      <c r="BQ259" s="41" t="s">
        <v>3598</v>
      </c>
      <c r="BR259" s="34"/>
    </row>
    <row r="260" spans="1:70" s="3" customFormat="1" ht="67.5" x14ac:dyDescent="0.25">
      <c r="A260" s="35" t="s">
        <v>506</v>
      </c>
      <c r="B260" s="36" t="s">
        <v>1582</v>
      </c>
      <c r="C260" s="316" t="s">
        <v>3062</v>
      </c>
      <c r="D260" s="316"/>
      <c r="E260" s="316"/>
      <c r="F260" s="35" t="s">
        <v>184</v>
      </c>
      <c r="G260" s="55">
        <v>128</v>
      </c>
      <c r="H260" s="39">
        <v>70.91</v>
      </c>
      <c r="I260" s="39"/>
      <c r="J260" s="39">
        <v>70.91</v>
      </c>
      <c r="K260" s="37" t="s">
        <v>42</v>
      </c>
      <c r="L260" s="39">
        <v>77694.67</v>
      </c>
      <c r="M260" s="39"/>
      <c r="N260" s="40"/>
      <c r="O260" s="39">
        <v>77694.67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9"/>
        <v>93011.001345582132</v>
      </c>
      <c r="W260" s="159">
        <v>1.2</v>
      </c>
      <c r="X260" s="158">
        <f t="shared" si="10"/>
        <v>111613.20161469856</v>
      </c>
      <c r="Y260" s="181">
        <f t="shared" si="11"/>
        <v>871.97813761483246</v>
      </c>
      <c r="BP260" s="33"/>
      <c r="BQ260" s="41" t="s">
        <v>3062</v>
      </c>
      <c r="BR260" s="34"/>
    </row>
    <row r="261" spans="1:70" s="3" customFormat="1" ht="67.5" x14ac:dyDescent="0.25">
      <c r="A261" s="35" t="s">
        <v>508</v>
      </c>
      <c r="B261" s="36" t="s">
        <v>1544</v>
      </c>
      <c r="C261" s="316" t="s">
        <v>1652</v>
      </c>
      <c r="D261" s="316"/>
      <c r="E261" s="316"/>
      <c r="F261" s="35" t="s">
        <v>184</v>
      </c>
      <c r="G261" s="55">
        <v>256</v>
      </c>
      <c r="H261" s="39">
        <v>318.12</v>
      </c>
      <c r="I261" s="39"/>
      <c r="J261" s="39">
        <v>318.12</v>
      </c>
      <c r="K261" s="37" t="s">
        <v>42</v>
      </c>
      <c r="L261" s="39">
        <v>697115.44</v>
      </c>
      <c r="M261" s="39"/>
      <c r="N261" s="40"/>
      <c r="O261" s="39">
        <v>697115.44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9"/>
        <v>834541.22564477194</v>
      </c>
      <c r="W261" s="159">
        <v>1.2</v>
      </c>
      <c r="X261" s="158">
        <f t="shared" si="10"/>
        <v>1001449.4707737262</v>
      </c>
      <c r="Y261" s="181">
        <f t="shared" si="11"/>
        <v>3911.9119952098681</v>
      </c>
      <c r="BP261" s="33"/>
      <c r="BQ261" s="41" t="s">
        <v>1652</v>
      </c>
      <c r="BR261" s="34"/>
    </row>
    <row r="262" spans="1:70" s="3" customFormat="1" ht="67.5" x14ac:dyDescent="0.25">
      <c r="A262" s="35" t="s">
        <v>510</v>
      </c>
      <c r="B262" s="36" t="s">
        <v>1567</v>
      </c>
      <c r="C262" s="316" t="s">
        <v>3063</v>
      </c>
      <c r="D262" s="316"/>
      <c r="E262" s="316"/>
      <c r="F262" s="35" t="s">
        <v>184</v>
      </c>
      <c r="G262" s="55">
        <v>256</v>
      </c>
      <c r="H262" s="39">
        <v>24.44</v>
      </c>
      <c r="I262" s="39"/>
      <c r="J262" s="39">
        <v>24.44</v>
      </c>
      <c r="K262" s="37" t="s">
        <v>42</v>
      </c>
      <c r="L262" s="39">
        <v>53556.84</v>
      </c>
      <c r="M262" s="39"/>
      <c r="N262" s="40"/>
      <c r="O262" s="39">
        <v>53556.84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9"/>
        <v>64114.762535256639</v>
      </c>
      <c r="W262" s="159">
        <v>1.2</v>
      </c>
      <c r="X262" s="158">
        <f t="shared" si="10"/>
        <v>76937.715042307958</v>
      </c>
      <c r="Y262" s="181">
        <f t="shared" si="11"/>
        <v>300.53794938401546</v>
      </c>
      <c r="BP262" s="33"/>
      <c r="BQ262" s="41" t="s">
        <v>3063</v>
      </c>
      <c r="BR262" s="34"/>
    </row>
    <row r="263" spans="1:70" s="3" customFormat="1" ht="67.5" x14ac:dyDescent="0.25">
      <c r="A263" s="35" t="s">
        <v>511</v>
      </c>
      <c r="B263" s="36" t="s">
        <v>1544</v>
      </c>
      <c r="C263" s="316" t="s">
        <v>1588</v>
      </c>
      <c r="D263" s="316"/>
      <c r="E263" s="316"/>
      <c r="F263" s="35" t="s">
        <v>184</v>
      </c>
      <c r="G263" s="55">
        <v>512</v>
      </c>
      <c r="H263" s="39">
        <v>85.17</v>
      </c>
      <c r="I263" s="39"/>
      <c r="J263" s="39">
        <v>85.17</v>
      </c>
      <c r="K263" s="37" t="s">
        <v>42</v>
      </c>
      <c r="L263" s="39">
        <v>373276.26</v>
      </c>
      <c r="M263" s="39"/>
      <c r="N263" s="40"/>
      <c r="O263" s="39">
        <v>373276.26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9"/>
        <v>446862.03984306607</v>
      </c>
      <c r="W263" s="159">
        <v>1.2</v>
      </c>
      <c r="X263" s="158">
        <f t="shared" si="10"/>
        <v>536234.44781167922</v>
      </c>
      <c r="Y263" s="181">
        <f t="shared" si="11"/>
        <v>1047.332905882186</v>
      </c>
      <c r="BP263" s="33"/>
      <c r="BQ263" s="41" t="s">
        <v>1588</v>
      </c>
      <c r="BR263" s="34"/>
    </row>
    <row r="264" spans="1:70" s="3" customFormat="1" ht="67.5" x14ac:dyDescent="0.25">
      <c r="A264" s="35" t="s">
        <v>515</v>
      </c>
      <c r="B264" s="36" t="s">
        <v>1546</v>
      </c>
      <c r="C264" s="316" t="s">
        <v>2806</v>
      </c>
      <c r="D264" s="316"/>
      <c r="E264" s="316"/>
      <c r="F264" s="35" t="s">
        <v>184</v>
      </c>
      <c r="G264" s="55">
        <v>256</v>
      </c>
      <c r="H264" s="39">
        <v>2.63</v>
      </c>
      <c r="I264" s="39"/>
      <c r="J264" s="39">
        <v>2.63</v>
      </c>
      <c r="K264" s="37" t="s">
        <v>42</v>
      </c>
      <c r="L264" s="39">
        <v>5763.28</v>
      </c>
      <c r="M264" s="39"/>
      <c r="N264" s="40"/>
      <c r="O264" s="39">
        <v>5763.28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9"/>
        <v>6899.4236520338736</v>
      </c>
      <c r="W264" s="159">
        <v>1.2</v>
      </c>
      <c r="X264" s="158">
        <f t="shared" si="10"/>
        <v>8279.3083824406476</v>
      </c>
      <c r="Y264" s="181">
        <f t="shared" si="11"/>
        <v>32.34104836890878</v>
      </c>
      <c r="BP264" s="33"/>
      <c r="BQ264" s="41" t="s">
        <v>2806</v>
      </c>
      <c r="BR264" s="34"/>
    </row>
    <row r="265" spans="1:70" s="3" customFormat="1" ht="67.5" x14ac:dyDescent="0.25">
      <c r="A265" s="35" t="s">
        <v>517</v>
      </c>
      <c r="B265" s="36" t="s">
        <v>1493</v>
      </c>
      <c r="C265" s="316" t="s">
        <v>1494</v>
      </c>
      <c r="D265" s="316"/>
      <c r="E265" s="316"/>
      <c r="F265" s="35" t="s">
        <v>174</v>
      </c>
      <c r="G265" s="56">
        <v>0.21</v>
      </c>
      <c r="H265" s="39" t="s">
        <v>1495</v>
      </c>
      <c r="I265" s="39" t="s">
        <v>421</v>
      </c>
      <c r="J265" s="39">
        <v>67.47</v>
      </c>
      <c r="K265" s="37" t="s">
        <v>42</v>
      </c>
      <c r="L265" s="39">
        <v>2786.85</v>
      </c>
      <c r="M265" s="39">
        <v>2254.8000000000002</v>
      </c>
      <c r="N265" s="40" t="s">
        <v>4063</v>
      </c>
      <c r="O265" s="39">
        <v>121.28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9"/>
        <v>145.18852120991318</v>
      </c>
      <c r="W265" s="159">
        <v>1.2</v>
      </c>
      <c r="X265" s="158">
        <f t="shared" si="10"/>
        <v>174.2262254518958</v>
      </c>
      <c r="Y265" s="181">
        <f t="shared" si="11"/>
        <v>829.64869262807531</v>
      </c>
      <c r="BP265" s="33"/>
      <c r="BQ265" s="41" t="s">
        <v>1494</v>
      </c>
      <c r="BR265" s="34"/>
    </row>
    <row r="266" spans="1:70" s="3" customFormat="1" ht="18.75" x14ac:dyDescent="0.25">
      <c r="A266" s="42"/>
      <c r="B266" s="43"/>
      <c r="C266" s="44" t="s">
        <v>564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  <c r="BR266" s="34"/>
    </row>
    <row r="267" spans="1:70" s="3" customFormat="1" ht="18.75" x14ac:dyDescent="0.25">
      <c r="A267" s="47"/>
      <c r="B267" s="48"/>
      <c r="C267" s="48"/>
      <c r="D267" s="48"/>
      <c r="E267" s="49" t="s">
        <v>4064</v>
      </c>
      <c r="F267" s="49"/>
      <c r="G267" s="50"/>
      <c r="H267" s="51"/>
      <c r="I267" s="17"/>
      <c r="J267" s="17"/>
      <c r="K267" s="17"/>
      <c r="L267" s="52">
        <v>2188.48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  <c r="BR267" s="34"/>
    </row>
    <row r="268" spans="1:70" s="3" customFormat="1" ht="18.75" x14ac:dyDescent="0.25">
      <c r="A268" s="47"/>
      <c r="B268" s="48"/>
      <c r="C268" s="48"/>
      <c r="D268" s="48"/>
      <c r="E268" s="49" t="s">
        <v>4065</v>
      </c>
      <c r="F268" s="49"/>
      <c r="G268" s="50"/>
      <c r="H268" s="51"/>
      <c r="I268" s="17"/>
      <c r="J268" s="17"/>
      <c r="K268" s="17"/>
      <c r="L268" s="52">
        <v>1150.6400000000001</v>
      </c>
      <c r="M268" s="53"/>
      <c r="N268" s="53"/>
      <c r="O268" s="54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  <c r="BR268" s="34"/>
    </row>
    <row r="269" spans="1:70" s="3" customFormat="1" ht="18.75" x14ac:dyDescent="0.25">
      <c r="A269" s="47"/>
      <c r="B269" s="48"/>
      <c r="C269" s="48"/>
      <c r="D269" s="48"/>
      <c r="E269" s="49" t="s">
        <v>47</v>
      </c>
      <c r="F269" s="49"/>
      <c r="G269" s="50"/>
      <c r="H269" s="51"/>
      <c r="I269" s="17"/>
      <c r="J269" s="17"/>
      <c r="K269" s="17"/>
      <c r="L269" s="52">
        <v>6125.97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  <c r="BR269" s="34"/>
    </row>
    <row r="270" spans="1:70" s="3" customFormat="1" ht="67.5" x14ac:dyDescent="0.25">
      <c r="A270" s="35" t="s">
        <v>522</v>
      </c>
      <c r="B270" s="36" t="s">
        <v>2798</v>
      </c>
      <c r="C270" s="316" t="s">
        <v>3007</v>
      </c>
      <c r="D270" s="316"/>
      <c r="E270" s="316"/>
      <c r="F270" s="35" t="s">
        <v>437</v>
      </c>
      <c r="G270" s="55">
        <v>21</v>
      </c>
      <c r="H270" s="39">
        <v>639.78</v>
      </c>
      <c r="I270" s="39"/>
      <c r="J270" s="39">
        <v>639.78</v>
      </c>
      <c r="K270" s="37" t="s">
        <v>42</v>
      </c>
      <c r="L270" s="39">
        <v>115006.85</v>
      </c>
      <c r="M270" s="39"/>
      <c r="N270" s="40"/>
      <c r="O270" s="39">
        <v>115006.85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9"/>
        <v>137678.71438415485</v>
      </c>
      <c r="W270" s="159">
        <v>1.2</v>
      </c>
      <c r="X270" s="158">
        <f t="shared" si="10"/>
        <v>165214.45726098583</v>
      </c>
      <c r="Y270" s="181">
        <f t="shared" si="11"/>
        <v>7867.3551076659915</v>
      </c>
      <c r="BP270" s="33"/>
      <c r="BQ270" s="41" t="s">
        <v>3007</v>
      </c>
      <c r="BR270" s="34"/>
    </row>
    <row r="271" spans="1:70" s="3" customFormat="1" ht="67.5" x14ac:dyDescent="0.25">
      <c r="A271" s="35" t="s">
        <v>1551</v>
      </c>
      <c r="B271" s="36" t="s">
        <v>1535</v>
      </c>
      <c r="C271" s="316" t="s">
        <v>3009</v>
      </c>
      <c r="D271" s="316"/>
      <c r="E271" s="316"/>
      <c r="F271" s="35" t="s">
        <v>437</v>
      </c>
      <c r="G271" s="55">
        <v>42</v>
      </c>
      <c r="H271" s="39">
        <v>101.3</v>
      </c>
      <c r="I271" s="39"/>
      <c r="J271" s="39">
        <v>101.3</v>
      </c>
      <c r="K271" s="37" t="s">
        <v>42</v>
      </c>
      <c r="L271" s="39">
        <v>36419.379999999997</v>
      </c>
      <c r="M271" s="39"/>
      <c r="N271" s="40"/>
      <c r="O271" s="39">
        <v>36419.379999999997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9"/>
        <v>43598.910995892868</v>
      </c>
      <c r="W271" s="159">
        <v>1.2</v>
      </c>
      <c r="X271" s="158">
        <f t="shared" si="10"/>
        <v>52318.693195071442</v>
      </c>
      <c r="Y271" s="181">
        <f t="shared" si="11"/>
        <v>1245.6831713112249</v>
      </c>
      <c r="BP271" s="33"/>
      <c r="BQ271" s="41" t="s">
        <v>3009</v>
      </c>
      <c r="BR271" s="34"/>
    </row>
    <row r="272" spans="1:70" s="3" customFormat="1" ht="67.5" x14ac:dyDescent="0.25">
      <c r="A272" s="35" t="s">
        <v>529</v>
      </c>
      <c r="B272" s="36" t="s">
        <v>1544</v>
      </c>
      <c r="C272" s="316" t="s">
        <v>3010</v>
      </c>
      <c r="D272" s="316"/>
      <c r="E272" s="316"/>
      <c r="F272" s="35" t="s">
        <v>184</v>
      </c>
      <c r="G272" s="55">
        <v>42</v>
      </c>
      <c r="H272" s="39">
        <v>92.59</v>
      </c>
      <c r="I272" s="39"/>
      <c r="J272" s="39">
        <v>92.59</v>
      </c>
      <c r="K272" s="37" t="s">
        <v>42</v>
      </c>
      <c r="L272" s="39">
        <v>33287.96</v>
      </c>
      <c r="M272" s="39"/>
      <c r="N272" s="40"/>
      <c r="O272" s="39">
        <v>33287.96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9"/>
        <v>39850.178813446088</v>
      </c>
      <c r="W272" s="159">
        <v>1.2</v>
      </c>
      <c r="X272" s="158">
        <f t="shared" si="10"/>
        <v>47820.214576135302</v>
      </c>
      <c r="Y272" s="181">
        <f t="shared" si="11"/>
        <v>1138.576537527031</v>
      </c>
      <c r="BP272" s="33"/>
      <c r="BQ272" s="41" t="s">
        <v>3010</v>
      </c>
      <c r="BR272" s="34"/>
    </row>
    <row r="273" spans="1:70" s="3" customFormat="1" ht="67.5" x14ac:dyDescent="0.25">
      <c r="A273" s="35" t="s">
        <v>531</v>
      </c>
      <c r="B273" s="36" t="s">
        <v>1567</v>
      </c>
      <c r="C273" s="316" t="s">
        <v>3011</v>
      </c>
      <c r="D273" s="316"/>
      <c r="E273" s="316"/>
      <c r="F273" s="35" t="s">
        <v>184</v>
      </c>
      <c r="G273" s="55">
        <v>42</v>
      </c>
      <c r="H273" s="39">
        <v>40.64</v>
      </c>
      <c r="I273" s="39"/>
      <c r="J273" s="39">
        <v>40.64</v>
      </c>
      <c r="K273" s="37" t="s">
        <v>42</v>
      </c>
      <c r="L273" s="39">
        <v>14610.89</v>
      </c>
      <c r="M273" s="39"/>
      <c r="N273" s="40"/>
      <c r="O273" s="39">
        <v>14610.89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9"/>
        <v>17491.206403864679</v>
      </c>
      <c r="W273" s="159">
        <v>1.2</v>
      </c>
      <c r="X273" s="158">
        <f t="shared" si="10"/>
        <v>20989.447684637613</v>
      </c>
      <c r="Y273" s="181">
        <f t="shared" si="11"/>
        <v>499.74875439613362</v>
      </c>
      <c r="BP273" s="33"/>
      <c r="BQ273" s="41" t="s">
        <v>3011</v>
      </c>
      <c r="BR273" s="34"/>
    </row>
    <row r="274" spans="1:70" s="3" customFormat="1" ht="67.5" x14ac:dyDescent="0.25">
      <c r="A274" s="35" t="s">
        <v>533</v>
      </c>
      <c r="B274" s="36" t="s">
        <v>1544</v>
      </c>
      <c r="C274" s="316" t="s">
        <v>1588</v>
      </c>
      <c r="D274" s="316"/>
      <c r="E274" s="316"/>
      <c r="F274" s="35" t="s">
        <v>184</v>
      </c>
      <c r="G274" s="55">
        <v>42</v>
      </c>
      <c r="H274" s="39">
        <v>85.17</v>
      </c>
      <c r="I274" s="39"/>
      <c r="J274" s="39">
        <v>85.17</v>
      </c>
      <c r="K274" s="37" t="s">
        <v>42</v>
      </c>
      <c r="L274" s="39">
        <v>30620.32</v>
      </c>
      <c r="M274" s="39"/>
      <c r="N274" s="40"/>
      <c r="O274" s="39">
        <v>30620.32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9"/>
        <v>36656.653856978301</v>
      </c>
      <c r="W274" s="159">
        <v>1.2</v>
      </c>
      <c r="X274" s="158">
        <f t="shared" si="10"/>
        <v>43987.984628373961</v>
      </c>
      <c r="Y274" s="181">
        <f t="shared" si="11"/>
        <v>1047.3329673422372</v>
      </c>
      <c r="BP274" s="33"/>
      <c r="BQ274" s="41" t="s">
        <v>1588</v>
      </c>
      <c r="BR274" s="34"/>
    </row>
    <row r="275" spans="1:70" s="3" customFormat="1" ht="67.5" x14ac:dyDescent="0.25">
      <c r="A275" s="35" t="s">
        <v>541</v>
      </c>
      <c r="B275" s="36" t="s">
        <v>1523</v>
      </c>
      <c r="C275" s="316" t="s">
        <v>1524</v>
      </c>
      <c r="D275" s="316"/>
      <c r="E275" s="316"/>
      <c r="F275" s="35" t="s">
        <v>238</v>
      </c>
      <c r="G275" s="56">
        <v>1.05</v>
      </c>
      <c r="H275" s="39" t="s">
        <v>1525</v>
      </c>
      <c r="I275" s="39" t="s">
        <v>1526</v>
      </c>
      <c r="J275" s="39">
        <v>603.04999999999995</v>
      </c>
      <c r="K275" s="37" t="s">
        <v>42</v>
      </c>
      <c r="L275" s="39">
        <v>21294.91</v>
      </c>
      <c r="M275" s="39">
        <v>13465.37</v>
      </c>
      <c r="N275" s="40" t="s">
        <v>4066</v>
      </c>
      <c r="O275" s="39">
        <v>5420.21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9"/>
        <v>6488.7225803692563</v>
      </c>
      <c r="W275" s="159">
        <v>1.2</v>
      </c>
      <c r="X275" s="158">
        <f t="shared" si="10"/>
        <v>7786.467096443107</v>
      </c>
      <c r="Y275" s="181">
        <f t="shared" si="11"/>
        <v>7415.6829489934353</v>
      </c>
      <c r="BP275" s="33"/>
      <c r="BQ275" s="41" t="s">
        <v>1524</v>
      </c>
      <c r="BR275" s="34"/>
    </row>
    <row r="276" spans="1:70" s="3" customFormat="1" ht="18.75" x14ac:dyDescent="0.25">
      <c r="A276" s="42"/>
      <c r="B276" s="43"/>
      <c r="C276" s="44" t="s">
        <v>920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  <c r="BR276" s="34"/>
    </row>
    <row r="277" spans="1:70" s="3" customFormat="1" ht="18.75" x14ac:dyDescent="0.25">
      <c r="A277" s="47"/>
      <c r="B277" s="48"/>
      <c r="C277" s="48"/>
      <c r="D277" s="48"/>
      <c r="E277" s="49" t="s">
        <v>4067</v>
      </c>
      <c r="F277" s="49"/>
      <c r="G277" s="50"/>
      <c r="H277" s="51"/>
      <c r="I277" s="17"/>
      <c r="J277" s="17"/>
      <c r="K277" s="17"/>
      <c r="L277" s="52">
        <v>13178.05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  <c r="BR277" s="34"/>
    </row>
    <row r="278" spans="1:70" s="3" customFormat="1" ht="18.75" x14ac:dyDescent="0.25">
      <c r="A278" s="47"/>
      <c r="B278" s="48"/>
      <c r="C278" s="48"/>
      <c r="D278" s="48"/>
      <c r="E278" s="49" t="s">
        <v>4068</v>
      </c>
      <c r="F278" s="49"/>
      <c r="G278" s="50"/>
      <c r="H278" s="51"/>
      <c r="I278" s="17"/>
      <c r="J278" s="17"/>
      <c r="K278" s="17"/>
      <c r="L278" s="52">
        <v>6928.67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  <c r="BR278" s="34"/>
    </row>
    <row r="279" spans="1:70" s="3" customFormat="1" ht="18.75" x14ac:dyDescent="0.25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41401.629999999997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  <c r="BR279" s="34"/>
    </row>
    <row r="280" spans="1:70" s="3" customFormat="1" ht="67.5" x14ac:dyDescent="0.25">
      <c r="A280" s="35" t="s">
        <v>544</v>
      </c>
      <c r="B280" s="36" t="s">
        <v>2045</v>
      </c>
      <c r="C280" s="316" t="s">
        <v>3946</v>
      </c>
      <c r="D280" s="316"/>
      <c r="E280" s="316"/>
      <c r="F280" s="35" t="s">
        <v>265</v>
      </c>
      <c r="G280" s="56">
        <v>108.15</v>
      </c>
      <c r="H280" s="39">
        <v>189.06</v>
      </c>
      <c r="I280" s="39"/>
      <c r="J280" s="39">
        <v>189.06</v>
      </c>
      <c r="K280" s="37" t="s">
        <v>42</v>
      </c>
      <c r="L280" s="39">
        <v>175024.94</v>
      </c>
      <c r="M280" s="39"/>
      <c r="N280" s="40"/>
      <c r="O280" s="39">
        <v>175024.94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9"/>
        <v>209528.46482069409</v>
      </c>
      <c r="W280" s="159">
        <v>1.2</v>
      </c>
      <c r="X280" s="158">
        <f t="shared" si="10"/>
        <v>251434.1577848329</v>
      </c>
      <c r="Y280" s="181">
        <f t="shared" si="11"/>
        <v>2324.8650742934155</v>
      </c>
      <c r="BP280" s="33"/>
      <c r="BQ280" s="41" t="s">
        <v>3946</v>
      </c>
      <c r="BR280" s="34"/>
    </row>
    <row r="281" spans="1:70" s="3" customFormat="1" ht="18.75" x14ac:dyDescent="0.25">
      <c r="A281" s="42"/>
      <c r="B281" s="43"/>
      <c r="C281" s="44" t="s">
        <v>4069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  <c r="BR281" s="34"/>
    </row>
    <row r="282" spans="1:70" s="3" customFormat="1" ht="67.5" x14ac:dyDescent="0.25">
      <c r="A282" s="35" t="s">
        <v>546</v>
      </c>
      <c r="B282" s="36" t="s">
        <v>1539</v>
      </c>
      <c r="C282" s="316" t="s">
        <v>1540</v>
      </c>
      <c r="D282" s="316"/>
      <c r="E282" s="316"/>
      <c r="F282" s="35" t="s">
        <v>1541</v>
      </c>
      <c r="G282" s="55">
        <v>10</v>
      </c>
      <c r="H282" s="39">
        <v>1.57</v>
      </c>
      <c r="I282" s="39"/>
      <c r="J282" s="39">
        <v>1.57</v>
      </c>
      <c r="K282" s="37" t="s">
        <v>42</v>
      </c>
      <c r="L282" s="39">
        <v>134.38999999999999</v>
      </c>
      <c r="M282" s="39"/>
      <c r="N282" s="40"/>
      <c r="O282" s="39">
        <v>134.38999999999999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9"/>
        <v>160.88295980705993</v>
      </c>
      <c r="W282" s="159">
        <v>1.2</v>
      </c>
      <c r="X282" s="158">
        <f t="shared" si="10"/>
        <v>193.05955176847192</v>
      </c>
      <c r="Y282" s="181">
        <f t="shared" si="11"/>
        <v>19.305955176847192</v>
      </c>
      <c r="BP282" s="33"/>
      <c r="BQ282" s="41" t="s">
        <v>1540</v>
      </c>
      <c r="BR282" s="34"/>
    </row>
    <row r="283" spans="1:70" s="3" customFormat="1" ht="67.5" x14ac:dyDescent="0.25">
      <c r="A283" s="35" t="s">
        <v>554</v>
      </c>
      <c r="B283" s="36" t="s">
        <v>1537</v>
      </c>
      <c r="C283" s="316" t="s">
        <v>2542</v>
      </c>
      <c r="D283" s="316"/>
      <c r="E283" s="316"/>
      <c r="F283" s="35" t="s">
        <v>437</v>
      </c>
      <c r="G283" s="55">
        <v>80</v>
      </c>
      <c r="H283" s="39">
        <v>2.96</v>
      </c>
      <c r="I283" s="39"/>
      <c r="J283" s="39">
        <v>2.96</v>
      </c>
      <c r="K283" s="37" t="s">
        <v>42</v>
      </c>
      <c r="L283" s="39">
        <v>2027.01</v>
      </c>
      <c r="M283" s="39"/>
      <c r="N283" s="40"/>
      <c r="O283" s="39">
        <v>2027.01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9"/>
        <v>2426.6044226393969</v>
      </c>
      <c r="W283" s="159">
        <v>1.2</v>
      </c>
      <c r="X283" s="158">
        <f t="shared" si="10"/>
        <v>2911.9253071672761</v>
      </c>
      <c r="Y283" s="181">
        <f t="shared" si="11"/>
        <v>36.399066339590952</v>
      </c>
      <c r="BP283" s="33"/>
      <c r="BQ283" s="41" t="s">
        <v>2542</v>
      </c>
      <c r="BR283" s="34"/>
    </row>
    <row r="284" spans="1:70" s="3" customFormat="1" ht="67.5" x14ac:dyDescent="0.25">
      <c r="A284" s="35" t="s">
        <v>556</v>
      </c>
      <c r="B284" s="36" t="s">
        <v>1507</v>
      </c>
      <c r="C284" s="316" t="s">
        <v>1550</v>
      </c>
      <c r="D284" s="316"/>
      <c r="E284" s="316"/>
      <c r="F284" s="35" t="s">
        <v>437</v>
      </c>
      <c r="G284" s="55">
        <v>80</v>
      </c>
      <c r="H284" s="39">
        <v>1.67</v>
      </c>
      <c r="I284" s="39"/>
      <c r="J284" s="39">
        <v>1.67</v>
      </c>
      <c r="K284" s="37" t="s">
        <v>42</v>
      </c>
      <c r="L284" s="39">
        <v>1143.6199999999999</v>
      </c>
      <c r="M284" s="39"/>
      <c r="N284" s="40"/>
      <c r="O284" s="39">
        <v>1143.6199999999999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9"/>
        <v>1369.0674194102976</v>
      </c>
      <c r="W284" s="159">
        <v>1.2</v>
      </c>
      <c r="X284" s="158">
        <f t="shared" si="10"/>
        <v>1642.8809032923571</v>
      </c>
      <c r="Y284" s="181">
        <f t="shared" si="11"/>
        <v>20.536011291154463</v>
      </c>
      <c r="BP284" s="33"/>
      <c r="BQ284" s="41" t="s">
        <v>1550</v>
      </c>
      <c r="BR284" s="34"/>
    </row>
    <row r="285" spans="1:70" s="3" customFormat="1" ht="67.5" x14ac:dyDescent="0.25">
      <c r="A285" s="35" t="s">
        <v>558</v>
      </c>
      <c r="B285" s="36" t="s">
        <v>1509</v>
      </c>
      <c r="C285" s="316" t="s">
        <v>3021</v>
      </c>
      <c r="D285" s="316"/>
      <c r="E285" s="316"/>
      <c r="F285" s="35" t="s">
        <v>437</v>
      </c>
      <c r="G285" s="55">
        <v>65</v>
      </c>
      <c r="H285" s="39">
        <v>76.05</v>
      </c>
      <c r="I285" s="39"/>
      <c r="J285" s="39">
        <v>76.05</v>
      </c>
      <c r="K285" s="37" t="s">
        <v>42</v>
      </c>
      <c r="L285" s="39">
        <v>42314.22</v>
      </c>
      <c r="M285" s="39"/>
      <c r="N285" s="40"/>
      <c r="O285" s="39">
        <v>42314.22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9"/>
        <v>50655.829715954242</v>
      </c>
      <c r="W285" s="159">
        <v>1.2</v>
      </c>
      <c r="X285" s="158">
        <f t="shared" si="10"/>
        <v>60786.99565914509</v>
      </c>
      <c r="Y285" s="181">
        <f t="shared" si="11"/>
        <v>935.1845486022321</v>
      </c>
      <c r="BP285" s="33"/>
      <c r="BQ285" s="41" t="s">
        <v>3021</v>
      </c>
      <c r="BR285" s="34"/>
    </row>
    <row r="286" spans="1:70" s="3" customFormat="1" ht="67.5" x14ac:dyDescent="0.25">
      <c r="A286" s="35" t="s">
        <v>567</v>
      </c>
      <c r="B286" s="36" t="s">
        <v>1503</v>
      </c>
      <c r="C286" s="316" t="s">
        <v>3022</v>
      </c>
      <c r="D286" s="316"/>
      <c r="E286" s="316"/>
      <c r="F286" s="35" t="s">
        <v>437</v>
      </c>
      <c r="G286" s="55">
        <v>65</v>
      </c>
      <c r="H286" s="39">
        <v>213.89</v>
      </c>
      <c r="I286" s="39"/>
      <c r="J286" s="39">
        <v>213.89</v>
      </c>
      <c r="K286" s="37" t="s">
        <v>42</v>
      </c>
      <c r="L286" s="39">
        <v>119008.4</v>
      </c>
      <c r="M286" s="39"/>
      <c r="N286" s="40"/>
      <c r="O286" s="39">
        <v>119008.4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9"/>
        <v>142469.10956099792</v>
      </c>
      <c r="W286" s="159">
        <v>1.2</v>
      </c>
      <c r="X286" s="158">
        <f t="shared" si="10"/>
        <v>170962.9314731975</v>
      </c>
      <c r="Y286" s="181">
        <f t="shared" si="11"/>
        <v>2630.1989457415002</v>
      </c>
      <c r="BP286" s="33"/>
      <c r="BQ286" s="41" t="s">
        <v>3022</v>
      </c>
      <c r="BR286" s="34"/>
    </row>
    <row r="287" spans="1:70" s="3" customFormat="1" ht="67.5" x14ac:dyDescent="0.25">
      <c r="A287" s="35" t="s">
        <v>569</v>
      </c>
      <c r="B287" s="36" t="s">
        <v>2820</v>
      </c>
      <c r="C287" s="316" t="s">
        <v>2602</v>
      </c>
      <c r="D287" s="316"/>
      <c r="E287" s="316"/>
      <c r="F287" s="35" t="s">
        <v>184</v>
      </c>
      <c r="G287" s="55">
        <v>65</v>
      </c>
      <c r="H287" s="39">
        <v>29.55</v>
      </c>
      <c r="I287" s="39"/>
      <c r="J287" s="39">
        <v>29.55</v>
      </c>
      <c r="K287" s="37" t="s">
        <v>42</v>
      </c>
      <c r="L287" s="39">
        <v>16441.62</v>
      </c>
      <c r="M287" s="39"/>
      <c r="N287" s="40"/>
      <c r="O287" s="39">
        <v>16441.62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290" si="12">O287*P287*Q287*R287*S287*T287*U287</f>
        <v>19682.837187461511</v>
      </c>
      <c r="W287" s="159">
        <v>1.2</v>
      </c>
      <c r="X287" s="158">
        <f t="shared" ref="X287:X290" si="13">V287*W287</f>
        <v>23619.404624953811</v>
      </c>
      <c r="Y287" s="181">
        <f t="shared" ref="Y287:Y290" si="14">X287/G287</f>
        <v>363.37545576852017</v>
      </c>
      <c r="BP287" s="33"/>
      <c r="BQ287" s="41" t="s">
        <v>2602</v>
      </c>
      <c r="BR287" s="34"/>
    </row>
    <row r="288" spans="1:70" s="3" customFormat="1" ht="67.5" x14ac:dyDescent="0.25">
      <c r="A288" s="35" t="s">
        <v>1574</v>
      </c>
      <c r="B288" s="36" t="s">
        <v>2820</v>
      </c>
      <c r="C288" s="316" t="s">
        <v>2821</v>
      </c>
      <c r="D288" s="316"/>
      <c r="E288" s="316"/>
      <c r="F288" s="35" t="s">
        <v>184</v>
      </c>
      <c r="G288" s="55">
        <v>130</v>
      </c>
      <c r="H288" s="39">
        <v>7.45</v>
      </c>
      <c r="I288" s="39"/>
      <c r="J288" s="39">
        <v>7.45</v>
      </c>
      <c r="K288" s="37" t="s">
        <v>42</v>
      </c>
      <c r="L288" s="39">
        <v>8290.36</v>
      </c>
      <c r="M288" s="39"/>
      <c r="N288" s="40"/>
      <c r="O288" s="39">
        <v>8290.36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2"/>
        <v>9924.6793263342333</v>
      </c>
      <c r="W288" s="159">
        <v>1.2</v>
      </c>
      <c r="X288" s="158">
        <f t="shared" si="13"/>
        <v>11909.61519160108</v>
      </c>
      <c r="Y288" s="181">
        <f t="shared" si="14"/>
        <v>91.612424550777547</v>
      </c>
      <c r="BP288" s="33"/>
      <c r="BQ288" s="41" t="s">
        <v>2821</v>
      </c>
      <c r="BR288" s="34"/>
    </row>
    <row r="289" spans="1:72" s="3" customFormat="1" ht="67.5" x14ac:dyDescent="0.25">
      <c r="A289" s="35" t="s">
        <v>577</v>
      </c>
      <c r="B289" s="36" t="s">
        <v>2820</v>
      </c>
      <c r="C289" s="316" t="s">
        <v>2822</v>
      </c>
      <c r="D289" s="316"/>
      <c r="E289" s="316"/>
      <c r="F289" s="35" t="s">
        <v>184</v>
      </c>
      <c r="G289" s="55">
        <v>130</v>
      </c>
      <c r="H289" s="39">
        <v>4.37</v>
      </c>
      <c r="I289" s="39"/>
      <c r="J289" s="39">
        <v>4.37</v>
      </c>
      <c r="K289" s="37" t="s">
        <v>42</v>
      </c>
      <c r="L289" s="39">
        <v>4862.9399999999996</v>
      </c>
      <c r="M289" s="39"/>
      <c r="N289" s="40"/>
      <c r="O289" s="39">
        <v>4862.9399999999996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2"/>
        <v>5821.5952121745968</v>
      </c>
      <c r="W289" s="159">
        <v>1.2</v>
      </c>
      <c r="X289" s="158">
        <f t="shared" si="13"/>
        <v>6985.9142546095163</v>
      </c>
      <c r="Y289" s="181">
        <f t="shared" si="14"/>
        <v>53.737801958534739</v>
      </c>
      <c r="BP289" s="33"/>
      <c r="BQ289" s="41" t="s">
        <v>2822</v>
      </c>
      <c r="BR289" s="34"/>
    </row>
    <row r="290" spans="1:72" s="3" customFormat="1" ht="68.25" thickBot="1" x14ac:dyDescent="0.3">
      <c r="A290" s="35" t="s">
        <v>1578</v>
      </c>
      <c r="B290" s="36" t="s">
        <v>1544</v>
      </c>
      <c r="C290" s="316" t="s">
        <v>1650</v>
      </c>
      <c r="D290" s="316"/>
      <c r="E290" s="316"/>
      <c r="F290" s="35" t="s">
        <v>184</v>
      </c>
      <c r="G290" s="55">
        <v>130</v>
      </c>
      <c r="H290" s="39">
        <v>1.17</v>
      </c>
      <c r="I290" s="39"/>
      <c r="J290" s="39">
        <v>1.17</v>
      </c>
      <c r="K290" s="37" t="s">
        <v>42</v>
      </c>
      <c r="L290" s="39">
        <v>1301.98</v>
      </c>
      <c r="M290" s="39"/>
      <c r="N290" s="40"/>
      <c r="O290" s="39">
        <v>1301.98</v>
      </c>
      <c r="P290" s="220">
        <v>1.052</v>
      </c>
      <c r="Q290" s="194">
        <v>1.0209999999999999</v>
      </c>
      <c r="R290" s="194">
        <v>1.0349999999999999</v>
      </c>
      <c r="S290" s="194">
        <v>1.0249999999999999</v>
      </c>
      <c r="T290" s="194">
        <v>1.02</v>
      </c>
      <c r="U290" s="194">
        <v>1.03</v>
      </c>
      <c r="V290" s="195">
        <f t="shared" si="12"/>
        <v>1558.6457028766715</v>
      </c>
      <c r="W290" s="196">
        <v>1.2</v>
      </c>
      <c r="X290" s="197">
        <f t="shared" si="13"/>
        <v>1870.3748434520057</v>
      </c>
      <c r="Y290" s="198">
        <f t="shared" si="14"/>
        <v>14.38749879578466</v>
      </c>
      <c r="BP290" s="33"/>
      <c r="BQ290" s="41" t="s">
        <v>1650</v>
      </c>
      <c r="BR290" s="34"/>
    </row>
    <row r="291" spans="1:72" s="3" customFormat="1" ht="23.25" thickTop="1" x14ac:dyDescent="0.25">
      <c r="A291" s="317" t="s">
        <v>938</v>
      </c>
      <c r="B291" s="318"/>
      <c r="C291" s="318"/>
      <c r="D291" s="318"/>
      <c r="E291" s="318"/>
      <c r="F291" s="318"/>
      <c r="G291" s="318"/>
      <c r="H291" s="318"/>
      <c r="I291" s="318"/>
      <c r="J291" s="318"/>
      <c r="K291" s="319"/>
      <c r="L291" s="39">
        <v>12051861.18</v>
      </c>
      <c r="M291" s="39">
        <v>489798.93</v>
      </c>
      <c r="N291" s="39" t="s">
        <v>4070</v>
      </c>
      <c r="O291" s="39">
        <v>11150385.75</v>
      </c>
      <c r="P291" s="154"/>
      <c r="Q291" s="154"/>
      <c r="R291" s="154"/>
      <c r="S291" s="154"/>
      <c r="T291" s="154"/>
      <c r="U291" s="154"/>
      <c r="V291" s="172">
        <f>SUM(V30:V290)</f>
        <v>13667974.671342986</v>
      </c>
      <c r="W291" s="159"/>
      <c r="X291" s="158">
        <f>SUM(X30:X290)</f>
        <v>16401569.605611574</v>
      </c>
      <c r="Y291" s="181"/>
      <c r="BS291" s="41" t="s">
        <v>938</v>
      </c>
    </row>
    <row r="292" spans="1:72" s="3" customFormat="1" ht="18.75" x14ac:dyDescent="0.25">
      <c r="A292" s="317" t="s">
        <v>940</v>
      </c>
      <c r="B292" s="318"/>
      <c r="C292" s="318"/>
      <c r="D292" s="318"/>
      <c r="E292" s="318"/>
      <c r="F292" s="318"/>
      <c r="G292" s="318"/>
      <c r="H292" s="318"/>
      <c r="I292" s="318"/>
      <c r="J292" s="318"/>
      <c r="K292" s="319"/>
      <c r="L292" s="39">
        <v>489940.73</v>
      </c>
      <c r="M292" s="39"/>
      <c r="N292" s="39"/>
      <c r="O292" s="39"/>
      <c r="P292" s="154"/>
      <c r="Q292" s="154"/>
      <c r="R292" s="154"/>
      <c r="S292" s="154"/>
      <c r="T292" s="154"/>
      <c r="U292" s="154"/>
      <c r="V292" s="172">
        <f>L348+L349</f>
        <v>13667974.671342982</v>
      </c>
      <c r="W292" s="159"/>
      <c r="X292" s="158">
        <f>V292*1.2</f>
        <v>16401569.605611578</v>
      </c>
      <c r="Y292" s="181"/>
      <c r="BS292" s="41" t="s">
        <v>940</v>
      </c>
    </row>
    <row r="293" spans="1:72" s="3" customFormat="1" ht="18.75" x14ac:dyDescent="0.25">
      <c r="A293" s="320" t="s">
        <v>941</v>
      </c>
      <c r="B293" s="321"/>
      <c r="C293" s="321"/>
      <c r="D293" s="321"/>
      <c r="E293" s="321"/>
      <c r="F293" s="321"/>
      <c r="G293" s="321"/>
      <c r="H293" s="321"/>
      <c r="I293" s="321"/>
      <c r="J293" s="321"/>
      <c r="K293" s="322"/>
      <c r="L293" s="61"/>
      <c r="M293" s="61"/>
      <c r="N293" s="61"/>
      <c r="O293" s="61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S293" s="41"/>
      <c r="BT293" s="2" t="s">
        <v>941</v>
      </c>
    </row>
    <row r="294" spans="1:72" s="3" customFormat="1" ht="18.75" x14ac:dyDescent="0.25">
      <c r="A294" s="320" t="s">
        <v>4071</v>
      </c>
      <c r="B294" s="321"/>
      <c r="C294" s="321"/>
      <c r="D294" s="321"/>
      <c r="E294" s="321"/>
      <c r="F294" s="321"/>
      <c r="G294" s="321"/>
      <c r="H294" s="321"/>
      <c r="I294" s="321"/>
      <c r="J294" s="321"/>
      <c r="K294" s="322"/>
      <c r="L294" s="61">
        <v>54720.53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S294" s="41"/>
      <c r="BT294" s="2" t="s">
        <v>4071</v>
      </c>
    </row>
    <row r="295" spans="1:72" s="3" customFormat="1" ht="18.75" x14ac:dyDescent="0.25">
      <c r="A295" s="320" t="s">
        <v>4072</v>
      </c>
      <c r="B295" s="321"/>
      <c r="C295" s="321"/>
      <c r="D295" s="321"/>
      <c r="E295" s="321"/>
      <c r="F295" s="321"/>
      <c r="G295" s="321"/>
      <c r="H295" s="321"/>
      <c r="I295" s="321"/>
      <c r="J295" s="321"/>
      <c r="K295" s="322"/>
      <c r="L295" s="61">
        <v>57313.26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S295" s="41"/>
      <c r="BT295" s="2" t="s">
        <v>4072</v>
      </c>
    </row>
    <row r="296" spans="1:72" s="3" customFormat="1" ht="18.75" x14ac:dyDescent="0.25">
      <c r="A296" s="320" t="s">
        <v>4073</v>
      </c>
      <c r="B296" s="321"/>
      <c r="C296" s="321"/>
      <c r="D296" s="321"/>
      <c r="E296" s="321"/>
      <c r="F296" s="321"/>
      <c r="G296" s="321"/>
      <c r="H296" s="321"/>
      <c r="I296" s="321"/>
      <c r="J296" s="321"/>
      <c r="K296" s="322"/>
      <c r="L296" s="61">
        <v>377906.94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S296" s="41"/>
      <c r="BT296" s="2" t="s">
        <v>4073</v>
      </c>
    </row>
    <row r="297" spans="1:72" s="3" customFormat="1" ht="18.75" x14ac:dyDescent="0.25">
      <c r="A297" s="317" t="s">
        <v>945</v>
      </c>
      <c r="B297" s="318"/>
      <c r="C297" s="318"/>
      <c r="D297" s="318"/>
      <c r="E297" s="318"/>
      <c r="F297" s="318"/>
      <c r="G297" s="318"/>
      <c r="H297" s="318"/>
      <c r="I297" s="318"/>
      <c r="J297" s="318"/>
      <c r="K297" s="319"/>
      <c r="L297" s="39">
        <v>255261.61</v>
      </c>
      <c r="M297" s="39"/>
      <c r="N297" s="39"/>
      <c r="O297" s="39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S297" s="41" t="s">
        <v>945</v>
      </c>
    </row>
    <row r="298" spans="1:72" s="3" customFormat="1" ht="18.75" x14ac:dyDescent="0.25">
      <c r="A298" s="320" t="s">
        <v>941</v>
      </c>
      <c r="B298" s="321"/>
      <c r="C298" s="321"/>
      <c r="D298" s="321"/>
      <c r="E298" s="321"/>
      <c r="F298" s="321"/>
      <c r="G298" s="321"/>
      <c r="H298" s="321"/>
      <c r="I298" s="321"/>
      <c r="J298" s="321"/>
      <c r="K298" s="322"/>
      <c r="L298" s="61"/>
      <c r="M298" s="61"/>
      <c r="N298" s="61"/>
      <c r="O298" s="61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S298" s="41"/>
      <c r="BT298" s="2" t="s">
        <v>941</v>
      </c>
    </row>
    <row r="299" spans="1:72" s="3" customFormat="1" ht="18.75" x14ac:dyDescent="0.25">
      <c r="A299" s="320" t="s">
        <v>4074</v>
      </c>
      <c r="B299" s="321"/>
      <c r="C299" s="321"/>
      <c r="D299" s="321"/>
      <c r="E299" s="321"/>
      <c r="F299" s="321"/>
      <c r="G299" s="321"/>
      <c r="H299" s="321"/>
      <c r="I299" s="321"/>
      <c r="J299" s="321"/>
      <c r="K299" s="322"/>
      <c r="L299" s="61">
        <v>24593.5</v>
      </c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S299" s="41"/>
      <c r="BT299" s="2" t="s">
        <v>4074</v>
      </c>
    </row>
    <row r="300" spans="1:72" s="3" customFormat="1" ht="18.75" x14ac:dyDescent="0.25">
      <c r="A300" s="320" t="s">
        <v>4075</v>
      </c>
      <c r="B300" s="321"/>
      <c r="C300" s="321"/>
      <c r="D300" s="321"/>
      <c r="E300" s="321"/>
      <c r="F300" s="321"/>
      <c r="G300" s="321"/>
      <c r="H300" s="321"/>
      <c r="I300" s="321"/>
      <c r="J300" s="321"/>
      <c r="K300" s="322"/>
      <c r="L300" s="61">
        <v>198693.34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S300" s="41"/>
      <c r="BT300" s="2" t="s">
        <v>4075</v>
      </c>
    </row>
    <row r="301" spans="1:72" s="3" customFormat="1" ht="18.75" x14ac:dyDescent="0.25">
      <c r="A301" s="320" t="s">
        <v>4076</v>
      </c>
      <c r="B301" s="321"/>
      <c r="C301" s="321"/>
      <c r="D301" s="321"/>
      <c r="E301" s="321"/>
      <c r="F301" s="321"/>
      <c r="G301" s="321"/>
      <c r="H301" s="321"/>
      <c r="I301" s="321"/>
      <c r="J301" s="321"/>
      <c r="K301" s="322"/>
      <c r="L301" s="61">
        <v>31974.77</v>
      </c>
      <c r="M301" s="61"/>
      <c r="N301" s="61"/>
      <c r="O301" s="61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S301" s="41"/>
      <c r="BT301" s="2" t="s">
        <v>4076</v>
      </c>
    </row>
    <row r="302" spans="1:72" s="3" customFormat="1" ht="18.75" x14ac:dyDescent="0.25">
      <c r="A302" s="317" t="s">
        <v>951</v>
      </c>
      <c r="B302" s="318"/>
      <c r="C302" s="318"/>
      <c r="D302" s="318"/>
      <c r="E302" s="318"/>
      <c r="F302" s="318"/>
      <c r="G302" s="318"/>
      <c r="H302" s="318"/>
      <c r="I302" s="318"/>
      <c r="J302" s="318"/>
      <c r="K302" s="319"/>
      <c r="L302" s="39"/>
      <c r="M302" s="39"/>
      <c r="N302" s="39"/>
      <c r="O302" s="39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S302" s="41" t="s">
        <v>951</v>
      </c>
    </row>
    <row r="303" spans="1:72" s="3" customFormat="1" ht="18.75" x14ac:dyDescent="0.25">
      <c r="A303" s="320" t="s">
        <v>952</v>
      </c>
      <c r="B303" s="321"/>
      <c r="C303" s="321"/>
      <c r="D303" s="321"/>
      <c r="E303" s="321"/>
      <c r="F303" s="321"/>
      <c r="G303" s="321"/>
      <c r="H303" s="321"/>
      <c r="I303" s="321"/>
      <c r="J303" s="321"/>
      <c r="K303" s="322"/>
      <c r="L303" s="61"/>
      <c r="M303" s="61"/>
      <c r="N303" s="61"/>
      <c r="O303" s="61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S303" s="41"/>
      <c r="BT303" s="2" t="s">
        <v>952</v>
      </c>
    </row>
    <row r="304" spans="1:72" s="3" customFormat="1" ht="18.75" x14ac:dyDescent="0.25">
      <c r="A304" s="320" t="s">
        <v>1773</v>
      </c>
      <c r="B304" s="321"/>
      <c r="C304" s="321"/>
      <c r="D304" s="321"/>
      <c r="E304" s="321"/>
      <c r="F304" s="321"/>
      <c r="G304" s="321"/>
      <c r="H304" s="321"/>
      <c r="I304" s="321"/>
      <c r="J304" s="321"/>
      <c r="K304" s="322"/>
      <c r="L304" s="61"/>
      <c r="M304" s="61"/>
      <c r="N304" s="61"/>
      <c r="O304" s="61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S304" s="41"/>
      <c r="BT304" s="2" t="s">
        <v>1773</v>
      </c>
    </row>
    <row r="305" spans="1:72" s="3" customFormat="1" ht="18.75" x14ac:dyDescent="0.25">
      <c r="A305" s="320" t="s">
        <v>4077</v>
      </c>
      <c r="B305" s="321"/>
      <c r="C305" s="321"/>
      <c r="D305" s="321"/>
      <c r="E305" s="321"/>
      <c r="F305" s="321"/>
      <c r="G305" s="321"/>
      <c r="H305" s="321"/>
      <c r="I305" s="321"/>
      <c r="J305" s="321"/>
      <c r="K305" s="322"/>
      <c r="L305" s="61">
        <v>11047851.689999999</v>
      </c>
      <c r="M305" s="61"/>
      <c r="N305" s="61"/>
      <c r="O305" s="61">
        <v>11047851.689999999</v>
      </c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S305" s="41"/>
      <c r="BT305" s="2" t="s">
        <v>4077</v>
      </c>
    </row>
    <row r="306" spans="1:72" s="3" customFormat="1" ht="18.75" x14ac:dyDescent="0.25">
      <c r="A306" s="320" t="s">
        <v>1778</v>
      </c>
      <c r="B306" s="321"/>
      <c r="C306" s="321"/>
      <c r="D306" s="321"/>
      <c r="E306" s="321"/>
      <c r="F306" s="321"/>
      <c r="G306" s="321"/>
      <c r="H306" s="321"/>
      <c r="I306" s="321"/>
      <c r="J306" s="321"/>
      <c r="K306" s="322"/>
      <c r="L306" s="61"/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S306" s="41"/>
      <c r="BT306" s="2" t="s">
        <v>1778</v>
      </c>
    </row>
    <row r="307" spans="1:72" s="3" customFormat="1" ht="18.75" x14ac:dyDescent="0.25">
      <c r="A307" s="320" t="s">
        <v>4078</v>
      </c>
      <c r="B307" s="321"/>
      <c r="C307" s="321"/>
      <c r="D307" s="321"/>
      <c r="E307" s="321"/>
      <c r="F307" s="321"/>
      <c r="G307" s="321"/>
      <c r="H307" s="321"/>
      <c r="I307" s="321"/>
      <c r="J307" s="321"/>
      <c r="K307" s="322"/>
      <c r="L307" s="61">
        <v>115665.12</v>
      </c>
      <c r="M307" s="61">
        <v>61483.74</v>
      </c>
      <c r="N307" s="61"/>
      <c r="O307" s="61">
        <v>54181.38</v>
      </c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S307" s="41"/>
      <c r="BT307" s="2" t="s">
        <v>4078</v>
      </c>
    </row>
    <row r="308" spans="1:72" s="3" customFormat="1" ht="18.75" x14ac:dyDescent="0.25">
      <c r="A308" s="320" t="s">
        <v>4079</v>
      </c>
      <c r="B308" s="321"/>
      <c r="C308" s="321"/>
      <c r="D308" s="321"/>
      <c r="E308" s="321"/>
      <c r="F308" s="321"/>
      <c r="G308" s="321"/>
      <c r="H308" s="321"/>
      <c r="I308" s="321"/>
      <c r="J308" s="321"/>
      <c r="K308" s="322"/>
      <c r="L308" s="61">
        <v>54720.53</v>
      </c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S308" s="41"/>
      <c r="BT308" s="2" t="s">
        <v>4079</v>
      </c>
    </row>
    <row r="309" spans="1:72" s="3" customFormat="1" ht="18.75" x14ac:dyDescent="0.25">
      <c r="A309" s="320" t="s">
        <v>4080</v>
      </c>
      <c r="B309" s="321"/>
      <c r="C309" s="321"/>
      <c r="D309" s="321"/>
      <c r="E309" s="321"/>
      <c r="F309" s="321"/>
      <c r="G309" s="321"/>
      <c r="H309" s="321"/>
      <c r="I309" s="321"/>
      <c r="J309" s="321"/>
      <c r="K309" s="322"/>
      <c r="L309" s="61">
        <v>24593.5</v>
      </c>
      <c r="M309" s="61"/>
      <c r="N309" s="61"/>
      <c r="O309" s="61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S309" s="41"/>
      <c r="BT309" s="2" t="s">
        <v>4080</v>
      </c>
    </row>
    <row r="310" spans="1:72" s="3" customFormat="1" ht="18.75" x14ac:dyDescent="0.25">
      <c r="A310" s="320" t="s">
        <v>957</v>
      </c>
      <c r="B310" s="321"/>
      <c r="C310" s="321"/>
      <c r="D310" s="321"/>
      <c r="E310" s="321"/>
      <c r="F310" s="321"/>
      <c r="G310" s="321"/>
      <c r="H310" s="321"/>
      <c r="I310" s="321"/>
      <c r="J310" s="321"/>
      <c r="K310" s="322"/>
      <c r="L310" s="61">
        <v>194979.15</v>
      </c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S310" s="41"/>
      <c r="BT310" s="2" t="s">
        <v>957</v>
      </c>
    </row>
    <row r="311" spans="1:72" s="3" customFormat="1" ht="18.75" x14ac:dyDescent="0.25">
      <c r="A311" s="320" t="s">
        <v>958</v>
      </c>
      <c r="B311" s="321"/>
      <c r="C311" s="321"/>
      <c r="D311" s="321"/>
      <c r="E311" s="321"/>
      <c r="F311" s="321"/>
      <c r="G311" s="321"/>
      <c r="H311" s="321"/>
      <c r="I311" s="321"/>
      <c r="J311" s="321"/>
      <c r="K311" s="322"/>
      <c r="L311" s="61">
        <v>11242830.84</v>
      </c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S311" s="41"/>
      <c r="BT311" s="2" t="s">
        <v>958</v>
      </c>
    </row>
    <row r="312" spans="1:72" s="3" customFormat="1" ht="18.75" x14ac:dyDescent="0.25">
      <c r="A312" s="320" t="s">
        <v>959</v>
      </c>
      <c r="B312" s="321"/>
      <c r="C312" s="321"/>
      <c r="D312" s="321"/>
      <c r="E312" s="321"/>
      <c r="F312" s="321"/>
      <c r="G312" s="321"/>
      <c r="H312" s="321"/>
      <c r="I312" s="321"/>
      <c r="J312" s="321"/>
      <c r="K312" s="322"/>
      <c r="L312" s="61"/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S312" s="41"/>
      <c r="BT312" s="2" t="s">
        <v>959</v>
      </c>
    </row>
    <row r="313" spans="1:72" s="3" customFormat="1" ht="18.75" x14ac:dyDescent="0.25">
      <c r="A313" s="320" t="s">
        <v>960</v>
      </c>
      <c r="B313" s="321"/>
      <c r="C313" s="321"/>
      <c r="D313" s="321"/>
      <c r="E313" s="321"/>
      <c r="F313" s="321"/>
      <c r="G313" s="321"/>
      <c r="H313" s="321"/>
      <c r="I313" s="321"/>
      <c r="J313" s="321"/>
      <c r="K313" s="322"/>
      <c r="L313" s="61"/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S313" s="41"/>
      <c r="BT313" s="2" t="s">
        <v>960</v>
      </c>
    </row>
    <row r="314" spans="1:72" s="3" customFormat="1" ht="22.5" x14ac:dyDescent="0.25">
      <c r="A314" s="320" t="s">
        <v>4081</v>
      </c>
      <c r="B314" s="321"/>
      <c r="C314" s="321"/>
      <c r="D314" s="321"/>
      <c r="E314" s="321"/>
      <c r="F314" s="321"/>
      <c r="G314" s="321"/>
      <c r="H314" s="321"/>
      <c r="I314" s="321"/>
      <c r="J314" s="321"/>
      <c r="K314" s="322"/>
      <c r="L314" s="61">
        <v>515564.76</v>
      </c>
      <c r="M314" s="61">
        <v>367985.44</v>
      </c>
      <c r="N314" s="61" t="s">
        <v>4070</v>
      </c>
      <c r="O314" s="61">
        <v>46056.89</v>
      </c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S314" s="41"/>
      <c r="BT314" s="2" t="s">
        <v>4081</v>
      </c>
    </row>
    <row r="315" spans="1:72" s="3" customFormat="1" ht="18.75" x14ac:dyDescent="0.25">
      <c r="A315" s="320" t="s">
        <v>4082</v>
      </c>
      <c r="B315" s="321"/>
      <c r="C315" s="321"/>
      <c r="D315" s="321"/>
      <c r="E315" s="321"/>
      <c r="F315" s="321"/>
      <c r="G315" s="321"/>
      <c r="H315" s="321"/>
      <c r="I315" s="321"/>
      <c r="J315" s="321"/>
      <c r="K315" s="322"/>
      <c r="L315" s="61">
        <v>377906.94</v>
      </c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S315" s="41"/>
      <c r="BT315" s="2" t="s">
        <v>4082</v>
      </c>
    </row>
    <row r="316" spans="1:72" s="3" customFormat="1" ht="18.75" x14ac:dyDescent="0.25">
      <c r="A316" s="320" t="s">
        <v>4083</v>
      </c>
      <c r="B316" s="321"/>
      <c r="C316" s="321"/>
      <c r="D316" s="321"/>
      <c r="E316" s="321"/>
      <c r="F316" s="321"/>
      <c r="G316" s="321"/>
      <c r="H316" s="321"/>
      <c r="I316" s="321"/>
      <c r="J316" s="321"/>
      <c r="K316" s="322"/>
      <c r="L316" s="61">
        <v>198693.34</v>
      </c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S316" s="41"/>
      <c r="BT316" s="2" t="s">
        <v>4083</v>
      </c>
    </row>
    <row r="317" spans="1:72" s="3" customFormat="1" ht="18.75" x14ac:dyDescent="0.25">
      <c r="A317" s="320" t="s">
        <v>957</v>
      </c>
      <c r="B317" s="321"/>
      <c r="C317" s="321"/>
      <c r="D317" s="321"/>
      <c r="E317" s="321"/>
      <c r="F317" s="321"/>
      <c r="G317" s="321"/>
      <c r="H317" s="321"/>
      <c r="I317" s="321"/>
      <c r="J317" s="321"/>
      <c r="K317" s="322"/>
      <c r="L317" s="61">
        <v>1092165.04</v>
      </c>
      <c r="M317" s="61"/>
      <c r="N317" s="61"/>
      <c r="O317" s="6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S317" s="41"/>
      <c r="BT317" s="2" t="s">
        <v>957</v>
      </c>
    </row>
    <row r="318" spans="1:72" s="3" customFormat="1" ht="18.75" x14ac:dyDescent="0.25">
      <c r="A318" s="320" t="s">
        <v>979</v>
      </c>
      <c r="B318" s="321"/>
      <c r="C318" s="321"/>
      <c r="D318" s="321"/>
      <c r="E318" s="321"/>
      <c r="F318" s="321"/>
      <c r="G318" s="321"/>
      <c r="H318" s="321"/>
      <c r="I318" s="321"/>
      <c r="J318" s="321"/>
      <c r="K318" s="322"/>
      <c r="L318" s="61"/>
      <c r="M318" s="61"/>
      <c r="N318" s="61"/>
      <c r="O318" s="61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S318" s="41"/>
      <c r="BT318" s="2" t="s">
        <v>979</v>
      </c>
    </row>
    <row r="319" spans="1:72" s="3" customFormat="1" ht="18.75" x14ac:dyDescent="0.25">
      <c r="A319" s="320" t="s">
        <v>4084</v>
      </c>
      <c r="B319" s="321"/>
      <c r="C319" s="321"/>
      <c r="D319" s="321"/>
      <c r="E319" s="321"/>
      <c r="F319" s="321"/>
      <c r="G319" s="321"/>
      <c r="H319" s="321"/>
      <c r="I319" s="321"/>
      <c r="J319" s="321"/>
      <c r="K319" s="322"/>
      <c r="L319" s="61">
        <v>62625.54</v>
      </c>
      <c r="M319" s="61">
        <v>60329.75</v>
      </c>
      <c r="N319" s="61"/>
      <c r="O319" s="61">
        <v>2295.79</v>
      </c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S319" s="41"/>
      <c r="BT319" s="2" t="s">
        <v>4084</v>
      </c>
    </row>
    <row r="320" spans="1:72" s="3" customFormat="1" ht="18.75" x14ac:dyDescent="0.25">
      <c r="A320" s="320" t="s">
        <v>2841</v>
      </c>
      <c r="B320" s="321"/>
      <c r="C320" s="321"/>
      <c r="D320" s="321"/>
      <c r="E320" s="321"/>
      <c r="F320" s="321"/>
      <c r="G320" s="321"/>
      <c r="H320" s="321"/>
      <c r="I320" s="321"/>
      <c r="J320" s="321"/>
      <c r="K320" s="322"/>
      <c r="L320" s="61">
        <v>57313.26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S320" s="41"/>
      <c r="BT320" s="2" t="s">
        <v>2841</v>
      </c>
    </row>
    <row r="321" spans="1:72" s="3" customFormat="1" ht="18.75" x14ac:dyDescent="0.25">
      <c r="A321" s="320" t="s">
        <v>2842</v>
      </c>
      <c r="B321" s="321"/>
      <c r="C321" s="321"/>
      <c r="D321" s="321"/>
      <c r="E321" s="321"/>
      <c r="F321" s="321"/>
      <c r="G321" s="321"/>
      <c r="H321" s="321"/>
      <c r="I321" s="321"/>
      <c r="J321" s="321"/>
      <c r="K321" s="322"/>
      <c r="L321" s="61">
        <v>31974.77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S321" s="41"/>
      <c r="BT321" s="2" t="s">
        <v>2842</v>
      </c>
    </row>
    <row r="322" spans="1:72" s="3" customFormat="1" ht="18.75" x14ac:dyDescent="0.25">
      <c r="A322" s="320" t="s">
        <v>957</v>
      </c>
      <c r="B322" s="321"/>
      <c r="C322" s="321"/>
      <c r="D322" s="321"/>
      <c r="E322" s="321"/>
      <c r="F322" s="321"/>
      <c r="G322" s="321"/>
      <c r="H322" s="321"/>
      <c r="I322" s="321"/>
      <c r="J322" s="321"/>
      <c r="K322" s="322"/>
      <c r="L322" s="61">
        <v>151913.57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S322" s="41"/>
      <c r="BT322" s="2" t="s">
        <v>957</v>
      </c>
    </row>
    <row r="323" spans="1:72" s="3" customFormat="1" ht="18.75" x14ac:dyDescent="0.25">
      <c r="A323" s="320" t="s">
        <v>958</v>
      </c>
      <c r="B323" s="321"/>
      <c r="C323" s="321"/>
      <c r="D323" s="321"/>
      <c r="E323" s="321"/>
      <c r="F323" s="321"/>
      <c r="G323" s="321"/>
      <c r="H323" s="321"/>
      <c r="I323" s="321"/>
      <c r="J323" s="321"/>
      <c r="K323" s="322"/>
      <c r="L323" s="61">
        <v>1244078.6100000001</v>
      </c>
      <c r="M323" s="61"/>
      <c r="N323" s="61"/>
      <c r="O323" s="61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S323" s="41"/>
      <c r="BT323" s="2" t="s">
        <v>958</v>
      </c>
    </row>
    <row r="324" spans="1:72" s="3" customFormat="1" ht="18.75" x14ac:dyDescent="0.25">
      <c r="A324" s="320" t="s">
        <v>983</v>
      </c>
      <c r="B324" s="321"/>
      <c r="C324" s="321"/>
      <c r="D324" s="321"/>
      <c r="E324" s="321"/>
      <c r="F324" s="321"/>
      <c r="G324" s="321"/>
      <c r="H324" s="321"/>
      <c r="I324" s="321"/>
      <c r="J324" s="321"/>
      <c r="K324" s="322"/>
      <c r="L324" s="61"/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S324" s="41"/>
      <c r="BT324" s="2" t="s">
        <v>983</v>
      </c>
    </row>
    <row r="325" spans="1:72" s="3" customFormat="1" ht="18.75" x14ac:dyDescent="0.25">
      <c r="A325" s="320" t="s">
        <v>986</v>
      </c>
      <c r="B325" s="321"/>
      <c r="C325" s="321"/>
      <c r="D325" s="321"/>
      <c r="E325" s="321"/>
      <c r="F325" s="321"/>
      <c r="G325" s="321"/>
      <c r="H325" s="321"/>
      <c r="I325" s="321"/>
      <c r="J325" s="321"/>
      <c r="K325" s="322"/>
      <c r="L325" s="61"/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S325" s="41"/>
      <c r="BT325" s="2" t="s">
        <v>986</v>
      </c>
    </row>
    <row r="326" spans="1:72" s="3" customFormat="1" ht="18.75" x14ac:dyDescent="0.25">
      <c r="A326" s="320" t="s">
        <v>4085</v>
      </c>
      <c r="B326" s="321"/>
      <c r="C326" s="321"/>
      <c r="D326" s="321"/>
      <c r="E326" s="321"/>
      <c r="F326" s="321"/>
      <c r="G326" s="321"/>
      <c r="H326" s="321"/>
      <c r="I326" s="321"/>
      <c r="J326" s="321"/>
      <c r="K326" s="322"/>
      <c r="L326" s="61">
        <v>310154.07</v>
      </c>
      <c r="M326" s="61"/>
      <c r="N326" s="61"/>
      <c r="O326" s="61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S326" s="41"/>
      <c r="BT326" s="2" t="s">
        <v>4085</v>
      </c>
    </row>
    <row r="327" spans="1:72" s="3" customFormat="1" ht="18.75" x14ac:dyDescent="0.25">
      <c r="A327" s="320" t="s">
        <v>958</v>
      </c>
      <c r="B327" s="321"/>
      <c r="C327" s="321"/>
      <c r="D327" s="321"/>
      <c r="E327" s="321"/>
      <c r="F327" s="321"/>
      <c r="G327" s="321"/>
      <c r="H327" s="321"/>
      <c r="I327" s="321"/>
      <c r="J327" s="321"/>
      <c r="K327" s="322"/>
      <c r="L327" s="61">
        <v>310154.07</v>
      </c>
      <c r="M327" s="61"/>
      <c r="N327" s="61"/>
      <c r="O327" s="61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S327" s="41"/>
      <c r="BT327" s="2" t="s">
        <v>958</v>
      </c>
    </row>
    <row r="328" spans="1:72" s="3" customFormat="1" ht="18.75" x14ac:dyDescent="0.25">
      <c r="A328" s="320" t="s">
        <v>988</v>
      </c>
      <c r="B328" s="321"/>
      <c r="C328" s="321"/>
      <c r="D328" s="321"/>
      <c r="E328" s="321"/>
      <c r="F328" s="321"/>
      <c r="G328" s="321"/>
      <c r="H328" s="321"/>
      <c r="I328" s="321"/>
      <c r="J328" s="321"/>
      <c r="K328" s="322"/>
      <c r="L328" s="61">
        <v>12797063.52</v>
      </c>
      <c r="M328" s="61"/>
      <c r="N328" s="61"/>
      <c r="O328" s="61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S328" s="41"/>
      <c r="BT328" s="2" t="s">
        <v>988</v>
      </c>
    </row>
    <row r="329" spans="1:72" s="3" customFormat="1" ht="18.75" x14ac:dyDescent="0.25">
      <c r="A329" s="320" t="s">
        <v>989</v>
      </c>
      <c r="B329" s="321"/>
      <c r="C329" s="321"/>
      <c r="D329" s="321"/>
      <c r="E329" s="321"/>
      <c r="F329" s="321"/>
      <c r="G329" s="321"/>
      <c r="H329" s="321"/>
      <c r="I329" s="321"/>
      <c r="J329" s="321"/>
      <c r="K329" s="322"/>
      <c r="L329" s="61"/>
      <c r="M329" s="61"/>
      <c r="N329" s="61"/>
      <c r="O329" s="61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S329" s="41"/>
      <c r="BT329" s="2" t="s">
        <v>989</v>
      </c>
    </row>
    <row r="330" spans="1:72" s="3" customFormat="1" ht="18.75" x14ac:dyDescent="0.25">
      <c r="A330" s="320" t="s">
        <v>1024</v>
      </c>
      <c r="B330" s="321"/>
      <c r="C330" s="321"/>
      <c r="D330" s="321"/>
      <c r="E330" s="321"/>
      <c r="F330" s="321"/>
      <c r="G330" s="321"/>
      <c r="H330" s="321"/>
      <c r="I330" s="321"/>
      <c r="J330" s="321"/>
      <c r="K330" s="322"/>
      <c r="L330" s="61">
        <v>489798.93</v>
      </c>
      <c r="M330" s="61"/>
      <c r="N330" s="61"/>
      <c r="O330" s="61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S330" s="41"/>
      <c r="BT330" s="2" t="s">
        <v>1024</v>
      </c>
    </row>
    <row r="331" spans="1:72" s="3" customFormat="1" ht="18.75" x14ac:dyDescent="0.25">
      <c r="A331" s="320" t="s">
        <v>990</v>
      </c>
      <c r="B331" s="321"/>
      <c r="C331" s="321"/>
      <c r="D331" s="321"/>
      <c r="E331" s="321"/>
      <c r="F331" s="321"/>
      <c r="G331" s="321"/>
      <c r="H331" s="321"/>
      <c r="I331" s="321"/>
      <c r="J331" s="321"/>
      <c r="K331" s="322"/>
      <c r="L331" s="61">
        <v>11150385.75</v>
      </c>
      <c r="M331" s="61"/>
      <c r="N331" s="61"/>
      <c r="O331" s="61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S331" s="41"/>
      <c r="BT331" s="2" t="s">
        <v>990</v>
      </c>
    </row>
    <row r="332" spans="1:72" s="3" customFormat="1" ht="18.75" x14ac:dyDescent="0.25">
      <c r="A332" s="320" t="s">
        <v>991</v>
      </c>
      <c r="B332" s="321"/>
      <c r="C332" s="321"/>
      <c r="D332" s="321"/>
      <c r="E332" s="321"/>
      <c r="F332" s="321"/>
      <c r="G332" s="321"/>
      <c r="H332" s="321"/>
      <c r="I332" s="321"/>
      <c r="J332" s="321"/>
      <c r="K332" s="322"/>
      <c r="L332" s="61">
        <v>101522.43</v>
      </c>
      <c r="M332" s="61"/>
      <c r="N332" s="61"/>
      <c r="O332" s="61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S332" s="41"/>
      <c r="BT332" s="2" t="s">
        <v>991</v>
      </c>
    </row>
    <row r="333" spans="1:72" s="3" customFormat="1" ht="18.75" x14ac:dyDescent="0.25">
      <c r="A333" s="320" t="s">
        <v>1025</v>
      </c>
      <c r="B333" s="321"/>
      <c r="C333" s="321"/>
      <c r="D333" s="321"/>
      <c r="E333" s="321"/>
      <c r="F333" s="321"/>
      <c r="G333" s="321"/>
      <c r="H333" s="321"/>
      <c r="I333" s="321"/>
      <c r="J333" s="321"/>
      <c r="K333" s="322"/>
      <c r="L333" s="61">
        <v>21609.34</v>
      </c>
      <c r="M333" s="61"/>
      <c r="N333" s="61"/>
      <c r="O333" s="61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S333" s="41"/>
      <c r="BT333" s="2" t="s">
        <v>1025</v>
      </c>
    </row>
    <row r="334" spans="1:72" s="3" customFormat="1" ht="18.75" x14ac:dyDescent="0.25">
      <c r="A334" s="320" t="s">
        <v>993</v>
      </c>
      <c r="B334" s="321"/>
      <c r="C334" s="321"/>
      <c r="D334" s="321"/>
      <c r="E334" s="321"/>
      <c r="F334" s="321"/>
      <c r="G334" s="321"/>
      <c r="H334" s="321"/>
      <c r="I334" s="321"/>
      <c r="J334" s="321"/>
      <c r="K334" s="322"/>
      <c r="L334" s="61">
        <v>310154.07</v>
      </c>
      <c r="M334" s="61"/>
      <c r="N334" s="61"/>
      <c r="O334" s="61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S334" s="41"/>
      <c r="BT334" s="2" t="s">
        <v>993</v>
      </c>
    </row>
    <row r="335" spans="1:72" s="3" customFormat="1" ht="18.75" x14ac:dyDescent="0.25">
      <c r="A335" s="320" t="s">
        <v>994</v>
      </c>
      <c r="B335" s="321"/>
      <c r="C335" s="321"/>
      <c r="D335" s="321"/>
      <c r="E335" s="321"/>
      <c r="F335" s="321"/>
      <c r="G335" s="321"/>
      <c r="H335" s="321"/>
      <c r="I335" s="321"/>
      <c r="J335" s="321"/>
      <c r="K335" s="322"/>
      <c r="L335" s="61">
        <v>489940.73</v>
      </c>
      <c r="M335" s="61"/>
      <c r="N335" s="61"/>
      <c r="O335" s="61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S335" s="41"/>
      <c r="BT335" s="2" t="s">
        <v>994</v>
      </c>
    </row>
    <row r="336" spans="1:72" s="3" customFormat="1" ht="18.75" x14ac:dyDescent="0.25">
      <c r="A336" s="320" t="s">
        <v>995</v>
      </c>
      <c r="B336" s="321"/>
      <c r="C336" s="321"/>
      <c r="D336" s="321"/>
      <c r="E336" s="321"/>
      <c r="F336" s="321"/>
      <c r="G336" s="321"/>
      <c r="H336" s="321"/>
      <c r="I336" s="321"/>
      <c r="J336" s="321"/>
      <c r="K336" s="322"/>
      <c r="L336" s="61">
        <v>255261.61</v>
      </c>
      <c r="M336" s="61"/>
      <c r="N336" s="61"/>
      <c r="O336" s="61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S336" s="41"/>
      <c r="BT336" s="2" t="s">
        <v>995</v>
      </c>
    </row>
    <row r="337" spans="1:95" s="3" customFormat="1" ht="18.75" x14ac:dyDescent="0.25">
      <c r="A337" s="320" t="s">
        <v>996</v>
      </c>
      <c r="B337" s="321"/>
      <c r="C337" s="321"/>
      <c r="D337" s="321"/>
      <c r="E337" s="321"/>
      <c r="F337" s="321"/>
      <c r="G337" s="321"/>
      <c r="H337" s="321"/>
      <c r="I337" s="321"/>
      <c r="J337" s="321"/>
      <c r="K337" s="322"/>
      <c r="L337" s="61">
        <v>12486909.449999999</v>
      </c>
      <c r="M337" s="61"/>
      <c r="N337" s="61"/>
      <c r="O337" s="61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S337" s="41"/>
      <c r="BT337" s="2" t="s">
        <v>996</v>
      </c>
    </row>
    <row r="338" spans="1:95" s="3" customFormat="1" ht="18.75" x14ac:dyDescent="0.25">
      <c r="A338" s="320" t="s">
        <v>997</v>
      </c>
      <c r="B338" s="321"/>
      <c r="C338" s="321"/>
      <c r="D338" s="321"/>
      <c r="E338" s="321"/>
      <c r="F338" s="321"/>
      <c r="G338" s="321"/>
      <c r="H338" s="321"/>
      <c r="I338" s="321"/>
      <c r="J338" s="321"/>
      <c r="K338" s="322"/>
      <c r="L338" s="61">
        <v>649319.29</v>
      </c>
      <c r="M338" s="61"/>
      <c r="N338" s="61"/>
      <c r="O338" s="61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S338" s="41"/>
      <c r="BT338" s="2" t="s">
        <v>997</v>
      </c>
    </row>
    <row r="339" spans="1:95" s="3" customFormat="1" ht="18.75" x14ac:dyDescent="0.25">
      <c r="A339" s="317" t="s">
        <v>988</v>
      </c>
      <c r="B339" s="318"/>
      <c r="C339" s="318"/>
      <c r="D339" s="318"/>
      <c r="E339" s="318"/>
      <c r="F339" s="318"/>
      <c r="G339" s="318"/>
      <c r="H339" s="318"/>
      <c r="I339" s="318"/>
      <c r="J339" s="318"/>
      <c r="K339" s="319"/>
      <c r="L339" s="39">
        <v>13136228.74</v>
      </c>
      <c r="M339" s="39"/>
      <c r="N339" s="39"/>
      <c r="O339" s="39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S339" s="41"/>
      <c r="BU339" s="41" t="s">
        <v>988</v>
      </c>
    </row>
    <row r="340" spans="1:95" s="3" customFormat="1" ht="18.75" x14ac:dyDescent="0.25">
      <c r="A340" s="320" t="s">
        <v>998</v>
      </c>
      <c r="B340" s="321"/>
      <c r="C340" s="321"/>
      <c r="D340" s="321"/>
      <c r="E340" s="321"/>
      <c r="F340" s="321"/>
      <c r="G340" s="321"/>
      <c r="H340" s="321"/>
      <c r="I340" s="321"/>
      <c r="J340" s="321"/>
      <c r="K340" s="322"/>
      <c r="L340" s="61">
        <v>275860.8</v>
      </c>
      <c r="M340" s="61"/>
      <c r="N340" s="61"/>
      <c r="O340" s="61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S340" s="41"/>
      <c r="BT340" s="2" t="s">
        <v>998</v>
      </c>
      <c r="BU340" s="41"/>
    </row>
    <row r="341" spans="1:95" s="3" customFormat="1" ht="18.75" x14ac:dyDescent="0.25">
      <c r="A341" s="320" t="s">
        <v>999</v>
      </c>
      <c r="B341" s="321"/>
      <c r="C341" s="321"/>
      <c r="D341" s="321"/>
      <c r="E341" s="321"/>
      <c r="F341" s="321"/>
      <c r="G341" s="321"/>
      <c r="H341" s="321"/>
      <c r="I341" s="321"/>
      <c r="J341" s="321"/>
      <c r="K341" s="322"/>
      <c r="L341" s="61">
        <v>459768.01</v>
      </c>
      <c r="M341" s="61"/>
      <c r="N341" s="61"/>
      <c r="O341" s="61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S341" s="41"/>
      <c r="BT341" s="2" t="s">
        <v>999</v>
      </c>
      <c r="BU341" s="41"/>
    </row>
    <row r="342" spans="1:95" s="3" customFormat="1" ht="18.75" x14ac:dyDescent="0.25">
      <c r="A342" s="320" t="s">
        <v>1000</v>
      </c>
      <c r="B342" s="321"/>
      <c r="C342" s="321"/>
      <c r="D342" s="321"/>
      <c r="E342" s="321"/>
      <c r="F342" s="321"/>
      <c r="G342" s="321"/>
      <c r="H342" s="321"/>
      <c r="I342" s="321"/>
      <c r="J342" s="321"/>
      <c r="K342" s="322"/>
      <c r="L342" s="61">
        <v>328405.71999999997</v>
      </c>
      <c r="M342" s="61"/>
      <c r="N342" s="61"/>
      <c r="O342" s="61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S342" s="41"/>
      <c r="BT342" s="2" t="s">
        <v>1000</v>
      </c>
      <c r="BU342" s="41"/>
    </row>
    <row r="343" spans="1:95" s="3" customFormat="1" ht="18.75" x14ac:dyDescent="0.25">
      <c r="A343" s="320" t="s">
        <v>1001</v>
      </c>
      <c r="B343" s="321"/>
      <c r="C343" s="321"/>
      <c r="D343" s="321"/>
      <c r="E343" s="321"/>
      <c r="F343" s="321"/>
      <c r="G343" s="321"/>
      <c r="H343" s="321"/>
      <c r="I343" s="321"/>
      <c r="J343" s="321"/>
      <c r="K343" s="322"/>
      <c r="L343" s="61">
        <v>262724.57</v>
      </c>
      <c r="M343" s="61"/>
      <c r="N343" s="61"/>
      <c r="O343" s="61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S343" s="41"/>
      <c r="BT343" s="2" t="s">
        <v>1001</v>
      </c>
      <c r="BU343" s="41"/>
    </row>
    <row r="344" spans="1:95" s="3" customFormat="1" ht="18.75" x14ac:dyDescent="0.25">
      <c r="A344" s="317" t="s">
        <v>988</v>
      </c>
      <c r="B344" s="318"/>
      <c r="C344" s="318"/>
      <c r="D344" s="318"/>
      <c r="E344" s="318"/>
      <c r="F344" s="318"/>
      <c r="G344" s="318"/>
      <c r="H344" s="318"/>
      <c r="I344" s="318"/>
      <c r="J344" s="318"/>
      <c r="K344" s="319"/>
      <c r="L344" s="39">
        <v>14462987.84</v>
      </c>
      <c r="M344" s="39"/>
      <c r="N344" s="39"/>
      <c r="O344" s="39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S344" s="41"/>
      <c r="BU344" s="41" t="s">
        <v>988</v>
      </c>
    </row>
    <row r="345" spans="1:95" s="3" customFormat="1" ht="18.75" x14ac:dyDescent="0.25">
      <c r="A345" s="320" t="s">
        <v>4086</v>
      </c>
      <c r="B345" s="321"/>
      <c r="C345" s="321"/>
      <c r="D345" s="321"/>
      <c r="E345" s="321"/>
      <c r="F345" s="321"/>
      <c r="G345" s="321"/>
      <c r="H345" s="321"/>
      <c r="I345" s="321"/>
      <c r="J345" s="321"/>
      <c r="K345" s="322"/>
      <c r="L345" s="61">
        <v>14773141.91</v>
      </c>
      <c r="M345" s="61"/>
      <c r="N345" s="61"/>
      <c r="O345" s="61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S345" s="41"/>
      <c r="BT345" s="2" t="s">
        <v>4086</v>
      </c>
      <c r="BU345" s="41"/>
    </row>
    <row r="346" spans="1:95" s="3" customFormat="1" ht="18.75" x14ac:dyDescent="0.25">
      <c r="A346" s="320" t="s">
        <v>1003</v>
      </c>
      <c r="B346" s="321"/>
      <c r="C346" s="321"/>
      <c r="D346" s="321"/>
      <c r="E346" s="321"/>
      <c r="F346" s="321"/>
      <c r="G346" s="321"/>
      <c r="H346" s="321"/>
      <c r="I346" s="321"/>
      <c r="J346" s="321"/>
      <c r="K346" s="322"/>
      <c r="L346" s="61">
        <v>443194.26</v>
      </c>
      <c r="M346" s="61"/>
      <c r="N346" s="61"/>
      <c r="O346" s="61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S346" s="41"/>
      <c r="BT346" s="2" t="s">
        <v>1003</v>
      </c>
      <c r="BU346" s="41"/>
    </row>
    <row r="347" spans="1:95" s="116" customFormat="1" ht="18.75" x14ac:dyDescent="0.25">
      <c r="A347" s="324" t="s">
        <v>5479</v>
      </c>
      <c r="B347" s="325"/>
      <c r="C347" s="325"/>
      <c r="D347" s="325"/>
      <c r="E347" s="325"/>
      <c r="F347" s="325"/>
      <c r="G347" s="325"/>
      <c r="H347" s="325"/>
      <c r="I347" s="325"/>
      <c r="J347" s="325"/>
      <c r="K347" s="326"/>
      <c r="L347" s="117">
        <f>L345+L346</f>
        <v>15216336.17</v>
      </c>
      <c r="M347" s="117"/>
      <c r="N347" s="117"/>
      <c r="O347" s="117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/>
      <c r="AS347" s="65"/>
      <c r="AT347" s="65"/>
      <c r="AU347" s="65"/>
      <c r="AV347" s="65"/>
      <c r="AW347" s="65"/>
      <c r="AX347" s="65"/>
      <c r="AY347" s="65"/>
      <c r="AZ347" s="65"/>
      <c r="BA347" s="65"/>
      <c r="BB347" s="65"/>
      <c r="BC347" s="65"/>
      <c r="BD347" s="65"/>
      <c r="BE347" s="65"/>
      <c r="BF347" s="65"/>
      <c r="BG347" s="65"/>
      <c r="BH347" s="65"/>
      <c r="BI347" s="65"/>
      <c r="BJ347" s="65"/>
      <c r="BK347" s="65"/>
      <c r="BL347" s="65"/>
      <c r="BM347" s="65"/>
      <c r="BN347" s="65"/>
      <c r="BO347" s="65"/>
      <c r="BP347" s="65"/>
      <c r="BQ347" s="65"/>
      <c r="BR347" s="65"/>
      <c r="BS347" s="65"/>
      <c r="BT347" s="65"/>
      <c r="BU347" s="65" t="s">
        <v>1004</v>
      </c>
      <c r="BV347" s="65"/>
      <c r="BW347" s="65"/>
    </row>
    <row r="348" spans="1:95" s="121" customFormat="1" ht="15" customHeight="1" x14ac:dyDescent="0.25">
      <c r="A348" s="327" t="s">
        <v>5480</v>
      </c>
      <c r="B348" s="328"/>
      <c r="C348" s="328"/>
      <c r="D348" s="328"/>
      <c r="E348" s="328"/>
      <c r="F348" s="328"/>
      <c r="G348" s="328"/>
      <c r="H348" s="328"/>
      <c r="I348" s="328"/>
      <c r="J348" s="328"/>
      <c r="K348" s="329"/>
      <c r="L348" s="118">
        <f>L331*1.052*1.021*1.035*1.025*1.02*1.03</f>
        <v>13348515.979242982</v>
      </c>
      <c r="M348" s="119"/>
      <c r="N348" s="120"/>
      <c r="O348" s="120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  <c r="BI348" s="65"/>
      <c r="BJ348" s="65"/>
      <c r="BK348" s="65"/>
      <c r="BL348" s="65"/>
      <c r="BM348" s="65"/>
      <c r="BN348" s="65"/>
      <c r="BO348" s="65"/>
      <c r="BP348" s="65"/>
      <c r="BQ348" s="65"/>
      <c r="BR348" s="65"/>
      <c r="BS348" s="65"/>
      <c r="BT348" s="65"/>
      <c r="BU348" s="65"/>
      <c r="BV348" s="65"/>
      <c r="BW348" s="65"/>
      <c r="CG348" s="122"/>
      <c r="CI348" s="122" t="s">
        <v>1004</v>
      </c>
      <c r="CK348" s="123"/>
      <c r="CL348" s="124"/>
      <c r="CM348" s="124"/>
      <c r="CN348" s="124"/>
      <c r="CO348" s="124"/>
      <c r="CP348" s="124"/>
      <c r="CQ348" s="124"/>
    </row>
    <row r="349" spans="1:95" s="121" customFormat="1" ht="15" customHeight="1" x14ac:dyDescent="0.25">
      <c r="A349" s="327" t="s">
        <v>5486</v>
      </c>
      <c r="B349" s="328"/>
      <c r="C349" s="328"/>
      <c r="D349" s="328"/>
      <c r="E349" s="328"/>
      <c r="F349" s="328"/>
      <c r="G349" s="328"/>
      <c r="H349" s="328"/>
      <c r="I349" s="328"/>
      <c r="J349" s="328"/>
      <c r="K349" s="329"/>
      <c r="L349" s="118">
        <f>L334*1.03</f>
        <v>319458.69210000004</v>
      </c>
      <c r="M349" s="119"/>
      <c r="N349" s="120"/>
      <c r="O349" s="120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  <c r="BI349" s="65"/>
      <c r="BJ349" s="65"/>
      <c r="BK349" s="65"/>
      <c r="BL349" s="65"/>
      <c r="BM349" s="65"/>
      <c r="BN349" s="65"/>
      <c r="BO349" s="65"/>
      <c r="BP349" s="65"/>
      <c r="BQ349" s="65"/>
      <c r="BR349" s="65"/>
      <c r="BS349" s="65"/>
      <c r="BT349" s="65"/>
      <c r="BU349" s="65"/>
      <c r="BV349" s="65"/>
      <c r="BW349" s="65"/>
      <c r="CG349" s="122"/>
      <c r="CI349" s="122" t="s">
        <v>1004</v>
      </c>
      <c r="CK349" s="123"/>
      <c r="CL349" s="124"/>
      <c r="CM349" s="124"/>
      <c r="CN349" s="124"/>
      <c r="CO349" s="124"/>
      <c r="CP349" s="124"/>
      <c r="CQ349" s="124"/>
    </row>
    <row r="350" spans="1:95" s="121" customFormat="1" ht="15" customHeight="1" x14ac:dyDescent="0.25">
      <c r="A350" s="327" t="s">
        <v>5481</v>
      </c>
      <c r="B350" s="328"/>
      <c r="C350" s="328"/>
      <c r="D350" s="328"/>
      <c r="E350" s="328"/>
      <c r="F350" s="328"/>
      <c r="G350" s="328"/>
      <c r="H350" s="328"/>
      <c r="I350" s="328"/>
      <c r="J350" s="328"/>
      <c r="K350" s="329"/>
      <c r="L350" s="118">
        <f>L347-L348-L349</f>
        <v>1548361.4986570175</v>
      </c>
      <c r="M350" s="119"/>
      <c r="N350" s="120"/>
      <c r="O350" s="120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  <c r="BI350" s="65"/>
      <c r="BJ350" s="65"/>
      <c r="BK350" s="65"/>
      <c r="BL350" s="65"/>
      <c r="BM350" s="65"/>
      <c r="BN350" s="65"/>
      <c r="BO350" s="65"/>
      <c r="BP350" s="65"/>
      <c r="BQ350" s="65"/>
      <c r="BR350" s="65"/>
      <c r="BS350" s="65"/>
      <c r="BT350" s="65"/>
      <c r="BU350" s="65"/>
      <c r="BV350" s="65"/>
      <c r="BW350" s="65"/>
      <c r="CG350" s="122"/>
      <c r="CI350" s="122" t="s">
        <v>1004</v>
      </c>
      <c r="CK350" s="123"/>
      <c r="CL350" s="124"/>
      <c r="CM350" s="124"/>
      <c r="CN350" s="124"/>
      <c r="CO350" s="124"/>
      <c r="CP350" s="124"/>
      <c r="CQ350" s="124"/>
    </row>
    <row r="351" spans="1:95" s="65" customFormat="1" ht="15" customHeight="1" x14ac:dyDescent="0.25">
      <c r="A351" s="330" t="s">
        <v>5482</v>
      </c>
      <c r="B351" s="331"/>
      <c r="C351" s="331"/>
      <c r="D351" s="331"/>
      <c r="E351" s="331"/>
      <c r="F351" s="331"/>
      <c r="G351" s="331"/>
      <c r="H351" s="331"/>
      <c r="I351" s="331"/>
      <c r="J351" s="331"/>
      <c r="K351" s="332"/>
      <c r="L351" s="125">
        <f>'00-ЭС1.СУБ'!L202</f>
        <v>1</v>
      </c>
      <c r="M351" s="89"/>
      <c r="N351" s="126"/>
      <c r="O351" s="89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CG351" s="95"/>
      <c r="CH351" s="101" t="s">
        <v>1003</v>
      </c>
      <c r="CI351" s="95"/>
      <c r="CK351" s="127"/>
    </row>
    <row r="352" spans="1:95" s="65" customFormat="1" ht="28.5" customHeight="1" x14ac:dyDescent="0.25">
      <c r="A352" s="330" t="s">
        <v>5483</v>
      </c>
      <c r="B352" s="331"/>
      <c r="C352" s="331"/>
      <c r="D352" s="331"/>
      <c r="E352" s="331"/>
      <c r="F352" s="331"/>
      <c r="G352" s="331"/>
      <c r="H352" s="331"/>
      <c r="I352" s="331"/>
      <c r="J352" s="331"/>
      <c r="K352" s="332"/>
      <c r="L352" s="128">
        <f>L348+L349+L350*L351</f>
        <v>15216336.17</v>
      </c>
      <c r="M352" s="129"/>
      <c r="N352" s="98"/>
      <c r="O352" s="98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CG352" s="95"/>
      <c r="CI352" s="95" t="s">
        <v>1004</v>
      </c>
      <c r="CK352" s="130"/>
    </row>
    <row r="353" spans="1:91" s="65" customFormat="1" ht="15" customHeight="1" x14ac:dyDescent="0.25">
      <c r="A353" s="333" t="s">
        <v>1005</v>
      </c>
      <c r="B353" s="334"/>
      <c r="C353" s="334"/>
      <c r="D353" s="334"/>
      <c r="E353" s="334"/>
      <c r="F353" s="334"/>
      <c r="G353" s="334"/>
      <c r="H353" s="334"/>
      <c r="I353" s="334"/>
      <c r="J353" s="334"/>
      <c r="K353" s="335"/>
      <c r="L353" s="131">
        <f>L352*0.2</f>
        <v>3043267.2340000002</v>
      </c>
      <c r="M353" s="89"/>
      <c r="N353" s="89"/>
      <c r="O353" s="89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CG353" s="95"/>
      <c r="CH353" s="101" t="s">
        <v>1005</v>
      </c>
      <c r="CI353" s="95"/>
    </row>
    <row r="354" spans="1:91" s="65" customFormat="1" ht="15" customHeight="1" x14ac:dyDescent="0.25">
      <c r="A354" s="330" t="s">
        <v>1006</v>
      </c>
      <c r="B354" s="331"/>
      <c r="C354" s="331"/>
      <c r="D354" s="331"/>
      <c r="E354" s="331"/>
      <c r="F354" s="331"/>
      <c r="G354" s="331"/>
      <c r="H354" s="331"/>
      <c r="I354" s="331"/>
      <c r="J354" s="331"/>
      <c r="K354" s="332"/>
      <c r="L354" s="132">
        <f>L352+L353</f>
        <v>18259603.403999999</v>
      </c>
      <c r="M354" s="98"/>
      <c r="N354" s="98"/>
      <c r="O354" s="98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CG354" s="95"/>
      <c r="CI354" s="95"/>
      <c r="CJ354" s="95" t="s">
        <v>1006</v>
      </c>
      <c r="CM354" s="127"/>
    </row>
    <row r="355" spans="1:91" s="16" customFormat="1" ht="12.75" customHeight="1" x14ac:dyDescent="0.2">
      <c r="A355" s="323"/>
      <c r="B355" s="323"/>
      <c r="C355" s="323"/>
      <c r="D355" s="323"/>
      <c r="E355" s="323"/>
      <c r="F355" s="323"/>
      <c r="G355" s="323"/>
      <c r="H355" s="323"/>
      <c r="I355" s="323"/>
      <c r="J355" s="323"/>
      <c r="K355" s="323"/>
      <c r="L355" s="323"/>
      <c r="M355" s="323"/>
      <c r="N355" s="323"/>
      <c r="O355" s="323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</row>
    <row r="356" spans="1:91" s="135" customFormat="1" ht="12.75" customHeight="1" x14ac:dyDescent="0.2">
      <c r="A356" s="287" t="s">
        <v>5484</v>
      </c>
      <c r="B356" s="287"/>
      <c r="C356" s="287"/>
      <c r="D356" s="287"/>
      <c r="E356" s="287"/>
      <c r="F356" s="287"/>
      <c r="G356" s="287"/>
      <c r="H356" s="287"/>
      <c r="I356" s="287"/>
      <c r="J356" s="287"/>
      <c r="K356" s="287"/>
      <c r="L356" s="287"/>
      <c r="M356" s="287"/>
      <c r="N356" s="287"/>
      <c r="O356" s="287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AA356" s="134"/>
      <c r="AB356" s="134"/>
      <c r="AC356" s="134"/>
      <c r="AD356" s="134"/>
      <c r="AE356" s="134"/>
      <c r="AF356" s="134"/>
      <c r="AG356" s="134"/>
      <c r="AH356" s="134"/>
      <c r="AI356" s="134"/>
      <c r="AJ356" s="134"/>
      <c r="AK356" s="134"/>
      <c r="AL356" s="134"/>
      <c r="AM356" s="134"/>
      <c r="AN356" s="134"/>
      <c r="AO356" s="134"/>
      <c r="AP356" s="134"/>
      <c r="AQ356" s="134"/>
      <c r="AR356" s="134"/>
      <c r="AS356" s="134"/>
      <c r="AT356" s="134"/>
      <c r="AU356" s="134"/>
      <c r="AV356" s="134"/>
      <c r="AW356" s="134"/>
      <c r="AX356" s="134"/>
      <c r="AY356" s="134"/>
      <c r="AZ356" s="134"/>
      <c r="BA356" s="134"/>
      <c r="BB356" s="134"/>
      <c r="BC356" s="134"/>
      <c r="BD356" s="134"/>
      <c r="BE356" s="134"/>
      <c r="BF356" s="134"/>
      <c r="BG356" s="134"/>
      <c r="BH356" s="134"/>
      <c r="BI356" s="134"/>
      <c r="BJ356" s="134"/>
      <c r="BK356" s="134"/>
      <c r="BL356" s="134"/>
      <c r="BM356" s="134"/>
      <c r="BN356" s="134"/>
      <c r="BO356" s="134"/>
      <c r="BP356" s="134"/>
      <c r="BQ356" s="134"/>
      <c r="BR356" s="134"/>
      <c r="BS356" s="134"/>
      <c r="BT356" s="134"/>
      <c r="BU356" s="134"/>
      <c r="BV356" s="134"/>
    </row>
    <row r="357" spans="1:91" s="135" customFormat="1" ht="12.75" customHeight="1" x14ac:dyDescent="0.2">
      <c r="A357" s="288" t="s">
        <v>1007</v>
      </c>
      <c r="B357" s="288"/>
      <c r="C357" s="288"/>
      <c r="D357" s="288"/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88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AA357" s="134"/>
      <c r="AB357" s="134"/>
      <c r="AC357" s="134"/>
      <c r="AD357" s="134"/>
      <c r="AE357" s="134"/>
      <c r="AF357" s="134"/>
      <c r="AG357" s="134"/>
      <c r="AH357" s="134"/>
      <c r="AI357" s="134"/>
      <c r="AJ357" s="134"/>
      <c r="AK357" s="134"/>
      <c r="AL357" s="134"/>
      <c r="AM357" s="134"/>
      <c r="AN357" s="134"/>
      <c r="AO357" s="134"/>
      <c r="AP357" s="134"/>
      <c r="AQ357" s="134"/>
      <c r="AR357" s="134"/>
      <c r="AS357" s="134"/>
      <c r="AT357" s="134"/>
      <c r="AU357" s="134"/>
      <c r="AV357" s="134"/>
      <c r="AW357" s="134"/>
      <c r="AX357" s="134"/>
      <c r="AY357" s="134"/>
      <c r="AZ357" s="134"/>
      <c r="BA357" s="134"/>
      <c r="BB357" s="134"/>
      <c r="BC357" s="134"/>
      <c r="BD357" s="134"/>
      <c r="BE357" s="134"/>
      <c r="BF357" s="134"/>
      <c r="BG357" s="134"/>
      <c r="BH357" s="134"/>
      <c r="BI357" s="134"/>
      <c r="BJ357" s="134"/>
      <c r="BK357" s="134"/>
      <c r="BL357" s="134"/>
      <c r="BM357" s="134"/>
      <c r="BN357" s="134"/>
      <c r="BO357" s="134"/>
      <c r="BP357" s="134"/>
      <c r="BQ357" s="134"/>
      <c r="BR357" s="134"/>
      <c r="BS357" s="134"/>
      <c r="BT357" s="134"/>
      <c r="BU357" s="134"/>
      <c r="BV357" s="134"/>
    </row>
    <row r="358" spans="1:91" s="135" customFormat="1" ht="13.5" customHeight="1" x14ac:dyDescent="0.2">
      <c r="A358" s="137"/>
      <c r="B358" s="137"/>
      <c r="C358" s="137"/>
      <c r="D358" s="137"/>
      <c r="E358" s="137"/>
      <c r="F358" s="137"/>
      <c r="G358" s="137"/>
      <c r="H358" s="138"/>
      <c r="I358" s="139"/>
      <c r="J358" s="139"/>
      <c r="K358" s="139"/>
      <c r="L358" s="139"/>
      <c r="M358" s="137"/>
      <c r="N358" s="137"/>
      <c r="O358" s="137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AA358" s="134"/>
      <c r="AB358" s="134"/>
      <c r="AC358" s="134"/>
      <c r="AD358" s="134"/>
      <c r="AE358" s="134"/>
      <c r="AF358" s="134"/>
      <c r="AG358" s="134"/>
      <c r="AH358" s="134"/>
      <c r="AI358" s="134"/>
      <c r="AJ358" s="134"/>
      <c r="AK358" s="134"/>
      <c r="AL358" s="134"/>
      <c r="AM358" s="134"/>
      <c r="AN358" s="134"/>
      <c r="AO358" s="134"/>
      <c r="AP358" s="134"/>
      <c r="AQ358" s="134"/>
      <c r="AR358" s="134"/>
      <c r="AS358" s="134"/>
      <c r="AT358" s="134"/>
      <c r="AU358" s="134"/>
      <c r="AV358" s="134"/>
      <c r="AW358" s="134"/>
      <c r="AX358" s="134"/>
      <c r="AY358" s="134"/>
      <c r="AZ358" s="134"/>
      <c r="BA358" s="134"/>
      <c r="BB358" s="134"/>
      <c r="BC358" s="134"/>
      <c r="BD358" s="134"/>
      <c r="BE358" s="134"/>
      <c r="BF358" s="134"/>
      <c r="BG358" s="134"/>
      <c r="BH358" s="134"/>
      <c r="BI358" s="134"/>
      <c r="BJ358" s="134"/>
      <c r="BK358" s="134"/>
      <c r="BL358" s="134"/>
      <c r="BM358" s="134"/>
      <c r="BN358" s="134"/>
      <c r="BO358" s="134"/>
      <c r="BP358" s="134"/>
      <c r="BQ358" s="134"/>
      <c r="BR358" s="134"/>
      <c r="BS358" s="134"/>
      <c r="BT358" s="134"/>
      <c r="BU358" s="134"/>
      <c r="BV358" s="134"/>
    </row>
    <row r="359" spans="1:91" s="135" customFormat="1" ht="12.75" customHeight="1" x14ac:dyDescent="0.2">
      <c r="A359" s="287" t="s">
        <v>5485</v>
      </c>
      <c r="B359" s="287"/>
      <c r="C359" s="287"/>
      <c r="D359" s="287"/>
      <c r="E359" s="287"/>
      <c r="F359" s="287"/>
      <c r="G359" s="287"/>
      <c r="H359" s="287"/>
      <c r="I359" s="287"/>
      <c r="J359" s="287"/>
      <c r="K359" s="287"/>
      <c r="L359" s="287"/>
      <c r="M359" s="287"/>
      <c r="N359" s="287"/>
      <c r="O359" s="287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AA359" s="134"/>
      <c r="AB359" s="134"/>
      <c r="AC359" s="134"/>
      <c r="AD359" s="134"/>
      <c r="AE359" s="134"/>
      <c r="AF359" s="134"/>
      <c r="AG359" s="134"/>
      <c r="AH359" s="134"/>
      <c r="AI359" s="134"/>
      <c r="AJ359" s="134"/>
      <c r="AK359" s="134"/>
      <c r="AL359" s="134"/>
      <c r="AM359" s="134"/>
      <c r="AN359" s="134"/>
      <c r="AO359" s="134"/>
      <c r="AP359" s="134"/>
      <c r="AQ359" s="134"/>
      <c r="AR359" s="134"/>
      <c r="AS359" s="134"/>
      <c r="AT359" s="134"/>
      <c r="AU359" s="134"/>
      <c r="AV359" s="134"/>
      <c r="AW359" s="134"/>
      <c r="AX359" s="134"/>
      <c r="AY359" s="134"/>
      <c r="AZ359" s="134"/>
      <c r="BA359" s="134"/>
      <c r="BB359" s="134"/>
      <c r="BC359" s="134"/>
      <c r="BD359" s="134"/>
      <c r="BE359" s="134"/>
      <c r="BF359" s="134"/>
      <c r="BG359" s="134"/>
      <c r="BH359" s="134"/>
      <c r="BI359" s="134"/>
      <c r="BJ359" s="134"/>
      <c r="BK359" s="134"/>
      <c r="BL359" s="134"/>
      <c r="BM359" s="134"/>
      <c r="BN359" s="134"/>
      <c r="BO359" s="134"/>
      <c r="BP359" s="134"/>
      <c r="BQ359" s="134"/>
      <c r="BR359" s="134"/>
      <c r="BS359" s="134"/>
      <c r="BT359" s="134"/>
      <c r="BU359" s="134"/>
      <c r="BV359" s="134"/>
    </row>
    <row r="360" spans="1:91" s="135" customFormat="1" ht="12.75" customHeight="1" x14ac:dyDescent="0.2">
      <c r="A360" s="288" t="s">
        <v>1007</v>
      </c>
      <c r="B360" s="288"/>
      <c r="C360" s="288"/>
      <c r="D360" s="288"/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88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AA360" s="134"/>
      <c r="AB360" s="134"/>
      <c r="AC360" s="134"/>
      <c r="AD360" s="134"/>
      <c r="AE360" s="134"/>
      <c r="AF360" s="134"/>
      <c r="AG360" s="134"/>
      <c r="AH360" s="134"/>
      <c r="AI360" s="134"/>
      <c r="AJ360" s="134"/>
      <c r="AK360" s="134"/>
      <c r="AL360" s="134"/>
      <c r="AM360" s="134"/>
      <c r="AN360" s="134"/>
      <c r="AO360" s="134"/>
      <c r="AP360" s="134"/>
      <c r="AQ360" s="134"/>
      <c r="AR360" s="134"/>
      <c r="AS360" s="134"/>
      <c r="AT360" s="134"/>
      <c r="AU360" s="134"/>
      <c r="AV360" s="134"/>
      <c r="AW360" s="134"/>
      <c r="AX360" s="134"/>
      <c r="AY360" s="134"/>
      <c r="AZ360" s="134"/>
      <c r="BA360" s="134"/>
      <c r="BB360" s="134"/>
      <c r="BC360" s="134"/>
      <c r="BD360" s="134"/>
      <c r="BE360" s="134"/>
      <c r="BF360" s="134"/>
      <c r="BG360" s="134"/>
      <c r="BH360" s="134"/>
      <c r="BI360" s="134"/>
      <c r="BJ360" s="134"/>
      <c r="BK360" s="134"/>
      <c r="BL360" s="134"/>
      <c r="BM360" s="134"/>
      <c r="BN360" s="134"/>
      <c r="BO360" s="134"/>
      <c r="BP360" s="134"/>
      <c r="BQ360" s="134"/>
      <c r="BR360" s="134"/>
      <c r="BS360" s="134"/>
      <c r="BT360" s="134"/>
      <c r="BU360" s="134"/>
      <c r="BV360" s="134"/>
    </row>
    <row r="361" spans="1:91" s="135" customFormat="1" ht="13.5" customHeight="1" x14ac:dyDescent="0.2">
      <c r="A361" s="137"/>
      <c r="B361" s="137"/>
      <c r="C361" s="137"/>
      <c r="D361" s="137"/>
      <c r="E361" s="137"/>
      <c r="F361" s="137"/>
      <c r="G361" s="137"/>
      <c r="H361" s="138"/>
      <c r="I361" s="139"/>
      <c r="J361" s="139"/>
      <c r="K361" s="139"/>
      <c r="L361" s="139"/>
      <c r="M361" s="137"/>
      <c r="N361" s="137"/>
      <c r="O361" s="137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AA361" s="134"/>
      <c r="AB361" s="134"/>
      <c r="AC361" s="134"/>
      <c r="AD361" s="134"/>
      <c r="AE361" s="134"/>
      <c r="AF361" s="134"/>
      <c r="AG361" s="134"/>
      <c r="AH361" s="134"/>
      <c r="AI361" s="134"/>
      <c r="AJ361" s="134"/>
      <c r="AK361" s="134"/>
      <c r="AL361" s="134"/>
      <c r="AM361" s="134"/>
      <c r="AN361" s="134"/>
      <c r="AO361" s="134"/>
      <c r="AP361" s="134"/>
      <c r="AQ361" s="134"/>
      <c r="AR361" s="134"/>
      <c r="AS361" s="134"/>
      <c r="AT361" s="134"/>
      <c r="AU361" s="134"/>
      <c r="AV361" s="134"/>
      <c r="AW361" s="134"/>
      <c r="AX361" s="134"/>
      <c r="AY361" s="134"/>
      <c r="AZ361" s="134"/>
      <c r="BA361" s="134"/>
      <c r="BB361" s="134"/>
      <c r="BC361" s="134"/>
      <c r="BD361" s="134"/>
      <c r="BE361" s="134"/>
      <c r="BF361" s="134"/>
      <c r="BG361" s="134"/>
      <c r="BH361" s="134"/>
      <c r="BI361" s="134"/>
      <c r="BJ361" s="134"/>
      <c r="BK361" s="134"/>
      <c r="BL361" s="134"/>
      <c r="BM361" s="134"/>
      <c r="BN361" s="134"/>
      <c r="BO361" s="134"/>
      <c r="BP361" s="134"/>
      <c r="BQ361" s="134"/>
      <c r="BR361" s="134"/>
      <c r="BS361" s="134"/>
      <c r="BT361" s="134"/>
      <c r="BU361" s="134"/>
      <c r="BV361" s="134"/>
    </row>
    <row r="362" spans="1:91" s="116" customFormat="1" ht="18.75" x14ac:dyDescent="0.25">
      <c r="A362" s="140"/>
      <c r="B362" s="140"/>
      <c r="C362" s="140"/>
      <c r="D362" s="140"/>
      <c r="E362" s="140"/>
      <c r="F362" s="140"/>
      <c r="G362" s="140"/>
      <c r="H362" s="137"/>
      <c r="I362" s="141"/>
      <c r="J362" s="141"/>
      <c r="K362" s="141"/>
      <c r="L362" s="141"/>
      <c r="M362" s="140"/>
      <c r="N362" s="140"/>
      <c r="O362" s="140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</row>
    <row r="363" spans="1:91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:91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:91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:91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:91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:91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54" xr:uid="{00000000-0001-0000-0E00-000000000000}">
    <filterColumn colId="2" showButton="0"/>
    <filterColumn colId="3" showButton="0"/>
  </autoFilter>
  <mergeCells count="229">
    <mergeCell ref="A355:O355"/>
    <mergeCell ref="A357:O357"/>
    <mergeCell ref="A348:K348"/>
    <mergeCell ref="A349:K349"/>
    <mergeCell ref="A343:K343"/>
    <mergeCell ref="A344:K344"/>
    <mergeCell ref="A345:K345"/>
    <mergeCell ref="A346:K346"/>
    <mergeCell ref="A347:K347"/>
    <mergeCell ref="A350:K350"/>
    <mergeCell ref="A351:K351"/>
    <mergeCell ref="A352:K352"/>
    <mergeCell ref="A353:K353"/>
    <mergeCell ref="A354:K354"/>
    <mergeCell ref="A356:O356"/>
    <mergeCell ref="A338:K338"/>
    <mergeCell ref="A339:K339"/>
    <mergeCell ref="A340:K340"/>
    <mergeCell ref="A341:K341"/>
    <mergeCell ref="A342:K342"/>
    <mergeCell ref="A333:K333"/>
    <mergeCell ref="A334:K334"/>
    <mergeCell ref="A335:K335"/>
    <mergeCell ref="A336:K336"/>
    <mergeCell ref="A337:K337"/>
    <mergeCell ref="A328:K328"/>
    <mergeCell ref="A329:K329"/>
    <mergeCell ref="A330:K330"/>
    <mergeCell ref="A331:K331"/>
    <mergeCell ref="A332:K332"/>
    <mergeCell ref="A323:K323"/>
    <mergeCell ref="A324:K324"/>
    <mergeCell ref="A325:K325"/>
    <mergeCell ref="A326:K326"/>
    <mergeCell ref="A327:K32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C288:E288"/>
    <mergeCell ref="C289:E289"/>
    <mergeCell ref="C290:E290"/>
    <mergeCell ref="A291:K291"/>
    <mergeCell ref="A292:K292"/>
    <mergeCell ref="C283:E283"/>
    <mergeCell ref="C284:E284"/>
    <mergeCell ref="C285:E285"/>
    <mergeCell ref="C286:E286"/>
    <mergeCell ref="C287:E287"/>
    <mergeCell ref="C273:E273"/>
    <mergeCell ref="C274:E274"/>
    <mergeCell ref="C275:E275"/>
    <mergeCell ref="C280:E280"/>
    <mergeCell ref="C282:E282"/>
    <mergeCell ref="C264:E264"/>
    <mergeCell ref="C265:E265"/>
    <mergeCell ref="C270:E270"/>
    <mergeCell ref="C271:E271"/>
    <mergeCell ref="C272:E272"/>
    <mergeCell ref="C259:E259"/>
    <mergeCell ref="C260:E260"/>
    <mergeCell ref="C261:E261"/>
    <mergeCell ref="C262:E262"/>
    <mergeCell ref="C263:E263"/>
    <mergeCell ref="C250:E250"/>
    <mergeCell ref="C251:E251"/>
    <mergeCell ref="C252:E252"/>
    <mergeCell ref="C253:E253"/>
    <mergeCell ref="C254:E254"/>
    <mergeCell ref="C244:E244"/>
    <mergeCell ref="C246:E246"/>
    <mergeCell ref="C247:E247"/>
    <mergeCell ref="C248:E248"/>
    <mergeCell ref="C249:E249"/>
    <mergeCell ref="C235:E235"/>
    <mergeCell ref="C236:E236"/>
    <mergeCell ref="C237:E237"/>
    <mergeCell ref="A238:O238"/>
    <mergeCell ref="C239:E239"/>
    <mergeCell ref="C230:E230"/>
    <mergeCell ref="C231:E231"/>
    <mergeCell ref="C232:E232"/>
    <mergeCell ref="C233:E233"/>
    <mergeCell ref="C234:E234"/>
    <mergeCell ref="C220:E220"/>
    <mergeCell ref="C221:E221"/>
    <mergeCell ref="C222:E222"/>
    <mergeCell ref="C227:E227"/>
    <mergeCell ref="C229:E229"/>
    <mergeCell ref="C211:E211"/>
    <mergeCell ref="C216:E216"/>
    <mergeCell ref="C217:E217"/>
    <mergeCell ref="C218:E218"/>
    <mergeCell ref="C219:E219"/>
    <mergeCell ref="C206:E206"/>
    <mergeCell ref="C207:E207"/>
    <mergeCell ref="C208:E208"/>
    <mergeCell ref="C209:E209"/>
    <mergeCell ref="C210:E210"/>
    <mergeCell ref="C201:E201"/>
    <mergeCell ref="C202:E202"/>
    <mergeCell ref="C203:E203"/>
    <mergeCell ref="C204:E204"/>
    <mergeCell ref="C205:E205"/>
    <mergeCell ref="C188:E188"/>
    <mergeCell ref="C192:E192"/>
    <mergeCell ref="A193:O193"/>
    <mergeCell ref="C194:E194"/>
    <mergeCell ref="C199:E199"/>
    <mergeCell ref="C183:E183"/>
    <mergeCell ref="C184:E184"/>
    <mergeCell ref="C185:E185"/>
    <mergeCell ref="C186:E186"/>
    <mergeCell ref="C187:E187"/>
    <mergeCell ref="C172:E172"/>
    <mergeCell ref="C174:E174"/>
    <mergeCell ref="C175:E175"/>
    <mergeCell ref="C180:E180"/>
    <mergeCell ref="C182:E182"/>
    <mergeCell ref="C163:E163"/>
    <mergeCell ref="C164:E164"/>
    <mergeCell ref="C165:E165"/>
    <mergeCell ref="A166:O166"/>
    <mergeCell ref="C167:E167"/>
    <mergeCell ref="C148:E148"/>
    <mergeCell ref="C153:E153"/>
    <mergeCell ref="C157:E157"/>
    <mergeCell ref="A158:O158"/>
    <mergeCell ref="C159:E159"/>
    <mergeCell ref="C139:E139"/>
    <mergeCell ref="C144:E144"/>
    <mergeCell ref="C145:E145"/>
    <mergeCell ref="C146:E146"/>
    <mergeCell ref="C147:E147"/>
    <mergeCell ref="C123:E123"/>
    <mergeCell ref="A124:O124"/>
    <mergeCell ref="C125:E125"/>
    <mergeCell ref="C130:E130"/>
    <mergeCell ref="C134:E134"/>
    <mergeCell ref="C111:E111"/>
    <mergeCell ref="C112:E112"/>
    <mergeCell ref="C116:E116"/>
    <mergeCell ref="C117:E117"/>
    <mergeCell ref="C122:E122"/>
    <mergeCell ref="C97:E97"/>
    <mergeCell ref="C102:E102"/>
    <mergeCell ref="C104:E104"/>
    <mergeCell ref="A106:O106"/>
    <mergeCell ref="C107:E107"/>
    <mergeCell ref="C87:E87"/>
    <mergeCell ref="C89:E89"/>
    <mergeCell ref="C91:E91"/>
    <mergeCell ref="C93:E93"/>
    <mergeCell ref="C95:E95"/>
    <mergeCell ref="C77:E77"/>
    <mergeCell ref="C79:E79"/>
    <mergeCell ref="C81:E81"/>
    <mergeCell ref="C83:E83"/>
    <mergeCell ref="C85:E85"/>
    <mergeCell ref="C55:E55"/>
    <mergeCell ref="C60:E60"/>
    <mergeCell ref="C65:E65"/>
    <mergeCell ref="C70:E70"/>
    <mergeCell ref="C75:E75"/>
    <mergeCell ref="C37:E37"/>
    <mergeCell ref="A39:O39"/>
    <mergeCell ref="C40:E40"/>
    <mergeCell ref="C45:E45"/>
    <mergeCell ref="C50:E50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59:O359"/>
    <mergeCell ref="A360:O360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CQ457"/>
  <sheetViews>
    <sheetView topLeftCell="F326" workbookViewId="0">
      <selection activeCell="Z334" sqref="Z334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5.2851562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2" style="171" customWidth="1"/>
    <col min="24" max="24" width="15.85546875" style="170" customWidth="1"/>
    <col min="25" max="25" width="19.285156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199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199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199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338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339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4568</v>
      </c>
      <c r="B11" s="291"/>
      <c r="C11" s="291"/>
      <c r="D11" s="291"/>
      <c r="E11" s="291"/>
      <c r="F11" s="340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339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39" x14ac:dyDescent="0.25">
      <c r="A13" s="289" t="s">
        <v>4569</v>
      </c>
      <c r="B13" s="289"/>
      <c r="C13" s="289"/>
      <c r="D13" s="289"/>
      <c r="E13" s="289"/>
      <c r="F13" s="338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4569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339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3116</v>
      </c>
      <c r="D15" s="310"/>
      <c r="E15" s="310"/>
      <c r="F15" s="342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54403.966999999997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34904.241000000002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2636.3820000000001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534.65300000000002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1006.407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2501.0300000000002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3" t="s">
        <v>1793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294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295"/>
      <c r="G26" s="293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296"/>
      <c r="G27" s="293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3" t="s">
        <v>3837</v>
      </c>
      <c r="B29" s="314"/>
      <c r="C29" s="314"/>
      <c r="D29" s="314"/>
      <c r="E29" s="314"/>
      <c r="F29" s="341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16" t="s">
        <v>204</v>
      </c>
      <c r="D30" s="316"/>
      <c r="E30" s="316"/>
      <c r="F30" s="205" t="s">
        <v>174</v>
      </c>
      <c r="G30" s="56">
        <v>1.47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62231</v>
      </c>
      <c r="M30" s="39">
        <v>50581</v>
      </c>
      <c r="N30" s="40" t="s">
        <v>4570</v>
      </c>
      <c r="O30" s="39">
        <v>6491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7770.6026646895316</v>
      </c>
      <c r="W30" s="159">
        <v>1.2</v>
      </c>
      <c r="X30" s="158">
        <f>V30*W30</f>
        <v>9324.7231976274379</v>
      </c>
      <c r="Y30" s="181">
        <f>X30/G30</f>
        <v>6343.3491140322712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2856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4571</v>
      </c>
      <c r="F32" s="207"/>
      <c r="G32" s="50"/>
      <c r="H32" s="51"/>
      <c r="I32" s="17"/>
      <c r="J32" s="17"/>
      <c r="K32" s="17"/>
      <c r="L32" s="52">
        <v>49861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4572</v>
      </c>
      <c r="F33" s="207"/>
      <c r="G33" s="50"/>
      <c r="H33" s="51"/>
      <c r="I33" s="17"/>
      <c r="J33" s="17"/>
      <c r="K33" s="17"/>
      <c r="L33" s="52">
        <v>26216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18.75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138308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69" s="3" customFormat="1" ht="67.5" x14ac:dyDescent="0.25">
      <c r="A35" s="35" t="s">
        <v>1009</v>
      </c>
      <c r="B35" s="36" t="s">
        <v>1815</v>
      </c>
      <c r="C35" s="316" t="s">
        <v>4394</v>
      </c>
      <c r="D35" s="316"/>
      <c r="E35" s="316"/>
      <c r="F35" s="205" t="s">
        <v>437</v>
      </c>
      <c r="G35" s="55">
        <v>117</v>
      </c>
      <c r="H35" s="39">
        <v>10552.11</v>
      </c>
      <c r="I35" s="39"/>
      <c r="J35" s="39">
        <v>10552.11</v>
      </c>
      <c r="K35" s="37" t="s">
        <v>42</v>
      </c>
      <c r="L35" s="39">
        <v>10568149</v>
      </c>
      <c r="M35" s="39"/>
      <c r="N35" s="40"/>
      <c r="O35" s="39">
        <v>10568149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4" si="0">O35*P35*Q35*R35*S35*T35*U35</f>
        <v>12651500.043173008</v>
      </c>
      <c r="W35" s="159">
        <v>1.2</v>
      </c>
      <c r="X35" s="158">
        <f t="shared" ref="X35:X94" si="1">V35*W35</f>
        <v>15181800.051807608</v>
      </c>
      <c r="Y35" s="181">
        <f t="shared" ref="Y35:Y94" si="2">X35/G35</f>
        <v>129758.97480177443</v>
      </c>
      <c r="BP35" s="33"/>
      <c r="BQ35" s="41" t="s">
        <v>4394</v>
      </c>
    </row>
    <row r="36" spans="1:69" s="3" customFormat="1" ht="67.5" x14ac:dyDescent="0.25">
      <c r="A36" s="35" t="s">
        <v>53</v>
      </c>
      <c r="B36" s="36" t="s">
        <v>1815</v>
      </c>
      <c r="C36" s="316" t="s">
        <v>3497</v>
      </c>
      <c r="D36" s="316"/>
      <c r="E36" s="316"/>
      <c r="F36" s="205" t="s">
        <v>437</v>
      </c>
      <c r="G36" s="55">
        <v>28</v>
      </c>
      <c r="H36" s="39">
        <v>3887.06</v>
      </c>
      <c r="I36" s="39"/>
      <c r="J36" s="39">
        <v>3887.06</v>
      </c>
      <c r="K36" s="37" t="s">
        <v>42</v>
      </c>
      <c r="L36" s="39">
        <v>931651</v>
      </c>
      <c r="M36" s="39"/>
      <c r="N36" s="40"/>
      <c r="O36" s="39">
        <v>931651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1115311.9308520514</v>
      </c>
      <c r="W36" s="159">
        <v>1.2</v>
      </c>
      <c r="X36" s="158">
        <f t="shared" si="1"/>
        <v>1338374.3170224617</v>
      </c>
      <c r="Y36" s="181">
        <f t="shared" si="2"/>
        <v>47799.082750802205</v>
      </c>
      <c r="BP36" s="33"/>
      <c r="BQ36" s="41" t="s">
        <v>3497</v>
      </c>
    </row>
    <row r="37" spans="1:69" s="3" customFormat="1" ht="67.5" x14ac:dyDescent="0.25">
      <c r="A37" s="35" t="s">
        <v>63</v>
      </c>
      <c r="B37" s="36" t="s">
        <v>1815</v>
      </c>
      <c r="C37" s="316" t="s">
        <v>4395</v>
      </c>
      <c r="D37" s="316"/>
      <c r="E37" s="316"/>
      <c r="F37" s="205" t="s">
        <v>437</v>
      </c>
      <c r="G37" s="55">
        <v>2</v>
      </c>
      <c r="H37" s="39">
        <v>5957.94</v>
      </c>
      <c r="I37" s="39"/>
      <c r="J37" s="39">
        <v>5957.94</v>
      </c>
      <c r="K37" s="37" t="s">
        <v>42</v>
      </c>
      <c r="L37" s="39">
        <v>102000</v>
      </c>
      <c r="M37" s="39"/>
      <c r="N37" s="40"/>
      <c r="O37" s="39">
        <v>102000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122107.76025240058</v>
      </c>
      <c r="W37" s="159">
        <v>1.2</v>
      </c>
      <c r="X37" s="158">
        <f t="shared" si="1"/>
        <v>146529.31230288069</v>
      </c>
      <c r="Y37" s="181">
        <f t="shared" si="2"/>
        <v>73264.656151440344</v>
      </c>
      <c r="BP37" s="33"/>
      <c r="BQ37" s="41" t="s">
        <v>4395</v>
      </c>
    </row>
    <row r="38" spans="1:69" s="3" customFormat="1" ht="67.5" x14ac:dyDescent="0.25">
      <c r="A38" s="35" t="s">
        <v>72</v>
      </c>
      <c r="B38" s="36" t="s">
        <v>2384</v>
      </c>
      <c r="C38" s="316" t="s">
        <v>2385</v>
      </c>
      <c r="D38" s="316"/>
      <c r="E38" s="316"/>
      <c r="F38" s="205" t="s">
        <v>174</v>
      </c>
      <c r="G38" s="56">
        <v>0.76</v>
      </c>
      <c r="H38" s="39">
        <v>2637</v>
      </c>
      <c r="I38" s="39"/>
      <c r="J38" s="39">
        <v>2637</v>
      </c>
      <c r="K38" s="37" t="s">
        <v>42</v>
      </c>
      <c r="L38" s="39">
        <v>17155</v>
      </c>
      <c r="M38" s="39"/>
      <c r="N38" s="40"/>
      <c r="O38" s="39">
        <v>17155</v>
      </c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>
        <f t="shared" si="0"/>
        <v>20536.849285587567</v>
      </c>
      <c r="W38" s="159">
        <v>1.2</v>
      </c>
      <c r="X38" s="158">
        <f t="shared" si="1"/>
        <v>24644.219142705078</v>
      </c>
      <c r="Y38" s="181">
        <f t="shared" si="2"/>
        <v>32426.604135138259</v>
      </c>
      <c r="BP38" s="33"/>
      <c r="BQ38" s="41" t="s">
        <v>2385</v>
      </c>
    </row>
    <row r="39" spans="1:69" s="3" customFormat="1" ht="18.75" x14ac:dyDescent="0.25">
      <c r="A39" s="42"/>
      <c r="B39" s="43"/>
      <c r="C39" s="44" t="s">
        <v>4573</v>
      </c>
      <c r="D39" s="45"/>
      <c r="E39" s="45"/>
      <c r="F39" s="206"/>
      <c r="G39" s="45"/>
      <c r="H39" s="45"/>
      <c r="I39" s="45"/>
      <c r="J39" s="45"/>
      <c r="K39" s="45"/>
      <c r="L39" s="45"/>
      <c r="M39" s="45"/>
      <c r="N39" s="45"/>
      <c r="O39" s="46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313" t="s">
        <v>3844</v>
      </c>
      <c r="B40" s="314"/>
      <c r="C40" s="314"/>
      <c r="D40" s="314"/>
      <c r="E40" s="314"/>
      <c r="F40" s="341"/>
      <c r="G40" s="314"/>
      <c r="H40" s="314"/>
      <c r="I40" s="314"/>
      <c r="J40" s="314"/>
      <c r="K40" s="314"/>
      <c r="L40" s="314"/>
      <c r="M40" s="314"/>
      <c r="N40" s="314"/>
      <c r="O40" s="315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 t="s">
        <v>3844</v>
      </c>
      <c r="BQ40" s="41"/>
    </row>
    <row r="41" spans="1:69" s="3" customFormat="1" ht="67.5" x14ac:dyDescent="0.25">
      <c r="A41" s="35" t="s">
        <v>89</v>
      </c>
      <c r="B41" s="36" t="s">
        <v>255</v>
      </c>
      <c r="C41" s="316" t="s">
        <v>256</v>
      </c>
      <c r="D41" s="316"/>
      <c r="E41" s="316"/>
      <c r="F41" s="205" t="s">
        <v>238</v>
      </c>
      <c r="G41" s="56">
        <v>27.35</v>
      </c>
      <c r="H41" s="39" t="s">
        <v>257</v>
      </c>
      <c r="I41" s="39" t="s">
        <v>258</v>
      </c>
      <c r="J41" s="39">
        <v>57.82</v>
      </c>
      <c r="K41" s="37" t="s">
        <v>42</v>
      </c>
      <c r="L41" s="39">
        <v>186344</v>
      </c>
      <c r="M41" s="39">
        <v>154650</v>
      </c>
      <c r="N41" s="40" t="s">
        <v>4574</v>
      </c>
      <c r="O41" s="39">
        <v>13537</v>
      </c>
      <c r="P41" s="154">
        <v>1.052</v>
      </c>
      <c r="Q41" s="154">
        <v>1.0209999999999999</v>
      </c>
      <c r="R41" s="154">
        <v>1.0349999999999999</v>
      </c>
      <c r="S41" s="154">
        <v>1.0249999999999999</v>
      </c>
      <c r="T41" s="154">
        <v>1.02</v>
      </c>
      <c r="U41" s="154">
        <v>1.03</v>
      </c>
      <c r="V41" s="172">
        <f t="shared" si="0"/>
        <v>16205.615201340652</v>
      </c>
      <c r="W41" s="159">
        <v>1.2</v>
      </c>
      <c r="X41" s="158">
        <f t="shared" si="1"/>
        <v>19446.738241608782</v>
      </c>
      <c r="Y41" s="181">
        <f t="shared" si="2"/>
        <v>711.03247684127166</v>
      </c>
      <c r="BP41" s="33"/>
      <c r="BQ41" s="41" t="s">
        <v>256</v>
      </c>
    </row>
    <row r="42" spans="1:69" s="3" customFormat="1" ht="18.75" x14ac:dyDescent="0.25">
      <c r="A42" s="42"/>
      <c r="B42" s="43"/>
      <c r="C42" s="44" t="s">
        <v>1272</v>
      </c>
      <c r="D42" s="45"/>
      <c r="E42" s="45"/>
      <c r="F42" s="206"/>
      <c r="G42" s="45"/>
      <c r="H42" s="45"/>
      <c r="I42" s="45"/>
      <c r="J42" s="45"/>
      <c r="K42" s="45"/>
      <c r="L42" s="45"/>
      <c r="M42" s="45"/>
      <c r="N42" s="45"/>
      <c r="O42" s="46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</row>
    <row r="43" spans="1:69" s="3" customFormat="1" ht="18.75" x14ac:dyDescent="0.25">
      <c r="A43" s="47"/>
      <c r="B43" s="48"/>
      <c r="C43" s="48"/>
      <c r="D43" s="48"/>
      <c r="E43" s="49" t="s">
        <v>4575</v>
      </c>
      <c r="F43" s="207"/>
      <c r="G43" s="50"/>
      <c r="H43" s="51"/>
      <c r="I43" s="17"/>
      <c r="J43" s="17"/>
      <c r="K43" s="17"/>
      <c r="L43" s="52">
        <v>151694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4576</v>
      </c>
      <c r="F44" s="207"/>
      <c r="G44" s="50"/>
      <c r="H44" s="51"/>
      <c r="I44" s="17"/>
      <c r="J44" s="17"/>
      <c r="K44" s="17"/>
      <c r="L44" s="52">
        <v>79757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47</v>
      </c>
      <c r="F45" s="207"/>
      <c r="G45" s="50"/>
      <c r="H45" s="51"/>
      <c r="I45" s="17"/>
      <c r="J45" s="17"/>
      <c r="K45" s="17"/>
      <c r="L45" s="52">
        <v>417795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67.5" x14ac:dyDescent="0.25">
      <c r="A46" s="35" t="s">
        <v>1013</v>
      </c>
      <c r="B46" s="36" t="s">
        <v>246</v>
      </c>
      <c r="C46" s="316" t="s">
        <v>247</v>
      </c>
      <c r="D46" s="316"/>
      <c r="E46" s="316"/>
      <c r="F46" s="205" t="s">
        <v>238</v>
      </c>
      <c r="G46" s="55">
        <v>13</v>
      </c>
      <c r="H46" s="39" t="s">
        <v>248</v>
      </c>
      <c r="I46" s="39" t="s">
        <v>249</v>
      </c>
      <c r="J46" s="39">
        <v>52.81</v>
      </c>
      <c r="K46" s="37" t="s">
        <v>42</v>
      </c>
      <c r="L46" s="39">
        <v>45026</v>
      </c>
      <c r="M46" s="39">
        <v>37775</v>
      </c>
      <c r="N46" s="40" t="s">
        <v>4577</v>
      </c>
      <c r="O46" s="39">
        <v>5877</v>
      </c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>
        <f t="shared" si="0"/>
        <v>7035.5618333662578</v>
      </c>
      <c r="W46" s="159">
        <v>1.2</v>
      </c>
      <c r="X46" s="158">
        <f t="shared" si="1"/>
        <v>8442.6742000395097</v>
      </c>
      <c r="Y46" s="181">
        <f t="shared" si="2"/>
        <v>649.43647692611614</v>
      </c>
      <c r="BP46" s="33"/>
      <c r="BQ46" s="41" t="s">
        <v>247</v>
      </c>
    </row>
    <row r="47" spans="1:69" s="3" customFormat="1" ht="18.75" x14ac:dyDescent="0.25">
      <c r="A47" s="42"/>
      <c r="B47" s="43"/>
      <c r="C47" s="44" t="s">
        <v>4578</v>
      </c>
      <c r="D47" s="45"/>
      <c r="E47" s="45"/>
      <c r="F47" s="206"/>
      <c r="G47" s="45"/>
      <c r="H47" s="45"/>
      <c r="I47" s="45"/>
      <c r="J47" s="45"/>
      <c r="K47" s="45"/>
      <c r="L47" s="45"/>
      <c r="M47" s="45"/>
      <c r="N47" s="45"/>
      <c r="O47" s="46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18.75" x14ac:dyDescent="0.25">
      <c r="A48" s="47"/>
      <c r="B48" s="48"/>
      <c r="C48" s="48"/>
      <c r="D48" s="48"/>
      <c r="E48" s="49" t="s">
        <v>4579</v>
      </c>
      <c r="F48" s="207"/>
      <c r="G48" s="50"/>
      <c r="H48" s="51"/>
      <c r="I48" s="17"/>
      <c r="J48" s="17"/>
      <c r="K48" s="17"/>
      <c r="L48" s="52">
        <v>36883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</row>
    <row r="49" spans="1:69" s="3" customFormat="1" ht="18.75" x14ac:dyDescent="0.25">
      <c r="A49" s="47"/>
      <c r="B49" s="48"/>
      <c r="C49" s="48"/>
      <c r="D49" s="48"/>
      <c r="E49" s="49" t="s">
        <v>4580</v>
      </c>
      <c r="F49" s="207"/>
      <c r="G49" s="50"/>
      <c r="H49" s="51"/>
      <c r="I49" s="17"/>
      <c r="J49" s="17"/>
      <c r="K49" s="17"/>
      <c r="L49" s="52">
        <v>19392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</row>
    <row r="50" spans="1:69" s="3" customFormat="1" ht="18.75" x14ac:dyDescent="0.25">
      <c r="A50" s="47"/>
      <c r="B50" s="48"/>
      <c r="C50" s="48"/>
      <c r="D50" s="48"/>
      <c r="E50" s="49" t="s">
        <v>47</v>
      </c>
      <c r="F50" s="207"/>
      <c r="G50" s="50"/>
      <c r="H50" s="51"/>
      <c r="I50" s="17"/>
      <c r="J50" s="17"/>
      <c r="K50" s="17"/>
      <c r="L50" s="52">
        <v>101301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</row>
    <row r="51" spans="1:69" s="3" customFormat="1" ht="67.5" x14ac:dyDescent="0.25">
      <c r="A51" s="35" t="s">
        <v>101</v>
      </c>
      <c r="B51" s="36" t="s">
        <v>1325</v>
      </c>
      <c r="C51" s="316" t="s">
        <v>3146</v>
      </c>
      <c r="D51" s="316"/>
      <c r="E51" s="316"/>
      <c r="F51" s="205" t="s">
        <v>265</v>
      </c>
      <c r="G51" s="38">
        <v>86.7</v>
      </c>
      <c r="H51" s="39">
        <v>282.27999999999997</v>
      </c>
      <c r="I51" s="39"/>
      <c r="J51" s="39">
        <v>282.27999999999997</v>
      </c>
      <c r="K51" s="37" t="s">
        <v>42</v>
      </c>
      <c r="L51" s="39">
        <v>209495</v>
      </c>
      <c r="M51" s="39"/>
      <c r="N51" s="40"/>
      <c r="O51" s="39">
        <v>209495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0"/>
        <v>250793.77680467314</v>
      </c>
      <c r="W51" s="159">
        <v>1.2</v>
      </c>
      <c r="X51" s="158">
        <f t="shared" si="1"/>
        <v>300952.53216560773</v>
      </c>
      <c r="Y51" s="181">
        <f t="shared" si="2"/>
        <v>3471.1941426252333</v>
      </c>
      <c r="BP51" s="33"/>
      <c r="BQ51" s="41" t="s">
        <v>3146</v>
      </c>
    </row>
    <row r="52" spans="1:69" s="3" customFormat="1" ht="18.75" x14ac:dyDescent="0.25">
      <c r="A52" s="42"/>
      <c r="B52" s="43"/>
      <c r="C52" s="44" t="s">
        <v>4581</v>
      </c>
      <c r="D52" s="45"/>
      <c r="E52" s="45"/>
      <c r="F52" s="206"/>
      <c r="G52" s="45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67.5" x14ac:dyDescent="0.25">
      <c r="A53" s="35" t="s">
        <v>106</v>
      </c>
      <c r="B53" s="36" t="s">
        <v>1325</v>
      </c>
      <c r="C53" s="316" t="s">
        <v>3148</v>
      </c>
      <c r="D53" s="316"/>
      <c r="E53" s="316"/>
      <c r="F53" s="205" t="s">
        <v>265</v>
      </c>
      <c r="G53" s="38">
        <v>423.3</v>
      </c>
      <c r="H53" s="39">
        <v>175.26</v>
      </c>
      <c r="I53" s="39"/>
      <c r="J53" s="39">
        <v>175.26</v>
      </c>
      <c r="K53" s="37" t="s">
        <v>42</v>
      </c>
      <c r="L53" s="39">
        <v>635046</v>
      </c>
      <c r="M53" s="39"/>
      <c r="N53" s="40"/>
      <c r="O53" s="39">
        <v>635046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 t="shared" si="0"/>
        <v>760235.7325220193</v>
      </c>
      <c r="W53" s="159">
        <v>1.2</v>
      </c>
      <c r="X53" s="158">
        <f t="shared" si="1"/>
        <v>912282.87902642309</v>
      </c>
      <c r="Y53" s="181">
        <f t="shared" si="2"/>
        <v>2155.1686251510114</v>
      </c>
      <c r="BP53" s="33"/>
      <c r="BQ53" s="41" t="s">
        <v>3148</v>
      </c>
    </row>
    <row r="54" spans="1:69" s="3" customFormat="1" ht="18.75" x14ac:dyDescent="0.25">
      <c r="A54" s="42"/>
      <c r="B54" s="43"/>
      <c r="C54" s="44" t="s">
        <v>3530</v>
      </c>
      <c r="D54" s="45"/>
      <c r="E54" s="45"/>
      <c r="F54" s="206"/>
      <c r="G54" s="45"/>
      <c r="H54" s="45"/>
      <c r="I54" s="45"/>
      <c r="J54" s="45"/>
      <c r="K54" s="45"/>
      <c r="L54" s="45"/>
      <c r="M54" s="45"/>
      <c r="N54" s="45"/>
      <c r="O54" s="46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67.5" x14ac:dyDescent="0.25">
      <c r="A55" s="35" t="s">
        <v>1014</v>
      </c>
      <c r="B55" s="36" t="s">
        <v>2410</v>
      </c>
      <c r="C55" s="316" t="s">
        <v>3149</v>
      </c>
      <c r="D55" s="316"/>
      <c r="E55" s="316"/>
      <c r="F55" s="205" t="s">
        <v>265</v>
      </c>
      <c r="G55" s="38">
        <v>1055.7</v>
      </c>
      <c r="H55" s="39">
        <v>118.59</v>
      </c>
      <c r="I55" s="39"/>
      <c r="J55" s="39">
        <v>118.59</v>
      </c>
      <c r="K55" s="37" t="s">
        <v>42</v>
      </c>
      <c r="L55" s="39">
        <v>1071673</v>
      </c>
      <c r="M55" s="39"/>
      <c r="N55" s="40"/>
      <c r="O55" s="39">
        <v>1071673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1282937.1544408912</v>
      </c>
      <c r="W55" s="159">
        <v>1.2</v>
      </c>
      <c r="X55" s="158">
        <f t="shared" si="1"/>
        <v>1539524.5853290695</v>
      </c>
      <c r="Y55" s="181">
        <f t="shared" si="2"/>
        <v>1458.2974190859804</v>
      </c>
      <c r="BP55" s="33"/>
      <c r="BQ55" s="41" t="s">
        <v>3149</v>
      </c>
    </row>
    <row r="56" spans="1:69" s="3" customFormat="1" ht="18.75" x14ac:dyDescent="0.25">
      <c r="A56" s="42"/>
      <c r="B56" s="43"/>
      <c r="C56" s="44" t="s">
        <v>4582</v>
      </c>
      <c r="D56" s="45"/>
      <c r="E56" s="45"/>
      <c r="F56" s="206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67.5" x14ac:dyDescent="0.25">
      <c r="A57" s="35" t="s">
        <v>119</v>
      </c>
      <c r="B57" s="36" t="s">
        <v>1338</v>
      </c>
      <c r="C57" s="316" t="s">
        <v>3151</v>
      </c>
      <c r="D57" s="316"/>
      <c r="E57" s="316"/>
      <c r="F57" s="205" t="s">
        <v>265</v>
      </c>
      <c r="G57" s="38">
        <v>219.3</v>
      </c>
      <c r="H57" s="39">
        <v>76.42</v>
      </c>
      <c r="I57" s="39"/>
      <c r="J57" s="39">
        <v>76.42</v>
      </c>
      <c r="K57" s="37" t="s">
        <v>42</v>
      </c>
      <c r="L57" s="39">
        <v>143456</v>
      </c>
      <c r="M57" s="39"/>
      <c r="N57" s="40"/>
      <c r="O57" s="39">
        <v>143456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171736.18485067034</v>
      </c>
      <c r="W57" s="159">
        <v>1.2</v>
      </c>
      <c r="X57" s="158">
        <f t="shared" si="1"/>
        <v>206083.42182080439</v>
      </c>
      <c r="Y57" s="181">
        <f t="shared" si="2"/>
        <v>939.73288563978281</v>
      </c>
      <c r="BP57" s="33"/>
      <c r="BQ57" s="41" t="s">
        <v>3151</v>
      </c>
    </row>
    <row r="58" spans="1:69" s="3" customFormat="1" ht="18.75" x14ac:dyDescent="0.25">
      <c r="A58" s="42"/>
      <c r="B58" s="43"/>
      <c r="C58" s="44" t="s">
        <v>4583</v>
      </c>
      <c r="D58" s="45"/>
      <c r="E58" s="45"/>
      <c r="F58" s="206"/>
      <c r="G58" s="45"/>
      <c r="H58" s="45"/>
      <c r="I58" s="45"/>
      <c r="J58" s="45"/>
      <c r="K58" s="45"/>
      <c r="L58" s="45"/>
      <c r="M58" s="45"/>
      <c r="N58" s="45"/>
      <c r="O58" s="46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67.5" x14ac:dyDescent="0.25">
      <c r="A59" s="35" t="s">
        <v>1015</v>
      </c>
      <c r="B59" s="36" t="s">
        <v>2415</v>
      </c>
      <c r="C59" s="316" t="s">
        <v>2677</v>
      </c>
      <c r="D59" s="316"/>
      <c r="E59" s="316"/>
      <c r="F59" s="205" t="s">
        <v>265</v>
      </c>
      <c r="G59" s="38">
        <v>351.9</v>
      </c>
      <c r="H59" s="39">
        <v>55.8</v>
      </c>
      <c r="I59" s="39"/>
      <c r="J59" s="39">
        <v>55.8</v>
      </c>
      <c r="K59" s="37" t="s">
        <v>42</v>
      </c>
      <c r="L59" s="39">
        <v>168084</v>
      </c>
      <c r="M59" s="39"/>
      <c r="N59" s="40"/>
      <c r="O59" s="39">
        <v>168084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201219.22327710292</v>
      </c>
      <c r="W59" s="159">
        <v>1.2</v>
      </c>
      <c r="X59" s="158">
        <f t="shared" si="1"/>
        <v>241463.0679325235</v>
      </c>
      <c r="Y59" s="181">
        <f t="shared" si="2"/>
        <v>686.16955934220948</v>
      </c>
      <c r="BP59" s="33"/>
      <c r="BQ59" s="41" t="s">
        <v>2677</v>
      </c>
    </row>
    <row r="60" spans="1:69" s="3" customFormat="1" ht="18.75" x14ac:dyDescent="0.25">
      <c r="A60" s="42"/>
      <c r="B60" s="43"/>
      <c r="C60" s="44" t="s">
        <v>2674</v>
      </c>
      <c r="D60" s="45"/>
      <c r="E60" s="45"/>
      <c r="F60" s="206"/>
      <c r="G60" s="45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69" s="3" customFormat="1" ht="67.5" x14ac:dyDescent="0.25">
      <c r="A61" s="35" t="s">
        <v>126</v>
      </c>
      <c r="B61" s="36" t="s">
        <v>1347</v>
      </c>
      <c r="C61" s="316" t="s">
        <v>2679</v>
      </c>
      <c r="D61" s="316"/>
      <c r="E61" s="316"/>
      <c r="F61" s="205" t="s">
        <v>265</v>
      </c>
      <c r="G61" s="38">
        <v>402.9</v>
      </c>
      <c r="H61" s="39">
        <v>35.549999999999997</v>
      </c>
      <c r="I61" s="39"/>
      <c r="J61" s="39">
        <v>35.549999999999997</v>
      </c>
      <c r="K61" s="37" t="s">
        <v>42</v>
      </c>
      <c r="L61" s="39">
        <v>122606</v>
      </c>
      <c r="M61" s="39"/>
      <c r="N61" s="40"/>
      <c r="O61" s="39">
        <v>122606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146775.92209319436</v>
      </c>
      <c r="W61" s="159">
        <v>1.2</v>
      </c>
      <c r="X61" s="158">
        <f t="shared" si="1"/>
        <v>176131.10651183323</v>
      </c>
      <c r="Y61" s="181">
        <f t="shared" si="2"/>
        <v>437.15836811077997</v>
      </c>
      <c r="BP61" s="33"/>
      <c r="BQ61" s="41" t="s">
        <v>2679</v>
      </c>
    </row>
    <row r="62" spans="1:69" s="3" customFormat="1" ht="18.75" x14ac:dyDescent="0.25">
      <c r="A62" s="42"/>
      <c r="B62" s="43"/>
      <c r="C62" s="44" t="s">
        <v>4584</v>
      </c>
      <c r="D62" s="45"/>
      <c r="E62" s="45"/>
      <c r="F62" s="206"/>
      <c r="G62" s="45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68.25" x14ac:dyDescent="0.25">
      <c r="A63" s="35" t="s">
        <v>131</v>
      </c>
      <c r="B63" s="36" t="s">
        <v>1347</v>
      </c>
      <c r="C63" s="316" t="s">
        <v>3155</v>
      </c>
      <c r="D63" s="316"/>
      <c r="E63" s="316"/>
      <c r="F63" s="205" t="s">
        <v>265</v>
      </c>
      <c r="G63" s="38">
        <v>489.6</v>
      </c>
      <c r="H63" s="39">
        <v>146.24</v>
      </c>
      <c r="I63" s="39"/>
      <c r="J63" s="39">
        <v>146.24</v>
      </c>
      <c r="K63" s="37" t="s">
        <v>42</v>
      </c>
      <c r="L63" s="39">
        <v>612888</v>
      </c>
      <c r="M63" s="39"/>
      <c r="N63" s="40"/>
      <c r="O63" s="39">
        <v>612888</v>
      </c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>
        <f t="shared" si="0"/>
        <v>733709.61730954191</v>
      </c>
      <c r="W63" s="159">
        <v>1.2</v>
      </c>
      <c r="X63" s="158">
        <f t="shared" si="1"/>
        <v>880451.54077145027</v>
      </c>
      <c r="Y63" s="181">
        <f t="shared" si="2"/>
        <v>1798.3078855626027</v>
      </c>
      <c r="BP63" s="33"/>
      <c r="BQ63" s="41" t="s">
        <v>3155</v>
      </c>
    </row>
    <row r="64" spans="1:69" s="3" customFormat="1" ht="18.75" x14ac:dyDescent="0.25">
      <c r="A64" s="42"/>
      <c r="B64" s="43"/>
      <c r="C64" s="44" t="s">
        <v>4585</v>
      </c>
      <c r="D64" s="45"/>
      <c r="E64" s="45"/>
      <c r="F64" s="206"/>
      <c r="G64" s="45"/>
      <c r="H64" s="45"/>
      <c r="I64" s="45"/>
      <c r="J64" s="45"/>
      <c r="K64" s="45"/>
      <c r="L64" s="45"/>
      <c r="M64" s="45"/>
      <c r="N64" s="45"/>
      <c r="O64" s="46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68.25" x14ac:dyDescent="0.25">
      <c r="A65" s="35" t="s">
        <v>1016</v>
      </c>
      <c r="B65" s="36" t="s">
        <v>1347</v>
      </c>
      <c r="C65" s="316" t="s">
        <v>2683</v>
      </c>
      <c r="D65" s="316"/>
      <c r="E65" s="316"/>
      <c r="F65" s="205" t="s">
        <v>265</v>
      </c>
      <c r="G65" s="38">
        <v>163.19999999999999</v>
      </c>
      <c r="H65" s="39">
        <v>99.36</v>
      </c>
      <c r="I65" s="39"/>
      <c r="J65" s="39">
        <v>99.36</v>
      </c>
      <c r="K65" s="37" t="s">
        <v>42</v>
      </c>
      <c r="L65" s="39">
        <v>138805</v>
      </c>
      <c r="M65" s="39"/>
      <c r="N65" s="40"/>
      <c r="O65" s="39">
        <v>138805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166168.3104101418</v>
      </c>
      <c r="W65" s="159">
        <v>1.2</v>
      </c>
      <c r="X65" s="158">
        <f t="shared" si="1"/>
        <v>199401.97249217014</v>
      </c>
      <c r="Y65" s="181">
        <f t="shared" si="2"/>
        <v>1221.825811839278</v>
      </c>
      <c r="BP65" s="33"/>
      <c r="BQ65" s="41" t="s">
        <v>2683</v>
      </c>
    </row>
    <row r="66" spans="1:69" s="3" customFormat="1" ht="18.75" x14ac:dyDescent="0.25">
      <c r="A66" s="42"/>
      <c r="B66" s="43"/>
      <c r="C66" s="44" t="s">
        <v>319</v>
      </c>
      <c r="D66" s="45"/>
      <c r="E66" s="45"/>
      <c r="F66" s="206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68.25" x14ac:dyDescent="0.25">
      <c r="A67" s="35" t="s">
        <v>142</v>
      </c>
      <c r="B67" s="36" t="s">
        <v>1347</v>
      </c>
      <c r="C67" s="316" t="s">
        <v>2686</v>
      </c>
      <c r="D67" s="316"/>
      <c r="E67" s="316"/>
      <c r="F67" s="205" t="s">
        <v>265</v>
      </c>
      <c r="G67" s="38">
        <v>520.20000000000005</v>
      </c>
      <c r="H67" s="39">
        <v>72.33</v>
      </c>
      <c r="I67" s="39"/>
      <c r="J67" s="39">
        <v>72.33</v>
      </c>
      <c r="K67" s="37" t="s">
        <v>42</v>
      </c>
      <c r="L67" s="39">
        <v>322079</v>
      </c>
      <c r="M67" s="39"/>
      <c r="N67" s="40"/>
      <c r="O67" s="39">
        <v>322079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385572.01288561686</v>
      </c>
      <c r="W67" s="159">
        <v>1.2</v>
      </c>
      <c r="X67" s="158">
        <f t="shared" si="1"/>
        <v>462686.41546274023</v>
      </c>
      <c r="Y67" s="181">
        <f t="shared" si="2"/>
        <v>889.43947609138831</v>
      </c>
      <c r="BP67" s="33"/>
      <c r="BQ67" s="41" t="s">
        <v>2686</v>
      </c>
    </row>
    <row r="68" spans="1:69" s="3" customFormat="1" ht="18.75" x14ac:dyDescent="0.25">
      <c r="A68" s="42"/>
      <c r="B68" s="43"/>
      <c r="C68" s="44" t="s">
        <v>2902</v>
      </c>
      <c r="D68" s="45"/>
      <c r="E68" s="45"/>
      <c r="F68" s="206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8.25" x14ac:dyDescent="0.25">
      <c r="A69" s="35" t="s">
        <v>1017</v>
      </c>
      <c r="B69" s="36" t="s">
        <v>1347</v>
      </c>
      <c r="C69" s="316" t="s">
        <v>2688</v>
      </c>
      <c r="D69" s="316"/>
      <c r="E69" s="316"/>
      <c r="F69" s="205" t="s">
        <v>265</v>
      </c>
      <c r="G69" s="38">
        <v>402.9</v>
      </c>
      <c r="H69" s="39">
        <v>47.4</v>
      </c>
      <c r="I69" s="39"/>
      <c r="J69" s="39">
        <v>47.4</v>
      </c>
      <c r="K69" s="37" t="s">
        <v>42</v>
      </c>
      <c r="L69" s="39">
        <v>163474</v>
      </c>
      <c r="M69" s="39"/>
      <c r="N69" s="40"/>
      <c r="O69" s="39">
        <v>163474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195700.43136765619</v>
      </c>
      <c r="W69" s="159">
        <v>1.2</v>
      </c>
      <c r="X69" s="158">
        <f t="shared" si="1"/>
        <v>234840.51764118741</v>
      </c>
      <c r="Y69" s="181">
        <f t="shared" si="2"/>
        <v>582.87544711141084</v>
      </c>
      <c r="BP69" s="33"/>
      <c r="BQ69" s="41" t="s">
        <v>2688</v>
      </c>
    </row>
    <row r="70" spans="1:69" s="3" customFormat="1" ht="18.75" x14ac:dyDescent="0.25">
      <c r="A70" s="42"/>
      <c r="B70" s="43"/>
      <c r="C70" s="44" t="s">
        <v>4584</v>
      </c>
      <c r="D70" s="45"/>
      <c r="E70" s="45"/>
      <c r="F70" s="206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67.5" x14ac:dyDescent="0.25">
      <c r="A71" s="35" t="s">
        <v>1018</v>
      </c>
      <c r="B71" s="36" t="s">
        <v>310</v>
      </c>
      <c r="C71" s="316" t="s">
        <v>311</v>
      </c>
      <c r="D71" s="316"/>
      <c r="E71" s="316"/>
      <c r="F71" s="205" t="s">
        <v>238</v>
      </c>
      <c r="G71" s="55">
        <v>1</v>
      </c>
      <c r="H71" s="39" t="s">
        <v>312</v>
      </c>
      <c r="I71" s="39" t="s">
        <v>313</v>
      </c>
      <c r="J71" s="39">
        <v>171.88</v>
      </c>
      <c r="K71" s="37" t="s">
        <v>42</v>
      </c>
      <c r="L71" s="39">
        <v>16765</v>
      </c>
      <c r="M71" s="39">
        <v>14857</v>
      </c>
      <c r="N71" s="40" t="s">
        <v>4586</v>
      </c>
      <c r="O71" s="39">
        <v>1471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1760.985444424326</v>
      </c>
      <c r="W71" s="159">
        <v>1.2</v>
      </c>
      <c r="X71" s="158">
        <f t="shared" si="1"/>
        <v>2113.1825333091911</v>
      </c>
      <c r="Y71" s="181">
        <f t="shared" si="2"/>
        <v>2113.1825333091911</v>
      </c>
      <c r="BP71" s="33"/>
      <c r="BQ71" s="41" t="s">
        <v>311</v>
      </c>
    </row>
    <row r="72" spans="1:69" s="3" customFormat="1" ht="18.75" x14ac:dyDescent="0.25">
      <c r="A72" s="42"/>
      <c r="B72" s="43"/>
      <c r="C72" s="44" t="s">
        <v>4587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4588</v>
      </c>
      <c r="F73" s="207"/>
      <c r="G73" s="50"/>
      <c r="H73" s="51"/>
      <c r="I73" s="17"/>
      <c r="J73" s="17"/>
      <c r="K73" s="17"/>
      <c r="L73" s="52">
        <v>14430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x14ac:dyDescent="0.25">
      <c r="A74" s="47"/>
      <c r="B74" s="48"/>
      <c r="C74" s="48"/>
      <c r="D74" s="48"/>
      <c r="E74" s="49" t="s">
        <v>4589</v>
      </c>
      <c r="F74" s="207"/>
      <c r="G74" s="50"/>
      <c r="H74" s="51"/>
      <c r="I74" s="17"/>
      <c r="J74" s="17"/>
      <c r="K74" s="17"/>
      <c r="L74" s="52">
        <v>7587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18.75" x14ac:dyDescent="0.25">
      <c r="A75" s="47"/>
      <c r="B75" s="48"/>
      <c r="C75" s="48"/>
      <c r="D75" s="48"/>
      <c r="E75" s="49" t="s">
        <v>47</v>
      </c>
      <c r="F75" s="207"/>
      <c r="G75" s="50"/>
      <c r="H75" s="51"/>
      <c r="I75" s="17"/>
      <c r="J75" s="17"/>
      <c r="K75" s="17"/>
      <c r="L75" s="52">
        <v>38782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67.5" x14ac:dyDescent="0.25">
      <c r="A76" s="35" t="s">
        <v>151</v>
      </c>
      <c r="B76" s="36" t="s">
        <v>1359</v>
      </c>
      <c r="C76" s="316" t="s">
        <v>1866</v>
      </c>
      <c r="D76" s="316"/>
      <c r="E76" s="316"/>
      <c r="F76" s="205" t="s">
        <v>265</v>
      </c>
      <c r="G76" s="55">
        <v>51</v>
      </c>
      <c r="H76" s="39">
        <v>29.8</v>
      </c>
      <c r="I76" s="39"/>
      <c r="J76" s="39">
        <v>29.8</v>
      </c>
      <c r="K76" s="37" t="s">
        <v>42</v>
      </c>
      <c r="L76" s="39">
        <v>13009</v>
      </c>
      <c r="M76" s="39"/>
      <c r="N76" s="40"/>
      <c r="O76" s="39">
        <v>13009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0"/>
        <v>15573.527971798816</v>
      </c>
      <c r="W76" s="159">
        <v>1.2</v>
      </c>
      <c r="X76" s="158">
        <f t="shared" si="1"/>
        <v>18688.233566158578</v>
      </c>
      <c r="Y76" s="181">
        <f t="shared" si="2"/>
        <v>366.43595227761921</v>
      </c>
      <c r="BP76" s="33"/>
      <c r="BQ76" s="41" t="s">
        <v>1866</v>
      </c>
    </row>
    <row r="77" spans="1:69" s="3" customFormat="1" ht="18.75" x14ac:dyDescent="0.25">
      <c r="A77" s="42"/>
      <c r="B77" s="43"/>
      <c r="C77" s="44" t="s">
        <v>287</v>
      </c>
      <c r="D77" s="45"/>
      <c r="E77" s="45"/>
      <c r="F77" s="206"/>
      <c r="G77" s="45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67.5" x14ac:dyDescent="0.25">
      <c r="A78" s="35" t="s">
        <v>156</v>
      </c>
      <c r="B78" s="36" t="s">
        <v>1359</v>
      </c>
      <c r="C78" s="316" t="s">
        <v>1867</v>
      </c>
      <c r="D78" s="316"/>
      <c r="E78" s="316"/>
      <c r="F78" s="205" t="s">
        <v>265</v>
      </c>
      <c r="G78" s="38">
        <v>51.5</v>
      </c>
      <c r="H78" s="39">
        <v>7.41</v>
      </c>
      <c r="I78" s="39"/>
      <c r="J78" s="39">
        <v>7.41</v>
      </c>
      <c r="K78" s="37" t="s">
        <v>42</v>
      </c>
      <c r="L78" s="39">
        <v>3267</v>
      </c>
      <c r="M78" s="39"/>
      <c r="N78" s="40"/>
      <c r="O78" s="39">
        <v>3267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0"/>
        <v>3911.0397327901242</v>
      </c>
      <c r="W78" s="159">
        <v>1.2</v>
      </c>
      <c r="X78" s="158">
        <f t="shared" si="1"/>
        <v>4693.2476793481492</v>
      </c>
      <c r="Y78" s="181">
        <f t="shared" si="2"/>
        <v>91.131022899964066</v>
      </c>
      <c r="BP78" s="33"/>
      <c r="BQ78" s="41" t="s">
        <v>1867</v>
      </c>
    </row>
    <row r="79" spans="1:69" s="3" customFormat="1" ht="18.75" x14ac:dyDescent="0.25">
      <c r="A79" s="42"/>
      <c r="B79" s="43"/>
      <c r="C79" s="44" t="s">
        <v>321</v>
      </c>
      <c r="D79" s="45"/>
      <c r="E79" s="45"/>
      <c r="F79" s="206"/>
      <c r="G79" s="45"/>
      <c r="H79" s="45"/>
      <c r="I79" s="45"/>
      <c r="J79" s="45"/>
      <c r="K79" s="45"/>
      <c r="L79" s="45"/>
      <c r="M79" s="45"/>
      <c r="N79" s="45"/>
      <c r="O79" s="46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18.75" x14ac:dyDescent="0.25">
      <c r="A80" s="313" t="s">
        <v>4590</v>
      </c>
      <c r="B80" s="314"/>
      <c r="C80" s="314"/>
      <c r="D80" s="314"/>
      <c r="E80" s="314"/>
      <c r="F80" s="341"/>
      <c r="G80" s="314"/>
      <c r="H80" s="314"/>
      <c r="I80" s="314"/>
      <c r="J80" s="314"/>
      <c r="K80" s="314"/>
      <c r="L80" s="314"/>
      <c r="M80" s="314"/>
      <c r="N80" s="314"/>
      <c r="O80" s="315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 t="s">
        <v>4590</v>
      </c>
      <c r="BQ80" s="41"/>
    </row>
    <row r="81" spans="1:69" s="3" customFormat="1" ht="67.5" x14ac:dyDescent="0.25">
      <c r="A81" s="35" t="s">
        <v>1019</v>
      </c>
      <c r="B81" s="36" t="s">
        <v>589</v>
      </c>
      <c r="C81" s="316" t="s">
        <v>590</v>
      </c>
      <c r="D81" s="316"/>
      <c r="E81" s="316"/>
      <c r="F81" s="205" t="s">
        <v>174</v>
      </c>
      <c r="G81" s="56">
        <v>0.01</v>
      </c>
      <c r="H81" s="39" t="s">
        <v>591</v>
      </c>
      <c r="I81" s="39" t="s">
        <v>592</v>
      </c>
      <c r="J81" s="39">
        <v>109.43</v>
      </c>
      <c r="K81" s="37" t="s">
        <v>42</v>
      </c>
      <c r="L81" s="39">
        <v>165</v>
      </c>
      <c r="M81" s="39">
        <v>154</v>
      </c>
      <c r="N81" s="40">
        <v>2</v>
      </c>
      <c r="O81" s="39">
        <v>9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10.774214139917699</v>
      </c>
      <c r="W81" s="159">
        <v>1.2</v>
      </c>
      <c r="X81" s="158">
        <f t="shared" si="1"/>
        <v>12.929056967901239</v>
      </c>
      <c r="Y81" s="181">
        <f t="shared" si="2"/>
        <v>1292.905696790124</v>
      </c>
      <c r="BP81" s="33"/>
      <c r="BQ81" s="41" t="s">
        <v>590</v>
      </c>
    </row>
    <row r="82" spans="1:69" s="3" customFormat="1" ht="18.75" x14ac:dyDescent="0.25">
      <c r="A82" s="42"/>
      <c r="B82" s="43"/>
      <c r="C82" s="44" t="s">
        <v>2078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x14ac:dyDescent="0.25">
      <c r="A83" s="47"/>
      <c r="B83" s="48"/>
      <c r="C83" s="48"/>
      <c r="D83" s="48"/>
      <c r="E83" s="49" t="s">
        <v>4420</v>
      </c>
      <c r="F83" s="207"/>
      <c r="G83" s="50"/>
      <c r="H83" s="51"/>
      <c r="I83" s="17"/>
      <c r="J83" s="17"/>
      <c r="K83" s="17"/>
      <c r="L83" s="52">
        <v>149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18.75" x14ac:dyDescent="0.25">
      <c r="A84" s="47"/>
      <c r="B84" s="48"/>
      <c r="C84" s="48"/>
      <c r="D84" s="48"/>
      <c r="E84" s="49" t="s">
        <v>4421</v>
      </c>
      <c r="F84" s="207"/>
      <c r="G84" s="50"/>
      <c r="H84" s="51"/>
      <c r="I84" s="17"/>
      <c r="J84" s="17"/>
      <c r="K84" s="17"/>
      <c r="L84" s="52">
        <v>79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18.75" x14ac:dyDescent="0.25">
      <c r="A85" s="47"/>
      <c r="B85" s="48"/>
      <c r="C85" s="48"/>
      <c r="D85" s="48"/>
      <c r="E85" s="49" t="s">
        <v>47</v>
      </c>
      <c r="F85" s="207"/>
      <c r="G85" s="50"/>
      <c r="H85" s="51"/>
      <c r="I85" s="17"/>
      <c r="J85" s="17"/>
      <c r="K85" s="17"/>
      <c r="L85" s="52">
        <v>393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45" x14ac:dyDescent="0.25">
      <c r="A86" s="111" t="s">
        <v>168</v>
      </c>
      <c r="B86" s="112" t="s">
        <v>1377</v>
      </c>
      <c r="C86" s="305" t="s">
        <v>1378</v>
      </c>
      <c r="D86" s="305"/>
      <c r="E86" s="305"/>
      <c r="F86" s="111" t="s">
        <v>437</v>
      </c>
      <c r="G86" s="113">
        <v>1</v>
      </c>
      <c r="H86" s="114"/>
      <c r="I86" s="114"/>
      <c r="J86" s="114"/>
      <c r="K86" s="144" t="s">
        <v>52</v>
      </c>
      <c r="L86" s="114"/>
      <c r="M86" s="114"/>
      <c r="N86" s="115"/>
      <c r="O86" s="114"/>
      <c r="P86" s="189"/>
      <c r="Q86" s="189"/>
      <c r="R86" s="189"/>
      <c r="S86" s="189"/>
      <c r="T86" s="189"/>
      <c r="U86" s="189">
        <v>1.03</v>
      </c>
      <c r="V86" s="180">
        <f>L86*U86</f>
        <v>0</v>
      </c>
      <c r="W86" s="190">
        <v>1.2</v>
      </c>
      <c r="X86" s="191">
        <f t="shared" si="1"/>
        <v>0</v>
      </c>
      <c r="Y86" s="181">
        <f t="shared" si="2"/>
        <v>0</v>
      </c>
      <c r="BP86" s="33"/>
      <c r="BQ86" s="41" t="s">
        <v>1378</v>
      </c>
    </row>
    <row r="87" spans="1:69" s="3" customFormat="1" ht="18.75" x14ac:dyDescent="0.25">
      <c r="A87" s="313" t="s">
        <v>4591</v>
      </c>
      <c r="B87" s="314"/>
      <c r="C87" s="314"/>
      <c r="D87" s="314"/>
      <c r="E87" s="314"/>
      <c r="F87" s="341"/>
      <c r="G87" s="314"/>
      <c r="H87" s="314"/>
      <c r="I87" s="314"/>
      <c r="J87" s="314"/>
      <c r="K87" s="314"/>
      <c r="L87" s="314"/>
      <c r="M87" s="314"/>
      <c r="N87" s="314"/>
      <c r="O87" s="315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 t="s">
        <v>4591</v>
      </c>
      <c r="BQ87" s="41"/>
    </row>
    <row r="88" spans="1:69" s="3" customFormat="1" ht="67.5" x14ac:dyDescent="0.25">
      <c r="A88" s="35" t="s">
        <v>171</v>
      </c>
      <c r="B88" s="36" t="s">
        <v>324</v>
      </c>
      <c r="C88" s="316" t="s">
        <v>325</v>
      </c>
      <c r="D88" s="316"/>
      <c r="E88" s="316"/>
      <c r="F88" s="205" t="s">
        <v>326</v>
      </c>
      <c r="G88" s="55">
        <v>10</v>
      </c>
      <c r="H88" s="39" t="s">
        <v>1204</v>
      </c>
      <c r="I88" s="39"/>
      <c r="J88" s="39">
        <v>1.55</v>
      </c>
      <c r="K88" s="37" t="s">
        <v>42</v>
      </c>
      <c r="L88" s="39">
        <v>1928</v>
      </c>
      <c r="M88" s="39">
        <v>1796</v>
      </c>
      <c r="N88" s="40"/>
      <c r="O88" s="39">
        <v>132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158.02180738545957</v>
      </c>
      <c r="W88" s="159">
        <v>1.2</v>
      </c>
      <c r="X88" s="158">
        <f t="shared" si="1"/>
        <v>189.62616886255148</v>
      </c>
      <c r="Y88" s="181">
        <f t="shared" si="2"/>
        <v>18.962616886255148</v>
      </c>
      <c r="BP88" s="33"/>
      <c r="BQ88" s="41" t="s">
        <v>325</v>
      </c>
    </row>
    <row r="89" spans="1:69" s="3" customFormat="1" ht="18.75" x14ac:dyDescent="0.25">
      <c r="A89" s="47"/>
      <c r="B89" s="48"/>
      <c r="C89" s="48"/>
      <c r="D89" s="48"/>
      <c r="E89" s="49" t="s">
        <v>3166</v>
      </c>
      <c r="F89" s="207"/>
      <c r="G89" s="50"/>
      <c r="H89" s="51"/>
      <c r="I89" s="17"/>
      <c r="J89" s="17"/>
      <c r="K89" s="17"/>
      <c r="L89" s="52">
        <v>1742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18.75" x14ac:dyDescent="0.25">
      <c r="A90" s="47"/>
      <c r="B90" s="48"/>
      <c r="C90" s="48"/>
      <c r="D90" s="48"/>
      <c r="E90" s="49" t="s">
        <v>3167</v>
      </c>
      <c r="F90" s="207"/>
      <c r="G90" s="50"/>
      <c r="H90" s="51"/>
      <c r="I90" s="17"/>
      <c r="J90" s="17"/>
      <c r="K90" s="17"/>
      <c r="L90" s="52">
        <v>916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18.75" x14ac:dyDescent="0.25">
      <c r="A91" s="47"/>
      <c r="B91" s="48"/>
      <c r="C91" s="48"/>
      <c r="D91" s="48"/>
      <c r="E91" s="49" t="s">
        <v>47</v>
      </c>
      <c r="F91" s="207"/>
      <c r="G91" s="50"/>
      <c r="H91" s="51"/>
      <c r="I91" s="17"/>
      <c r="J91" s="17"/>
      <c r="K91" s="17"/>
      <c r="L91" s="52">
        <v>4586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67.5" x14ac:dyDescent="0.25">
      <c r="A92" s="35" t="s">
        <v>181</v>
      </c>
      <c r="B92" s="36" t="s">
        <v>1446</v>
      </c>
      <c r="C92" s="316" t="s">
        <v>1929</v>
      </c>
      <c r="D92" s="316"/>
      <c r="E92" s="316"/>
      <c r="F92" s="205" t="s">
        <v>437</v>
      </c>
      <c r="G92" s="55">
        <v>6</v>
      </c>
      <c r="H92" s="39">
        <v>814.25</v>
      </c>
      <c r="I92" s="39"/>
      <c r="J92" s="39">
        <v>814.25</v>
      </c>
      <c r="K92" s="37" t="s">
        <v>42</v>
      </c>
      <c r="L92" s="39">
        <v>41820</v>
      </c>
      <c r="M92" s="39"/>
      <c r="N92" s="40"/>
      <c r="O92" s="39">
        <v>41820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0"/>
        <v>50064.181703484246</v>
      </c>
      <c r="W92" s="159">
        <v>1.2</v>
      </c>
      <c r="X92" s="158">
        <f t="shared" si="1"/>
        <v>60077.018044181095</v>
      </c>
      <c r="Y92" s="181">
        <f t="shared" si="2"/>
        <v>10012.836340696849</v>
      </c>
      <c r="BP92" s="33"/>
      <c r="BQ92" s="41" t="s">
        <v>1929</v>
      </c>
    </row>
    <row r="93" spans="1:69" s="3" customFormat="1" ht="67.5" x14ac:dyDescent="0.25">
      <c r="A93" s="35" t="s">
        <v>185</v>
      </c>
      <c r="B93" s="36" t="s">
        <v>1448</v>
      </c>
      <c r="C93" s="316" t="s">
        <v>1930</v>
      </c>
      <c r="D93" s="316"/>
      <c r="E93" s="316"/>
      <c r="F93" s="205" t="s">
        <v>437</v>
      </c>
      <c r="G93" s="55">
        <v>6</v>
      </c>
      <c r="H93" s="39">
        <v>181.62</v>
      </c>
      <c r="I93" s="39"/>
      <c r="J93" s="39">
        <v>181.62</v>
      </c>
      <c r="K93" s="37" t="s">
        <v>42</v>
      </c>
      <c r="L93" s="39">
        <v>9328</v>
      </c>
      <c r="M93" s="39"/>
      <c r="N93" s="40"/>
      <c r="O93" s="39">
        <v>9328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>
        <f t="shared" si="0"/>
        <v>11166.874388572474</v>
      </c>
      <c r="W93" s="159">
        <v>1.2</v>
      </c>
      <c r="X93" s="158">
        <f t="shared" si="1"/>
        <v>13400.249266286968</v>
      </c>
      <c r="Y93" s="181">
        <f t="shared" si="2"/>
        <v>2233.3748777144947</v>
      </c>
      <c r="BP93" s="33"/>
      <c r="BQ93" s="41" t="s">
        <v>1930</v>
      </c>
    </row>
    <row r="94" spans="1:69" s="3" customFormat="1" ht="67.5" x14ac:dyDescent="0.25">
      <c r="A94" s="35" t="s">
        <v>187</v>
      </c>
      <c r="B94" s="36" t="s">
        <v>2443</v>
      </c>
      <c r="C94" s="316" t="s">
        <v>1931</v>
      </c>
      <c r="D94" s="316"/>
      <c r="E94" s="316"/>
      <c r="F94" s="205" t="s">
        <v>437</v>
      </c>
      <c r="G94" s="55">
        <v>2</v>
      </c>
      <c r="H94" s="39">
        <v>2214.5700000000002</v>
      </c>
      <c r="I94" s="39"/>
      <c r="J94" s="39">
        <v>2214.5700000000002</v>
      </c>
      <c r="K94" s="37" t="s">
        <v>42</v>
      </c>
      <c r="L94" s="39">
        <v>37913</v>
      </c>
      <c r="M94" s="39"/>
      <c r="N94" s="40"/>
      <c r="O94" s="39">
        <v>37913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45386.975631855523</v>
      </c>
      <c r="W94" s="159">
        <v>1.2</v>
      </c>
      <c r="X94" s="158">
        <f t="shared" si="1"/>
        <v>54464.370758226629</v>
      </c>
      <c r="Y94" s="181">
        <f t="shared" si="2"/>
        <v>27232.185379113314</v>
      </c>
      <c r="BP94" s="33"/>
      <c r="BQ94" s="41" t="s">
        <v>1931</v>
      </c>
    </row>
    <row r="95" spans="1:69" s="3" customFormat="1" ht="67.5" x14ac:dyDescent="0.25">
      <c r="A95" s="35" t="s">
        <v>196</v>
      </c>
      <c r="B95" s="36" t="s">
        <v>1452</v>
      </c>
      <c r="C95" s="316" t="s">
        <v>1453</v>
      </c>
      <c r="D95" s="316"/>
      <c r="E95" s="316"/>
      <c r="F95" s="205" t="s">
        <v>1454</v>
      </c>
      <c r="G95" s="60">
        <v>0.28799999999999998</v>
      </c>
      <c r="H95" s="39" t="s">
        <v>1455</v>
      </c>
      <c r="I95" s="39">
        <v>88.52</v>
      </c>
      <c r="J95" s="39"/>
      <c r="K95" s="37" t="s">
        <v>42</v>
      </c>
      <c r="L95" s="39">
        <v>1681</v>
      </c>
      <c r="M95" s="39">
        <v>1390</v>
      </c>
      <c r="N95" s="40">
        <v>291</v>
      </c>
      <c r="O95" s="39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 t="s">
        <v>1453</v>
      </c>
    </row>
    <row r="96" spans="1:69" s="3" customFormat="1" ht="18.75" x14ac:dyDescent="0.25">
      <c r="A96" s="42"/>
      <c r="B96" s="43"/>
      <c r="C96" s="44" t="s">
        <v>2925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18.75" x14ac:dyDescent="0.25">
      <c r="A97" s="47"/>
      <c r="B97" s="48"/>
      <c r="C97" s="48"/>
      <c r="D97" s="48"/>
      <c r="E97" s="49" t="s">
        <v>4592</v>
      </c>
      <c r="F97" s="207"/>
      <c r="G97" s="50"/>
      <c r="H97" s="51"/>
      <c r="I97" s="17"/>
      <c r="J97" s="17"/>
      <c r="K97" s="17"/>
      <c r="L97" s="52">
        <v>1348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4593</v>
      </c>
      <c r="F98" s="207"/>
      <c r="G98" s="50"/>
      <c r="H98" s="51"/>
      <c r="I98" s="17"/>
      <c r="J98" s="17"/>
      <c r="K98" s="17"/>
      <c r="L98" s="52">
        <v>765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47</v>
      </c>
      <c r="F99" s="207"/>
      <c r="G99" s="50"/>
      <c r="H99" s="51"/>
      <c r="I99" s="17"/>
      <c r="J99" s="17"/>
      <c r="K99" s="17"/>
      <c r="L99" s="52">
        <v>3794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67.5" x14ac:dyDescent="0.25">
      <c r="A100" s="35" t="s">
        <v>198</v>
      </c>
      <c r="B100" s="36" t="s">
        <v>1459</v>
      </c>
      <c r="C100" s="316" t="s">
        <v>1460</v>
      </c>
      <c r="D100" s="316"/>
      <c r="E100" s="316"/>
      <c r="F100" s="205" t="s">
        <v>437</v>
      </c>
      <c r="G100" s="55">
        <v>6</v>
      </c>
      <c r="H100" s="39">
        <v>24.82</v>
      </c>
      <c r="I100" s="39"/>
      <c r="J100" s="39">
        <v>24.82</v>
      </c>
      <c r="K100" s="37" t="s">
        <v>42</v>
      </c>
      <c r="L100" s="39">
        <v>1275</v>
      </c>
      <c r="M100" s="39"/>
      <c r="N100" s="40"/>
      <c r="O100" s="39">
        <v>1275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ref="V100:V157" si="3">O100*P100*Q100*R100*S100*T100*U100</f>
        <v>1526.3470031550069</v>
      </c>
      <c r="W100" s="159">
        <v>1.2</v>
      </c>
      <c r="X100" s="158">
        <f t="shared" ref="X100:X157" si="4">V100*W100</f>
        <v>1831.6164037860083</v>
      </c>
      <c r="Y100" s="181">
        <f t="shared" ref="Y100:Y157" si="5">X100/G100</f>
        <v>305.26940063100136</v>
      </c>
      <c r="BP100" s="33"/>
      <c r="BQ100" s="41" t="s">
        <v>1460</v>
      </c>
    </row>
    <row r="101" spans="1:69" s="3" customFormat="1" ht="18.75" x14ac:dyDescent="0.25">
      <c r="A101" s="313" t="s">
        <v>1879</v>
      </c>
      <c r="B101" s="314"/>
      <c r="C101" s="314"/>
      <c r="D101" s="314"/>
      <c r="E101" s="314"/>
      <c r="F101" s="341"/>
      <c r="G101" s="314"/>
      <c r="H101" s="314"/>
      <c r="I101" s="314"/>
      <c r="J101" s="314"/>
      <c r="K101" s="314"/>
      <c r="L101" s="314"/>
      <c r="M101" s="314"/>
      <c r="N101" s="314"/>
      <c r="O101" s="315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 t="s">
        <v>1879</v>
      </c>
      <c r="BQ101" s="41"/>
    </row>
    <row r="102" spans="1:69" s="3" customFormat="1" ht="67.5" x14ac:dyDescent="0.25">
      <c r="A102" s="35" t="s">
        <v>200</v>
      </c>
      <c r="B102" s="36" t="s">
        <v>1395</v>
      </c>
      <c r="C102" s="316" t="s">
        <v>1396</v>
      </c>
      <c r="D102" s="316"/>
      <c r="E102" s="316"/>
      <c r="F102" s="205" t="s">
        <v>109</v>
      </c>
      <c r="G102" s="55">
        <v>22</v>
      </c>
      <c r="H102" s="39" t="s">
        <v>1397</v>
      </c>
      <c r="I102" s="39">
        <v>1.33</v>
      </c>
      <c r="J102" s="39">
        <v>33.54</v>
      </c>
      <c r="K102" s="37" t="s">
        <v>42</v>
      </c>
      <c r="L102" s="39">
        <v>25148</v>
      </c>
      <c r="M102" s="39">
        <v>18497</v>
      </c>
      <c r="N102" s="40">
        <v>335</v>
      </c>
      <c r="O102" s="39">
        <v>6316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7561.1040564133527</v>
      </c>
      <c r="W102" s="159">
        <v>1.2</v>
      </c>
      <c r="X102" s="158">
        <f t="shared" si="4"/>
        <v>9073.3248676960229</v>
      </c>
      <c r="Y102" s="181">
        <f t="shared" si="5"/>
        <v>412.42385762254651</v>
      </c>
      <c r="BP102" s="33"/>
      <c r="BQ102" s="41" t="s">
        <v>1396</v>
      </c>
    </row>
    <row r="103" spans="1:69" s="3" customFormat="1" ht="18.75" x14ac:dyDescent="0.25">
      <c r="A103" s="47"/>
      <c r="B103" s="48"/>
      <c r="C103" s="48"/>
      <c r="D103" s="48"/>
      <c r="E103" s="49" t="s">
        <v>4594</v>
      </c>
      <c r="F103" s="207"/>
      <c r="G103" s="50"/>
      <c r="H103" s="51"/>
      <c r="I103" s="17"/>
      <c r="J103" s="17"/>
      <c r="K103" s="17"/>
      <c r="L103" s="52">
        <v>17942</v>
      </c>
      <c r="M103" s="53"/>
      <c r="N103" s="53"/>
      <c r="O103" s="54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18.75" x14ac:dyDescent="0.25">
      <c r="A104" s="47"/>
      <c r="B104" s="48"/>
      <c r="C104" s="48"/>
      <c r="D104" s="48"/>
      <c r="E104" s="49" t="s">
        <v>4595</v>
      </c>
      <c r="F104" s="207"/>
      <c r="G104" s="50"/>
      <c r="H104" s="51"/>
      <c r="I104" s="17"/>
      <c r="J104" s="17"/>
      <c r="K104" s="17"/>
      <c r="L104" s="52">
        <v>9433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18.75" x14ac:dyDescent="0.25">
      <c r="A105" s="47"/>
      <c r="B105" s="48"/>
      <c r="C105" s="48"/>
      <c r="D105" s="48"/>
      <c r="E105" s="49" t="s">
        <v>47</v>
      </c>
      <c r="F105" s="207"/>
      <c r="G105" s="50"/>
      <c r="H105" s="51"/>
      <c r="I105" s="17"/>
      <c r="J105" s="17"/>
      <c r="K105" s="17"/>
      <c r="L105" s="52">
        <v>52523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45.75" x14ac:dyDescent="0.25">
      <c r="A106" s="111" t="s">
        <v>4596</v>
      </c>
      <c r="B106" s="112" t="s">
        <v>1889</v>
      </c>
      <c r="C106" s="305" t="s">
        <v>2457</v>
      </c>
      <c r="D106" s="305"/>
      <c r="E106" s="305"/>
      <c r="F106" s="111" t="s">
        <v>437</v>
      </c>
      <c r="G106" s="113">
        <v>22</v>
      </c>
      <c r="H106" s="114">
        <v>2292.27</v>
      </c>
      <c r="I106" s="114"/>
      <c r="J106" s="114"/>
      <c r="K106" s="144" t="s">
        <v>52</v>
      </c>
      <c r="L106" s="114">
        <v>314179</v>
      </c>
      <c r="M106" s="114"/>
      <c r="N106" s="115"/>
      <c r="O106" s="114"/>
      <c r="P106" s="189"/>
      <c r="Q106" s="189"/>
      <c r="R106" s="189"/>
      <c r="S106" s="189"/>
      <c r="T106" s="189"/>
      <c r="U106" s="189">
        <v>1.03</v>
      </c>
      <c r="V106" s="180">
        <f>L106*U106</f>
        <v>323604.37</v>
      </c>
      <c r="W106" s="190">
        <v>1.2</v>
      </c>
      <c r="X106" s="191">
        <f t="shared" si="4"/>
        <v>388325.24400000001</v>
      </c>
      <c r="Y106" s="181">
        <f t="shared" si="5"/>
        <v>17651.147454545455</v>
      </c>
      <c r="BP106" s="33"/>
      <c r="BQ106" s="41" t="s">
        <v>2457</v>
      </c>
    </row>
    <row r="107" spans="1:69" s="3" customFormat="1" ht="67.5" x14ac:dyDescent="0.25">
      <c r="A107" s="35" t="s">
        <v>211</v>
      </c>
      <c r="B107" s="36" t="s">
        <v>132</v>
      </c>
      <c r="C107" s="316" t="s">
        <v>133</v>
      </c>
      <c r="D107" s="316"/>
      <c r="E107" s="316"/>
      <c r="F107" s="205" t="s">
        <v>109</v>
      </c>
      <c r="G107" s="55">
        <v>9</v>
      </c>
      <c r="H107" s="39" t="s">
        <v>134</v>
      </c>
      <c r="I107" s="39" t="s">
        <v>135</v>
      </c>
      <c r="J107" s="39">
        <v>4.09</v>
      </c>
      <c r="K107" s="37" t="s">
        <v>42</v>
      </c>
      <c r="L107" s="39">
        <v>16306</v>
      </c>
      <c r="M107" s="39">
        <v>10391</v>
      </c>
      <c r="N107" s="40" t="s">
        <v>4597</v>
      </c>
      <c r="O107" s="39">
        <v>315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3"/>
        <v>377.09749489711947</v>
      </c>
      <c r="W107" s="159">
        <v>1.2</v>
      </c>
      <c r="X107" s="158">
        <f t="shared" si="4"/>
        <v>452.51699387654338</v>
      </c>
      <c r="Y107" s="181">
        <f t="shared" si="5"/>
        <v>50.279665986282595</v>
      </c>
      <c r="BP107" s="33"/>
      <c r="BQ107" s="41" t="s">
        <v>133</v>
      </c>
    </row>
    <row r="108" spans="1:69" s="3" customFormat="1" ht="18.75" x14ac:dyDescent="0.25">
      <c r="A108" s="42"/>
      <c r="B108" s="43"/>
      <c r="C108" s="44" t="s">
        <v>4598</v>
      </c>
      <c r="D108" s="45"/>
      <c r="E108" s="45"/>
      <c r="F108" s="206"/>
      <c r="G108" s="45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18.75" x14ac:dyDescent="0.25">
      <c r="A109" s="47"/>
      <c r="B109" s="48"/>
      <c r="C109" s="48"/>
      <c r="D109" s="48"/>
      <c r="E109" s="49" t="s">
        <v>4599</v>
      </c>
      <c r="F109" s="207"/>
      <c r="G109" s="50"/>
      <c r="H109" s="51"/>
      <c r="I109" s="17"/>
      <c r="J109" s="17"/>
      <c r="K109" s="17"/>
      <c r="L109" s="52">
        <v>11375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18.75" x14ac:dyDescent="0.25">
      <c r="A110" s="47"/>
      <c r="B110" s="48"/>
      <c r="C110" s="48"/>
      <c r="D110" s="48"/>
      <c r="E110" s="49" t="s">
        <v>4600</v>
      </c>
      <c r="F110" s="207"/>
      <c r="G110" s="50"/>
      <c r="H110" s="51"/>
      <c r="I110" s="17"/>
      <c r="J110" s="17"/>
      <c r="K110" s="17"/>
      <c r="L110" s="52">
        <v>5981</v>
      </c>
      <c r="M110" s="53"/>
      <c r="N110" s="53"/>
      <c r="O110" s="54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18.75" x14ac:dyDescent="0.25">
      <c r="A111" s="47"/>
      <c r="B111" s="48"/>
      <c r="C111" s="48"/>
      <c r="D111" s="48"/>
      <c r="E111" s="49" t="s">
        <v>47</v>
      </c>
      <c r="F111" s="207"/>
      <c r="G111" s="50"/>
      <c r="H111" s="51"/>
      <c r="I111" s="17"/>
      <c r="J111" s="17"/>
      <c r="K111" s="17"/>
      <c r="L111" s="52">
        <v>33662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45" x14ac:dyDescent="0.25">
      <c r="A112" s="111" t="s">
        <v>1021</v>
      </c>
      <c r="B112" s="112" t="s">
        <v>3877</v>
      </c>
      <c r="C112" s="305" t="s">
        <v>1910</v>
      </c>
      <c r="D112" s="305"/>
      <c r="E112" s="305"/>
      <c r="F112" s="111" t="s">
        <v>437</v>
      </c>
      <c r="G112" s="113">
        <v>2</v>
      </c>
      <c r="H112" s="114">
        <v>6225.34</v>
      </c>
      <c r="I112" s="114"/>
      <c r="J112" s="114"/>
      <c r="K112" s="144" t="s">
        <v>52</v>
      </c>
      <c r="L112" s="114">
        <v>77568</v>
      </c>
      <c r="M112" s="114"/>
      <c r="N112" s="115"/>
      <c r="O112" s="114"/>
      <c r="P112" s="189"/>
      <c r="Q112" s="189"/>
      <c r="R112" s="189"/>
      <c r="S112" s="189"/>
      <c r="T112" s="189"/>
      <c r="U112" s="189">
        <v>1.03</v>
      </c>
      <c r="V112" s="180">
        <f t="shared" ref="V112:V113" si="6">L112*U112</f>
        <v>79895.040000000008</v>
      </c>
      <c r="W112" s="190">
        <v>1.2</v>
      </c>
      <c r="X112" s="191">
        <f t="shared" si="4"/>
        <v>95874.04800000001</v>
      </c>
      <c r="Y112" s="181">
        <f t="shared" si="5"/>
        <v>47937.024000000005</v>
      </c>
      <c r="BP112" s="33"/>
      <c r="BQ112" s="41" t="s">
        <v>1910</v>
      </c>
    </row>
    <row r="113" spans="1:69" s="3" customFormat="1" ht="45" x14ac:dyDescent="0.25">
      <c r="A113" s="111" t="s">
        <v>4601</v>
      </c>
      <c r="B113" s="112" t="s">
        <v>3877</v>
      </c>
      <c r="C113" s="305" t="s">
        <v>1429</v>
      </c>
      <c r="D113" s="305"/>
      <c r="E113" s="305"/>
      <c r="F113" s="111" t="s">
        <v>437</v>
      </c>
      <c r="G113" s="113">
        <v>7</v>
      </c>
      <c r="H113" s="114">
        <v>3276.91</v>
      </c>
      <c r="I113" s="114"/>
      <c r="J113" s="114"/>
      <c r="K113" s="144" t="s">
        <v>52</v>
      </c>
      <c r="L113" s="114">
        <v>142906</v>
      </c>
      <c r="M113" s="114"/>
      <c r="N113" s="115"/>
      <c r="O113" s="114"/>
      <c r="P113" s="189"/>
      <c r="Q113" s="189"/>
      <c r="R113" s="189"/>
      <c r="S113" s="189"/>
      <c r="T113" s="189"/>
      <c r="U113" s="189">
        <v>1.03</v>
      </c>
      <c r="V113" s="180">
        <f t="shared" si="6"/>
        <v>147193.18</v>
      </c>
      <c r="W113" s="190">
        <v>1.2</v>
      </c>
      <c r="X113" s="191">
        <f t="shared" si="4"/>
        <v>176631.81599999999</v>
      </c>
      <c r="Y113" s="181">
        <f t="shared" si="5"/>
        <v>25233.116571428571</v>
      </c>
      <c r="BP113" s="33"/>
      <c r="BQ113" s="41" t="s">
        <v>1429</v>
      </c>
    </row>
    <row r="114" spans="1:69" s="3" customFormat="1" ht="67.5" x14ac:dyDescent="0.25">
      <c r="A114" s="35" t="s">
        <v>217</v>
      </c>
      <c r="B114" s="36" t="s">
        <v>429</v>
      </c>
      <c r="C114" s="316" t="s">
        <v>430</v>
      </c>
      <c r="D114" s="316"/>
      <c r="E114" s="316"/>
      <c r="F114" s="205" t="s">
        <v>109</v>
      </c>
      <c r="G114" s="55">
        <v>91</v>
      </c>
      <c r="H114" s="39" t="s">
        <v>431</v>
      </c>
      <c r="I114" s="39"/>
      <c r="J114" s="39">
        <v>7.45</v>
      </c>
      <c r="K114" s="37" t="s">
        <v>42</v>
      </c>
      <c r="L114" s="39">
        <v>158303</v>
      </c>
      <c r="M114" s="39">
        <v>152500</v>
      </c>
      <c r="N114" s="40"/>
      <c r="O114" s="39">
        <v>5803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6946.9738504380448</v>
      </c>
      <c r="W114" s="159">
        <v>1.2</v>
      </c>
      <c r="X114" s="158">
        <f t="shared" si="4"/>
        <v>8336.3686205256527</v>
      </c>
      <c r="Y114" s="181">
        <f t="shared" si="5"/>
        <v>91.608446379402778</v>
      </c>
      <c r="BP114" s="33"/>
      <c r="BQ114" s="41" t="s">
        <v>430</v>
      </c>
    </row>
    <row r="115" spans="1:69" s="3" customFormat="1" ht="18.75" x14ac:dyDescent="0.25">
      <c r="A115" s="42"/>
      <c r="B115" s="43"/>
      <c r="C115" s="44" t="s">
        <v>4602</v>
      </c>
      <c r="D115" s="45"/>
      <c r="E115" s="45"/>
      <c r="F115" s="206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18.75" x14ac:dyDescent="0.25">
      <c r="A116" s="47"/>
      <c r="B116" s="48"/>
      <c r="C116" s="48"/>
      <c r="D116" s="48"/>
      <c r="E116" s="49" t="s">
        <v>4603</v>
      </c>
      <c r="F116" s="207"/>
      <c r="G116" s="50"/>
      <c r="H116" s="51"/>
      <c r="I116" s="17"/>
      <c r="J116" s="17"/>
      <c r="K116" s="17"/>
      <c r="L116" s="52">
        <v>144875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18.75" x14ac:dyDescent="0.25">
      <c r="A117" s="47"/>
      <c r="B117" s="48"/>
      <c r="C117" s="48"/>
      <c r="D117" s="48"/>
      <c r="E117" s="49" t="s">
        <v>4604</v>
      </c>
      <c r="F117" s="207"/>
      <c r="G117" s="50"/>
      <c r="H117" s="51"/>
      <c r="I117" s="17"/>
      <c r="J117" s="17"/>
      <c r="K117" s="17"/>
      <c r="L117" s="52">
        <v>80825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18.75" x14ac:dyDescent="0.25">
      <c r="A118" s="47"/>
      <c r="B118" s="48"/>
      <c r="C118" s="48"/>
      <c r="D118" s="48"/>
      <c r="E118" s="49" t="s">
        <v>47</v>
      </c>
      <c r="F118" s="207"/>
      <c r="G118" s="50"/>
      <c r="H118" s="51"/>
      <c r="I118" s="17"/>
      <c r="J118" s="17"/>
      <c r="K118" s="17"/>
      <c r="L118" s="52">
        <v>384003</v>
      </c>
      <c r="M118" s="53"/>
      <c r="N118" s="53"/>
      <c r="O118" s="54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</row>
    <row r="119" spans="1:69" s="3" customFormat="1" ht="67.5" x14ac:dyDescent="0.25">
      <c r="A119" s="35" t="s">
        <v>219</v>
      </c>
      <c r="B119" s="36" t="s">
        <v>1410</v>
      </c>
      <c r="C119" s="316" t="s">
        <v>1898</v>
      </c>
      <c r="D119" s="316"/>
      <c r="E119" s="316"/>
      <c r="F119" s="205" t="s">
        <v>437</v>
      </c>
      <c r="G119" s="55">
        <v>1</v>
      </c>
      <c r="H119" s="39">
        <v>3539.81</v>
      </c>
      <c r="I119" s="39"/>
      <c r="J119" s="39">
        <v>3539.81</v>
      </c>
      <c r="K119" s="37" t="s">
        <v>42</v>
      </c>
      <c r="L119" s="39">
        <v>30301</v>
      </c>
      <c r="M119" s="39"/>
      <c r="N119" s="40"/>
      <c r="O119" s="39">
        <v>30301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3"/>
        <v>36274.384739294015</v>
      </c>
      <c r="W119" s="159">
        <v>1.2</v>
      </c>
      <c r="X119" s="158">
        <f t="shared" si="4"/>
        <v>43529.261687152815</v>
      </c>
      <c r="Y119" s="181">
        <f t="shared" si="5"/>
        <v>43529.261687152815</v>
      </c>
      <c r="BP119" s="33"/>
      <c r="BQ119" s="41" t="s">
        <v>1898</v>
      </c>
    </row>
    <row r="120" spans="1:69" s="3" customFormat="1" ht="67.5" x14ac:dyDescent="0.25">
      <c r="A120" s="35" t="s">
        <v>221</v>
      </c>
      <c r="B120" s="36" t="s">
        <v>1410</v>
      </c>
      <c r="C120" s="316" t="s">
        <v>1899</v>
      </c>
      <c r="D120" s="316"/>
      <c r="E120" s="316"/>
      <c r="F120" s="205" t="s">
        <v>437</v>
      </c>
      <c r="G120" s="55">
        <v>90</v>
      </c>
      <c r="H120" s="39">
        <v>2561.42</v>
      </c>
      <c r="I120" s="39"/>
      <c r="J120" s="39">
        <v>2561.42</v>
      </c>
      <c r="K120" s="37" t="s">
        <v>42</v>
      </c>
      <c r="L120" s="39">
        <v>1973318</v>
      </c>
      <c r="M120" s="39"/>
      <c r="N120" s="40"/>
      <c r="O120" s="39">
        <v>1973318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3"/>
        <v>2362327.8553504562</v>
      </c>
      <c r="W120" s="159">
        <v>1.2</v>
      </c>
      <c r="X120" s="158">
        <f t="shared" si="4"/>
        <v>2834793.4264205475</v>
      </c>
      <c r="Y120" s="181">
        <f t="shared" si="5"/>
        <v>31497.704738006083</v>
      </c>
      <c r="BP120" s="33"/>
      <c r="BQ120" s="41" t="s">
        <v>1899</v>
      </c>
    </row>
    <row r="121" spans="1:69" s="3" customFormat="1" ht="18.75" x14ac:dyDescent="0.25">
      <c r="A121" s="313" t="s">
        <v>4605</v>
      </c>
      <c r="B121" s="314"/>
      <c r="C121" s="314"/>
      <c r="D121" s="314"/>
      <c r="E121" s="314"/>
      <c r="F121" s="341"/>
      <c r="G121" s="314"/>
      <c r="H121" s="314"/>
      <c r="I121" s="314"/>
      <c r="J121" s="314"/>
      <c r="K121" s="314"/>
      <c r="L121" s="314"/>
      <c r="M121" s="314"/>
      <c r="N121" s="314"/>
      <c r="O121" s="315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 t="s">
        <v>4605</v>
      </c>
      <c r="BQ121" s="41"/>
    </row>
    <row r="122" spans="1:69" s="3" customFormat="1" ht="67.5" x14ac:dyDescent="0.25">
      <c r="A122" s="35" t="s">
        <v>232</v>
      </c>
      <c r="B122" s="36" t="s">
        <v>1682</v>
      </c>
      <c r="C122" s="316" t="s">
        <v>1683</v>
      </c>
      <c r="D122" s="316"/>
      <c r="E122" s="316"/>
      <c r="F122" s="205" t="s">
        <v>1684</v>
      </c>
      <c r="G122" s="56">
        <v>0.48</v>
      </c>
      <c r="H122" s="39" t="s">
        <v>1685</v>
      </c>
      <c r="I122" s="39"/>
      <c r="J122" s="39"/>
      <c r="K122" s="37" t="s">
        <v>42</v>
      </c>
      <c r="L122" s="39">
        <v>28326</v>
      </c>
      <c r="M122" s="39">
        <v>28326</v>
      </c>
      <c r="N122" s="40"/>
      <c r="O122" s="39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 t="s">
        <v>1683</v>
      </c>
    </row>
    <row r="123" spans="1:69" s="3" customFormat="1" ht="18.75" x14ac:dyDescent="0.25">
      <c r="A123" s="42"/>
      <c r="B123" s="43"/>
      <c r="C123" s="44" t="s">
        <v>4606</v>
      </c>
      <c r="D123" s="45"/>
      <c r="E123" s="45"/>
      <c r="F123" s="206"/>
      <c r="G123" s="45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18.75" x14ac:dyDescent="0.25">
      <c r="A124" s="47"/>
      <c r="B124" s="48"/>
      <c r="C124" s="48"/>
      <c r="D124" s="48"/>
      <c r="E124" s="49" t="s">
        <v>4607</v>
      </c>
      <c r="F124" s="207"/>
      <c r="G124" s="50"/>
      <c r="H124" s="51"/>
      <c r="I124" s="17"/>
      <c r="J124" s="17"/>
      <c r="K124" s="17"/>
      <c r="L124" s="52">
        <v>25210</v>
      </c>
      <c r="M124" s="53"/>
      <c r="N124" s="53"/>
      <c r="O124" s="54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18.75" x14ac:dyDescent="0.25">
      <c r="A125" s="47"/>
      <c r="B125" s="48"/>
      <c r="C125" s="48"/>
      <c r="D125" s="48"/>
      <c r="E125" s="49" t="s">
        <v>4608</v>
      </c>
      <c r="F125" s="207"/>
      <c r="G125" s="50"/>
      <c r="H125" s="51"/>
      <c r="I125" s="17"/>
      <c r="J125" s="17"/>
      <c r="K125" s="17"/>
      <c r="L125" s="52">
        <v>11330</v>
      </c>
      <c r="M125" s="53"/>
      <c r="N125" s="53"/>
      <c r="O125" s="54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</row>
    <row r="126" spans="1:69" s="3" customFormat="1" ht="18.75" x14ac:dyDescent="0.25">
      <c r="A126" s="47"/>
      <c r="B126" s="48"/>
      <c r="C126" s="48"/>
      <c r="D126" s="48"/>
      <c r="E126" s="49" t="s">
        <v>47</v>
      </c>
      <c r="F126" s="207"/>
      <c r="G126" s="50"/>
      <c r="H126" s="51"/>
      <c r="I126" s="17"/>
      <c r="J126" s="17"/>
      <c r="K126" s="17"/>
      <c r="L126" s="52">
        <v>64866</v>
      </c>
      <c r="M126" s="53"/>
      <c r="N126" s="53"/>
      <c r="O126" s="54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67.5" x14ac:dyDescent="0.25">
      <c r="A127" s="35" t="s">
        <v>235</v>
      </c>
      <c r="B127" s="36" t="s">
        <v>1689</v>
      </c>
      <c r="C127" s="316" t="s">
        <v>1690</v>
      </c>
      <c r="D127" s="316"/>
      <c r="E127" s="316"/>
      <c r="F127" s="205" t="s">
        <v>1684</v>
      </c>
      <c r="G127" s="56">
        <v>0.48</v>
      </c>
      <c r="H127" s="39" t="s">
        <v>1691</v>
      </c>
      <c r="I127" s="39"/>
      <c r="J127" s="39"/>
      <c r="K127" s="37" t="s">
        <v>42</v>
      </c>
      <c r="L127" s="39">
        <v>15651</v>
      </c>
      <c r="M127" s="39">
        <v>15651</v>
      </c>
      <c r="N127" s="40"/>
      <c r="O127" s="39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 t="s">
        <v>1690</v>
      </c>
    </row>
    <row r="128" spans="1:69" s="3" customFormat="1" ht="18.75" x14ac:dyDescent="0.25">
      <c r="A128" s="47"/>
      <c r="B128" s="48"/>
      <c r="C128" s="48"/>
      <c r="D128" s="48"/>
      <c r="E128" s="49" t="s">
        <v>4609</v>
      </c>
      <c r="F128" s="207"/>
      <c r="G128" s="50"/>
      <c r="H128" s="51"/>
      <c r="I128" s="17"/>
      <c r="J128" s="17"/>
      <c r="K128" s="17"/>
      <c r="L128" s="52">
        <v>13929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18.75" x14ac:dyDescent="0.25">
      <c r="A129" s="47"/>
      <c r="B129" s="48"/>
      <c r="C129" s="48"/>
      <c r="D129" s="48"/>
      <c r="E129" s="49" t="s">
        <v>4610</v>
      </c>
      <c r="F129" s="207"/>
      <c r="G129" s="50"/>
      <c r="H129" s="51"/>
      <c r="I129" s="17"/>
      <c r="J129" s="17"/>
      <c r="K129" s="17"/>
      <c r="L129" s="52">
        <v>6260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</row>
    <row r="130" spans="1:69" s="3" customFormat="1" ht="18.75" x14ac:dyDescent="0.25">
      <c r="A130" s="47"/>
      <c r="B130" s="48"/>
      <c r="C130" s="48"/>
      <c r="D130" s="48"/>
      <c r="E130" s="49" t="s">
        <v>47</v>
      </c>
      <c r="F130" s="207"/>
      <c r="G130" s="50"/>
      <c r="H130" s="51"/>
      <c r="I130" s="17"/>
      <c r="J130" s="17"/>
      <c r="K130" s="17"/>
      <c r="L130" s="52">
        <v>35840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67.5" x14ac:dyDescent="0.25">
      <c r="A131" s="35" t="s">
        <v>245</v>
      </c>
      <c r="B131" s="36" t="s">
        <v>1010</v>
      </c>
      <c r="C131" s="316" t="s">
        <v>1695</v>
      </c>
      <c r="D131" s="316"/>
      <c r="E131" s="316"/>
      <c r="F131" s="205" t="s">
        <v>238</v>
      </c>
      <c r="G131" s="56">
        <v>1.92</v>
      </c>
      <c r="H131" s="39" t="s">
        <v>1011</v>
      </c>
      <c r="I131" s="39" t="s">
        <v>1012</v>
      </c>
      <c r="J131" s="39">
        <v>124.14</v>
      </c>
      <c r="K131" s="37" t="s">
        <v>42</v>
      </c>
      <c r="L131" s="39">
        <v>18909</v>
      </c>
      <c r="M131" s="39">
        <v>14724</v>
      </c>
      <c r="N131" s="40" t="s">
        <v>4611</v>
      </c>
      <c r="O131" s="39">
        <v>2040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3"/>
        <v>2442.1552050480113</v>
      </c>
      <c r="W131" s="159">
        <v>1.2</v>
      </c>
      <c r="X131" s="158">
        <f t="shared" si="4"/>
        <v>2930.5862460576136</v>
      </c>
      <c r="Y131" s="181">
        <f t="shared" si="5"/>
        <v>1526.3470031550071</v>
      </c>
      <c r="BP131" s="33"/>
      <c r="BQ131" s="41" t="s">
        <v>1695</v>
      </c>
    </row>
    <row r="132" spans="1:69" s="3" customFormat="1" ht="18.75" x14ac:dyDescent="0.25">
      <c r="A132" s="42"/>
      <c r="B132" s="43"/>
      <c r="C132" s="44" t="s">
        <v>4612</v>
      </c>
      <c r="D132" s="45"/>
      <c r="E132" s="45"/>
      <c r="F132" s="206"/>
      <c r="G132" s="45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x14ac:dyDescent="0.25">
      <c r="A133" s="47"/>
      <c r="B133" s="48"/>
      <c r="C133" s="48"/>
      <c r="D133" s="48"/>
      <c r="E133" s="49" t="s">
        <v>4613</v>
      </c>
      <c r="F133" s="207"/>
      <c r="G133" s="50"/>
      <c r="H133" s="51"/>
      <c r="I133" s="17"/>
      <c r="J133" s="17"/>
      <c r="K133" s="17"/>
      <c r="L133" s="52">
        <v>14543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18.75" x14ac:dyDescent="0.25">
      <c r="A134" s="47"/>
      <c r="B134" s="48"/>
      <c r="C134" s="48"/>
      <c r="D134" s="48"/>
      <c r="E134" s="49" t="s">
        <v>4614</v>
      </c>
      <c r="F134" s="207"/>
      <c r="G134" s="50"/>
      <c r="H134" s="51"/>
      <c r="I134" s="17"/>
      <c r="J134" s="17"/>
      <c r="K134" s="17"/>
      <c r="L134" s="52">
        <v>7646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18.75" x14ac:dyDescent="0.25">
      <c r="A135" s="47"/>
      <c r="B135" s="48"/>
      <c r="C135" s="48"/>
      <c r="D135" s="48"/>
      <c r="E135" s="49" t="s">
        <v>47</v>
      </c>
      <c r="F135" s="207"/>
      <c r="G135" s="50"/>
      <c r="H135" s="51"/>
      <c r="I135" s="17"/>
      <c r="J135" s="17"/>
      <c r="K135" s="17"/>
      <c r="L135" s="52">
        <v>41098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67.5" x14ac:dyDescent="0.25">
      <c r="A136" s="35" t="s">
        <v>254</v>
      </c>
      <c r="B136" s="36" t="s">
        <v>812</v>
      </c>
      <c r="C136" s="316" t="s">
        <v>813</v>
      </c>
      <c r="D136" s="316"/>
      <c r="E136" s="316"/>
      <c r="F136" s="205" t="s">
        <v>238</v>
      </c>
      <c r="G136" s="56">
        <v>7.08</v>
      </c>
      <c r="H136" s="39" t="s">
        <v>1700</v>
      </c>
      <c r="I136" s="39" t="s">
        <v>815</v>
      </c>
      <c r="J136" s="39">
        <v>22.32</v>
      </c>
      <c r="K136" s="37" t="s">
        <v>42</v>
      </c>
      <c r="L136" s="39">
        <v>79853</v>
      </c>
      <c r="M136" s="39">
        <v>69667</v>
      </c>
      <c r="N136" s="40" t="s">
        <v>4615</v>
      </c>
      <c r="O136" s="39">
        <v>1352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3"/>
        <v>1618.5263907965254</v>
      </c>
      <c r="W136" s="159">
        <v>1.2</v>
      </c>
      <c r="X136" s="158">
        <f t="shared" si="4"/>
        <v>1942.2316689558304</v>
      </c>
      <c r="Y136" s="181">
        <f t="shared" si="5"/>
        <v>274.32650691466529</v>
      </c>
      <c r="BP136" s="33"/>
      <c r="BQ136" s="41" t="s">
        <v>813</v>
      </c>
    </row>
    <row r="137" spans="1:69" s="3" customFormat="1" ht="18.75" x14ac:dyDescent="0.25">
      <c r="A137" s="42"/>
      <c r="B137" s="43"/>
      <c r="C137" s="44" t="s">
        <v>4616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18.75" x14ac:dyDescent="0.25">
      <c r="A138" s="47"/>
      <c r="B138" s="48"/>
      <c r="C138" s="48"/>
      <c r="D138" s="48"/>
      <c r="E138" s="49" t="s">
        <v>4617</v>
      </c>
      <c r="F138" s="207"/>
      <c r="G138" s="50"/>
      <c r="H138" s="51"/>
      <c r="I138" s="17"/>
      <c r="J138" s="17"/>
      <c r="K138" s="17"/>
      <c r="L138" s="52">
        <v>68667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18.75" x14ac:dyDescent="0.25">
      <c r="A139" s="47"/>
      <c r="B139" s="48"/>
      <c r="C139" s="48"/>
      <c r="D139" s="48"/>
      <c r="E139" s="49" t="s">
        <v>4618</v>
      </c>
      <c r="F139" s="207"/>
      <c r="G139" s="50"/>
      <c r="H139" s="51"/>
      <c r="I139" s="17"/>
      <c r="J139" s="17"/>
      <c r="K139" s="17"/>
      <c r="L139" s="52">
        <v>36103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</row>
    <row r="140" spans="1:69" s="3" customFormat="1" ht="18.75" x14ac:dyDescent="0.25">
      <c r="A140" s="47"/>
      <c r="B140" s="48"/>
      <c r="C140" s="48"/>
      <c r="D140" s="48"/>
      <c r="E140" s="49" t="s">
        <v>47</v>
      </c>
      <c r="F140" s="207"/>
      <c r="G140" s="50"/>
      <c r="H140" s="51"/>
      <c r="I140" s="17"/>
      <c r="J140" s="17"/>
      <c r="K140" s="17"/>
      <c r="L140" s="52">
        <v>184623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67.5" x14ac:dyDescent="0.25">
      <c r="A141" s="35" t="s">
        <v>288</v>
      </c>
      <c r="B141" s="36" t="s">
        <v>1705</v>
      </c>
      <c r="C141" s="316" t="s">
        <v>822</v>
      </c>
      <c r="D141" s="316"/>
      <c r="E141" s="316"/>
      <c r="F141" s="205" t="s">
        <v>265</v>
      </c>
      <c r="G141" s="55">
        <v>900</v>
      </c>
      <c r="H141" s="39">
        <v>33.17</v>
      </c>
      <c r="I141" s="39"/>
      <c r="J141" s="39">
        <v>33.17</v>
      </c>
      <c r="K141" s="37" t="s">
        <v>42</v>
      </c>
      <c r="L141" s="39">
        <v>255542</v>
      </c>
      <c r="M141" s="39"/>
      <c r="N141" s="40"/>
      <c r="O141" s="39">
        <v>255542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3"/>
        <v>305918.24774920539</v>
      </c>
      <c r="W141" s="159">
        <v>1.2</v>
      </c>
      <c r="X141" s="158">
        <f t="shared" si="4"/>
        <v>367101.89729904645</v>
      </c>
      <c r="Y141" s="181">
        <f t="shared" si="5"/>
        <v>407.89099699894052</v>
      </c>
      <c r="BP141" s="33"/>
      <c r="BQ141" s="41" t="s">
        <v>822</v>
      </c>
    </row>
    <row r="142" spans="1:69" s="3" customFormat="1" ht="67.5" x14ac:dyDescent="0.25">
      <c r="A142" s="35" t="s">
        <v>300</v>
      </c>
      <c r="B142" s="36" t="s">
        <v>849</v>
      </c>
      <c r="C142" s="316" t="s">
        <v>850</v>
      </c>
      <c r="D142" s="316"/>
      <c r="E142" s="316"/>
      <c r="F142" s="205" t="s">
        <v>520</v>
      </c>
      <c r="G142" s="55">
        <v>3</v>
      </c>
      <c r="H142" s="39" t="s">
        <v>851</v>
      </c>
      <c r="I142" s="39" t="s">
        <v>852</v>
      </c>
      <c r="J142" s="39">
        <v>69.58</v>
      </c>
      <c r="K142" s="37" t="s">
        <v>42</v>
      </c>
      <c r="L142" s="39">
        <v>19198</v>
      </c>
      <c r="M142" s="39">
        <v>14829</v>
      </c>
      <c r="N142" s="40" t="s">
        <v>4619</v>
      </c>
      <c r="O142" s="39">
        <v>1787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3"/>
        <v>2139.2800742258805</v>
      </c>
      <c r="W142" s="159">
        <v>1.2</v>
      </c>
      <c r="X142" s="158">
        <f t="shared" si="4"/>
        <v>2567.1360890710566</v>
      </c>
      <c r="Y142" s="181">
        <f t="shared" si="5"/>
        <v>855.71202969035221</v>
      </c>
      <c r="BP142" s="33"/>
      <c r="BQ142" s="41" t="s">
        <v>850</v>
      </c>
    </row>
    <row r="143" spans="1:69" s="3" customFormat="1" ht="18.75" x14ac:dyDescent="0.25">
      <c r="A143" s="42"/>
      <c r="B143" s="43"/>
      <c r="C143" s="44" t="s">
        <v>4620</v>
      </c>
      <c r="D143" s="45"/>
      <c r="E143" s="45"/>
      <c r="F143" s="206"/>
      <c r="G143" s="45"/>
      <c r="H143" s="45"/>
      <c r="I143" s="45"/>
      <c r="J143" s="45"/>
      <c r="K143" s="45"/>
      <c r="L143" s="45"/>
      <c r="M143" s="45"/>
      <c r="N143" s="45"/>
      <c r="O143" s="46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18.75" x14ac:dyDescent="0.25">
      <c r="A144" s="47"/>
      <c r="B144" s="48"/>
      <c r="C144" s="48"/>
      <c r="D144" s="48"/>
      <c r="E144" s="49" t="s">
        <v>4621</v>
      </c>
      <c r="F144" s="207"/>
      <c r="G144" s="50"/>
      <c r="H144" s="51"/>
      <c r="I144" s="17"/>
      <c r="J144" s="17"/>
      <c r="K144" s="17"/>
      <c r="L144" s="52">
        <v>14735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18.75" x14ac:dyDescent="0.25">
      <c r="A145" s="47"/>
      <c r="B145" s="48"/>
      <c r="C145" s="48"/>
      <c r="D145" s="48"/>
      <c r="E145" s="49" t="s">
        <v>4622</v>
      </c>
      <c r="F145" s="207"/>
      <c r="G145" s="50"/>
      <c r="H145" s="51"/>
      <c r="I145" s="17"/>
      <c r="J145" s="17"/>
      <c r="K145" s="17"/>
      <c r="L145" s="52">
        <v>7747</v>
      </c>
      <c r="M145" s="53"/>
      <c r="N145" s="53"/>
      <c r="O145" s="54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</row>
    <row r="146" spans="1:69" s="3" customFormat="1" ht="18.75" x14ac:dyDescent="0.25">
      <c r="A146" s="47"/>
      <c r="B146" s="48"/>
      <c r="C146" s="48"/>
      <c r="D146" s="48"/>
      <c r="E146" s="49" t="s">
        <v>47</v>
      </c>
      <c r="F146" s="207"/>
      <c r="G146" s="50"/>
      <c r="H146" s="51"/>
      <c r="I146" s="17"/>
      <c r="J146" s="17"/>
      <c r="K146" s="17"/>
      <c r="L146" s="52">
        <v>41680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67.5" x14ac:dyDescent="0.25">
      <c r="A147" s="35" t="s">
        <v>309</v>
      </c>
      <c r="B147" s="36" t="s">
        <v>2483</v>
      </c>
      <c r="C147" s="316" t="s">
        <v>3898</v>
      </c>
      <c r="D147" s="316"/>
      <c r="E147" s="316"/>
      <c r="F147" s="205" t="s">
        <v>437</v>
      </c>
      <c r="G147" s="55">
        <v>30</v>
      </c>
      <c r="H147" s="39">
        <v>148.94999999999999</v>
      </c>
      <c r="I147" s="39"/>
      <c r="J147" s="39">
        <v>148.94999999999999</v>
      </c>
      <c r="K147" s="37" t="s">
        <v>42</v>
      </c>
      <c r="L147" s="39">
        <v>38250</v>
      </c>
      <c r="M147" s="39"/>
      <c r="N147" s="40"/>
      <c r="O147" s="39">
        <v>38250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3"/>
        <v>45790.410094650208</v>
      </c>
      <c r="W147" s="159">
        <v>1.2</v>
      </c>
      <c r="X147" s="158">
        <f t="shared" si="4"/>
        <v>54948.492113580251</v>
      </c>
      <c r="Y147" s="181">
        <f t="shared" si="5"/>
        <v>1831.6164037860083</v>
      </c>
      <c r="BP147" s="33"/>
      <c r="BQ147" s="41" t="s">
        <v>3898</v>
      </c>
    </row>
    <row r="148" spans="1:69" s="3" customFormat="1" ht="67.5" x14ac:dyDescent="0.25">
      <c r="A148" s="35" t="s">
        <v>323</v>
      </c>
      <c r="B148" s="36" t="s">
        <v>1706</v>
      </c>
      <c r="C148" s="316" t="s">
        <v>824</v>
      </c>
      <c r="D148" s="316"/>
      <c r="E148" s="316"/>
      <c r="F148" s="205" t="s">
        <v>437</v>
      </c>
      <c r="G148" s="55">
        <v>660</v>
      </c>
      <c r="H148" s="39">
        <v>48.46</v>
      </c>
      <c r="I148" s="39"/>
      <c r="J148" s="39">
        <v>48.46</v>
      </c>
      <c r="K148" s="37" t="s">
        <v>42</v>
      </c>
      <c r="L148" s="39">
        <v>273780</v>
      </c>
      <c r="M148" s="39"/>
      <c r="N148" s="40"/>
      <c r="O148" s="39">
        <v>273780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3"/>
        <v>327751.59413629642</v>
      </c>
      <c r="W148" s="159">
        <v>1.2</v>
      </c>
      <c r="X148" s="158">
        <f t="shared" si="4"/>
        <v>393301.91296355572</v>
      </c>
      <c r="Y148" s="181">
        <f t="shared" si="5"/>
        <v>595.91198933872079</v>
      </c>
      <c r="BP148" s="33"/>
      <c r="BQ148" s="41" t="s">
        <v>824</v>
      </c>
    </row>
    <row r="149" spans="1:69" s="3" customFormat="1" ht="67.5" x14ac:dyDescent="0.25">
      <c r="A149" s="35" t="s">
        <v>331</v>
      </c>
      <c r="B149" s="36" t="s">
        <v>2484</v>
      </c>
      <c r="C149" s="316" t="s">
        <v>3197</v>
      </c>
      <c r="D149" s="316"/>
      <c r="E149" s="316"/>
      <c r="F149" s="205" t="s">
        <v>437</v>
      </c>
      <c r="G149" s="55">
        <v>660</v>
      </c>
      <c r="H149" s="39">
        <v>11.32</v>
      </c>
      <c r="I149" s="39"/>
      <c r="J149" s="39">
        <v>11.32</v>
      </c>
      <c r="K149" s="37" t="s">
        <v>42</v>
      </c>
      <c r="L149" s="39">
        <v>63953</v>
      </c>
      <c r="M149" s="39"/>
      <c r="N149" s="40"/>
      <c r="O149" s="39">
        <v>63953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76560.36854335072</v>
      </c>
      <c r="W149" s="159">
        <v>1.2</v>
      </c>
      <c r="X149" s="158">
        <f t="shared" si="4"/>
        <v>91872.442252020861</v>
      </c>
      <c r="Y149" s="181">
        <f t="shared" si="5"/>
        <v>139.20067007881948</v>
      </c>
      <c r="BP149" s="33"/>
      <c r="BQ149" s="41" t="s">
        <v>3197</v>
      </c>
    </row>
    <row r="150" spans="1:69" s="3" customFormat="1" ht="67.5" x14ac:dyDescent="0.25">
      <c r="A150" s="35" t="s">
        <v>335</v>
      </c>
      <c r="B150" s="36" t="s">
        <v>1726</v>
      </c>
      <c r="C150" s="316" t="s">
        <v>4461</v>
      </c>
      <c r="D150" s="316"/>
      <c r="E150" s="316"/>
      <c r="F150" s="205" t="s">
        <v>437</v>
      </c>
      <c r="G150" s="55">
        <v>15</v>
      </c>
      <c r="H150" s="39">
        <v>363.83</v>
      </c>
      <c r="I150" s="39"/>
      <c r="J150" s="39">
        <v>363.83</v>
      </c>
      <c r="K150" s="37" t="s">
        <v>42</v>
      </c>
      <c r="L150" s="39">
        <v>46716</v>
      </c>
      <c r="M150" s="39"/>
      <c r="N150" s="40"/>
      <c r="O150" s="39">
        <v>46716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55925.354195599466</v>
      </c>
      <c r="W150" s="159">
        <v>1.2</v>
      </c>
      <c r="X150" s="158">
        <f t="shared" si="4"/>
        <v>67110.425034719359</v>
      </c>
      <c r="Y150" s="181">
        <f t="shared" si="5"/>
        <v>4474.0283356479576</v>
      </c>
      <c r="BP150" s="33"/>
      <c r="BQ150" s="41" t="s">
        <v>4461</v>
      </c>
    </row>
    <row r="151" spans="1:69" s="3" customFormat="1" ht="18.75" x14ac:dyDescent="0.25">
      <c r="A151" s="313" t="s">
        <v>4623</v>
      </c>
      <c r="B151" s="314"/>
      <c r="C151" s="314"/>
      <c r="D151" s="314"/>
      <c r="E151" s="314"/>
      <c r="F151" s="341"/>
      <c r="G151" s="314"/>
      <c r="H151" s="314"/>
      <c r="I151" s="314"/>
      <c r="J151" s="314"/>
      <c r="K151" s="314"/>
      <c r="L151" s="314"/>
      <c r="M151" s="314"/>
      <c r="N151" s="314"/>
      <c r="O151" s="315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 t="s">
        <v>4623</v>
      </c>
      <c r="BQ151" s="41"/>
    </row>
    <row r="152" spans="1:69" s="3" customFormat="1" ht="67.5" x14ac:dyDescent="0.25">
      <c r="A152" s="35" t="s">
        <v>339</v>
      </c>
      <c r="B152" s="36" t="s">
        <v>737</v>
      </c>
      <c r="C152" s="316" t="s">
        <v>738</v>
      </c>
      <c r="D152" s="316"/>
      <c r="E152" s="316"/>
      <c r="F152" s="205" t="s">
        <v>739</v>
      </c>
      <c r="G152" s="56">
        <v>2.1800000000000002</v>
      </c>
      <c r="H152" s="39" t="s">
        <v>2086</v>
      </c>
      <c r="I152" s="39" t="s">
        <v>741</v>
      </c>
      <c r="J152" s="39">
        <v>43.08</v>
      </c>
      <c r="K152" s="37" t="s">
        <v>42</v>
      </c>
      <c r="L152" s="39">
        <v>12960</v>
      </c>
      <c r="M152" s="39">
        <v>10220</v>
      </c>
      <c r="N152" s="40" t="s">
        <v>4624</v>
      </c>
      <c r="O152" s="39">
        <v>803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961.29932826154584</v>
      </c>
      <c r="W152" s="159">
        <v>1.2</v>
      </c>
      <c r="X152" s="158">
        <f t="shared" si="4"/>
        <v>1153.5591939138549</v>
      </c>
      <c r="Y152" s="181">
        <f t="shared" si="5"/>
        <v>529.1555935384655</v>
      </c>
      <c r="BP152" s="33"/>
      <c r="BQ152" s="41" t="s">
        <v>738</v>
      </c>
    </row>
    <row r="153" spans="1:69" s="3" customFormat="1" ht="18.75" x14ac:dyDescent="0.25">
      <c r="A153" s="42"/>
      <c r="B153" s="43"/>
      <c r="C153" s="44" t="s">
        <v>4625</v>
      </c>
      <c r="D153" s="45"/>
      <c r="E153" s="45"/>
      <c r="F153" s="206"/>
      <c r="G153" s="45"/>
      <c r="H153" s="45"/>
      <c r="I153" s="45"/>
      <c r="J153" s="45"/>
      <c r="K153" s="45"/>
      <c r="L153" s="45"/>
      <c r="M153" s="45"/>
      <c r="N153" s="45"/>
      <c r="O153" s="46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x14ac:dyDescent="0.25">
      <c r="A154" s="47"/>
      <c r="B154" s="48"/>
      <c r="C154" s="48"/>
      <c r="D154" s="48"/>
      <c r="E154" s="49" t="s">
        <v>4626</v>
      </c>
      <c r="F154" s="207"/>
      <c r="G154" s="50"/>
      <c r="H154" s="51"/>
      <c r="I154" s="17"/>
      <c r="J154" s="17"/>
      <c r="K154" s="17"/>
      <c r="L154" s="52">
        <v>10182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18.75" x14ac:dyDescent="0.25">
      <c r="A155" s="47"/>
      <c r="B155" s="48"/>
      <c r="C155" s="48"/>
      <c r="D155" s="48"/>
      <c r="E155" s="49" t="s">
        <v>4627</v>
      </c>
      <c r="F155" s="207"/>
      <c r="G155" s="50"/>
      <c r="H155" s="51"/>
      <c r="I155" s="17"/>
      <c r="J155" s="17"/>
      <c r="K155" s="17"/>
      <c r="L155" s="52">
        <v>5353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18.75" x14ac:dyDescent="0.25">
      <c r="A156" s="47"/>
      <c r="B156" s="48"/>
      <c r="C156" s="48"/>
      <c r="D156" s="48"/>
      <c r="E156" s="49" t="s">
        <v>47</v>
      </c>
      <c r="F156" s="207"/>
      <c r="G156" s="50"/>
      <c r="H156" s="51"/>
      <c r="I156" s="17"/>
      <c r="J156" s="17"/>
      <c r="K156" s="17"/>
      <c r="L156" s="52">
        <v>28495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67.5" x14ac:dyDescent="0.25">
      <c r="A157" s="35" t="s">
        <v>342</v>
      </c>
      <c r="B157" s="36" t="s">
        <v>2742</v>
      </c>
      <c r="C157" s="316" t="s">
        <v>2093</v>
      </c>
      <c r="D157" s="316"/>
      <c r="E157" s="316"/>
      <c r="F157" s="205" t="s">
        <v>265</v>
      </c>
      <c r="G157" s="56">
        <v>354.96</v>
      </c>
      <c r="H157" s="39">
        <v>23.04</v>
      </c>
      <c r="I157" s="39"/>
      <c r="J157" s="39">
        <v>23.04</v>
      </c>
      <c r="K157" s="37" t="s">
        <v>42</v>
      </c>
      <c r="L157" s="39">
        <v>70006</v>
      </c>
      <c r="M157" s="39"/>
      <c r="N157" s="40"/>
      <c r="O157" s="39">
        <v>70006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3"/>
        <v>83806.626119897599</v>
      </c>
      <c r="W157" s="159">
        <v>1.2</v>
      </c>
      <c r="X157" s="158">
        <f t="shared" si="4"/>
        <v>100567.95134387711</v>
      </c>
      <c r="Y157" s="181">
        <f t="shared" si="5"/>
        <v>283.32192738302092</v>
      </c>
      <c r="BP157" s="33"/>
      <c r="BQ157" s="41" t="s">
        <v>2093</v>
      </c>
    </row>
    <row r="158" spans="1:69" s="3" customFormat="1" ht="18.75" x14ac:dyDescent="0.25">
      <c r="A158" s="42"/>
      <c r="B158" s="43"/>
      <c r="C158" s="44" t="s">
        <v>4628</v>
      </c>
      <c r="D158" s="45"/>
      <c r="E158" s="45"/>
      <c r="F158" s="206"/>
      <c r="G158" s="45"/>
      <c r="H158" s="45"/>
      <c r="I158" s="45"/>
      <c r="J158" s="45"/>
      <c r="K158" s="45"/>
      <c r="L158" s="45"/>
      <c r="M158" s="45"/>
      <c r="N158" s="45"/>
      <c r="O158" s="46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67.5" x14ac:dyDescent="0.25">
      <c r="A159" s="35" t="s">
        <v>350</v>
      </c>
      <c r="B159" s="36" t="s">
        <v>2142</v>
      </c>
      <c r="C159" s="316" t="s">
        <v>2155</v>
      </c>
      <c r="D159" s="316"/>
      <c r="E159" s="316"/>
      <c r="F159" s="205" t="s">
        <v>437</v>
      </c>
      <c r="G159" s="55">
        <v>12</v>
      </c>
      <c r="H159" s="39">
        <v>67.52</v>
      </c>
      <c r="I159" s="39"/>
      <c r="J159" s="39">
        <v>67.52</v>
      </c>
      <c r="K159" s="37" t="s">
        <v>42</v>
      </c>
      <c r="L159" s="39">
        <v>6936</v>
      </c>
      <c r="M159" s="39"/>
      <c r="N159" s="40"/>
      <c r="O159" s="39">
        <v>6936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1" si="7">O159*P159*Q159*R159*S159*T159*U159</f>
        <v>8303.3276971632404</v>
      </c>
      <c r="W159" s="159">
        <v>1.2</v>
      </c>
      <c r="X159" s="158">
        <f t="shared" ref="X159:X221" si="8">V159*W159</f>
        <v>9963.9932365958884</v>
      </c>
      <c r="Y159" s="181">
        <f t="shared" ref="Y159:Y221" si="9">X159/G159</f>
        <v>830.33276971632404</v>
      </c>
      <c r="BP159" s="33"/>
      <c r="BQ159" s="41" t="s">
        <v>2155</v>
      </c>
    </row>
    <row r="160" spans="1:69" s="3" customFormat="1" ht="67.5" x14ac:dyDescent="0.25">
      <c r="A160" s="35" t="s">
        <v>353</v>
      </c>
      <c r="B160" s="36" t="s">
        <v>2214</v>
      </c>
      <c r="C160" s="316" t="s">
        <v>2215</v>
      </c>
      <c r="D160" s="316"/>
      <c r="E160" s="316"/>
      <c r="F160" s="205" t="s">
        <v>739</v>
      </c>
      <c r="G160" s="38">
        <v>1.3</v>
      </c>
      <c r="H160" s="39" t="s">
        <v>2216</v>
      </c>
      <c r="I160" s="39" t="s">
        <v>2217</v>
      </c>
      <c r="J160" s="39">
        <v>422.51</v>
      </c>
      <c r="K160" s="37" t="s">
        <v>42</v>
      </c>
      <c r="L160" s="39">
        <v>43199</v>
      </c>
      <c r="M160" s="39">
        <v>8404</v>
      </c>
      <c r="N160" s="40" t="s">
        <v>4629</v>
      </c>
      <c r="O160" s="39">
        <v>4702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si="7"/>
        <v>5628.9283206547798</v>
      </c>
      <c r="W160" s="159">
        <v>1.2</v>
      </c>
      <c r="X160" s="158">
        <f t="shared" si="8"/>
        <v>6754.7139847857352</v>
      </c>
      <c r="Y160" s="181">
        <f t="shared" si="9"/>
        <v>5195.933834450565</v>
      </c>
      <c r="BP160" s="33"/>
      <c r="BQ160" s="41" t="s">
        <v>2215</v>
      </c>
    </row>
    <row r="161" spans="1:69" s="3" customFormat="1" ht="18.75" x14ac:dyDescent="0.25">
      <c r="A161" s="42"/>
      <c r="B161" s="43"/>
      <c r="C161" s="44" t="s">
        <v>1175</v>
      </c>
      <c r="D161" s="45"/>
      <c r="E161" s="45"/>
      <c r="F161" s="206"/>
      <c r="G161" s="45"/>
      <c r="H161" s="45"/>
      <c r="I161" s="45"/>
      <c r="J161" s="45"/>
      <c r="K161" s="45"/>
      <c r="L161" s="45"/>
      <c r="M161" s="45"/>
      <c r="N161" s="45"/>
      <c r="O161" s="46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x14ac:dyDescent="0.25">
      <c r="A162" s="47"/>
      <c r="B162" s="48"/>
      <c r="C162" s="48"/>
      <c r="D162" s="48"/>
      <c r="E162" s="49" t="s">
        <v>4630</v>
      </c>
      <c r="F162" s="207"/>
      <c r="G162" s="50"/>
      <c r="H162" s="51"/>
      <c r="I162" s="17"/>
      <c r="J162" s="17"/>
      <c r="K162" s="17"/>
      <c r="L162" s="52">
        <v>16839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x14ac:dyDescent="0.25">
      <c r="A163" s="47"/>
      <c r="B163" s="48"/>
      <c r="C163" s="48"/>
      <c r="D163" s="48"/>
      <c r="E163" s="49" t="s">
        <v>4631</v>
      </c>
      <c r="F163" s="207"/>
      <c r="G163" s="50"/>
      <c r="H163" s="51"/>
      <c r="I163" s="17"/>
      <c r="J163" s="17"/>
      <c r="K163" s="17"/>
      <c r="L163" s="52">
        <v>8854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18.75" x14ac:dyDescent="0.25">
      <c r="A164" s="47"/>
      <c r="B164" s="48"/>
      <c r="C164" s="48"/>
      <c r="D164" s="48"/>
      <c r="E164" s="49" t="s">
        <v>47</v>
      </c>
      <c r="F164" s="207"/>
      <c r="G164" s="50"/>
      <c r="H164" s="51"/>
      <c r="I164" s="17"/>
      <c r="J164" s="17"/>
      <c r="K164" s="17"/>
      <c r="L164" s="52">
        <v>68892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67.5" x14ac:dyDescent="0.25">
      <c r="A165" s="35" t="s">
        <v>355</v>
      </c>
      <c r="B165" s="36" t="s">
        <v>2223</v>
      </c>
      <c r="C165" s="316" t="s">
        <v>2748</v>
      </c>
      <c r="D165" s="316"/>
      <c r="E165" s="316"/>
      <c r="F165" s="205" t="s">
        <v>265</v>
      </c>
      <c r="G165" s="38">
        <v>133.9</v>
      </c>
      <c r="H165" s="39">
        <v>2.36</v>
      </c>
      <c r="I165" s="39"/>
      <c r="J165" s="39">
        <v>2.36</v>
      </c>
      <c r="K165" s="37" t="s">
        <v>42</v>
      </c>
      <c r="L165" s="39">
        <v>2705</v>
      </c>
      <c r="M165" s="39"/>
      <c r="N165" s="40"/>
      <c r="O165" s="39">
        <v>2705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7"/>
        <v>3238.2499164974865</v>
      </c>
      <c r="W165" s="159">
        <v>1.2</v>
      </c>
      <c r="X165" s="158">
        <f t="shared" si="8"/>
        <v>3885.8998997969838</v>
      </c>
      <c r="Y165" s="181">
        <f t="shared" si="9"/>
        <v>29.020910379365077</v>
      </c>
      <c r="BP165" s="33"/>
      <c r="BQ165" s="41" t="s">
        <v>2748</v>
      </c>
    </row>
    <row r="166" spans="1:69" s="3" customFormat="1" ht="18.75" x14ac:dyDescent="0.25">
      <c r="A166" s="42"/>
      <c r="B166" s="43"/>
      <c r="C166" s="44" t="s">
        <v>4632</v>
      </c>
      <c r="D166" s="45"/>
      <c r="E166" s="45"/>
      <c r="F166" s="206"/>
      <c r="G166" s="45"/>
      <c r="H166" s="45"/>
      <c r="I166" s="45"/>
      <c r="J166" s="45"/>
      <c r="K166" s="45"/>
      <c r="L166" s="45"/>
      <c r="M166" s="45"/>
      <c r="N166" s="45"/>
      <c r="O166" s="46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67.5" x14ac:dyDescent="0.25">
      <c r="A167" s="35" t="s">
        <v>363</v>
      </c>
      <c r="B167" s="36" t="s">
        <v>2227</v>
      </c>
      <c r="C167" s="316" t="s">
        <v>2228</v>
      </c>
      <c r="D167" s="316"/>
      <c r="E167" s="316"/>
      <c r="F167" s="205" t="s">
        <v>437</v>
      </c>
      <c r="G167" s="55">
        <v>6</v>
      </c>
      <c r="H167" s="39">
        <v>0.41</v>
      </c>
      <c r="I167" s="39"/>
      <c r="J167" s="39">
        <v>0.41</v>
      </c>
      <c r="K167" s="37" t="s">
        <v>42</v>
      </c>
      <c r="L167" s="39">
        <v>21</v>
      </c>
      <c r="M167" s="39"/>
      <c r="N167" s="40"/>
      <c r="O167" s="39">
        <v>21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7"/>
        <v>25.139832993141294</v>
      </c>
      <c r="W167" s="159">
        <v>1.2</v>
      </c>
      <c r="X167" s="158">
        <f t="shared" si="8"/>
        <v>30.167799591769551</v>
      </c>
      <c r="Y167" s="181">
        <f t="shared" si="9"/>
        <v>5.0279665986282582</v>
      </c>
      <c r="BP167" s="33"/>
      <c r="BQ167" s="41" t="s">
        <v>2228</v>
      </c>
    </row>
    <row r="168" spans="1:69" s="3" customFormat="1" ht="67.5" x14ac:dyDescent="0.25">
      <c r="A168" s="35" t="s">
        <v>1176</v>
      </c>
      <c r="B168" s="36" t="s">
        <v>2227</v>
      </c>
      <c r="C168" s="316" t="s">
        <v>2230</v>
      </c>
      <c r="D168" s="316"/>
      <c r="E168" s="316"/>
      <c r="F168" s="205" t="s">
        <v>437</v>
      </c>
      <c r="G168" s="55">
        <v>6</v>
      </c>
      <c r="H168" s="39">
        <v>0.88</v>
      </c>
      <c r="I168" s="39"/>
      <c r="J168" s="39">
        <v>0.88</v>
      </c>
      <c r="K168" s="37" t="s">
        <v>42</v>
      </c>
      <c r="L168" s="39">
        <v>45</v>
      </c>
      <c r="M168" s="39"/>
      <c r="N168" s="40"/>
      <c r="O168" s="39">
        <v>45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7"/>
        <v>53.871070699588486</v>
      </c>
      <c r="W168" s="159">
        <v>1.2</v>
      </c>
      <c r="X168" s="158">
        <f t="shared" si="8"/>
        <v>64.645284839506175</v>
      </c>
      <c r="Y168" s="181">
        <f t="shared" si="9"/>
        <v>10.774214139917696</v>
      </c>
      <c r="BP168" s="33"/>
      <c r="BQ168" s="41" t="s">
        <v>2230</v>
      </c>
    </row>
    <row r="169" spans="1:69" s="3" customFormat="1" ht="67.5" x14ac:dyDescent="0.25">
      <c r="A169" s="35" t="s">
        <v>371</v>
      </c>
      <c r="B169" s="36" t="s">
        <v>2194</v>
      </c>
      <c r="C169" s="316" t="s">
        <v>2195</v>
      </c>
      <c r="D169" s="316"/>
      <c r="E169" s="316"/>
      <c r="F169" s="205" t="s">
        <v>437</v>
      </c>
      <c r="G169" s="55">
        <v>260</v>
      </c>
      <c r="H169" s="39">
        <v>2.74</v>
      </c>
      <c r="I169" s="39"/>
      <c r="J169" s="39">
        <v>2.74</v>
      </c>
      <c r="K169" s="37" t="s">
        <v>42</v>
      </c>
      <c r="L169" s="39">
        <v>6098</v>
      </c>
      <c r="M169" s="39"/>
      <c r="N169" s="40"/>
      <c r="O169" s="39">
        <v>6098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7"/>
        <v>7300.1286472464581</v>
      </c>
      <c r="W169" s="159">
        <v>1.2</v>
      </c>
      <c r="X169" s="158">
        <f t="shared" si="8"/>
        <v>8760.1543766957493</v>
      </c>
      <c r="Y169" s="181">
        <f t="shared" si="9"/>
        <v>33.692901448829808</v>
      </c>
      <c r="BP169" s="33"/>
      <c r="BQ169" s="41" t="s">
        <v>2195</v>
      </c>
    </row>
    <row r="170" spans="1:69" s="3" customFormat="1" ht="67.5" x14ac:dyDescent="0.25">
      <c r="A170" s="35" t="s">
        <v>381</v>
      </c>
      <c r="B170" s="36" t="s">
        <v>2194</v>
      </c>
      <c r="C170" s="316" t="s">
        <v>2197</v>
      </c>
      <c r="D170" s="316"/>
      <c r="E170" s="316"/>
      <c r="F170" s="205" t="s">
        <v>437</v>
      </c>
      <c r="G170" s="55">
        <v>12</v>
      </c>
      <c r="H170" s="39">
        <v>3.52</v>
      </c>
      <c r="I170" s="39"/>
      <c r="J170" s="39">
        <v>3.52</v>
      </c>
      <c r="K170" s="37" t="s">
        <v>42</v>
      </c>
      <c r="L170" s="39">
        <v>362</v>
      </c>
      <c r="M170" s="39"/>
      <c r="N170" s="40"/>
      <c r="O170" s="39">
        <v>362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7"/>
        <v>433.36283540557861</v>
      </c>
      <c r="W170" s="159">
        <v>1.2</v>
      </c>
      <c r="X170" s="158">
        <f t="shared" si="8"/>
        <v>520.03540248669435</v>
      </c>
      <c r="Y170" s="181">
        <f t="shared" si="9"/>
        <v>43.336283540557865</v>
      </c>
      <c r="BP170" s="33"/>
      <c r="BQ170" s="41" t="s">
        <v>2197</v>
      </c>
    </row>
    <row r="171" spans="1:69" s="3" customFormat="1" ht="67.5" x14ac:dyDescent="0.25">
      <c r="A171" s="35" t="s">
        <v>384</v>
      </c>
      <c r="B171" s="36" t="s">
        <v>2207</v>
      </c>
      <c r="C171" s="316" t="s">
        <v>2208</v>
      </c>
      <c r="D171" s="316"/>
      <c r="E171" s="316"/>
      <c r="F171" s="205" t="s">
        <v>265</v>
      </c>
      <c r="G171" s="55">
        <v>100</v>
      </c>
      <c r="H171" s="39">
        <v>25.52</v>
      </c>
      <c r="I171" s="39"/>
      <c r="J171" s="39">
        <v>25.52</v>
      </c>
      <c r="K171" s="37" t="s">
        <v>42</v>
      </c>
      <c r="L171" s="39">
        <v>21845</v>
      </c>
      <c r="M171" s="39"/>
      <c r="N171" s="40"/>
      <c r="O171" s="39">
        <v>21845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7"/>
        <v>26151.411987389125</v>
      </c>
      <c r="W171" s="159">
        <v>1.2</v>
      </c>
      <c r="X171" s="158">
        <f t="shared" si="8"/>
        <v>31381.694384866947</v>
      </c>
      <c r="Y171" s="181">
        <f t="shared" si="9"/>
        <v>313.8169438486695</v>
      </c>
      <c r="BP171" s="33"/>
      <c r="BQ171" s="41" t="s">
        <v>2208</v>
      </c>
    </row>
    <row r="172" spans="1:69" s="3" customFormat="1" ht="67.5" x14ac:dyDescent="0.25">
      <c r="A172" s="35" t="s">
        <v>386</v>
      </c>
      <c r="B172" s="36" t="s">
        <v>2204</v>
      </c>
      <c r="C172" s="316" t="s">
        <v>2205</v>
      </c>
      <c r="D172" s="316"/>
      <c r="E172" s="316"/>
      <c r="F172" s="205" t="s">
        <v>437</v>
      </c>
      <c r="G172" s="55">
        <v>200</v>
      </c>
      <c r="H172" s="39">
        <v>10.130000000000001</v>
      </c>
      <c r="I172" s="39"/>
      <c r="J172" s="39">
        <v>10.130000000000001</v>
      </c>
      <c r="K172" s="37" t="s">
        <v>42</v>
      </c>
      <c r="L172" s="39">
        <v>17343</v>
      </c>
      <c r="M172" s="39"/>
      <c r="N172" s="40"/>
      <c r="O172" s="39">
        <v>17343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7"/>
        <v>20761.910647621404</v>
      </c>
      <c r="W172" s="159">
        <v>1.2</v>
      </c>
      <c r="X172" s="158">
        <f t="shared" si="8"/>
        <v>24914.292777145685</v>
      </c>
      <c r="Y172" s="181">
        <f t="shared" si="9"/>
        <v>124.57146388572842</v>
      </c>
      <c r="BP172" s="33"/>
      <c r="BQ172" s="41" t="s">
        <v>2205</v>
      </c>
    </row>
    <row r="173" spans="1:69" s="3" customFormat="1" ht="67.5" x14ac:dyDescent="0.25">
      <c r="A173" s="35" t="s">
        <v>388</v>
      </c>
      <c r="B173" s="36" t="s">
        <v>324</v>
      </c>
      <c r="C173" s="316" t="s">
        <v>325</v>
      </c>
      <c r="D173" s="316"/>
      <c r="E173" s="316"/>
      <c r="F173" s="205" t="s">
        <v>326</v>
      </c>
      <c r="G173" s="55">
        <v>2</v>
      </c>
      <c r="H173" s="39" t="s">
        <v>1204</v>
      </c>
      <c r="I173" s="39"/>
      <c r="J173" s="39">
        <v>1.55</v>
      </c>
      <c r="K173" s="37" t="s">
        <v>42</v>
      </c>
      <c r="L173" s="39">
        <v>386</v>
      </c>
      <c r="M173" s="39">
        <v>359</v>
      </c>
      <c r="N173" s="40"/>
      <c r="O173" s="39">
        <v>27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7"/>
        <v>32.322642419753095</v>
      </c>
      <c r="W173" s="159">
        <v>1.2</v>
      </c>
      <c r="X173" s="158">
        <f t="shared" si="8"/>
        <v>38.787170903703711</v>
      </c>
      <c r="Y173" s="181">
        <f t="shared" si="9"/>
        <v>19.393585451851855</v>
      </c>
      <c r="BP173" s="33"/>
      <c r="BQ173" s="41" t="s">
        <v>325</v>
      </c>
    </row>
    <row r="174" spans="1:69" s="3" customFormat="1" ht="18.75" x14ac:dyDescent="0.25">
      <c r="A174" s="47"/>
      <c r="B174" s="48"/>
      <c r="C174" s="48"/>
      <c r="D174" s="48"/>
      <c r="E174" s="49" t="s">
        <v>4477</v>
      </c>
      <c r="F174" s="207"/>
      <c r="G174" s="50"/>
      <c r="H174" s="51"/>
      <c r="I174" s="17"/>
      <c r="J174" s="17"/>
      <c r="K174" s="17"/>
      <c r="L174" s="52">
        <v>348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18.75" x14ac:dyDescent="0.25">
      <c r="A175" s="47"/>
      <c r="B175" s="48"/>
      <c r="C175" s="48"/>
      <c r="D175" s="48"/>
      <c r="E175" s="49" t="s">
        <v>4478</v>
      </c>
      <c r="F175" s="207"/>
      <c r="G175" s="50"/>
      <c r="H175" s="51"/>
      <c r="I175" s="17"/>
      <c r="J175" s="17"/>
      <c r="K175" s="17"/>
      <c r="L175" s="52">
        <v>183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</row>
    <row r="176" spans="1:69" s="3" customFormat="1" ht="18.75" x14ac:dyDescent="0.25">
      <c r="A176" s="47"/>
      <c r="B176" s="48"/>
      <c r="C176" s="48"/>
      <c r="D176" s="48"/>
      <c r="E176" s="49" t="s">
        <v>47</v>
      </c>
      <c r="F176" s="207"/>
      <c r="G176" s="50"/>
      <c r="H176" s="51"/>
      <c r="I176" s="17"/>
      <c r="J176" s="17"/>
      <c r="K176" s="17"/>
      <c r="L176" s="52">
        <v>917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67.5" x14ac:dyDescent="0.25">
      <c r="A177" s="35" t="s">
        <v>391</v>
      </c>
      <c r="B177" s="36" t="s">
        <v>2496</v>
      </c>
      <c r="C177" s="316" t="s">
        <v>2497</v>
      </c>
      <c r="D177" s="316"/>
      <c r="E177" s="316"/>
      <c r="F177" s="205" t="s">
        <v>437</v>
      </c>
      <c r="G177" s="55">
        <v>2</v>
      </c>
      <c r="H177" s="39">
        <v>56.6</v>
      </c>
      <c r="I177" s="39"/>
      <c r="J177" s="39">
        <v>56.6</v>
      </c>
      <c r="K177" s="37" t="s">
        <v>42</v>
      </c>
      <c r="L177" s="39">
        <v>969</v>
      </c>
      <c r="M177" s="39"/>
      <c r="N177" s="40"/>
      <c r="O177" s="39">
        <v>969</v>
      </c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>
        <f t="shared" si="7"/>
        <v>1160.0237223978056</v>
      </c>
      <c r="W177" s="159">
        <v>1.2</v>
      </c>
      <c r="X177" s="158">
        <f t="shared" si="8"/>
        <v>1392.0284668773668</v>
      </c>
      <c r="Y177" s="181">
        <f t="shared" si="9"/>
        <v>696.01423343868339</v>
      </c>
      <c r="BP177" s="33"/>
      <c r="BQ177" s="41" t="s">
        <v>2497</v>
      </c>
    </row>
    <row r="178" spans="1:69" s="3" customFormat="1" ht="67.5" x14ac:dyDescent="0.25">
      <c r="A178" s="35" t="s">
        <v>393</v>
      </c>
      <c r="B178" s="36" t="s">
        <v>1523</v>
      </c>
      <c r="C178" s="316" t="s">
        <v>1524</v>
      </c>
      <c r="D178" s="316"/>
      <c r="E178" s="316"/>
      <c r="F178" s="205" t="s">
        <v>238</v>
      </c>
      <c r="G178" s="38">
        <v>0.8</v>
      </c>
      <c r="H178" s="39" t="s">
        <v>1525</v>
      </c>
      <c r="I178" s="39" t="s">
        <v>1526</v>
      </c>
      <c r="J178" s="39">
        <v>603.04999999999995</v>
      </c>
      <c r="K178" s="37" t="s">
        <v>42</v>
      </c>
      <c r="L178" s="39">
        <v>16225</v>
      </c>
      <c r="M178" s="39">
        <v>10259</v>
      </c>
      <c r="N178" s="40" t="s">
        <v>3923</v>
      </c>
      <c r="O178" s="39">
        <v>4130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7"/>
        <v>4944.1671553177885</v>
      </c>
      <c r="W178" s="159">
        <v>1.2</v>
      </c>
      <c r="X178" s="158">
        <f t="shared" si="8"/>
        <v>5933.0005863813458</v>
      </c>
      <c r="Y178" s="181">
        <f t="shared" si="9"/>
        <v>7416.2507329766822</v>
      </c>
      <c r="BP178" s="33"/>
      <c r="BQ178" s="41" t="s">
        <v>1524</v>
      </c>
    </row>
    <row r="179" spans="1:69" s="3" customFormat="1" ht="18.75" x14ac:dyDescent="0.25">
      <c r="A179" s="42"/>
      <c r="B179" s="43"/>
      <c r="C179" s="44" t="s">
        <v>3087</v>
      </c>
      <c r="D179" s="45"/>
      <c r="E179" s="45"/>
      <c r="F179" s="206"/>
      <c r="G179" s="45"/>
      <c r="H179" s="45"/>
      <c r="I179" s="45"/>
      <c r="J179" s="45"/>
      <c r="K179" s="45"/>
      <c r="L179" s="45"/>
      <c r="M179" s="45"/>
      <c r="N179" s="45"/>
      <c r="O179" s="46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</row>
    <row r="180" spans="1:69" s="3" customFormat="1" ht="18.75" x14ac:dyDescent="0.25">
      <c r="A180" s="47"/>
      <c r="B180" s="48"/>
      <c r="C180" s="48"/>
      <c r="D180" s="48"/>
      <c r="E180" s="49" t="s">
        <v>3924</v>
      </c>
      <c r="F180" s="207"/>
      <c r="G180" s="50"/>
      <c r="H180" s="51"/>
      <c r="I180" s="17"/>
      <c r="J180" s="17"/>
      <c r="K180" s="17"/>
      <c r="L180" s="52">
        <v>10040</v>
      </c>
      <c r="M180" s="53"/>
      <c r="N180" s="53"/>
      <c r="O180" s="54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</row>
    <row r="181" spans="1:69" s="3" customFormat="1" ht="18.75" x14ac:dyDescent="0.25">
      <c r="A181" s="47"/>
      <c r="B181" s="48"/>
      <c r="C181" s="48"/>
      <c r="D181" s="48"/>
      <c r="E181" s="49" t="s">
        <v>3925</v>
      </c>
      <c r="F181" s="207"/>
      <c r="G181" s="50"/>
      <c r="H181" s="51"/>
      <c r="I181" s="17"/>
      <c r="J181" s="17"/>
      <c r="K181" s="17"/>
      <c r="L181" s="52">
        <v>5279</v>
      </c>
      <c r="M181" s="53"/>
      <c r="N181" s="53"/>
      <c r="O181" s="54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47</v>
      </c>
      <c r="F182" s="207"/>
      <c r="G182" s="50"/>
      <c r="H182" s="51"/>
      <c r="I182" s="17"/>
      <c r="J182" s="17"/>
      <c r="K182" s="17"/>
      <c r="L182" s="52">
        <v>31544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67.5" x14ac:dyDescent="0.25">
      <c r="A183" s="35" t="s">
        <v>395</v>
      </c>
      <c r="B183" s="36" t="s">
        <v>2045</v>
      </c>
      <c r="C183" s="316" t="s">
        <v>2757</v>
      </c>
      <c r="D183" s="316"/>
      <c r="E183" s="316"/>
      <c r="F183" s="205" t="s">
        <v>265</v>
      </c>
      <c r="G183" s="38">
        <v>82.4</v>
      </c>
      <c r="H183" s="39">
        <v>42.3</v>
      </c>
      <c r="I183" s="39"/>
      <c r="J183" s="39">
        <v>42.3</v>
      </c>
      <c r="K183" s="37" t="s">
        <v>42</v>
      </c>
      <c r="L183" s="39">
        <v>29836</v>
      </c>
      <c r="M183" s="39"/>
      <c r="N183" s="40"/>
      <c r="O183" s="39">
        <v>29836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7"/>
        <v>35717.717008731604</v>
      </c>
      <c r="W183" s="159">
        <v>1.2</v>
      </c>
      <c r="X183" s="158">
        <f t="shared" si="8"/>
        <v>42861.260410477924</v>
      </c>
      <c r="Y183" s="181">
        <f t="shared" si="9"/>
        <v>520.1609273116253</v>
      </c>
      <c r="BP183" s="33"/>
      <c r="BQ183" s="41" t="s">
        <v>2757</v>
      </c>
    </row>
    <row r="184" spans="1:69" s="3" customFormat="1" ht="18.75" x14ac:dyDescent="0.25">
      <c r="A184" s="42"/>
      <c r="B184" s="43"/>
      <c r="C184" s="44" t="s">
        <v>3079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18.75" x14ac:dyDescent="0.25">
      <c r="A185" s="313" t="s">
        <v>4633</v>
      </c>
      <c r="B185" s="314"/>
      <c r="C185" s="314"/>
      <c r="D185" s="314"/>
      <c r="E185" s="314"/>
      <c r="F185" s="341"/>
      <c r="G185" s="314"/>
      <c r="H185" s="314"/>
      <c r="I185" s="314"/>
      <c r="J185" s="314"/>
      <c r="K185" s="314"/>
      <c r="L185" s="314"/>
      <c r="M185" s="314"/>
      <c r="N185" s="314"/>
      <c r="O185" s="315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 t="s">
        <v>4633</v>
      </c>
      <c r="BQ185" s="41"/>
    </row>
    <row r="186" spans="1:69" s="3" customFormat="1" ht="67.5" x14ac:dyDescent="0.25">
      <c r="A186" s="35" t="s">
        <v>397</v>
      </c>
      <c r="B186" s="36" t="s">
        <v>372</v>
      </c>
      <c r="C186" s="316" t="s">
        <v>373</v>
      </c>
      <c r="D186" s="316"/>
      <c r="E186" s="316"/>
      <c r="F186" s="205" t="s">
        <v>374</v>
      </c>
      <c r="G186" s="57">
        <v>3.487476</v>
      </c>
      <c r="H186" s="39" t="s">
        <v>1462</v>
      </c>
      <c r="I186" s="39" t="s">
        <v>376</v>
      </c>
      <c r="J186" s="39">
        <v>57.29</v>
      </c>
      <c r="K186" s="37" t="s">
        <v>42</v>
      </c>
      <c r="L186" s="39">
        <v>112411</v>
      </c>
      <c r="M186" s="39">
        <v>91349</v>
      </c>
      <c r="N186" s="40" t="s">
        <v>4634</v>
      </c>
      <c r="O186" s="39">
        <v>1711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7"/>
        <v>2048.297821488798</v>
      </c>
      <c r="W186" s="159">
        <v>1.2</v>
      </c>
      <c r="X186" s="158">
        <f t="shared" si="8"/>
        <v>2457.9573857865576</v>
      </c>
      <c r="Y186" s="181">
        <f t="shared" si="9"/>
        <v>704.79549845979079</v>
      </c>
      <c r="BP186" s="33"/>
      <c r="BQ186" s="41" t="s">
        <v>373</v>
      </c>
    </row>
    <row r="187" spans="1:69" s="3" customFormat="1" ht="18.75" x14ac:dyDescent="0.25">
      <c r="A187" s="42"/>
      <c r="B187" s="43"/>
      <c r="C187" s="44" t="s">
        <v>4487</v>
      </c>
      <c r="D187" s="45"/>
      <c r="E187" s="45"/>
      <c r="F187" s="206"/>
      <c r="G187" s="45"/>
      <c r="H187" s="45"/>
      <c r="I187" s="45"/>
      <c r="J187" s="45"/>
      <c r="K187" s="45"/>
      <c r="L187" s="45"/>
      <c r="M187" s="45"/>
      <c r="N187" s="45"/>
      <c r="O187" s="46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4635</v>
      </c>
      <c r="F188" s="207"/>
      <c r="G188" s="50"/>
      <c r="H188" s="51"/>
      <c r="I188" s="17"/>
      <c r="J188" s="17"/>
      <c r="K188" s="17"/>
      <c r="L188" s="52">
        <v>91295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4636</v>
      </c>
      <c r="F189" s="207"/>
      <c r="G189" s="50"/>
      <c r="H189" s="51"/>
      <c r="I189" s="17"/>
      <c r="J189" s="17"/>
      <c r="K189" s="17"/>
      <c r="L189" s="52">
        <v>48001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18.75" x14ac:dyDescent="0.25">
      <c r="A190" s="47"/>
      <c r="B190" s="48"/>
      <c r="C190" s="48"/>
      <c r="D190" s="48"/>
      <c r="E190" s="49" t="s">
        <v>47</v>
      </c>
      <c r="F190" s="207"/>
      <c r="G190" s="50"/>
      <c r="H190" s="51"/>
      <c r="I190" s="17"/>
      <c r="J190" s="17"/>
      <c r="K190" s="17"/>
      <c r="L190" s="52">
        <v>251707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</row>
    <row r="191" spans="1:69" s="3" customFormat="1" ht="67.5" x14ac:dyDescent="0.25">
      <c r="A191" s="35" t="s">
        <v>399</v>
      </c>
      <c r="B191" s="36" t="s">
        <v>1467</v>
      </c>
      <c r="C191" s="316" t="s">
        <v>3913</v>
      </c>
      <c r="D191" s="316"/>
      <c r="E191" s="316"/>
      <c r="F191" s="205" t="s">
        <v>437</v>
      </c>
      <c r="G191" s="57">
        <v>76.666667000000004</v>
      </c>
      <c r="H191" s="39">
        <v>2143.1</v>
      </c>
      <c r="I191" s="39"/>
      <c r="J191" s="39">
        <v>2143.1</v>
      </c>
      <c r="K191" s="37" t="s">
        <v>42</v>
      </c>
      <c r="L191" s="39">
        <v>1406445</v>
      </c>
      <c r="M191" s="39"/>
      <c r="N191" s="40"/>
      <c r="O191" s="39">
        <v>1406445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7"/>
        <v>1683704.4006685056</v>
      </c>
      <c r="W191" s="159">
        <v>1.2</v>
      </c>
      <c r="X191" s="158">
        <f t="shared" si="8"/>
        <v>2020445.2808022066</v>
      </c>
      <c r="Y191" s="181">
        <f t="shared" si="9"/>
        <v>26353.633982839066</v>
      </c>
      <c r="BP191" s="33"/>
      <c r="BQ191" s="41" t="s">
        <v>3913</v>
      </c>
    </row>
    <row r="192" spans="1:69" s="3" customFormat="1" ht="18.75" x14ac:dyDescent="0.25">
      <c r="A192" s="42"/>
      <c r="B192" s="43"/>
      <c r="C192" s="44" t="s">
        <v>4637</v>
      </c>
      <c r="D192" s="45"/>
      <c r="E192" s="45"/>
      <c r="F192" s="206"/>
      <c r="G192" s="45"/>
      <c r="H192" s="45"/>
      <c r="I192" s="45"/>
      <c r="J192" s="45"/>
      <c r="K192" s="45"/>
      <c r="L192" s="45"/>
      <c r="M192" s="45"/>
      <c r="N192" s="45"/>
      <c r="O192" s="46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67.5" x14ac:dyDescent="0.25">
      <c r="A193" s="35" t="s">
        <v>401</v>
      </c>
      <c r="B193" s="36" t="s">
        <v>1599</v>
      </c>
      <c r="C193" s="316" t="s">
        <v>4324</v>
      </c>
      <c r="D193" s="316"/>
      <c r="E193" s="316"/>
      <c r="F193" s="205" t="s">
        <v>437</v>
      </c>
      <c r="G193" s="55">
        <v>5</v>
      </c>
      <c r="H193" s="39">
        <v>970.33</v>
      </c>
      <c r="I193" s="39"/>
      <c r="J193" s="39">
        <v>970.33</v>
      </c>
      <c r="K193" s="37" t="s">
        <v>42</v>
      </c>
      <c r="L193" s="39">
        <v>41530</v>
      </c>
      <c r="M193" s="39"/>
      <c r="N193" s="40"/>
      <c r="O193" s="39">
        <v>41530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7"/>
        <v>49717.012581198011</v>
      </c>
      <c r="W193" s="159">
        <v>1.2</v>
      </c>
      <c r="X193" s="158">
        <f t="shared" si="8"/>
        <v>59660.41509743761</v>
      </c>
      <c r="Y193" s="181">
        <f t="shared" si="9"/>
        <v>11932.083019487522</v>
      </c>
      <c r="BP193" s="33"/>
      <c r="BQ193" s="41" t="s">
        <v>4324</v>
      </c>
    </row>
    <row r="194" spans="1:69" s="3" customFormat="1" ht="67.5" x14ac:dyDescent="0.25">
      <c r="A194" s="35" t="s">
        <v>403</v>
      </c>
      <c r="B194" s="36" t="s">
        <v>1467</v>
      </c>
      <c r="C194" s="316" t="s">
        <v>4493</v>
      </c>
      <c r="D194" s="316"/>
      <c r="E194" s="316"/>
      <c r="F194" s="205" t="s">
        <v>437</v>
      </c>
      <c r="G194" s="55">
        <v>1</v>
      </c>
      <c r="H194" s="39">
        <v>1666.41</v>
      </c>
      <c r="I194" s="39"/>
      <c r="J194" s="39">
        <v>1666.41</v>
      </c>
      <c r="K194" s="37" t="s">
        <v>42</v>
      </c>
      <c r="L194" s="39">
        <v>14264</v>
      </c>
      <c r="M194" s="39"/>
      <c r="N194" s="40"/>
      <c r="O194" s="39">
        <v>14264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7"/>
        <v>17075.932276865118</v>
      </c>
      <c r="W194" s="159">
        <v>1.2</v>
      </c>
      <c r="X194" s="158">
        <f t="shared" si="8"/>
        <v>20491.118732238141</v>
      </c>
      <c r="Y194" s="181">
        <f t="shared" si="9"/>
        <v>20491.118732238141</v>
      </c>
      <c r="BP194" s="33"/>
      <c r="BQ194" s="41" t="s">
        <v>4493</v>
      </c>
    </row>
    <row r="195" spans="1:69" s="3" customFormat="1" ht="67.5" x14ac:dyDescent="0.25">
      <c r="A195" s="35" t="s">
        <v>405</v>
      </c>
      <c r="B195" s="36" t="s">
        <v>1467</v>
      </c>
      <c r="C195" s="316" t="s">
        <v>4638</v>
      </c>
      <c r="D195" s="316"/>
      <c r="E195" s="316"/>
      <c r="F195" s="205" t="s">
        <v>437</v>
      </c>
      <c r="G195" s="55">
        <v>180</v>
      </c>
      <c r="H195" s="39">
        <v>116.71</v>
      </c>
      <c r="I195" s="39"/>
      <c r="J195" s="39">
        <v>116.71</v>
      </c>
      <c r="K195" s="37" t="s">
        <v>42</v>
      </c>
      <c r="L195" s="39">
        <v>179827</v>
      </c>
      <c r="M195" s="39"/>
      <c r="N195" s="40"/>
      <c r="O195" s="39">
        <v>179827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7"/>
        <v>215277.17845988667</v>
      </c>
      <c r="W195" s="159">
        <v>1.2</v>
      </c>
      <c r="X195" s="158">
        <f t="shared" si="8"/>
        <v>258332.61415186399</v>
      </c>
      <c r="Y195" s="181">
        <f t="shared" si="9"/>
        <v>1435.1811897325776</v>
      </c>
      <c r="BP195" s="33"/>
      <c r="BQ195" s="41" t="s">
        <v>4638</v>
      </c>
    </row>
    <row r="196" spans="1:69" s="3" customFormat="1" ht="67.5" x14ac:dyDescent="0.25">
      <c r="A196" s="35" t="s">
        <v>407</v>
      </c>
      <c r="B196" s="36" t="s">
        <v>1467</v>
      </c>
      <c r="C196" s="316" t="s">
        <v>2515</v>
      </c>
      <c r="D196" s="316"/>
      <c r="E196" s="316"/>
      <c r="F196" s="205" t="s">
        <v>437</v>
      </c>
      <c r="G196" s="55">
        <v>10</v>
      </c>
      <c r="H196" s="39">
        <v>52.35</v>
      </c>
      <c r="I196" s="39"/>
      <c r="J196" s="39">
        <v>52.35</v>
      </c>
      <c r="K196" s="37" t="s">
        <v>42</v>
      </c>
      <c r="L196" s="39">
        <v>4481</v>
      </c>
      <c r="M196" s="39"/>
      <c r="N196" s="40"/>
      <c r="O196" s="39">
        <v>4481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7"/>
        <v>5364.3615067745795</v>
      </c>
      <c r="W196" s="159">
        <v>1.2</v>
      </c>
      <c r="X196" s="158">
        <f t="shared" si="8"/>
        <v>6437.2338081294956</v>
      </c>
      <c r="Y196" s="181">
        <f t="shared" si="9"/>
        <v>643.72338081294959</v>
      </c>
      <c r="BP196" s="33"/>
      <c r="BQ196" s="41" t="s">
        <v>2515</v>
      </c>
    </row>
    <row r="197" spans="1:69" s="3" customFormat="1" ht="67.5" x14ac:dyDescent="0.25">
      <c r="A197" s="35" t="s">
        <v>409</v>
      </c>
      <c r="B197" s="36" t="s">
        <v>1467</v>
      </c>
      <c r="C197" s="316" t="s">
        <v>4494</v>
      </c>
      <c r="D197" s="316"/>
      <c r="E197" s="316"/>
      <c r="F197" s="205" t="s">
        <v>437</v>
      </c>
      <c r="G197" s="55">
        <v>10</v>
      </c>
      <c r="H197" s="39">
        <v>154.41999999999999</v>
      </c>
      <c r="I197" s="39"/>
      <c r="J197" s="39">
        <v>154.41999999999999</v>
      </c>
      <c r="K197" s="37" t="s">
        <v>42</v>
      </c>
      <c r="L197" s="39">
        <v>13218</v>
      </c>
      <c r="M197" s="39"/>
      <c r="N197" s="40"/>
      <c r="O197" s="39">
        <v>13218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7"/>
        <v>15823.729166825795</v>
      </c>
      <c r="W197" s="159">
        <v>1.2</v>
      </c>
      <c r="X197" s="158">
        <f t="shared" si="8"/>
        <v>18988.475000190952</v>
      </c>
      <c r="Y197" s="181">
        <f t="shared" si="9"/>
        <v>1898.8475000190952</v>
      </c>
      <c r="BP197" s="33"/>
      <c r="BQ197" s="41" t="s">
        <v>4494</v>
      </c>
    </row>
    <row r="198" spans="1:69" s="3" customFormat="1" ht="67.5" x14ac:dyDescent="0.25">
      <c r="A198" s="35" t="s">
        <v>411</v>
      </c>
      <c r="B198" s="36" t="s">
        <v>1481</v>
      </c>
      <c r="C198" s="316" t="s">
        <v>4639</v>
      </c>
      <c r="D198" s="316"/>
      <c r="E198" s="316"/>
      <c r="F198" s="205" t="s">
        <v>437</v>
      </c>
      <c r="G198" s="55">
        <v>154</v>
      </c>
      <c r="H198" s="39">
        <v>291.27</v>
      </c>
      <c r="I198" s="39"/>
      <c r="J198" s="39">
        <v>291.27</v>
      </c>
      <c r="K198" s="37" t="s">
        <v>42</v>
      </c>
      <c r="L198" s="39">
        <v>383964</v>
      </c>
      <c r="M198" s="39"/>
      <c r="N198" s="40"/>
      <c r="O198" s="39">
        <v>383964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7"/>
        <v>459656.70644659543</v>
      </c>
      <c r="W198" s="159">
        <v>1.2</v>
      </c>
      <c r="X198" s="158">
        <f t="shared" si="8"/>
        <v>551588.04773591447</v>
      </c>
      <c r="Y198" s="181">
        <f t="shared" si="9"/>
        <v>3581.7405697137301</v>
      </c>
      <c r="BP198" s="33"/>
      <c r="BQ198" s="41" t="s">
        <v>4639</v>
      </c>
    </row>
    <row r="199" spans="1:69" s="3" customFormat="1" ht="67.5" x14ac:dyDescent="0.25">
      <c r="A199" s="35" t="s">
        <v>413</v>
      </c>
      <c r="B199" s="36" t="s">
        <v>1557</v>
      </c>
      <c r="C199" s="316" t="s">
        <v>4640</v>
      </c>
      <c r="D199" s="316"/>
      <c r="E199" s="316"/>
      <c r="F199" s="205" t="s">
        <v>437</v>
      </c>
      <c r="G199" s="55">
        <v>308</v>
      </c>
      <c r="H199" s="39">
        <v>8.52</v>
      </c>
      <c r="I199" s="39"/>
      <c r="J199" s="39">
        <v>8.52</v>
      </c>
      <c r="K199" s="37" t="s">
        <v>42</v>
      </c>
      <c r="L199" s="39">
        <v>22463</v>
      </c>
      <c r="M199" s="39"/>
      <c r="N199" s="40"/>
      <c r="O199" s="39">
        <v>22463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7"/>
        <v>26891.241358330139</v>
      </c>
      <c r="W199" s="159">
        <v>1.2</v>
      </c>
      <c r="X199" s="158">
        <f t="shared" si="8"/>
        <v>32269.489629996166</v>
      </c>
      <c r="Y199" s="181">
        <f t="shared" si="9"/>
        <v>104.77107022726028</v>
      </c>
      <c r="BP199" s="33"/>
      <c r="BQ199" s="41" t="s">
        <v>4640</v>
      </c>
    </row>
    <row r="200" spans="1:69" s="3" customFormat="1" ht="67.5" x14ac:dyDescent="0.25">
      <c r="A200" s="35" t="s">
        <v>415</v>
      </c>
      <c r="B200" s="36" t="s">
        <v>4499</v>
      </c>
      <c r="C200" s="316" t="s">
        <v>2994</v>
      </c>
      <c r="D200" s="316"/>
      <c r="E200" s="316"/>
      <c r="F200" s="205" t="s">
        <v>437</v>
      </c>
      <c r="G200" s="55">
        <v>2400</v>
      </c>
      <c r="H200" s="39">
        <v>4.17</v>
      </c>
      <c r="I200" s="39"/>
      <c r="J200" s="39">
        <v>4.17</v>
      </c>
      <c r="K200" s="37" t="s">
        <v>42</v>
      </c>
      <c r="L200" s="39">
        <v>85668</v>
      </c>
      <c r="M200" s="39"/>
      <c r="N200" s="40"/>
      <c r="O200" s="39">
        <v>85668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7"/>
        <v>102556.15299316325</v>
      </c>
      <c r="W200" s="159">
        <v>1.2</v>
      </c>
      <c r="X200" s="158">
        <f t="shared" si="8"/>
        <v>123067.38359179589</v>
      </c>
      <c r="Y200" s="181">
        <f t="shared" si="9"/>
        <v>51.278076496581619</v>
      </c>
      <c r="BP200" s="33"/>
      <c r="BQ200" s="41" t="s">
        <v>2994</v>
      </c>
    </row>
    <row r="201" spans="1:69" s="3" customFormat="1" ht="67.5" x14ac:dyDescent="0.25">
      <c r="A201" s="35" t="s">
        <v>417</v>
      </c>
      <c r="B201" s="36" t="s">
        <v>4499</v>
      </c>
      <c r="C201" s="316" t="s">
        <v>4641</v>
      </c>
      <c r="D201" s="316"/>
      <c r="E201" s="316"/>
      <c r="F201" s="205" t="s">
        <v>437</v>
      </c>
      <c r="G201" s="55">
        <v>2400</v>
      </c>
      <c r="H201" s="39">
        <v>1.17</v>
      </c>
      <c r="I201" s="39"/>
      <c r="J201" s="39">
        <v>1.17</v>
      </c>
      <c r="K201" s="37" t="s">
        <v>42</v>
      </c>
      <c r="L201" s="39">
        <v>24036</v>
      </c>
      <c r="M201" s="39"/>
      <c r="N201" s="40"/>
      <c r="O201" s="39">
        <v>24036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7"/>
        <v>28774.334563006862</v>
      </c>
      <c r="W201" s="159">
        <v>1.2</v>
      </c>
      <c r="X201" s="158">
        <f t="shared" si="8"/>
        <v>34529.201475608235</v>
      </c>
      <c r="Y201" s="181">
        <f t="shared" si="9"/>
        <v>14.387167281503432</v>
      </c>
      <c r="BP201" s="33"/>
      <c r="BQ201" s="41" t="s">
        <v>4641</v>
      </c>
    </row>
    <row r="202" spans="1:69" s="3" customFormat="1" ht="67.5" x14ac:dyDescent="0.25">
      <c r="A202" s="35" t="s">
        <v>426</v>
      </c>
      <c r="B202" s="36" t="s">
        <v>4499</v>
      </c>
      <c r="C202" s="316" t="s">
        <v>2996</v>
      </c>
      <c r="D202" s="316"/>
      <c r="E202" s="316"/>
      <c r="F202" s="205" t="s">
        <v>437</v>
      </c>
      <c r="G202" s="55">
        <v>2400</v>
      </c>
      <c r="H202" s="39">
        <v>0.34</v>
      </c>
      <c r="I202" s="39"/>
      <c r="J202" s="39">
        <v>0.34</v>
      </c>
      <c r="K202" s="37" t="s">
        <v>42</v>
      </c>
      <c r="L202" s="39">
        <v>6985</v>
      </c>
      <c r="M202" s="39"/>
      <c r="N202" s="40"/>
      <c r="O202" s="39">
        <v>6985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7"/>
        <v>8361.9873074805691</v>
      </c>
      <c r="W202" s="159">
        <v>1.2</v>
      </c>
      <c r="X202" s="158">
        <f t="shared" si="8"/>
        <v>10034.384768976683</v>
      </c>
      <c r="Y202" s="181">
        <f t="shared" si="9"/>
        <v>4.1809936537402841</v>
      </c>
      <c r="BP202" s="33"/>
      <c r="BQ202" s="41" t="s">
        <v>2996</v>
      </c>
    </row>
    <row r="203" spans="1:69" s="3" customFormat="1" ht="67.5" x14ac:dyDescent="0.25">
      <c r="A203" s="35" t="s">
        <v>428</v>
      </c>
      <c r="B203" s="36" t="s">
        <v>4499</v>
      </c>
      <c r="C203" s="316" t="s">
        <v>4642</v>
      </c>
      <c r="D203" s="316"/>
      <c r="E203" s="316"/>
      <c r="F203" s="205" t="s">
        <v>437</v>
      </c>
      <c r="G203" s="55">
        <v>214</v>
      </c>
      <c r="H203" s="39">
        <v>318.12</v>
      </c>
      <c r="I203" s="39"/>
      <c r="J203" s="39">
        <v>318.12</v>
      </c>
      <c r="K203" s="37" t="s">
        <v>42</v>
      </c>
      <c r="L203" s="39">
        <v>582745</v>
      </c>
      <c r="M203" s="39"/>
      <c r="N203" s="40"/>
      <c r="O203" s="39">
        <v>582745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7"/>
        <v>697624.37988514872</v>
      </c>
      <c r="W203" s="159">
        <v>1.2</v>
      </c>
      <c r="X203" s="158">
        <f t="shared" si="8"/>
        <v>837149.2558621784</v>
      </c>
      <c r="Y203" s="181">
        <f t="shared" si="9"/>
        <v>3911.912410570927</v>
      </c>
      <c r="BP203" s="33"/>
      <c r="BQ203" s="41" t="s">
        <v>4642</v>
      </c>
    </row>
    <row r="204" spans="1:69" s="3" customFormat="1" ht="67.5" x14ac:dyDescent="0.25">
      <c r="A204" s="35" t="s">
        <v>434</v>
      </c>
      <c r="B204" s="36" t="s">
        <v>1544</v>
      </c>
      <c r="C204" s="316" t="s">
        <v>2998</v>
      </c>
      <c r="D204" s="316"/>
      <c r="E204" s="316"/>
      <c r="F204" s="205" t="s">
        <v>437</v>
      </c>
      <c r="G204" s="55">
        <v>214</v>
      </c>
      <c r="H204" s="39">
        <v>0.64</v>
      </c>
      <c r="I204" s="39"/>
      <c r="J204" s="39">
        <v>0.64</v>
      </c>
      <c r="K204" s="37" t="s">
        <v>42</v>
      </c>
      <c r="L204" s="39">
        <v>1172</v>
      </c>
      <c r="M204" s="39"/>
      <c r="N204" s="40"/>
      <c r="O204" s="39">
        <v>1172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7"/>
        <v>1403.0421079981711</v>
      </c>
      <c r="W204" s="159">
        <v>1.2</v>
      </c>
      <c r="X204" s="158">
        <f t="shared" si="8"/>
        <v>1683.6505295978052</v>
      </c>
      <c r="Y204" s="181">
        <f t="shared" si="9"/>
        <v>7.8675258392420799</v>
      </c>
      <c r="BP204" s="33"/>
      <c r="BQ204" s="41" t="s">
        <v>2998</v>
      </c>
    </row>
    <row r="205" spans="1:69" s="3" customFormat="1" ht="67.5" x14ac:dyDescent="0.25">
      <c r="A205" s="35" t="s">
        <v>438</v>
      </c>
      <c r="B205" s="36" t="s">
        <v>1493</v>
      </c>
      <c r="C205" s="316" t="s">
        <v>1494</v>
      </c>
      <c r="D205" s="316"/>
      <c r="E205" s="316"/>
      <c r="F205" s="205" t="s">
        <v>174</v>
      </c>
      <c r="G205" s="56">
        <v>0.48</v>
      </c>
      <c r="H205" s="39" t="s">
        <v>1495</v>
      </c>
      <c r="I205" s="39" t="s">
        <v>421</v>
      </c>
      <c r="J205" s="39">
        <v>67.47</v>
      </c>
      <c r="K205" s="37" t="s">
        <v>42</v>
      </c>
      <c r="L205" s="39">
        <v>6370</v>
      </c>
      <c r="M205" s="39">
        <v>5154</v>
      </c>
      <c r="N205" s="40" t="s">
        <v>4353</v>
      </c>
      <c r="O205" s="39">
        <v>277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7"/>
        <v>331.60636852857806</v>
      </c>
      <c r="W205" s="159">
        <v>1.2</v>
      </c>
      <c r="X205" s="158">
        <f t="shared" si="8"/>
        <v>397.92764223429367</v>
      </c>
      <c r="Y205" s="181">
        <f t="shared" si="9"/>
        <v>829.01592132144515</v>
      </c>
      <c r="BP205" s="33"/>
      <c r="BQ205" s="41" t="s">
        <v>1494</v>
      </c>
    </row>
    <row r="206" spans="1:69" s="3" customFormat="1" ht="18.75" x14ac:dyDescent="0.25">
      <c r="A206" s="42"/>
      <c r="B206" s="43"/>
      <c r="C206" s="44" t="s">
        <v>1318</v>
      </c>
      <c r="D206" s="45"/>
      <c r="E206" s="45"/>
      <c r="F206" s="206"/>
      <c r="G206" s="45"/>
      <c r="H206" s="45"/>
      <c r="I206" s="45"/>
      <c r="J206" s="45"/>
      <c r="K206" s="45"/>
      <c r="L206" s="45"/>
      <c r="M206" s="45"/>
      <c r="N206" s="45"/>
      <c r="O206" s="46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4354</v>
      </c>
      <c r="F207" s="207"/>
      <c r="G207" s="50"/>
      <c r="H207" s="51"/>
      <c r="I207" s="17"/>
      <c r="J207" s="17"/>
      <c r="K207" s="17"/>
      <c r="L207" s="52">
        <v>5002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4355</v>
      </c>
      <c r="F208" s="207"/>
      <c r="G208" s="50"/>
      <c r="H208" s="51"/>
      <c r="I208" s="17"/>
      <c r="J208" s="17"/>
      <c r="K208" s="17"/>
      <c r="L208" s="52">
        <v>2630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18.75" x14ac:dyDescent="0.25">
      <c r="A209" s="47"/>
      <c r="B209" s="48"/>
      <c r="C209" s="48"/>
      <c r="D209" s="48"/>
      <c r="E209" s="49" t="s">
        <v>47</v>
      </c>
      <c r="F209" s="207"/>
      <c r="G209" s="50"/>
      <c r="H209" s="51"/>
      <c r="I209" s="17"/>
      <c r="J209" s="17"/>
      <c r="K209" s="17"/>
      <c r="L209" s="52">
        <v>14002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</row>
    <row r="210" spans="1:69" s="3" customFormat="1" ht="67.5" x14ac:dyDescent="0.25">
      <c r="A210" s="35" t="s">
        <v>1223</v>
      </c>
      <c r="B210" s="36" t="s">
        <v>4504</v>
      </c>
      <c r="C210" s="316" t="s">
        <v>4643</v>
      </c>
      <c r="D210" s="316"/>
      <c r="E210" s="316"/>
      <c r="F210" s="205" t="s">
        <v>437</v>
      </c>
      <c r="G210" s="55">
        <v>48</v>
      </c>
      <c r="H210" s="39">
        <v>639.78</v>
      </c>
      <c r="I210" s="39"/>
      <c r="J210" s="39">
        <v>639.78</v>
      </c>
      <c r="K210" s="37" t="s">
        <v>42</v>
      </c>
      <c r="L210" s="39">
        <v>262873</v>
      </c>
      <c r="M210" s="39"/>
      <c r="N210" s="40"/>
      <c r="O210" s="39">
        <v>262873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7"/>
        <v>314694.44373362057</v>
      </c>
      <c r="W210" s="159">
        <v>1.2</v>
      </c>
      <c r="X210" s="158">
        <f t="shared" si="8"/>
        <v>377633.33248034469</v>
      </c>
      <c r="Y210" s="181">
        <f t="shared" si="9"/>
        <v>7867.3610933405143</v>
      </c>
      <c r="BP210" s="33"/>
      <c r="BQ210" s="41" t="s">
        <v>4643</v>
      </c>
    </row>
    <row r="211" spans="1:69" s="3" customFormat="1" ht="67.5" x14ac:dyDescent="0.25">
      <c r="A211" s="35" t="s">
        <v>450</v>
      </c>
      <c r="B211" s="36" t="s">
        <v>4490</v>
      </c>
      <c r="C211" s="316" t="s">
        <v>3009</v>
      </c>
      <c r="D211" s="316"/>
      <c r="E211" s="316"/>
      <c r="F211" s="205" t="s">
        <v>437</v>
      </c>
      <c r="G211" s="55">
        <v>96</v>
      </c>
      <c r="H211" s="39">
        <v>101.3</v>
      </c>
      <c r="I211" s="39"/>
      <c r="J211" s="39">
        <v>101.3</v>
      </c>
      <c r="K211" s="37" t="s">
        <v>42</v>
      </c>
      <c r="L211" s="39">
        <v>83244</v>
      </c>
      <c r="M211" s="39"/>
      <c r="N211" s="40"/>
      <c r="O211" s="39">
        <v>83244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7"/>
        <v>99654.297984812103</v>
      </c>
      <c r="W211" s="159">
        <v>1.2</v>
      </c>
      <c r="X211" s="158">
        <f t="shared" si="8"/>
        <v>119585.15758177452</v>
      </c>
      <c r="Y211" s="181">
        <f t="shared" si="9"/>
        <v>1245.6787248101512</v>
      </c>
      <c r="BP211" s="33"/>
      <c r="BQ211" s="41" t="s">
        <v>3009</v>
      </c>
    </row>
    <row r="212" spans="1:69" s="3" customFormat="1" ht="67.5" x14ac:dyDescent="0.25">
      <c r="A212" s="35" t="s">
        <v>1474</v>
      </c>
      <c r="B212" s="36" t="s">
        <v>4499</v>
      </c>
      <c r="C212" s="316" t="s">
        <v>3010</v>
      </c>
      <c r="D212" s="316"/>
      <c r="E212" s="316"/>
      <c r="F212" s="205" t="s">
        <v>437</v>
      </c>
      <c r="G212" s="55">
        <v>96</v>
      </c>
      <c r="H212" s="39">
        <v>92.59</v>
      </c>
      <c r="I212" s="39"/>
      <c r="J212" s="39">
        <v>92.59</v>
      </c>
      <c r="K212" s="37" t="s">
        <v>42</v>
      </c>
      <c r="L212" s="39">
        <v>76087</v>
      </c>
      <c r="M212" s="39"/>
      <c r="N212" s="40"/>
      <c r="O212" s="39">
        <v>76087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7"/>
        <v>91086.403473768674</v>
      </c>
      <c r="W212" s="159">
        <v>1.2</v>
      </c>
      <c r="X212" s="158">
        <f t="shared" si="8"/>
        <v>109303.68416852241</v>
      </c>
      <c r="Y212" s="181">
        <f t="shared" si="9"/>
        <v>1138.5800434221085</v>
      </c>
      <c r="BP212" s="33"/>
      <c r="BQ212" s="41" t="s">
        <v>3010</v>
      </c>
    </row>
    <row r="213" spans="1:69" s="3" customFormat="1" ht="67.5" x14ac:dyDescent="0.25">
      <c r="A213" s="35" t="s">
        <v>462</v>
      </c>
      <c r="B213" s="36" t="s">
        <v>4499</v>
      </c>
      <c r="C213" s="316" t="s">
        <v>4644</v>
      </c>
      <c r="D213" s="316"/>
      <c r="E213" s="316"/>
      <c r="F213" s="205" t="s">
        <v>437</v>
      </c>
      <c r="G213" s="55">
        <v>96</v>
      </c>
      <c r="H213" s="39">
        <v>40.64</v>
      </c>
      <c r="I213" s="39"/>
      <c r="J213" s="39">
        <v>40.64</v>
      </c>
      <c r="K213" s="37" t="s">
        <v>42</v>
      </c>
      <c r="L213" s="39">
        <v>33396</v>
      </c>
      <c r="M213" s="39"/>
      <c r="N213" s="40"/>
      <c r="O213" s="39">
        <v>33396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7"/>
        <v>39979.517268521282</v>
      </c>
      <c r="W213" s="159">
        <v>1.2</v>
      </c>
      <c r="X213" s="158">
        <f t="shared" si="8"/>
        <v>47975.420722225535</v>
      </c>
      <c r="Y213" s="181">
        <f t="shared" si="9"/>
        <v>499.74396585651601</v>
      </c>
      <c r="BP213" s="33"/>
      <c r="BQ213" s="41" t="s">
        <v>4644</v>
      </c>
    </row>
    <row r="214" spans="1:69" s="3" customFormat="1" ht="67.5" x14ac:dyDescent="0.25">
      <c r="A214" s="35" t="s">
        <v>464</v>
      </c>
      <c r="B214" s="36" t="s">
        <v>4499</v>
      </c>
      <c r="C214" s="316" t="s">
        <v>1588</v>
      </c>
      <c r="D214" s="316"/>
      <c r="E214" s="316"/>
      <c r="F214" s="205" t="s">
        <v>437</v>
      </c>
      <c r="G214" s="55">
        <v>96</v>
      </c>
      <c r="H214" s="39">
        <v>85.17</v>
      </c>
      <c r="I214" s="39"/>
      <c r="J214" s="39">
        <v>85.17</v>
      </c>
      <c r="K214" s="37" t="s">
        <v>42</v>
      </c>
      <c r="L214" s="39">
        <v>69989</v>
      </c>
      <c r="M214" s="39"/>
      <c r="N214" s="40"/>
      <c r="O214" s="39">
        <v>69989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7"/>
        <v>83786.274826522204</v>
      </c>
      <c r="W214" s="159">
        <v>1.2</v>
      </c>
      <c r="X214" s="158">
        <f t="shared" si="8"/>
        <v>100543.52979182664</v>
      </c>
      <c r="Y214" s="181">
        <f t="shared" si="9"/>
        <v>1047.3284353315275</v>
      </c>
      <c r="BP214" s="33"/>
      <c r="BQ214" s="41" t="s">
        <v>1588</v>
      </c>
    </row>
    <row r="215" spans="1:69" s="3" customFormat="1" ht="67.5" x14ac:dyDescent="0.25">
      <c r="A215" s="35" t="s">
        <v>466</v>
      </c>
      <c r="B215" s="36" t="s">
        <v>1533</v>
      </c>
      <c r="C215" s="316" t="s">
        <v>1534</v>
      </c>
      <c r="D215" s="316"/>
      <c r="E215" s="316"/>
      <c r="F215" s="205" t="s">
        <v>437</v>
      </c>
      <c r="G215" s="55">
        <v>60</v>
      </c>
      <c r="H215" s="39">
        <v>977.82</v>
      </c>
      <c r="I215" s="39"/>
      <c r="J215" s="39">
        <v>977.82</v>
      </c>
      <c r="K215" s="37" t="s">
        <v>42</v>
      </c>
      <c r="L215" s="39">
        <v>502208</v>
      </c>
      <c r="M215" s="39"/>
      <c r="N215" s="40"/>
      <c r="O215" s="39">
        <v>502208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7"/>
        <v>601210.72608664306</v>
      </c>
      <c r="W215" s="159">
        <v>1.2</v>
      </c>
      <c r="X215" s="158">
        <f t="shared" si="8"/>
        <v>721452.87130397162</v>
      </c>
      <c r="Y215" s="181">
        <f t="shared" si="9"/>
        <v>12024.21452173286</v>
      </c>
      <c r="BP215" s="33"/>
      <c r="BQ215" s="41" t="s">
        <v>1534</v>
      </c>
    </row>
    <row r="216" spans="1:69" s="3" customFormat="1" ht="67.5" x14ac:dyDescent="0.25">
      <c r="A216" s="35" t="s">
        <v>469</v>
      </c>
      <c r="B216" s="36" t="s">
        <v>1523</v>
      </c>
      <c r="C216" s="316" t="s">
        <v>1524</v>
      </c>
      <c r="D216" s="316"/>
      <c r="E216" s="316"/>
      <c r="F216" s="205" t="s">
        <v>238</v>
      </c>
      <c r="G216" s="38">
        <v>5.5</v>
      </c>
      <c r="H216" s="39" t="s">
        <v>1525</v>
      </c>
      <c r="I216" s="39" t="s">
        <v>1526</v>
      </c>
      <c r="J216" s="39">
        <v>603.04999999999995</v>
      </c>
      <c r="K216" s="37" t="s">
        <v>42</v>
      </c>
      <c r="L216" s="39">
        <v>111545</v>
      </c>
      <c r="M216" s="39">
        <v>70533</v>
      </c>
      <c r="N216" s="40" t="s">
        <v>4645</v>
      </c>
      <c r="O216" s="39">
        <v>28392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7"/>
        <v>33989.054206727029</v>
      </c>
      <c r="W216" s="159">
        <v>1.2</v>
      </c>
      <c r="X216" s="158">
        <f t="shared" si="8"/>
        <v>40786.865048072432</v>
      </c>
      <c r="Y216" s="181">
        <f t="shared" si="9"/>
        <v>7415.7936451040787</v>
      </c>
      <c r="BP216" s="33"/>
      <c r="BQ216" s="41" t="s">
        <v>1524</v>
      </c>
    </row>
    <row r="217" spans="1:69" s="3" customFormat="1" ht="18.75" x14ac:dyDescent="0.25">
      <c r="A217" s="42"/>
      <c r="B217" s="43"/>
      <c r="C217" s="44" t="s">
        <v>4646</v>
      </c>
      <c r="D217" s="45"/>
      <c r="E217" s="45"/>
      <c r="F217" s="206"/>
      <c r="G217" s="45"/>
      <c r="H217" s="45"/>
      <c r="I217" s="45"/>
      <c r="J217" s="45"/>
      <c r="K217" s="45"/>
      <c r="L217" s="45"/>
      <c r="M217" s="45"/>
      <c r="N217" s="45"/>
      <c r="O217" s="46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18.75" x14ac:dyDescent="0.25">
      <c r="A218" s="47"/>
      <c r="B218" s="48"/>
      <c r="C218" s="48"/>
      <c r="D218" s="48"/>
      <c r="E218" s="49" t="s">
        <v>4647</v>
      </c>
      <c r="F218" s="207"/>
      <c r="G218" s="50"/>
      <c r="H218" s="51"/>
      <c r="I218" s="17"/>
      <c r="J218" s="17"/>
      <c r="K218" s="17"/>
      <c r="L218" s="52">
        <v>69028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18.75" x14ac:dyDescent="0.25">
      <c r="A219" s="47"/>
      <c r="B219" s="48"/>
      <c r="C219" s="48"/>
      <c r="D219" s="48"/>
      <c r="E219" s="49" t="s">
        <v>4648</v>
      </c>
      <c r="F219" s="207"/>
      <c r="G219" s="50"/>
      <c r="H219" s="51"/>
      <c r="I219" s="17"/>
      <c r="J219" s="17"/>
      <c r="K219" s="17"/>
      <c r="L219" s="52">
        <v>36293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47</v>
      </c>
      <c r="F220" s="207"/>
      <c r="G220" s="50"/>
      <c r="H220" s="51"/>
      <c r="I220" s="17"/>
      <c r="J220" s="17"/>
      <c r="K220" s="17"/>
      <c r="L220" s="52">
        <v>216866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67.5" x14ac:dyDescent="0.25">
      <c r="A221" s="35" t="s">
        <v>478</v>
      </c>
      <c r="B221" s="36" t="s">
        <v>2045</v>
      </c>
      <c r="C221" s="316" t="s">
        <v>3926</v>
      </c>
      <c r="D221" s="316"/>
      <c r="E221" s="316"/>
      <c r="F221" s="205" t="s">
        <v>265</v>
      </c>
      <c r="G221" s="55">
        <v>515</v>
      </c>
      <c r="H221" s="39">
        <v>521.41999999999996</v>
      </c>
      <c r="I221" s="39"/>
      <c r="J221" s="39">
        <v>521.41999999999996</v>
      </c>
      <c r="K221" s="37" t="s">
        <v>42</v>
      </c>
      <c r="L221" s="39">
        <v>2298628</v>
      </c>
      <c r="M221" s="39"/>
      <c r="N221" s="40"/>
      <c r="O221" s="39">
        <v>2298628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7"/>
        <v>2751767.8111123042</v>
      </c>
      <c r="W221" s="159">
        <v>1.2</v>
      </c>
      <c r="X221" s="158">
        <f t="shared" si="8"/>
        <v>3302121.373334765</v>
      </c>
      <c r="Y221" s="181">
        <f t="shared" si="9"/>
        <v>6411.8861618150777</v>
      </c>
      <c r="BP221" s="33"/>
      <c r="BQ221" s="41" t="s">
        <v>3926</v>
      </c>
    </row>
    <row r="222" spans="1:69" s="3" customFormat="1" ht="18.75" x14ac:dyDescent="0.25">
      <c r="A222" s="42"/>
      <c r="B222" s="43"/>
      <c r="C222" s="44" t="s">
        <v>4214</v>
      </c>
      <c r="D222" s="45"/>
      <c r="E222" s="45"/>
      <c r="F222" s="206"/>
      <c r="G222" s="45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67.5" x14ac:dyDescent="0.25">
      <c r="A223" s="35" t="s">
        <v>480</v>
      </c>
      <c r="B223" s="36" t="s">
        <v>2045</v>
      </c>
      <c r="C223" s="316" t="s">
        <v>1532</v>
      </c>
      <c r="D223" s="316"/>
      <c r="E223" s="316"/>
      <c r="F223" s="205" t="s">
        <v>265</v>
      </c>
      <c r="G223" s="38">
        <v>51.5</v>
      </c>
      <c r="H223" s="39">
        <v>131.01</v>
      </c>
      <c r="I223" s="39"/>
      <c r="J223" s="39">
        <v>131.01</v>
      </c>
      <c r="K223" s="37" t="s">
        <v>42</v>
      </c>
      <c r="L223" s="39">
        <v>57754</v>
      </c>
      <c r="M223" s="39"/>
      <c r="N223" s="40"/>
      <c r="O223" s="39">
        <v>57754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86" si="10">O223*P223*Q223*R223*S223*T223*U223</f>
        <v>69139.329270756309</v>
      </c>
      <c r="W223" s="159">
        <v>1.2</v>
      </c>
      <c r="X223" s="158">
        <f t="shared" ref="X223:X286" si="11">V223*W223</f>
        <v>82967.195124907565</v>
      </c>
      <c r="Y223" s="181">
        <f t="shared" ref="Y223:Y286" si="12">X223/G223</f>
        <v>1611.0134975710207</v>
      </c>
      <c r="BP223" s="33"/>
      <c r="BQ223" s="41" t="s">
        <v>1532</v>
      </c>
    </row>
    <row r="224" spans="1:69" s="3" customFormat="1" ht="18.75" x14ac:dyDescent="0.25">
      <c r="A224" s="42"/>
      <c r="B224" s="43"/>
      <c r="C224" s="44" t="s">
        <v>321</v>
      </c>
      <c r="D224" s="45"/>
      <c r="E224" s="45"/>
      <c r="F224" s="206"/>
      <c r="G224" s="45"/>
      <c r="H224" s="45"/>
      <c r="I224" s="45"/>
      <c r="J224" s="45"/>
      <c r="K224" s="45"/>
      <c r="L224" s="45"/>
      <c r="M224" s="45"/>
      <c r="N224" s="45"/>
      <c r="O224" s="46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67.5" x14ac:dyDescent="0.25">
      <c r="A225" s="35" t="s">
        <v>482</v>
      </c>
      <c r="B225" s="36" t="s">
        <v>2050</v>
      </c>
      <c r="C225" s="316" t="s">
        <v>1540</v>
      </c>
      <c r="D225" s="316"/>
      <c r="E225" s="316"/>
      <c r="F225" s="205" t="s">
        <v>437</v>
      </c>
      <c r="G225" s="55">
        <v>15</v>
      </c>
      <c r="H225" s="39">
        <v>1.57</v>
      </c>
      <c r="I225" s="39"/>
      <c r="J225" s="39">
        <v>1.57</v>
      </c>
      <c r="K225" s="37" t="s">
        <v>42</v>
      </c>
      <c r="L225" s="39">
        <v>202</v>
      </c>
      <c r="M225" s="39"/>
      <c r="N225" s="40"/>
      <c r="O225" s="39">
        <v>202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si="10"/>
        <v>241.82125069593056</v>
      </c>
      <c r="W225" s="159">
        <v>1.2</v>
      </c>
      <c r="X225" s="158">
        <f t="shared" si="11"/>
        <v>290.18550083511667</v>
      </c>
      <c r="Y225" s="181">
        <f t="shared" si="12"/>
        <v>19.345700055674445</v>
      </c>
      <c r="BP225" s="33"/>
      <c r="BQ225" s="41" t="s">
        <v>1540</v>
      </c>
    </row>
    <row r="226" spans="1:69" s="3" customFormat="1" ht="67.5" x14ac:dyDescent="0.25">
      <c r="A226" s="35" t="s">
        <v>484</v>
      </c>
      <c r="B226" s="36" t="s">
        <v>1677</v>
      </c>
      <c r="C226" s="316" t="s">
        <v>2542</v>
      </c>
      <c r="D226" s="316"/>
      <c r="E226" s="316"/>
      <c r="F226" s="205" t="s">
        <v>437</v>
      </c>
      <c r="G226" s="55">
        <v>200</v>
      </c>
      <c r="H226" s="39">
        <v>1.02</v>
      </c>
      <c r="I226" s="39"/>
      <c r="J226" s="39">
        <v>1.02</v>
      </c>
      <c r="K226" s="37" t="s">
        <v>42</v>
      </c>
      <c r="L226" s="39">
        <v>1746</v>
      </c>
      <c r="M226" s="39"/>
      <c r="N226" s="40"/>
      <c r="O226" s="39">
        <v>1746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si="10"/>
        <v>2090.1975431440337</v>
      </c>
      <c r="W226" s="159">
        <v>1.2</v>
      </c>
      <c r="X226" s="158">
        <f t="shared" si="11"/>
        <v>2508.2370517728405</v>
      </c>
      <c r="Y226" s="181">
        <f t="shared" si="12"/>
        <v>12.541185258864202</v>
      </c>
      <c r="BP226" s="33"/>
      <c r="BQ226" s="41" t="s">
        <v>2542</v>
      </c>
    </row>
    <row r="227" spans="1:69" s="3" customFormat="1" ht="67.5" x14ac:dyDescent="0.25">
      <c r="A227" s="35" t="s">
        <v>486</v>
      </c>
      <c r="B227" s="36" t="s">
        <v>2484</v>
      </c>
      <c r="C227" s="316" t="s">
        <v>1550</v>
      </c>
      <c r="D227" s="316"/>
      <c r="E227" s="316"/>
      <c r="F227" s="205" t="s">
        <v>437</v>
      </c>
      <c r="G227" s="55">
        <v>400</v>
      </c>
      <c r="H227" s="39">
        <v>1.55</v>
      </c>
      <c r="I227" s="39"/>
      <c r="J227" s="39">
        <v>1.55</v>
      </c>
      <c r="K227" s="37" t="s">
        <v>42</v>
      </c>
      <c r="L227" s="39">
        <v>5307</v>
      </c>
      <c r="M227" s="39"/>
      <c r="N227" s="40"/>
      <c r="O227" s="39">
        <v>5307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10"/>
        <v>6353.194937838135</v>
      </c>
      <c r="W227" s="159">
        <v>1.2</v>
      </c>
      <c r="X227" s="158">
        <f t="shared" si="11"/>
        <v>7623.8339254057619</v>
      </c>
      <c r="Y227" s="181">
        <f t="shared" si="12"/>
        <v>19.059584813514405</v>
      </c>
      <c r="BP227" s="33"/>
      <c r="BQ227" s="41" t="s">
        <v>1550</v>
      </c>
    </row>
    <row r="228" spans="1:69" s="3" customFormat="1" ht="67.5" x14ac:dyDescent="0.25">
      <c r="A228" s="35" t="s">
        <v>487</v>
      </c>
      <c r="B228" s="36" t="s">
        <v>2484</v>
      </c>
      <c r="C228" s="316" t="s">
        <v>3021</v>
      </c>
      <c r="D228" s="316"/>
      <c r="E228" s="316"/>
      <c r="F228" s="205" t="s">
        <v>437</v>
      </c>
      <c r="G228" s="55">
        <v>435</v>
      </c>
      <c r="H228" s="39">
        <v>70.400000000000006</v>
      </c>
      <c r="I228" s="39"/>
      <c r="J228" s="39">
        <v>70.400000000000006</v>
      </c>
      <c r="K228" s="37" t="s">
        <v>42</v>
      </c>
      <c r="L228" s="39">
        <v>262141</v>
      </c>
      <c r="M228" s="39"/>
      <c r="N228" s="40"/>
      <c r="O228" s="39">
        <v>262141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10"/>
        <v>313818.14098357392</v>
      </c>
      <c r="W228" s="159">
        <v>1.2</v>
      </c>
      <c r="X228" s="158">
        <f t="shared" si="11"/>
        <v>376581.76918028871</v>
      </c>
      <c r="Y228" s="181">
        <f t="shared" si="12"/>
        <v>865.70521650641081</v>
      </c>
      <c r="BP228" s="33"/>
      <c r="BQ228" s="41" t="s">
        <v>3021</v>
      </c>
    </row>
    <row r="229" spans="1:69" s="3" customFormat="1" ht="67.5" x14ac:dyDescent="0.25">
      <c r="A229" s="35" t="s">
        <v>488</v>
      </c>
      <c r="B229" s="36" t="s">
        <v>4649</v>
      </c>
      <c r="C229" s="316" t="s">
        <v>3022</v>
      </c>
      <c r="D229" s="316"/>
      <c r="E229" s="316"/>
      <c r="F229" s="205" t="s">
        <v>437</v>
      </c>
      <c r="G229" s="55">
        <v>435</v>
      </c>
      <c r="H229" s="39">
        <v>5.66</v>
      </c>
      <c r="I229" s="39"/>
      <c r="J229" s="39">
        <v>5.66</v>
      </c>
      <c r="K229" s="37" t="s">
        <v>42</v>
      </c>
      <c r="L229" s="39">
        <v>21076</v>
      </c>
      <c r="M229" s="39"/>
      <c r="N229" s="40"/>
      <c r="O229" s="39">
        <v>21076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10"/>
        <v>25230.815245878377</v>
      </c>
      <c r="W229" s="159">
        <v>1.2</v>
      </c>
      <c r="X229" s="158">
        <f t="shared" si="11"/>
        <v>30276.97829505405</v>
      </c>
      <c r="Y229" s="181">
        <f t="shared" si="12"/>
        <v>69.602248954147242</v>
      </c>
      <c r="BP229" s="33"/>
      <c r="BQ229" s="41" t="s">
        <v>3022</v>
      </c>
    </row>
    <row r="230" spans="1:69" s="3" customFormat="1" ht="67.5" x14ac:dyDescent="0.25">
      <c r="A230" s="35" t="s">
        <v>490</v>
      </c>
      <c r="B230" s="36" t="s">
        <v>2601</v>
      </c>
      <c r="C230" s="316" t="s">
        <v>2602</v>
      </c>
      <c r="D230" s="316"/>
      <c r="E230" s="316"/>
      <c r="F230" s="205" t="s">
        <v>437</v>
      </c>
      <c r="G230" s="55">
        <v>435</v>
      </c>
      <c r="H230" s="39">
        <v>23.04</v>
      </c>
      <c r="I230" s="39"/>
      <c r="J230" s="39">
        <v>23.04</v>
      </c>
      <c r="K230" s="37" t="s">
        <v>42</v>
      </c>
      <c r="L230" s="39">
        <v>85792</v>
      </c>
      <c r="M230" s="39"/>
      <c r="N230" s="40"/>
      <c r="O230" s="39">
        <v>85792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0"/>
        <v>102704.59772131326</v>
      </c>
      <c r="W230" s="159">
        <v>1.2</v>
      </c>
      <c r="X230" s="158">
        <f t="shared" si="11"/>
        <v>123245.51726557591</v>
      </c>
      <c r="Y230" s="181">
        <f t="shared" si="12"/>
        <v>283.32302819672623</v>
      </c>
      <c r="BP230" s="33"/>
      <c r="BQ230" s="41" t="s">
        <v>2602</v>
      </c>
    </row>
    <row r="231" spans="1:69" s="3" customFormat="1" ht="67.5" x14ac:dyDescent="0.25">
      <c r="A231" s="35" t="s">
        <v>492</v>
      </c>
      <c r="B231" s="36" t="s">
        <v>2601</v>
      </c>
      <c r="C231" s="316" t="s">
        <v>3024</v>
      </c>
      <c r="D231" s="316"/>
      <c r="E231" s="316"/>
      <c r="F231" s="205" t="s">
        <v>437</v>
      </c>
      <c r="G231" s="55">
        <v>870</v>
      </c>
      <c r="H231" s="39">
        <v>5.91</v>
      </c>
      <c r="I231" s="39"/>
      <c r="J231" s="39">
        <v>5.91</v>
      </c>
      <c r="K231" s="37" t="s">
        <v>42</v>
      </c>
      <c r="L231" s="39">
        <v>44013</v>
      </c>
      <c r="M231" s="39"/>
      <c r="N231" s="40"/>
      <c r="O231" s="39">
        <v>44013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52689.498548910837</v>
      </c>
      <c r="W231" s="159">
        <v>1.2</v>
      </c>
      <c r="X231" s="158">
        <f t="shared" si="11"/>
        <v>63227.398258693</v>
      </c>
      <c r="Y231" s="181">
        <f t="shared" si="12"/>
        <v>72.675170412290811</v>
      </c>
      <c r="BP231" s="33"/>
      <c r="BQ231" s="41" t="s">
        <v>3024</v>
      </c>
    </row>
    <row r="232" spans="1:69" s="3" customFormat="1" ht="67.5" x14ac:dyDescent="0.25">
      <c r="A232" s="35" t="s">
        <v>493</v>
      </c>
      <c r="B232" s="36" t="s">
        <v>2601</v>
      </c>
      <c r="C232" s="316" t="s">
        <v>3025</v>
      </c>
      <c r="D232" s="316"/>
      <c r="E232" s="316"/>
      <c r="F232" s="205" t="s">
        <v>437</v>
      </c>
      <c r="G232" s="55">
        <v>870</v>
      </c>
      <c r="H232" s="39">
        <v>3.47</v>
      </c>
      <c r="I232" s="39"/>
      <c r="J232" s="39">
        <v>3.47</v>
      </c>
      <c r="K232" s="37" t="s">
        <v>42</v>
      </c>
      <c r="L232" s="39">
        <v>25842</v>
      </c>
      <c r="M232" s="39"/>
      <c r="N232" s="40"/>
      <c r="O232" s="39">
        <v>25842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0"/>
        <v>30936.360200417017</v>
      </c>
      <c r="W232" s="159">
        <v>1.2</v>
      </c>
      <c r="X232" s="158">
        <f t="shared" si="11"/>
        <v>37123.632240500418</v>
      </c>
      <c r="Y232" s="181">
        <f t="shared" si="12"/>
        <v>42.670841655747608</v>
      </c>
      <c r="BP232" s="33"/>
      <c r="BQ232" s="41" t="s">
        <v>3025</v>
      </c>
    </row>
    <row r="233" spans="1:69" s="3" customFormat="1" ht="67.5" x14ac:dyDescent="0.25">
      <c r="A233" s="35" t="s">
        <v>494</v>
      </c>
      <c r="B233" s="36" t="s">
        <v>3238</v>
      </c>
      <c r="C233" s="316" t="s">
        <v>1650</v>
      </c>
      <c r="D233" s="316"/>
      <c r="E233" s="316"/>
      <c r="F233" s="205" t="s">
        <v>437</v>
      </c>
      <c r="G233" s="55">
        <v>870</v>
      </c>
      <c r="H233" s="39">
        <v>0.11</v>
      </c>
      <c r="I233" s="39"/>
      <c r="J233" s="39">
        <v>0.11</v>
      </c>
      <c r="K233" s="37" t="s">
        <v>42</v>
      </c>
      <c r="L233" s="39">
        <v>819</v>
      </c>
      <c r="M233" s="39"/>
      <c r="N233" s="40"/>
      <c r="O233" s="39">
        <v>819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10"/>
        <v>980.45348673251056</v>
      </c>
      <c r="W233" s="159">
        <v>1.2</v>
      </c>
      <c r="X233" s="158">
        <f t="shared" si="11"/>
        <v>1176.5441840790127</v>
      </c>
      <c r="Y233" s="181">
        <f t="shared" si="12"/>
        <v>1.3523496368724284</v>
      </c>
      <c r="BP233" s="33"/>
      <c r="BQ233" s="41" t="s">
        <v>1650</v>
      </c>
    </row>
    <row r="234" spans="1:69" s="3" customFormat="1" ht="67.5" x14ac:dyDescent="0.25">
      <c r="A234" s="35" t="s">
        <v>495</v>
      </c>
      <c r="B234" s="36" t="s">
        <v>870</v>
      </c>
      <c r="C234" s="316" t="s">
        <v>871</v>
      </c>
      <c r="D234" s="316"/>
      <c r="E234" s="316"/>
      <c r="F234" s="205" t="s">
        <v>238</v>
      </c>
      <c r="G234" s="38">
        <v>0.2</v>
      </c>
      <c r="H234" s="39" t="s">
        <v>872</v>
      </c>
      <c r="I234" s="39" t="s">
        <v>873</v>
      </c>
      <c r="J234" s="39">
        <v>348.62</v>
      </c>
      <c r="K234" s="37" t="s">
        <v>42</v>
      </c>
      <c r="L234" s="39">
        <v>3430</v>
      </c>
      <c r="M234" s="39">
        <v>2447</v>
      </c>
      <c r="N234" s="40" t="s">
        <v>4650</v>
      </c>
      <c r="O234" s="39">
        <v>596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0"/>
        <v>713.4924030434388</v>
      </c>
      <c r="W234" s="159">
        <v>1.2</v>
      </c>
      <c r="X234" s="158">
        <f t="shared" si="11"/>
        <v>856.19088365212656</v>
      </c>
      <c r="Y234" s="181">
        <f t="shared" si="12"/>
        <v>4280.9544182606323</v>
      </c>
      <c r="BP234" s="33"/>
      <c r="BQ234" s="41" t="s">
        <v>871</v>
      </c>
    </row>
    <row r="235" spans="1:69" s="3" customFormat="1" ht="18.75" x14ac:dyDescent="0.25">
      <c r="A235" s="42"/>
      <c r="B235" s="43"/>
      <c r="C235" s="44" t="s">
        <v>1310</v>
      </c>
      <c r="D235" s="45"/>
      <c r="E235" s="45"/>
      <c r="F235" s="206"/>
      <c r="G235" s="45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18.75" x14ac:dyDescent="0.25">
      <c r="A236" s="47"/>
      <c r="B236" s="48"/>
      <c r="C236" s="48"/>
      <c r="D236" s="48"/>
      <c r="E236" s="49" t="s">
        <v>4651</v>
      </c>
      <c r="F236" s="207"/>
      <c r="G236" s="50"/>
      <c r="H236" s="51"/>
      <c r="I236" s="17"/>
      <c r="J236" s="17"/>
      <c r="K236" s="17"/>
      <c r="L236" s="52">
        <v>2420</v>
      </c>
      <c r="M236" s="53"/>
      <c r="N236" s="53"/>
      <c r="O236" s="54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</row>
    <row r="237" spans="1:69" s="3" customFormat="1" ht="18.75" x14ac:dyDescent="0.25">
      <c r="A237" s="47"/>
      <c r="B237" s="48"/>
      <c r="C237" s="48"/>
      <c r="D237" s="48"/>
      <c r="E237" s="49" t="s">
        <v>4652</v>
      </c>
      <c r="F237" s="207"/>
      <c r="G237" s="50"/>
      <c r="H237" s="51"/>
      <c r="I237" s="17"/>
      <c r="J237" s="17"/>
      <c r="K237" s="17"/>
      <c r="L237" s="52">
        <v>1272</v>
      </c>
      <c r="M237" s="53"/>
      <c r="N237" s="53"/>
      <c r="O237" s="54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</row>
    <row r="238" spans="1:69" s="3" customFormat="1" ht="18.75" x14ac:dyDescent="0.25">
      <c r="A238" s="47"/>
      <c r="B238" s="48"/>
      <c r="C238" s="48"/>
      <c r="D238" s="48"/>
      <c r="E238" s="49" t="s">
        <v>47</v>
      </c>
      <c r="F238" s="207"/>
      <c r="G238" s="50"/>
      <c r="H238" s="51"/>
      <c r="I238" s="17"/>
      <c r="J238" s="17"/>
      <c r="K238" s="17"/>
      <c r="L238" s="52">
        <v>7122</v>
      </c>
      <c r="M238" s="53"/>
      <c r="N238" s="53"/>
      <c r="O238" s="54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</row>
    <row r="239" spans="1:69" s="3" customFormat="1" ht="67.5" x14ac:dyDescent="0.25">
      <c r="A239" s="35" t="s">
        <v>496</v>
      </c>
      <c r="B239" s="36" t="s">
        <v>1965</v>
      </c>
      <c r="C239" s="316" t="s">
        <v>3248</v>
      </c>
      <c r="D239" s="316"/>
      <c r="E239" s="316"/>
      <c r="F239" s="205" t="s">
        <v>265</v>
      </c>
      <c r="G239" s="38">
        <v>20.6</v>
      </c>
      <c r="H239" s="39">
        <v>139.63999999999999</v>
      </c>
      <c r="I239" s="39"/>
      <c r="J239" s="39">
        <v>139.63999999999999</v>
      </c>
      <c r="K239" s="37" t="s">
        <v>42</v>
      </c>
      <c r="L239" s="39">
        <v>24624</v>
      </c>
      <c r="M239" s="39"/>
      <c r="N239" s="40"/>
      <c r="O239" s="39">
        <v>24624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0"/>
        <v>29478.249886814829</v>
      </c>
      <c r="W239" s="159">
        <v>1.2</v>
      </c>
      <c r="X239" s="158">
        <f t="shared" si="11"/>
        <v>35373.899864177794</v>
      </c>
      <c r="Y239" s="181">
        <f t="shared" si="12"/>
        <v>1717.1796050571743</v>
      </c>
      <c r="BP239" s="33"/>
      <c r="BQ239" s="41" t="s">
        <v>3248</v>
      </c>
    </row>
    <row r="240" spans="1:69" s="3" customFormat="1" ht="18.75" x14ac:dyDescent="0.25">
      <c r="A240" s="42"/>
      <c r="B240" s="43"/>
      <c r="C240" s="44" t="s">
        <v>2777</v>
      </c>
      <c r="D240" s="45"/>
      <c r="E240" s="45"/>
      <c r="F240" s="206"/>
      <c r="G240" s="45"/>
      <c r="H240" s="45"/>
      <c r="I240" s="45"/>
      <c r="J240" s="45"/>
      <c r="K240" s="45"/>
      <c r="L240" s="45"/>
      <c r="M240" s="45"/>
      <c r="N240" s="45"/>
      <c r="O240" s="46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18.75" x14ac:dyDescent="0.25">
      <c r="A241" s="313" t="s">
        <v>4653</v>
      </c>
      <c r="B241" s="314"/>
      <c r="C241" s="314"/>
      <c r="D241" s="314"/>
      <c r="E241" s="314"/>
      <c r="F241" s="341"/>
      <c r="G241" s="314"/>
      <c r="H241" s="314"/>
      <c r="I241" s="314"/>
      <c r="J241" s="314"/>
      <c r="K241" s="314"/>
      <c r="L241" s="314"/>
      <c r="M241" s="314"/>
      <c r="N241" s="314"/>
      <c r="O241" s="315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 t="s">
        <v>4653</v>
      </c>
      <c r="BQ241" s="41"/>
    </row>
    <row r="242" spans="1:69" s="3" customFormat="1" ht="67.5" x14ac:dyDescent="0.25">
      <c r="A242" s="35" t="s">
        <v>498</v>
      </c>
      <c r="B242" s="36" t="s">
        <v>1483</v>
      </c>
      <c r="C242" s="316" t="s">
        <v>1484</v>
      </c>
      <c r="D242" s="316"/>
      <c r="E242" s="316"/>
      <c r="F242" s="205" t="s">
        <v>374</v>
      </c>
      <c r="G242" s="59">
        <v>4.00922</v>
      </c>
      <c r="H242" s="39" t="s">
        <v>1485</v>
      </c>
      <c r="I242" s="39" t="s">
        <v>1486</v>
      </c>
      <c r="J242" s="39">
        <v>74.510000000000005</v>
      </c>
      <c r="K242" s="37" t="s">
        <v>42</v>
      </c>
      <c r="L242" s="39">
        <v>114319</v>
      </c>
      <c r="M242" s="39">
        <v>90391</v>
      </c>
      <c r="N242" s="40" t="s">
        <v>4654</v>
      </c>
      <c r="O242" s="39">
        <v>2557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0"/>
        <v>3061.0739506410619</v>
      </c>
      <c r="W242" s="159">
        <v>1.2</v>
      </c>
      <c r="X242" s="158">
        <f t="shared" si="11"/>
        <v>3673.2887407692742</v>
      </c>
      <c r="Y242" s="181">
        <f t="shared" si="12"/>
        <v>916.21032040378782</v>
      </c>
      <c r="BP242" s="33"/>
      <c r="BQ242" s="41" t="s">
        <v>1484</v>
      </c>
    </row>
    <row r="243" spans="1:69" s="3" customFormat="1" ht="18.75" x14ac:dyDescent="0.25">
      <c r="A243" s="42"/>
      <c r="B243" s="43"/>
      <c r="C243" s="44" t="s">
        <v>4655</v>
      </c>
      <c r="D243" s="45"/>
      <c r="E243" s="45"/>
      <c r="F243" s="206"/>
      <c r="G243" s="45"/>
      <c r="H243" s="45"/>
      <c r="I243" s="45"/>
      <c r="J243" s="45"/>
      <c r="K243" s="45"/>
      <c r="L243" s="45"/>
      <c r="M243" s="45"/>
      <c r="N243" s="45"/>
      <c r="O243" s="46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</row>
    <row r="244" spans="1:69" s="3" customFormat="1" ht="18.75" x14ac:dyDescent="0.25">
      <c r="A244" s="47"/>
      <c r="B244" s="48"/>
      <c r="C244" s="48"/>
      <c r="D244" s="48"/>
      <c r="E244" s="49" t="s">
        <v>4656</v>
      </c>
      <c r="F244" s="207"/>
      <c r="G244" s="50"/>
      <c r="H244" s="51"/>
      <c r="I244" s="17"/>
      <c r="J244" s="17"/>
      <c r="K244" s="17"/>
      <c r="L244" s="52">
        <v>90769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18.75" x14ac:dyDescent="0.25">
      <c r="A245" s="47"/>
      <c r="B245" s="48"/>
      <c r="C245" s="48"/>
      <c r="D245" s="48"/>
      <c r="E245" s="49" t="s">
        <v>4657</v>
      </c>
      <c r="F245" s="207"/>
      <c r="G245" s="50"/>
      <c r="H245" s="51"/>
      <c r="I245" s="17"/>
      <c r="J245" s="17"/>
      <c r="K245" s="17"/>
      <c r="L245" s="52">
        <v>47724</v>
      </c>
      <c r="M245" s="53"/>
      <c r="N245" s="53"/>
      <c r="O245" s="54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</row>
    <row r="246" spans="1:69" s="3" customFormat="1" ht="18.75" x14ac:dyDescent="0.25">
      <c r="A246" s="47"/>
      <c r="B246" s="48"/>
      <c r="C246" s="48"/>
      <c r="D246" s="48"/>
      <c r="E246" s="49" t="s">
        <v>47</v>
      </c>
      <c r="F246" s="207"/>
      <c r="G246" s="50"/>
      <c r="H246" s="51"/>
      <c r="I246" s="17"/>
      <c r="J246" s="17"/>
      <c r="K246" s="17"/>
      <c r="L246" s="52">
        <v>252812</v>
      </c>
      <c r="M246" s="53"/>
      <c r="N246" s="53"/>
      <c r="O246" s="54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</row>
    <row r="247" spans="1:69" s="3" customFormat="1" ht="67.5" x14ac:dyDescent="0.25">
      <c r="A247" s="35" t="s">
        <v>500</v>
      </c>
      <c r="B247" s="36" t="s">
        <v>1467</v>
      </c>
      <c r="C247" s="316" t="s">
        <v>4658</v>
      </c>
      <c r="D247" s="316"/>
      <c r="E247" s="316"/>
      <c r="F247" s="205" t="s">
        <v>437</v>
      </c>
      <c r="G247" s="55">
        <v>90</v>
      </c>
      <c r="H247" s="39">
        <v>2307.83</v>
      </c>
      <c r="I247" s="39"/>
      <c r="J247" s="39">
        <v>2307.83</v>
      </c>
      <c r="K247" s="37" t="s">
        <v>42</v>
      </c>
      <c r="L247" s="39">
        <v>1777952</v>
      </c>
      <c r="M247" s="39"/>
      <c r="N247" s="40"/>
      <c r="O247" s="39">
        <v>1777952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0"/>
        <v>2128448.3976105503</v>
      </c>
      <c r="W247" s="159">
        <v>1.2</v>
      </c>
      <c r="X247" s="158">
        <f t="shared" si="11"/>
        <v>2554138.0771326604</v>
      </c>
      <c r="Y247" s="181">
        <f t="shared" si="12"/>
        <v>28379.311968140672</v>
      </c>
      <c r="BP247" s="33"/>
      <c r="BQ247" s="41" t="s">
        <v>4658</v>
      </c>
    </row>
    <row r="248" spans="1:69" s="3" customFormat="1" ht="18.75" x14ac:dyDescent="0.25">
      <c r="A248" s="42"/>
      <c r="B248" s="43"/>
      <c r="C248" s="44" t="s">
        <v>4659</v>
      </c>
      <c r="D248" s="45"/>
      <c r="E248" s="45"/>
      <c r="F248" s="206"/>
      <c r="G248" s="45"/>
      <c r="H248" s="45"/>
      <c r="I248" s="45"/>
      <c r="J248" s="45"/>
      <c r="K248" s="45"/>
      <c r="L248" s="45"/>
      <c r="M248" s="45"/>
      <c r="N248" s="45"/>
      <c r="O248" s="46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67.5" x14ac:dyDescent="0.25">
      <c r="A249" s="35" t="s">
        <v>502</v>
      </c>
      <c r="B249" s="36" t="s">
        <v>1599</v>
      </c>
      <c r="C249" s="316" t="s">
        <v>3040</v>
      </c>
      <c r="D249" s="316"/>
      <c r="E249" s="316"/>
      <c r="F249" s="205" t="s">
        <v>437</v>
      </c>
      <c r="G249" s="55">
        <v>5</v>
      </c>
      <c r="H249" s="39">
        <v>1156.1300000000001</v>
      </c>
      <c r="I249" s="39"/>
      <c r="J249" s="39">
        <v>1156.1300000000001</v>
      </c>
      <c r="K249" s="37" t="s">
        <v>42</v>
      </c>
      <c r="L249" s="39">
        <v>49482</v>
      </c>
      <c r="M249" s="39"/>
      <c r="N249" s="40"/>
      <c r="O249" s="39">
        <v>49482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0"/>
        <v>59236.629341267508</v>
      </c>
      <c r="W249" s="159">
        <v>1.2</v>
      </c>
      <c r="X249" s="158">
        <f t="shared" si="11"/>
        <v>71083.955209521009</v>
      </c>
      <c r="Y249" s="181">
        <f t="shared" si="12"/>
        <v>14216.791041904202</v>
      </c>
      <c r="BP249" s="33"/>
      <c r="BQ249" s="41" t="s">
        <v>3040</v>
      </c>
    </row>
    <row r="250" spans="1:69" s="3" customFormat="1" ht="67.5" x14ac:dyDescent="0.25">
      <c r="A250" s="35" t="s">
        <v>504</v>
      </c>
      <c r="B250" s="36" t="s">
        <v>1467</v>
      </c>
      <c r="C250" s="316" t="s">
        <v>4521</v>
      </c>
      <c r="D250" s="316"/>
      <c r="E250" s="316"/>
      <c r="F250" s="205" t="s">
        <v>437</v>
      </c>
      <c r="G250" s="55">
        <v>1</v>
      </c>
      <c r="H250" s="39">
        <v>1978.72</v>
      </c>
      <c r="I250" s="39"/>
      <c r="J250" s="39">
        <v>1978.72</v>
      </c>
      <c r="K250" s="37" t="s">
        <v>42</v>
      </c>
      <c r="L250" s="39">
        <v>16938</v>
      </c>
      <c r="M250" s="39"/>
      <c r="N250" s="40"/>
      <c r="O250" s="39">
        <v>16938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0"/>
        <v>20277.071011325108</v>
      </c>
      <c r="W250" s="159">
        <v>1.2</v>
      </c>
      <c r="X250" s="158">
        <f t="shared" si="11"/>
        <v>24332.485213590127</v>
      </c>
      <c r="Y250" s="181">
        <f t="shared" si="12"/>
        <v>24332.485213590127</v>
      </c>
      <c r="BP250" s="33"/>
      <c r="BQ250" s="41" t="s">
        <v>4521</v>
      </c>
    </row>
    <row r="251" spans="1:69" s="3" customFormat="1" ht="67.5" x14ac:dyDescent="0.25">
      <c r="A251" s="35" t="s">
        <v>506</v>
      </c>
      <c r="B251" s="36" t="s">
        <v>1467</v>
      </c>
      <c r="C251" s="316" t="s">
        <v>4660</v>
      </c>
      <c r="D251" s="316"/>
      <c r="E251" s="316"/>
      <c r="F251" s="205" t="s">
        <v>437</v>
      </c>
      <c r="G251" s="55">
        <v>210</v>
      </c>
      <c r="H251" s="39">
        <v>116.71</v>
      </c>
      <c r="I251" s="39"/>
      <c r="J251" s="39">
        <v>116.71</v>
      </c>
      <c r="K251" s="37" t="s">
        <v>42</v>
      </c>
      <c r="L251" s="39">
        <v>209798</v>
      </c>
      <c r="M251" s="39"/>
      <c r="N251" s="40"/>
      <c r="O251" s="39">
        <v>209798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0"/>
        <v>251156.50868071703</v>
      </c>
      <c r="W251" s="159">
        <v>1.2</v>
      </c>
      <c r="X251" s="158">
        <f t="shared" si="11"/>
        <v>301387.81041686045</v>
      </c>
      <c r="Y251" s="181">
        <f t="shared" si="12"/>
        <v>1435.1800496040973</v>
      </c>
      <c r="BP251" s="33"/>
      <c r="BQ251" s="41" t="s">
        <v>4660</v>
      </c>
    </row>
    <row r="252" spans="1:69" s="3" customFormat="1" ht="67.5" x14ac:dyDescent="0.25">
      <c r="A252" s="35" t="s">
        <v>508</v>
      </c>
      <c r="B252" s="36" t="s">
        <v>1467</v>
      </c>
      <c r="C252" s="316" t="s">
        <v>2986</v>
      </c>
      <c r="D252" s="316"/>
      <c r="E252" s="316"/>
      <c r="F252" s="205" t="s">
        <v>437</v>
      </c>
      <c r="G252" s="55">
        <v>15</v>
      </c>
      <c r="H252" s="39">
        <v>52.35</v>
      </c>
      <c r="I252" s="39"/>
      <c r="J252" s="39">
        <v>52.35</v>
      </c>
      <c r="K252" s="37" t="s">
        <v>42</v>
      </c>
      <c r="L252" s="39">
        <v>6722</v>
      </c>
      <c r="M252" s="39"/>
      <c r="N252" s="40"/>
      <c r="O252" s="39">
        <v>6722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0"/>
        <v>8047.1408276140846</v>
      </c>
      <c r="W252" s="159">
        <v>1.2</v>
      </c>
      <c r="X252" s="158">
        <f t="shared" si="11"/>
        <v>9656.5689931369016</v>
      </c>
      <c r="Y252" s="181">
        <f t="shared" si="12"/>
        <v>643.77126620912679</v>
      </c>
      <c r="BP252" s="33"/>
      <c r="BQ252" s="41" t="s">
        <v>2986</v>
      </c>
    </row>
    <row r="253" spans="1:69" s="3" customFormat="1" ht="67.5" x14ac:dyDescent="0.25">
      <c r="A253" s="35" t="s">
        <v>510</v>
      </c>
      <c r="B253" s="36" t="s">
        <v>1467</v>
      </c>
      <c r="C253" s="316" t="s">
        <v>4494</v>
      </c>
      <c r="D253" s="316"/>
      <c r="E253" s="316"/>
      <c r="F253" s="205" t="s">
        <v>437</v>
      </c>
      <c r="G253" s="55">
        <v>15</v>
      </c>
      <c r="H253" s="39">
        <v>154.41999999999999</v>
      </c>
      <c r="I253" s="39"/>
      <c r="J253" s="39">
        <v>154.41999999999999</v>
      </c>
      <c r="K253" s="37" t="s">
        <v>42</v>
      </c>
      <c r="L253" s="39">
        <v>19828</v>
      </c>
      <c r="M253" s="39"/>
      <c r="N253" s="40"/>
      <c r="O253" s="39">
        <v>19828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10"/>
        <v>23736.790885143131</v>
      </c>
      <c r="W253" s="159">
        <v>1.2</v>
      </c>
      <c r="X253" s="158">
        <f t="shared" si="11"/>
        <v>28484.149062171757</v>
      </c>
      <c r="Y253" s="181">
        <f t="shared" si="12"/>
        <v>1898.9432708114505</v>
      </c>
      <c r="BP253" s="33"/>
      <c r="BQ253" s="41" t="s">
        <v>4494</v>
      </c>
    </row>
    <row r="254" spans="1:69" s="3" customFormat="1" ht="67.5" x14ac:dyDescent="0.25">
      <c r="A254" s="35" t="s">
        <v>511</v>
      </c>
      <c r="B254" s="36" t="s">
        <v>1481</v>
      </c>
      <c r="C254" s="316" t="s">
        <v>3936</v>
      </c>
      <c r="D254" s="316"/>
      <c r="E254" s="316"/>
      <c r="F254" s="205" t="s">
        <v>437</v>
      </c>
      <c r="G254" s="55">
        <v>180</v>
      </c>
      <c r="H254" s="39">
        <v>372.35</v>
      </c>
      <c r="I254" s="39"/>
      <c r="J254" s="39">
        <v>372.35</v>
      </c>
      <c r="K254" s="37" t="s">
        <v>42</v>
      </c>
      <c r="L254" s="39">
        <v>573717</v>
      </c>
      <c r="M254" s="39"/>
      <c r="N254" s="40"/>
      <c r="O254" s="39">
        <v>573717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10"/>
        <v>686816.64596790692</v>
      </c>
      <c r="W254" s="159">
        <v>1.2</v>
      </c>
      <c r="X254" s="158">
        <f t="shared" si="11"/>
        <v>824179.97516148828</v>
      </c>
      <c r="Y254" s="181">
        <f t="shared" si="12"/>
        <v>4578.7776397860462</v>
      </c>
      <c r="BP254" s="33"/>
      <c r="BQ254" s="41" t="s">
        <v>3936</v>
      </c>
    </row>
    <row r="255" spans="1:69" s="3" customFormat="1" ht="67.5" x14ac:dyDescent="0.25">
      <c r="A255" s="35" t="s">
        <v>515</v>
      </c>
      <c r="B255" s="36" t="s">
        <v>1557</v>
      </c>
      <c r="C255" s="316" t="s">
        <v>4640</v>
      </c>
      <c r="D255" s="316"/>
      <c r="E255" s="316"/>
      <c r="F255" s="205" t="s">
        <v>437</v>
      </c>
      <c r="G255" s="55">
        <v>360</v>
      </c>
      <c r="H255" s="39">
        <v>8.52</v>
      </c>
      <c r="I255" s="39"/>
      <c r="J255" s="39">
        <v>8.52</v>
      </c>
      <c r="K255" s="37" t="s">
        <v>42</v>
      </c>
      <c r="L255" s="39">
        <v>26255</v>
      </c>
      <c r="M255" s="39"/>
      <c r="N255" s="40"/>
      <c r="O255" s="39">
        <v>26255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31430.776915948794</v>
      </c>
      <c r="W255" s="159">
        <v>1.2</v>
      </c>
      <c r="X255" s="158">
        <f t="shared" si="11"/>
        <v>37716.932299138549</v>
      </c>
      <c r="Y255" s="181">
        <f t="shared" si="12"/>
        <v>104.76925638649597</v>
      </c>
      <c r="BP255" s="33"/>
      <c r="BQ255" s="41" t="s">
        <v>4640</v>
      </c>
    </row>
    <row r="256" spans="1:69" s="3" customFormat="1" ht="67.5" x14ac:dyDescent="0.25">
      <c r="A256" s="35" t="s">
        <v>517</v>
      </c>
      <c r="B256" s="36" t="s">
        <v>1542</v>
      </c>
      <c r="C256" s="316" t="s">
        <v>2994</v>
      </c>
      <c r="D256" s="316"/>
      <c r="E256" s="316"/>
      <c r="F256" s="205" t="s">
        <v>437</v>
      </c>
      <c r="G256" s="55">
        <v>2800</v>
      </c>
      <c r="H256" s="39">
        <v>4.17</v>
      </c>
      <c r="I256" s="39"/>
      <c r="J256" s="39">
        <v>4.17</v>
      </c>
      <c r="K256" s="37" t="s">
        <v>42</v>
      </c>
      <c r="L256" s="39">
        <v>99947</v>
      </c>
      <c r="M256" s="39"/>
      <c r="N256" s="40"/>
      <c r="O256" s="39">
        <v>99947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0"/>
        <v>119650.04229359492</v>
      </c>
      <c r="W256" s="159">
        <v>1.2</v>
      </c>
      <c r="X256" s="158">
        <f t="shared" si="11"/>
        <v>143580.05075231389</v>
      </c>
      <c r="Y256" s="181">
        <f t="shared" si="12"/>
        <v>51.278589554397819</v>
      </c>
      <c r="BP256" s="33"/>
      <c r="BQ256" s="41" t="s">
        <v>2994</v>
      </c>
    </row>
    <row r="257" spans="1:69" s="3" customFormat="1" ht="67.5" x14ac:dyDescent="0.25">
      <c r="A257" s="35" t="s">
        <v>522</v>
      </c>
      <c r="B257" s="36" t="s">
        <v>1544</v>
      </c>
      <c r="C257" s="316" t="s">
        <v>3051</v>
      </c>
      <c r="D257" s="316"/>
      <c r="E257" s="316"/>
      <c r="F257" s="205" t="s">
        <v>437</v>
      </c>
      <c r="G257" s="55">
        <v>2800</v>
      </c>
      <c r="H257" s="39">
        <v>1.17</v>
      </c>
      <c r="I257" s="39"/>
      <c r="J257" s="39">
        <v>1.17</v>
      </c>
      <c r="K257" s="37" t="s">
        <v>42</v>
      </c>
      <c r="L257" s="39">
        <v>28043</v>
      </c>
      <c r="M257" s="39"/>
      <c r="N257" s="40"/>
      <c r="O257" s="39">
        <v>28043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0"/>
        <v>33571.254125079111</v>
      </c>
      <c r="W257" s="159">
        <v>1.2</v>
      </c>
      <c r="X257" s="158">
        <f t="shared" si="11"/>
        <v>40285.504950094932</v>
      </c>
      <c r="Y257" s="181">
        <f t="shared" si="12"/>
        <v>14.387680339319619</v>
      </c>
      <c r="BP257" s="33"/>
      <c r="BQ257" s="41" t="s">
        <v>3051</v>
      </c>
    </row>
    <row r="258" spans="1:69" s="3" customFormat="1" ht="67.5" x14ac:dyDescent="0.25">
      <c r="A258" s="35" t="s">
        <v>1551</v>
      </c>
      <c r="B258" s="36" t="s">
        <v>1546</v>
      </c>
      <c r="C258" s="316" t="s">
        <v>2996</v>
      </c>
      <c r="D258" s="316"/>
      <c r="E258" s="316"/>
      <c r="F258" s="205" t="s">
        <v>437</v>
      </c>
      <c r="G258" s="55">
        <v>2800</v>
      </c>
      <c r="H258" s="39">
        <v>0.34</v>
      </c>
      <c r="I258" s="39"/>
      <c r="J258" s="39">
        <v>0.34</v>
      </c>
      <c r="K258" s="37" t="s">
        <v>42</v>
      </c>
      <c r="L258" s="39">
        <v>8149</v>
      </c>
      <c r="M258" s="39"/>
      <c r="N258" s="40"/>
      <c r="O258" s="39">
        <v>8149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0"/>
        <v>9755.4523362432592</v>
      </c>
      <c r="W258" s="159">
        <v>1.2</v>
      </c>
      <c r="X258" s="158">
        <f t="shared" si="11"/>
        <v>11706.542803491911</v>
      </c>
      <c r="Y258" s="181">
        <f t="shared" si="12"/>
        <v>4.1809081441042544</v>
      </c>
      <c r="BP258" s="33"/>
      <c r="BQ258" s="41" t="s">
        <v>2996</v>
      </c>
    </row>
    <row r="259" spans="1:69" s="3" customFormat="1" ht="67.5" x14ac:dyDescent="0.25">
      <c r="A259" s="35" t="s">
        <v>529</v>
      </c>
      <c r="B259" s="36" t="s">
        <v>1493</v>
      </c>
      <c r="C259" s="316" t="s">
        <v>1494</v>
      </c>
      <c r="D259" s="316"/>
      <c r="E259" s="316"/>
      <c r="F259" s="205" t="s">
        <v>174</v>
      </c>
      <c r="G259" s="38">
        <v>0.4</v>
      </c>
      <c r="H259" s="39" t="s">
        <v>1495</v>
      </c>
      <c r="I259" s="39" t="s">
        <v>421</v>
      </c>
      <c r="J259" s="39">
        <v>67.47</v>
      </c>
      <c r="K259" s="37" t="s">
        <v>42</v>
      </c>
      <c r="L259" s="39">
        <v>5308</v>
      </c>
      <c r="M259" s="39">
        <v>4295</v>
      </c>
      <c r="N259" s="40" t="s">
        <v>4661</v>
      </c>
      <c r="O259" s="39">
        <v>231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0"/>
        <v>276.53816292455423</v>
      </c>
      <c r="W259" s="159">
        <v>1.2</v>
      </c>
      <c r="X259" s="158">
        <f t="shared" si="11"/>
        <v>331.84579550946506</v>
      </c>
      <c r="Y259" s="181">
        <f t="shared" si="12"/>
        <v>829.61448877366263</v>
      </c>
      <c r="BP259" s="33"/>
      <c r="BQ259" s="41" t="s">
        <v>1494</v>
      </c>
    </row>
    <row r="260" spans="1:69" s="3" customFormat="1" ht="18.75" x14ac:dyDescent="0.25">
      <c r="A260" s="42"/>
      <c r="B260" s="43"/>
      <c r="C260" s="44" t="s">
        <v>251</v>
      </c>
      <c r="D260" s="45"/>
      <c r="E260" s="45"/>
      <c r="F260" s="206"/>
      <c r="G260" s="45"/>
      <c r="H260" s="45"/>
      <c r="I260" s="45"/>
      <c r="J260" s="45"/>
      <c r="K260" s="45"/>
      <c r="L260" s="45"/>
      <c r="M260" s="45"/>
      <c r="N260" s="45"/>
      <c r="O260" s="46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69" s="3" customFormat="1" ht="18.75" x14ac:dyDescent="0.25">
      <c r="A261" s="47"/>
      <c r="B261" s="48"/>
      <c r="C261" s="48"/>
      <c r="D261" s="48"/>
      <c r="E261" s="49" t="s">
        <v>4662</v>
      </c>
      <c r="F261" s="207"/>
      <c r="G261" s="50"/>
      <c r="H261" s="51"/>
      <c r="I261" s="17"/>
      <c r="J261" s="17"/>
      <c r="K261" s="17"/>
      <c r="L261" s="52">
        <v>4169</v>
      </c>
      <c r="M261" s="53"/>
      <c r="N261" s="53"/>
      <c r="O261" s="54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</row>
    <row r="262" spans="1:69" s="3" customFormat="1" ht="18.75" x14ac:dyDescent="0.25">
      <c r="A262" s="47"/>
      <c r="B262" s="48"/>
      <c r="C262" s="48"/>
      <c r="D262" s="48"/>
      <c r="E262" s="49" t="s">
        <v>4663</v>
      </c>
      <c r="F262" s="207"/>
      <c r="G262" s="50"/>
      <c r="H262" s="51"/>
      <c r="I262" s="17"/>
      <c r="J262" s="17"/>
      <c r="K262" s="17"/>
      <c r="L262" s="52">
        <v>2192</v>
      </c>
      <c r="M262" s="53"/>
      <c r="N262" s="53"/>
      <c r="O262" s="54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41"/>
    </row>
    <row r="263" spans="1:69" s="3" customFormat="1" ht="18.75" x14ac:dyDescent="0.25">
      <c r="A263" s="47"/>
      <c r="B263" s="48"/>
      <c r="C263" s="48"/>
      <c r="D263" s="48"/>
      <c r="E263" s="49" t="s">
        <v>47</v>
      </c>
      <c r="F263" s="207"/>
      <c r="G263" s="50"/>
      <c r="H263" s="51"/>
      <c r="I263" s="17"/>
      <c r="J263" s="17"/>
      <c r="K263" s="17"/>
      <c r="L263" s="52">
        <v>11669</v>
      </c>
      <c r="M263" s="53"/>
      <c r="N263" s="53"/>
      <c r="O263" s="54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67.5" x14ac:dyDescent="0.25">
      <c r="A264" s="35" t="s">
        <v>531</v>
      </c>
      <c r="B264" s="36" t="s">
        <v>3006</v>
      </c>
      <c r="C264" s="316" t="s">
        <v>3056</v>
      </c>
      <c r="D264" s="316"/>
      <c r="E264" s="316"/>
      <c r="F264" s="205" t="s">
        <v>437</v>
      </c>
      <c r="G264" s="55">
        <v>40</v>
      </c>
      <c r="H264" s="39">
        <v>620.67999999999995</v>
      </c>
      <c r="I264" s="39"/>
      <c r="J264" s="39">
        <v>620.67999999999995</v>
      </c>
      <c r="K264" s="37" t="s">
        <v>42</v>
      </c>
      <c r="L264" s="39">
        <v>212521</v>
      </c>
      <c r="M264" s="39"/>
      <c r="N264" s="40"/>
      <c r="O264" s="39">
        <v>212521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0"/>
        <v>254416.30702549429</v>
      </c>
      <c r="W264" s="159">
        <v>1.2</v>
      </c>
      <c r="X264" s="158">
        <f t="shared" si="11"/>
        <v>305299.56843059312</v>
      </c>
      <c r="Y264" s="181">
        <f t="shared" si="12"/>
        <v>7632.4892107648284</v>
      </c>
      <c r="BP264" s="33"/>
      <c r="BQ264" s="41" t="s">
        <v>3056</v>
      </c>
    </row>
    <row r="265" spans="1:69" s="3" customFormat="1" ht="67.5" x14ac:dyDescent="0.25">
      <c r="A265" s="35" t="s">
        <v>533</v>
      </c>
      <c r="B265" s="36" t="s">
        <v>1503</v>
      </c>
      <c r="C265" s="316" t="s">
        <v>3057</v>
      </c>
      <c r="D265" s="316"/>
      <c r="E265" s="316"/>
      <c r="F265" s="205" t="s">
        <v>437</v>
      </c>
      <c r="G265" s="55">
        <v>80</v>
      </c>
      <c r="H265" s="39">
        <v>213.89</v>
      </c>
      <c r="I265" s="39"/>
      <c r="J265" s="39">
        <v>213.89</v>
      </c>
      <c r="K265" s="37" t="s">
        <v>42</v>
      </c>
      <c r="L265" s="39">
        <v>146472</v>
      </c>
      <c r="M265" s="39"/>
      <c r="N265" s="40"/>
      <c r="O265" s="39">
        <v>146472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0"/>
        <v>175346.74372244725</v>
      </c>
      <c r="W265" s="159">
        <v>1.2</v>
      </c>
      <c r="X265" s="158">
        <f t="shared" si="11"/>
        <v>210416.09246693671</v>
      </c>
      <c r="Y265" s="181">
        <f t="shared" si="12"/>
        <v>2630.2011558367089</v>
      </c>
      <c r="BP265" s="33"/>
      <c r="BQ265" s="41" t="s">
        <v>3057</v>
      </c>
    </row>
    <row r="266" spans="1:69" s="3" customFormat="1" ht="67.5" x14ac:dyDescent="0.25">
      <c r="A266" s="35" t="s">
        <v>541</v>
      </c>
      <c r="B266" s="36" t="s">
        <v>1509</v>
      </c>
      <c r="C266" s="316" t="s">
        <v>2600</v>
      </c>
      <c r="D266" s="316"/>
      <c r="E266" s="316"/>
      <c r="F266" s="205" t="s">
        <v>437</v>
      </c>
      <c r="G266" s="55">
        <v>80</v>
      </c>
      <c r="H266" s="39">
        <v>27.8</v>
      </c>
      <c r="I266" s="39"/>
      <c r="J266" s="39">
        <v>27.8</v>
      </c>
      <c r="K266" s="37" t="s">
        <v>42</v>
      </c>
      <c r="L266" s="39">
        <v>19037</v>
      </c>
      <c r="M266" s="39"/>
      <c r="N266" s="40"/>
      <c r="O266" s="39">
        <v>19037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0"/>
        <v>22789.8571757348</v>
      </c>
      <c r="W266" s="159">
        <v>1.2</v>
      </c>
      <c r="X266" s="158">
        <f t="shared" si="11"/>
        <v>27347.828610881759</v>
      </c>
      <c r="Y266" s="181">
        <f t="shared" si="12"/>
        <v>341.84785763602201</v>
      </c>
      <c r="BP266" s="33"/>
      <c r="BQ266" s="41" t="s">
        <v>2600</v>
      </c>
    </row>
    <row r="267" spans="1:69" s="3" customFormat="1" ht="67.5" x14ac:dyDescent="0.25">
      <c r="A267" s="35" t="s">
        <v>544</v>
      </c>
      <c r="B267" s="36" t="s">
        <v>1544</v>
      </c>
      <c r="C267" s="316" t="s">
        <v>3059</v>
      </c>
      <c r="D267" s="316"/>
      <c r="E267" s="316"/>
      <c r="F267" s="205" t="s">
        <v>437</v>
      </c>
      <c r="G267" s="55">
        <v>320</v>
      </c>
      <c r="H267" s="39">
        <v>6.23</v>
      </c>
      <c r="I267" s="39"/>
      <c r="J267" s="39">
        <v>6.23</v>
      </c>
      <c r="K267" s="37" t="s">
        <v>42</v>
      </c>
      <c r="L267" s="39">
        <v>17065</v>
      </c>
      <c r="M267" s="39"/>
      <c r="N267" s="40"/>
      <c r="O267" s="39">
        <v>17065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0"/>
        <v>20429.107144188391</v>
      </c>
      <c r="W267" s="159">
        <v>1.2</v>
      </c>
      <c r="X267" s="158">
        <f t="shared" si="11"/>
        <v>24514.928573026067</v>
      </c>
      <c r="Y267" s="181">
        <f t="shared" si="12"/>
        <v>76.609151790706463</v>
      </c>
      <c r="BP267" s="33"/>
      <c r="BQ267" s="41" t="s">
        <v>3059</v>
      </c>
    </row>
    <row r="268" spans="1:69" s="3" customFormat="1" ht="67.5" x14ac:dyDescent="0.25">
      <c r="A268" s="35" t="s">
        <v>546</v>
      </c>
      <c r="B268" s="36" t="s">
        <v>1546</v>
      </c>
      <c r="C268" s="316" t="s">
        <v>3060</v>
      </c>
      <c r="D268" s="316"/>
      <c r="E268" s="316"/>
      <c r="F268" s="205" t="s">
        <v>437</v>
      </c>
      <c r="G268" s="55">
        <v>160</v>
      </c>
      <c r="H268" s="39">
        <v>2.68</v>
      </c>
      <c r="I268" s="39"/>
      <c r="J268" s="39">
        <v>2.68</v>
      </c>
      <c r="K268" s="37" t="s">
        <v>42</v>
      </c>
      <c r="L268" s="39">
        <v>3671</v>
      </c>
      <c r="M268" s="39"/>
      <c r="N268" s="40"/>
      <c r="O268" s="39">
        <v>3671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0"/>
        <v>4394.6822341819852</v>
      </c>
      <c r="W268" s="159">
        <v>1.2</v>
      </c>
      <c r="X268" s="158">
        <f t="shared" si="11"/>
        <v>5273.6186810183817</v>
      </c>
      <c r="Y268" s="181">
        <f t="shared" si="12"/>
        <v>32.960116756364883</v>
      </c>
      <c r="BP268" s="33"/>
      <c r="BQ268" s="41" t="s">
        <v>3060</v>
      </c>
    </row>
    <row r="269" spans="1:69" s="3" customFormat="1" ht="67.5" x14ac:dyDescent="0.25">
      <c r="A269" s="35" t="s">
        <v>554</v>
      </c>
      <c r="B269" s="36" t="s">
        <v>418</v>
      </c>
      <c r="C269" s="316" t="s">
        <v>419</v>
      </c>
      <c r="D269" s="316"/>
      <c r="E269" s="316"/>
      <c r="F269" s="205" t="s">
        <v>174</v>
      </c>
      <c r="G269" s="56">
        <v>1.07</v>
      </c>
      <c r="H269" s="39" t="s">
        <v>420</v>
      </c>
      <c r="I269" s="39" t="s">
        <v>421</v>
      </c>
      <c r="J269" s="39">
        <v>77.400000000000006</v>
      </c>
      <c r="K269" s="37" t="s">
        <v>42</v>
      </c>
      <c r="L269" s="39">
        <v>14291</v>
      </c>
      <c r="M269" s="39">
        <v>11489</v>
      </c>
      <c r="N269" s="40" t="s">
        <v>4664</v>
      </c>
      <c r="O269" s="39">
        <v>709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0"/>
        <v>848.76864724462757</v>
      </c>
      <c r="W269" s="159">
        <v>1.2</v>
      </c>
      <c r="X269" s="158">
        <f t="shared" si="11"/>
        <v>1018.522376693553</v>
      </c>
      <c r="Y269" s="181">
        <f t="shared" si="12"/>
        <v>951.89007167621776</v>
      </c>
      <c r="BP269" s="33"/>
      <c r="BQ269" s="41" t="s">
        <v>419</v>
      </c>
    </row>
    <row r="270" spans="1:69" s="3" customFormat="1" ht="18.75" x14ac:dyDescent="0.25">
      <c r="A270" s="42"/>
      <c r="B270" s="43"/>
      <c r="C270" s="44" t="s">
        <v>4665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</row>
    <row r="271" spans="1:69" s="3" customFormat="1" ht="18.75" x14ac:dyDescent="0.25">
      <c r="A271" s="47"/>
      <c r="B271" s="48"/>
      <c r="C271" s="48"/>
      <c r="D271" s="48"/>
      <c r="E271" s="49" t="s">
        <v>4666</v>
      </c>
      <c r="F271" s="207"/>
      <c r="G271" s="50"/>
      <c r="H271" s="51"/>
      <c r="I271" s="17"/>
      <c r="J271" s="17"/>
      <c r="K271" s="17"/>
      <c r="L271" s="52">
        <v>11151</v>
      </c>
      <c r="M271" s="53"/>
      <c r="N271" s="53"/>
      <c r="O271" s="54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18.75" x14ac:dyDescent="0.25">
      <c r="A272" s="47"/>
      <c r="B272" s="48"/>
      <c r="C272" s="48"/>
      <c r="D272" s="48"/>
      <c r="E272" s="49" t="s">
        <v>4667</v>
      </c>
      <c r="F272" s="207"/>
      <c r="G272" s="50"/>
      <c r="H272" s="51"/>
      <c r="I272" s="17"/>
      <c r="J272" s="17"/>
      <c r="K272" s="17"/>
      <c r="L272" s="52">
        <v>5863</v>
      </c>
      <c r="M272" s="53"/>
      <c r="N272" s="53"/>
      <c r="O272" s="54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P272" s="33"/>
      <c r="BQ272" s="41"/>
    </row>
    <row r="273" spans="1:69" s="3" customFormat="1" ht="18.75" x14ac:dyDescent="0.25">
      <c r="A273" s="47"/>
      <c r="B273" s="48"/>
      <c r="C273" s="48"/>
      <c r="D273" s="48"/>
      <c r="E273" s="49" t="s">
        <v>47</v>
      </c>
      <c r="F273" s="207"/>
      <c r="G273" s="50"/>
      <c r="H273" s="51"/>
      <c r="I273" s="17"/>
      <c r="J273" s="17"/>
      <c r="K273" s="17"/>
      <c r="L273" s="52">
        <v>31305</v>
      </c>
      <c r="M273" s="53"/>
      <c r="N273" s="53"/>
      <c r="O273" s="54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41"/>
    </row>
    <row r="274" spans="1:69" s="3" customFormat="1" ht="67.5" x14ac:dyDescent="0.25">
      <c r="A274" s="35" t="s">
        <v>556</v>
      </c>
      <c r="B274" s="36" t="s">
        <v>3006</v>
      </c>
      <c r="C274" s="316" t="s">
        <v>2804</v>
      </c>
      <c r="D274" s="316"/>
      <c r="E274" s="316"/>
      <c r="F274" s="205" t="s">
        <v>437</v>
      </c>
      <c r="G274" s="55">
        <v>107</v>
      </c>
      <c r="H274" s="39">
        <v>1427.76</v>
      </c>
      <c r="I274" s="39"/>
      <c r="J274" s="39">
        <v>1427.76</v>
      </c>
      <c r="K274" s="37" t="s">
        <v>42</v>
      </c>
      <c r="L274" s="39">
        <v>1307714</v>
      </c>
      <c r="M274" s="39"/>
      <c r="N274" s="40"/>
      <c r="O274" s="39">
        <v>1307714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0"/>
        <v>1565510.0744187036</v>
      </c>
      <c r="W274" s="159">
        <v>1.2</v>
      </c>
      <c r="X274" s="158">
        <f t="shared" si="11"/>
        <v>1878612.0893024441</v>
      </c>
      <c r="Y274" s="181">
        <f t="shared" si="12"/>
        <v>17557.122329929385</v>
      </c>
      <c r="BP274" s="33"/>
      <c r="BQ274" s="41" t="s">
        <v>2804</v>
      </c>
    </row>
    <row r="275" spans="1:69" s="3" customFormat="1" ht="67.5" x14ac:dyDescent="0.25">
      <c r="A275" s="35" t="s">
        <v>558</v>
      </c>
      <c r="B275" s="36" t="s">
        <v>1582</v>
      </c>
      <c r="C275" s="316" t="s">
        <v>3062</v>
      </c>
      <c r="D275" s="316"/>
      <c r="E275" s="316"/>
      <c r="F275" s="205" t="s">
        <v>437</v>
      </c>
      <c r="G275" s="55">
        <v>214</v>
      </c>
      <c r="H275" s="39">
        <v>70.91</v>
      </c>
      <c r="I275" s="39"/>
      <c r="J275" s="39">
        <v>70.91</v>
      </c>
      <c r="K275" s="37" t="s">
        <v>42</v>
      </c>
      <c r="L275" s="39">
        <v>129896</v>
      </c>
      <c r="M275" s="39"/>
      <c r="N275" s="40"/>
      <c r="O275" s="39">
        <v>129896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0"/>
        <v>155503.03554652774</v>
      </c>
      <c r="W275" s="159">
        <v>1.2</v>
      </c>
      <c r="X275" s="158">
        <f t="shared" si="11"/>
        <v>186603.64265583328</v>
      </c>
      <c r="Y275" s="181">
        <f t="shared" si="12"/>
        <v>871.97963857866011</v>
      </c>
      <c r="BP275" s="33"/>
      <c r="BQ275" s="41" t="s">
        <v>3062</v>
      </c>
    </row>
    <row r="276" spans="1:69" s="3" customFormat="1" ht="67.5" x14ac:dyDescent="0.25">
      <c r="A276" s="35" t="s">
        <v>567</v>
      </c>
      <c r="B276" s="36" t="s">
        <v>1542</v>
      </c>
      <c r="C276" s="316" t="s">
        <v>1652</v>
      </c>
      <c r="D276" s="316"/>
      <c r="E276" s="316"/>
      <c r="F276" s="205" t="s">
        <v>437</v>
      </c>
      <c r="G276" s="55">
        <v>294</v>
      </c>
      <c r="H276" s="39">
        <v>318.12</v>
      </c>
      <c r="I276" s="39"/>
      <c r="J276" s="39">
        <v>318.12</v>
      </c>
      <c r="K276" s="37" t="s">
        <v>42</v>
      </c>
      <c r="L276" s="39">
        <v>800594</v>
      </c>
      <c r="M276" s="39"/>
      <c r="N276" s="40"/>
      <c r="O276" s="39">
        <v>800594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0"/>
        <v>958419.02168147441</v>
      </c>
      <c r="W276" s="159">
        <v>1.2</v>
      </c>
      <c r="X276" s="158">
        <f t="shared" si="11"/>
        <v>1150102.8260177693</v>
      </c>
      <c r="Y276" s="181">
        <f t="shared" si="12"/>
        <v>3911.9143742100996</v>
      </c>
      <c r="BP276" s="33"/>
      <c r="BQ276" s="41" t="s">
        <v>1652</v>
      </c>
    </row>
    <row r="277" spans="1:69" s="3" customFormat="1" ht="67.5" x14ac:dyDescent="0.25">
      <c r="A277" s="35" t="s">
        <v>569</v>
      </c>
      <c r="B277" s="36" t="s">
        <v>1567</v>
      </c>
      <c r="C277" s="316" t="s">
        <v>3063</v>
      </c>
      <c r="D277" s="316"/>
      <c r="E277" s="316"/>
      <c r="F277" s="205" t="s">
        <v>437</v>
      </c>
      <c r="G277" s="55">
        <v>428</v>
      </c>
      <c r="H277" s="39">
        <v>24.44</v>
      </c>
      <c r="I277" s="39"/>
      <c r="J277" s="39">
        <v>24.44</v>
      </c>
      <c r="K277" s="37" t="s">
        <v>42</v>
      </c>
      <c r="L277" s="39">
        <v>89540</v>
      </c>
      <c r="M277" s="39"/>
      <c r="N277" s="40"/>
      <c r="O277" s="39">
        <v>89540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107191.45934313674</v>
      </c>
      <c r="W277" s="159">
        <v>1.2</v>
      </c>
      <c r="X277" s="158">
        <f t="shared" si="11"/>
        <v>128629.75121176409</v>
      </c>
      <c r="Y277" s="181">
        <f t="shared" si="12"/>
        <v>300.53680189664504</v>
      </c>
      <c r="BP277" s="33"/>
      <c r="BQ277" s="41" t="s">
        <v>3063</v>
      </c>
    </row>
    <row r="278" spans="1:69" s="3" customFormat="1" ht="67.5" x14ac:dyDescent="0.25">
      <c r="A278" s="35" t="s">
        <v>1574</v>
      </c>
      <c r="B278" s="36" t="s">
        <v>1544</v>
      </c>
      <c r="C278" s="316" t="s">
        <v>1588</v>
      </c>
      <c r="D278" s="316"/>
      <c r="E278" s="316"/>
      <c r="F278" s="205" t="s">
        <v>437</v>
      </c>
      <c r="G278" s="55">
        <v>722</v>
      </c>
      <c r="H278" s="39">
        <v>85.17</v>
      </c>
      <c r="I278" s="39"/>
      <c r="J278" s="39">
        <v>85.17</v>
      </c>
      <c r="K278" s="37" t="s">
        <v>42</v>
      </c>
      <c r="L278" s="39">
        <v>526378</v>
      </c>
      <c r="M278" s="39"/>
      <c r="N278" s="40"/>
      <c r="O278" s="39">
        <v>526378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0"/>
        <v>630145.47672684421</v>
      </c>
      <c r="W278" s="159">
        <v>1.2</v>
      </c>
      <c r="X278" s="158">
        <f t="shared" si="11"/>
        <v>756174.57207221305</v>
      </c>
      <c r="Y278" s="181">
        <f t="shared" si="12"/>
        <v>1047.3332023160845</v>
      </c>
      <c r="BP278" s="33"/>
      <c r="BQ278" s="41" t="s">
        <v>1588</v>
      </c>
    </row>
    <row r="279" spans="1:69" s="3" customFormat="1" ht="67.5" x14ac:dyDescent="0.25">
      <c r="A279" s="35" t="s">
        <v>577</v>
      </c>
      <c r="B279" s="36" t="s">
        <v>1546</v>
      </c>
      <c r="C279" s="316" t="s">
        <v>2806</v>
      </c>
      <c r="D279" s="316"/>
      <c r="E279" s="316"/>
      <c r="F279" s="205" t="s">
        <v>437</v>
      </c>
      <c r="G279" s="55">
        <v>428</v>
      </c>
      <c r="H279" s="39">
        <v>2.63</v>
      </c>
      <c r="I279" s="39"/>
      <c r="J279" s="39">
        <v>2.63</v>
      </c>
      <c r="K279" s="37" t="s">
        <v>42</v>
      </c>
      <c r="L279" s="39">
        <v>9635</v>
      </c>
      <c r="M279" s="39"/>
      <c r="N279" s="40"/>
      <c r="O279" s="39">
        <v>9635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0"/>
        <v>11534.394804234114</v>
      </c>
      <c r="W279" s="159">
        <v>1.2</v>
      </c>
      <c r="X279" s="158">
        <f t="shared" si="11"/>
        <v>13841.273765080938</v>
      </c>
      <c r="Y279" s="181">
        <f t="shared" si="12"/>
        <v>32.339424684768545</v>
      </c>
      <c r="BP279" s="33"/>
      <c r="BQ279" s="41" t="s">
        <v>2806</v>
      </c>
    </row>
    <row r="280" spans="1:69" s="3" customFormat="1" ht="67.5" x14ac:dyDescent="0.25">
      <c r="A280" s="35" t="s">
        <v>1578</v>
      </c>
      <c r="B280" s="36" t="s">
        <v>418</v>
      </c>
      <c r="C280" s="316" t="s">
        <v>419</v>
      </c>
      <c r="D280" s="316"/>
      <c r="E280" s="316"/>
      <c r="F280" s="205" t="s">
        <v>174</v>
      </c>
      <c r="G280" s="38">
        <v>0.2</v>
      </c>
      <c r="H280" s="39" t="s">
        <v>420</v>
      </c>
      <c r="I280" s="39" t="s">
        <v>421</v>
      </c>
      <c r="J280" s="39">
        <v>77.400000000000006</v>
      </c>
      <c r="K280" s="37" t="s">
        <v>42</v>
      </c>
      <c r="L280" s="39">
        <v>2671</v>
      </c>
      <c r="M280" s="39">
        <v>2147</v>
      </c>
      <c r="N280" s="40" t="s">
        <v>3257</v>
      </c>
      <c r="O280" s="39">
        <v>133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0"/>
        <v>159.21894228989487</v>
      </c>
      <c r="W280" s="159">
        <v>1.2</v>
      </c>
      <c r="X280" s="158">
        <f t="shared" si="11"/>
        <v>191.06273074787384</v>
      </c>
      <c r="Y280" s="181">
        <f t="shared" si="12"/>
        <v>955.31365373936922</v>
      </c>
      <c r="BP280" s="33"/>
      <c r="BQ280" s="41" t="s">
        <v>419</v>
      </c>
    </row>
    <row r="281" spans="1:69" s="3" customFormat="1" ht="18.75" x14ac:dyDescent="0.25">
      <c r="A281" s="42"/>
      <c r="B281" s="43"/>
      <c r="C281" s="44" t="s">
        <v>1310</v>
      </c>
      <c r="D281" s="45"/>
      <c r="E281" s="45"/>
      <c r="F281" s="206"/>
      <c r="G281" s="45"/>
      <c r="H281" s="45"/>
      <c r="I281" s="45"/>
      <c r="J281" s="45"/>
      <c r="K281" s="45"/>
      <c r="L281" s="45"/>
      <c r="M281" s="45"/>
      <c r="N281" s="45"/>
      <c r="O281" s="46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</row>
    <row r="282" spans="1:69" s="3" customFormat="1" ht="18.75" x14ac:dyDescent="0.25">
      <c r="A282" s="47"/>
      <c r="B282" s="48"/>
      <c r="C282" s="48"/>
      <c r="D282" s="48"/>
      <c r="E282" s="49" t="s">
        <v>3258</v>
      </c>
      <c r="F282" s="207"/>
      <c r="G282" s="50"/>
      <c r="H282" s="51"/>
      <c r="I282" s="17"/>
      <c r="J282" s="17"/>
      <c r="K282" s="17"/>
      <c r="L282" s="52">
        <v>2084</v>
      </c>
      <c r="M282" s="53"/>
      <c r="N282" s="53"/>
      <c r="O282" s="54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P282" s="33"/>
      <c r="BQ282" s="41"/>
    </row>
    <row r="283" spans="1:69" s="3" customFormat="1" ht="18.75" x14ac:dyDescent="0.25">
      <c r="A283" s="47"/>
      <c r="B283" s="48"/>
      <c r="C283" s="48"/>
      <c r="D283" s="48"/>
      <c r="E283" s="49" t="s">
        <v>3259</v>
      </c>
      <c r="F283" s="207"/>
      <c r="G283" s="50"/>
      <c r="H283" s="51"/>
      <c r="I283" s="17"/>
      <c r="J283" s="17"/>
      <c r="K283" s="17"/>
      <c r="L283" s="52">
        <v>1095</v>
      </c>
      <c r="M283" s="53"/>
      <c r="N283" s="53"/>
      <c r="O283" s="54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</row>
    <row r="284" spans="1:69" s="3" customFormat="1" ht="18.75" x14ac:dyDescent="0.25">
      <c r="A284" s="47"/>
      <c r="B284" s="48"/>
      <c r="C284" s="48"/>
      <c r="D284" s="48"/>
      <c r="E284" s="49" t="s">
        <v>47</v>
      </c>
      <c r="F284" s="207"/>
      <c r="G284" s="50"/>
      <c r="H284" s="51"/>
      <c r="I284" s="17"/>
      <c r="J284" s="17"/>
      <c r="K284" s="17"/>
      <c r="L284" s="52">
        <v>5850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</row>
    <row r="285" spans="1:69" s="3" customFormat="1" ht="67.5" x14ac:dyDescent="0.25">
      <c r="A285" s="35" t="s">
        <v>588</v>
      </c>
      <c r="B285" s="36" t="s">
        <v>3006</v>
      </c>
      <c r="C285" s="316" t="s">
        <v>3056</v>
      </c>
      <c r="D285" s="316"/>
      <c r="E285" s="316"/>
      <c r="F285" s="205" t="s">
        <v>437</v>
      </c>
      <c r="G285" s="55">
        <v>20</v>
      </c>
      <c r="H285" s="39">
        <v>620.67999999999995</v>
      </c>
      <c r="I285" s="39"/>
      <c r="J285" s="39">
        <v>620.67999999999995</v>
      </c>
      <c r="K285" s="37" t="s">
        <v>42</v>
      </c>
      <c r="L285" s="39">
        <v>106260</v>
      </c>
      <c r="M285" s="39"/>
      <c r="N285" s="40"/>
      <c r="O285" s="39">
        <v>106260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0"/>
        <v>127207.55494529496</v>
      </c>
      <c r="W285" s="159">
        <v>1.2</v>
      </c>
      <c r="X285" s="158">
        <f t="shared" si="11"/>
        <v>152649.06593435394</v>
      </c>
      <c r="Y285" s="181">
        <f t="shared" si="12"/>
        <v>7632.4532967176974</v>
      </c>
      <c r="BP285" s="33"/>
      <c r="BQ285" s="41" t="s">
        <v>3056</v>
      </c>
    </row>
    <row r="286" spans="1:69" s="3" customFormat="1" ht="67.5" x14ac:dyDescent="0.25">
      <c r="A286" s="35" t="s">
        <v>1581</v>
      </c>
      <c r="B286" s="36" t="s">
        <v>4527</v>
      </c>
      <c r="C286" s="316" t="s">
        <v>3062</v>
      </c>
      <c r="D286" s="316"/>
      <c r="E286" s="316"/>
      <c r="F286" s="205" t="s">
        <v>437</v>
      </c>
      <c r="G286" s="55">
        <v>40</v>
      </c>
      <c r="H286" s="39">
        <v>120.25</v>
      </c>
      <c r="I286" s="39"/>
      <c r="J286" s="39">
        <v>120.25</v>
      </c>
      <c r="K286" s="37" t="s">
        <v>42</v>
      </c>
      <c r="L286" s="39">
        <v>41174</v>
      </c>
      <c r="M286" s="39"/>
      <c r="N286" s="40"/>
      <c r="O286" s="39">
        <v>41174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0"/>
        <v>49290.832555219036</v>
      </c>
      <c r="W286" s="159">
        <v>1.2</v>
      </c>
      <c r="X286" s="158">
        <f t="shared" si="11"/>
        <v>59148.999066262841</v>
      </c>
      <c r="Y286" s="181">
        <f t="shared" si="12"/>
        <v>1478.724976656571</v>
      </c>
      <c r="BP286" s="33"/>
      <c r="BQ286" s="41" t="s">
        <v>3062</v>
      </c>
    </row>
    <row r="287" spans="1:69" s="3" customFormat="1" ht="67.5" x14ac:dyDescent="0.25">
      <c r="A287" s="35" t="s">
        <v>600</v>
      </c>
      <c r="B287" s="36" t="s">
        <v>1567</v>
      </c>
      <c r="C287" s="316" t="s">
        <v>3063</v>
      </c>
      <c r="D287" s="316"/>
      <c r="E287" s="316"/>
      <c r="F287" s="205" t="s">
        <v>437</v>
      </c>
      <c r="G287" s="55">
        <v>80</v>
      </c>
      <c r="H287" s="39">
        <v>24.44</v>
      </c>
      <c r="I287" s="39"/>
      <c r="J287" s="39">
        <v>24.44</v>
      </c>
      <c r="K287" s="37" t="s">
        <v>42</v>
      </c>
      <c r="L287" s="39">
        <v>16737</v>
      </c>
      <c r="M287" s="39"/>
      <c r="N287" s="40"/>
      <c r="O287" s="39">
        <v>16737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32" si="13">O287*P287*Q287*R287*S287*T287*U287</f>
        <v>20036.446895533612</v>
      </c>
      <c r="W287" s="159">
        <v>1.2</v>
      </c>
      <c r="X287" s="158">
        <f t="shared" ref="X287:X332" si="14">V287*W287</f>
        <v>24043.736274640334</v>
      </c>
      <c r="Y287" s="181">
        <f t="shared" ref="Y287:Y332" si="15">X287/G287</f>
        <v>300.54670343300415</v>
      </c>
      <c r="BP287" s="33"/>
      <c r="BQ287" s="41" t="s">
        <v>3063</v>
      </c>
    </row>
    <row r="288" spans="1:69" s="3" customFormat="1" ht="67.5" x14ac:dyDescent="0.25">
      <c r="A288" s="35" t="s">
        <v>1586</v>
      </c>
      <c r="B288" s="36" t="s">
        <v>1544</v>
      </c>
      <c r="C288" s="316" t="s">
        <v>1588</v>
      </c>
      <c r="D288" s="316"/>
      <c r="E288" s="316"/>
      <c r="F288" s="205" t="s">
        <v>437</v>
      </c>
      <c r="G288" s="55">
        <v>80</v>
      </c>
      <c r="H288" s="39">
        <v>85.17</v>
      </c>
      <c r="I288" s="39"/>
      <c r="J288" s="39">
        <v>85.17</v>
      </c>
      <c r="K288" s="37" t="s">
        <v>42</v>
      </c>
      <c r="L288" s="39">
        <v>58324</v>
      </c>
      <c r="M288" s="39"/>
      <c r="N288" s="40"/>
      <c r="O288" s="39">
        <v>58324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3"/>
        <v>69821.696166284426</v>
      </c>
      <c r="W288" s="159">
        <v>1.2</v>
      </c>
      <c r="X288" s="158">
        <f t="shared" si="14"/>
        <v>83786.035399541302</v>
      </c>
      <c r="Y288" s="181">
        <f t="shared" si="15"/>
        <v>1047.3254424942663</v>
      </c>
      <c r="BP288" s="33"/>
      <c r="BQ288" s="41" t="s">
        <v>1588</v>
      </c>
    </row>
    <row r="289" spans="1:69" s="3" customFormat="1" ht="67.5" x14ac:dyDescent="0.25">
      <c r="A289" s="35" t="s">
        <v>611</v>
      </c>
      <c r="B289" s="36" t="s">
        <v>1546</v>
      </c>
      <c r="C289" s="316" t="s">
        <v>2806</v>
      </c>
      <c r="D289" s="316"/>
      <c r="E289" s="316"/>
      <c r="F289" s="205" t="s">
        <v>437</v>
      </c>
      <c r="G289" s="55">
        <v>80</v>
      </c>
      <c r="H289" s="39">
        <v>2.63</v>
      </c>
      <c r="I289" s="39"/>
      <c r="J289" s="39">
        <v>2.63</v>
      </c>
      <c r="K289" s="37" t="s">
        <v>42</v>
      </c>
      <c r="L289" s="39">
        <v>1801</v>
      </c>
      <c r="M289" s="39"/>
      <c r="N289" s="40"/>
      <c r="O289" s="39">
        <v>1801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3"/>
        <v>2156.0399628879754</v>
      </c>
      <c r="W289" s="159">
        <v>1.2</v>
      </c>
      <c r="X289" s="158">
        <f t="shared" si="14"/>
        <v>2587.2479554655706</v>
      </c>
      <c r="Y289" s="181">
        <f t="shared" si="15"/>
        <v>32.340599443319633</v>
      </c>
      <c r="BP289" s="33"/>
      <c r="BQ289" s="41" t="s">
        <v>2806</v>
      </c>
    </row>
    <row r="290" spans="1:69" s="3" customFormat="1" ht="67.5" x14ac:dyDescent="0.25">
      <c r="A290" s="35" t="s">
        <v>619</v>
      </c>
      <c r="B290" s="36" t="s">
        <v>418</v>
      </c>
      <c r="C290" s="316" t="s">
        <v>419</v>
      </c>
      <c r="D290" s="316"/>
      <c r="E290" s="316"/>
      <c r="F290" s="205" t="s">
        <v>174</v>
      </c>
      <c r="G290" s="56">
        <v>0.71</v>
      </c>
      <c r="H290" s="39" t="s">
        <v>420</v>
      </c>
      <c r="I290" s="39" t="s">
        <v>421</v>
      </c>
      <c r="J290" s="39">
        <v>77.400000000000006</v>
      </c>
      <c r="K290" s="37" t="s">
        <v>42</v>
      </c>
      <c r="L290" s="39">
        <v>9483</v>
      </c>
      <c r="M290" s="39">
        <v>7623</v>
      </c>
      <c r="N290" s="40" t="s">
        <v>4668</v>
      </c>
      <c r="O290" s="39">
        <v>471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3"/>
        <v>563.85053998902629</v>
      </c>
      <c r="W290" s="159">
        <v>1.2</v>
      </c>
      <c r="X290" s="158">
        <f t="shared" si="14"/>
        <v>676.6206479868315</v>
      </c>
      <c r="Y290" s="181">
        <f t="shared" si="15"/>
        <v>952.98682815046698</v>
      </c>
      <c r="BP290" s="33"/>
      <c r="BQ290" s="41" t="s">
        <v>419</v>
      </c>
    </row>
    <row r="291" spans="1:69" s="3" customFormat="1" ht="18.75" x14ac:dyDescent="0.25">
      <c r="A291" s="42"/>
      <c r="B291" s="43"/>
      <c r="C291" s="44" t="s">
        <v>4669</v>
      </c>
      <c r="D291" s="45"/>
      <c r="E291" s="45"/>
      <c r="F291" s="206"/>
      <c r="G291" s="45"/>
      <c r="H291" s="45"/>
      <c r="I291" s="45"/>
      <c r="J291" s="45"/>
      <c r="K291" s="45"/>
      <c r="L291" s="45"/>
      <c r="M291" s="45"/>
      <c r="N291" s="45"/>
      <c r="O291" s="46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</row>
    <row r="292" spans="1:69" s="3" customFormat="1" ht="18.75" x14ac:dyDescent="0.25">
      <c r="A292" s="47"/>
      <c r="B292" s="48"/>
      <c r="C292" s="48"/>
      <c r="D292" s="48"/>
      <c r="E292" s="49" t="s">
        <v>4670</v>
      </c>
      <c r="F292" s="207"/>
      <c r="G292" s="50"/>
      <c r="H292" s="51"/>
      <c r="I292" s="17"/>
      <c r="J292" s="17"/>
      <c r="K292" s="17"/>
      <c r="L292" s="52">
        <v>7399</v>
      </c>
      <c r="M292" s="53"/>
      <c r="N292" s="53"/>
      <c r="O292" s="54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69" s="3" customFormat="1" ht="18.75" x14ac:dyDescent="0.25">
      <c r="A293" s="47"/>
      <c r="B293" s="48"/>
      <c r="C293" s="48"/>
      <c r="D293" s="48"/>
      <c r="E293" s="49" t="s">
        <v>4671</v>
      </c>
      <c r="F293" s="207"/>
      <c r="G293" s="50"/>
      <c r="H293" s="51"/>
      <c r="I293" s="17"/>
      <c r="J293" s="17"/>
      <c r="K293" s="17"/>
      <c r="L293" s="52">
        <v>3890</v>
      </c>
      <c r="M293" s="53"/>
      <c r="N293" s="53"/>
      <c r="O293" s="54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</row>
    <row r="294" spans="1:69" s="3" customFormat="1" ht="18.75" x14ac:dyDescent="0.25">
      <c r="A294" s="47"/>
      <c r="B294" s="48"/>
      <c r="C294" s="48"/>
      <c r="D294" s="48"/>
      <c r="E294" s="49" t="s">
        <v>47</v>
      </c>
      <c r="F294" s="207"/>
      <c r="G294" s="50"/>
      <c r="H294" s="51"/>
      <c r="I294" s="17"/>
      <c r="J294" s="17"/>
      <c r="K294" s="17"/>
      <c r="L294" s="52">
        <v>20772</v>
      </c>
      <c r="M294" s="53"/>
      <c r="N294" s="53"/>
      <c r="O294" s="54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69" s="3" customFormat="1" ht="67.5" x14ac:dyDescent="0.25">
      <c r="A295" s="35" t="s">
        <v>623</v>
      </c>
      <c r="B295" s="36" t="s">
        <v>1500</v>
      </c>
      <c r="C295" s="316" t="s">
        <v>3007</v>
      </c>
      <c r="D295" s="316"/>
      <c r="E295" s="316"/>
      <c r="F295" s="205" t="s">
        <v>437</v>
      </c>
      <c r="G295" s="55">
        <v>71</v>
      </c>
      <c r="H295" s="39">
        <v>639.78</v>
      </c>
      <c r="I295" s="39"/>
      <c r="J295" s="39">
        <v>639.78</v>
      </c>
      <c r="K295" s="37" t="s">
        <v>42</v>
      </c>
      <c r="L295" s="39">
        <v>388833</v>
      </c>
      <c r="M295" s="39"/>
      <c r="N295" s="40"/>
      <c r="O295" s="39">
        <v>388833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3"/>
        <v>465485.55629629089</v>
      </c>
      <c r="W295" s="159">
        <v>1.2</v>
      </c>
      <c r="X295" s="158">
        <f t="shared" si="14"/>
        <v>558582.66755554907</v>
      </c>
      <c r="Y295" s="181">
        <f t="shared" si="15"/>
        <v>7867.3615148668887</v>
      </c>
      <c r="BP295" s="33"/>
      <c r="BQ295" s="41" t="s">
        <v>3007</v>
      </c>
    </row>
    <row r="296" spans="1:69" s="3" customFormat="1" ht="67.5" x14ac:dyDescent="0.25">
      <c r="A296" s="35" t="s">
        <v>627</v>
      </c>
      <c r="B296" s="36" t="s">
        <v>1535</v>
      </c>
      <c r="C296" s="316" t="s">
        <v>3009</v>
      </c>
      <c r="D296" s="316"/>
      <c r="E296" s="316"/>
      <c r="F296" s="205" t="s">
        <v>437</v>
      </c>
      <c r="G296" s="55">
        <v>142</v>
      </c>
      <c r="H296" s="39">
        <v>101.3</v>
      </c>
      <c r="I296" s="39"/>
      <c r="J296" s="39">
        <v>101.3</v>
      </c>
      <c r="K296" s="37" t="s">
        <v>42</v>
      </c>
      <c r="L296" s="39">
        <v>123132</v>
      </c>
      <c r="M296" s="39"/>
      <c r="N296" s="40"/>
      <c r="O296" s="39">
        <v>123132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3"/>
        <v>147405.61505292731</v>
      </c>
      <c r="W296" s="159">
        <v>1.2</v>
      </c>
      <c r="X296" s="158">
        <f t="shared" si="14"/>
        <v>176886.73806351278</v>
      </c>
      <c r="Y296" s="181">
        <f t="shared" si="15"/>
        <v>1245.6812539683999</v>
      </c>
      <c r="BP296" s="33"/>
      <c r="BQ296" s="41" t="s">
        <v>3009</v>
      </c>
    </row>
    <row r="297" spans="1:69" s="3" customFormat="1" ht="67.5" x14ac:dyDescent="0.25">
      <c r="A297" s="35" t="s">
        <v>629</v>
      </c>
      <c r="B297" s="36" t="s">
        <v>1544</v>
      </c>
      <c r="C297" s="316" t="s">
        <v>3010</v>
      </c>
      <c r="D297" s="316"/>
      <c r="E297" s="316"/>
      <c r="F297" s="205" t="s">
        <v>437</v>
      </c>
      <c r="G297" s="55">
        <v>142</v>
      </c>
      <c r="H297" s="39">
        <v>92.59</v>
      </c>
      <c r="I297" s="39"/>
      <c r="J297" s="39">
        <v>92.59</v>
      </c>
      <c r="K297" s="37" t="s">
        <v>42</v>
      </c>
      <c r="L297" s="39">
        <v>112545</v>
      </c>
      <c r="M297" s="39"/>
      <c r="N297" s="40"/>
      <c r="O297" s="39">
        <v>112545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3"/>
        <v>134731.54781967081</v>
      </c>
      <c r="W297" s="159">
        <v>1.2</v>
      </c>
      <c r="X297" s="158">
        <f t="shared" si="14"/>
        <v>161677.85738360498</v>
      </c>
      <c r="Y297" s="181">
        <f t="shared" si="15"/>
        <v>1138.5764604479223</v>
      </c>
      <c r="BP297" s="33"/>
      <c r="BQ297" s="41" t="s">
        <v>3010</v>
      </c>
    </row>
    <row r="298" spans="1:69" s="3" customFormat="1" ht="67.5" x14ac:dyDescent="0.25">
      <c r="A298" s="35" t="s">
        <v>633</v>
      </c>
      <c r="B298" s="36" t="s">
        <v>1567</v>
      </c>
      <c r="C298" s="316" t="s">
        <v>3011</v>
      </c>
      <c r="D298" s="316"/>
      <c r="E298" s="316"/>
      <c r="F298" s="205" t="s">
        <v>437</v>
      </c>
      <c r="G298" s="55">
        <v>142</v>
      </c>
      <c r="H298" s="39">
        <v>40.64</v>
      </c>
      <c r="I298" s="39"/>
      <c r="J298" s="39">
        <v>40.64</v>
      </c>
      <c r="K298" s="37" t="s">
        <v>42</v>
      </c>
      <c r="L298" s="39">
        <v>49399</v>
      </c>
      <c r="M298" s="39"/>
      <c r="N298" s="40"/>
      <c r="O298" s="39">
        <v>49399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59137.267144199366</v>
      </c>
      <c r="W298" s="159">
        <v>1.2</v>
      </c>
      <c r="X298" s="158">
        <f t="shared" si="14"/>
        <v>70964.720573039231</v>
      </c>
      <c r="Y298" s="181">
        <f t="shared" si="15"/>
        <v>499.75155333126219</v>
      </c>
      <c r="BP298" s="33"/>
      <c r="BQ298" s="41" t="s">
        <v>3011</v>
      </c>
    </row>
    <row r="299" spans="1:69" s="3" customFormat="1" ht="67.5" x14ac:dyDescent="0.25">
      <c r="A299" s="35" t="s">
        <v>636</v>
      </c>
      <c r="B299" s="36" t="s">
        <v>1544</v>
      </c>
      <c r="C299" s="316" t="s">
        <v>1588</v>
      </c>
      <c r="D299" s="316"/>
      <c r="E299" s="316"/>
      <c r="F299" s="205" t="s">
        <v>437</v>
      </c>
      <c r="G299" s="55">
        <v>142</v>
      </c>
      <c r="H299" s="39">
        <v>85.17</v>
      </c>
      <c r="I299" s="39"/>
      <c r="J299" s="39">
        <v>85.17</v>
      </c>
      <c r="K299" s="37" t="s">
        <v>42</v>
      </c>
      <c r="L299" s="39">
        <v>103526</v>
      </c>
      <c r="M299" s="39"/>
      <c r="N299" s="40"/>
      <c r="O299" s="39">
        <v>103526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3"/>
        <v>123934.58811656885</v>
      </c>
      <c r="W299" s="159">
        <v>1.2</v>
      </c>
      <c r="X299" s="158">
        <f t="shared" si="14"/>
        <v>148721.50573988262</v>
      </c>
      <c r="Y299" s="181">
        <f t="shared" si="15"/>
        <v>1047.3345474639621</v>
      </c>
      <c r="BP299" s="33"/>
      <c r="BQ299" s="41" t="s">
        <v>1588</v>
      </c>
    </row>
    <row r="300" spans="1:69" s="3" customFormat="1" ht="67.5" x14ac:dyDescent="0.25">
      <c r="A300" s="35" t="s">
        <v>641</v>
      </c>
      <c r="B300" s="36" t="s">
        <v>1523</v>
      </c>
      <c r="C300" s="316" t="s">
        <v>1524</v>
      </c>
      <c r="D300" s="316"/>
      <c r="E300" s="316"/>
      <c r="F300" s="205" t="s">
        <v>238</v>
      </c>
      <c r="G300" s="38">
        <v>6.2</v>
      </c>
      <c r="H300" s="39" t="s">
        <v>1525</v>
      </c>
      <c r="I300" s="39" t="s">
        <v>1526</v>
      </c>
      <c r="J300" s="39">
        <v>603.04999999999995</v>
      </c>
      <c r="K300" s="37" t="s">
        <v>42</v>
      </c>
      <c r="L300" s="39">
        <v>125741</v>
      </c>
      <c r="M300" s="39">
        <v>79510</v>
      </c>
      <c r="N300" s="40" t="s">
        <v>4672</v>
      </c>
      <c r="O300" s="39">
        <v>32004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3"/>
        <v>38313.10548154734</v>
      </c>
      <c r="W300" s="159">
        <v>1.2</v>
      </c>
      <c r="X300" s="158">
        <f t="shared" si="14"/>
        <v>45975.726577856803</v>
      </c>
      <c r="Y300" s="181">
        <f t="shared" si="15"/>
        <v>7415.4397706220652</v>
      </c>
      <c r="BP300" s="33"/>
      <c r="BQ300" s="41" t="s">
        <v>1524</v>
      </c>
    </row>
    <row r="301" spans="1:69" s="3" customFormat="1" ht="18.75" x14ac:dyDescent="0.25">
      <c r="A301" s="42"/>
      <c r="B301" s="43"/>
      <c r="C301" s="44" t="s">
        <v>4673</v>
      </c>
      <c r="D301" s="45"/>
      <c r="E301" s="45"/>
      <c r="F301" s="206"/>
      <c r="G301" s="45"/>
      <c r="H301" s="45"/>
      <c r="I301" s="45"/>
      <c r="J301" s="45"/>
      <c r="K301" s="45"/>
      <c r="L301" s="45"/>
      <c r="M301" s="45"/>
      <c r="N301" s="45"/>
      <c r="O301" s="46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P301" s="33"/>
      <c r="BQ301" s="41"/>
    </row>
    <row r="302" spans="1:69" s="3" customFormat="1" ht="18.75" x14ac:dyDescent="0.25">
      <c r="A302" s="47"/>
      <c r="B302" s="48"/>
      <c r="C302" s="48"/>
      <c r="D302" s="48"/>
      <c r="E302" s="49" t="s">
        <v>4674</v>
      </c>
      <c r="F302" s="207"/>
      <c r="G302" s="50"/>
      <c r="H302" s="51"/>
      <c r="I302" s="17"/>
      <c r="J302" s="17"/>
      <c r="K302" s="17"/>
      <c r="L302" s="52">
        <v>77813</v>
      </c>
      <c r="M302" s="53"/>
      <c r="N302" s="53"/>
      <c r="O302" s="54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</row>
    <row r="303" spans="1:69" s="3" customFormat="1" ht="18.75" x14ac:dyDescent="0.25">
      <c r="A303" s="47"/>
      <c r="B303" s="48"/>
      <c r="C303" s="48"/>
      <c r="D303" s="48"/>
      <c r="E303" s="49" t="s">
        <v>4675</v>
      </c>
      <c r="F303" s="207"/>
      <c r="G303" s="50"/>
      <c r="H303" s="51"/>
      <c r="I303" s="17"/>
      <c r="J303" s="17"/>
      <c r="K303" s="17"/>
      <c r="L303" s="52">
        <v>40912</v>
      </c>
      <c r="M303" s="53"/>
      <c r="N303" s="53"/>
      <c r="O303" s="54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P303" s="33"/>
      <c r="BQ303" s="41"/>
    </row>
    <row r="304" spans="1:69" s="3" customFormat="1" ht="18.75" x14ac:dyDescent="0.25">
      <c r="A304" s="47"/>
      <c r="B304" s="48"/>
      <c r="C304" s="48"/>
      <c r="D304" s="48"/>
      <c r="E304" s="49" t="s">
        <v>47</v>
      </c>
      <c r="F304" s="207"/>
      <c r="G304" s="50"/>
      <c r="H304" s="51"/>
      <c r="I304" s="17"/>
      <c r="J304" s="17"/>
      <c r="K304" s="17"/>
      <c r="L304" s="52">
        <v>244466</v>
      </c>
      <c r="M304" s="53"/>
      <c r="N304" s="53"/>
      <c r="O304" s="54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</row>
    <row r="305" spans="1:69" s="3" customFormat="1" ht="67.5" x14ac:dyDescent="0.25">
      <c r="A305" s="35" t="s">
        <v>644</v>
      </c>
      <c r="B305" s="36" t="s">
        <v>2045</v>
      </c>
      <c r="C305" s="316" t="s">
        <v>3946</v>
      </c>
      <c r="D305" s="316"/>
      <c r="E305" s="316"/>
      <c r="F305" s="205" t="s">
        <v>265</v>
      </c>
      <c r="G305" s="55">
        <v>412</v>
      </c>
      <c r="H305" s="39">
        <v>176.65</v>
      </c>
      <c r="I305" s="39"/>
      <c r="J305" s="39">
        <v>176.65</v>
      </c>
      <c r="K305" s="37" t="s">
        <v>42</v>
      </c>
      <c r="L305" s="39">
        <v>622995</v>
      </c>
      <c r="M305" s="39"/>
      <c r="N305" s="40"/>
      <c r="O305" s="39">
        <v>622995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3"/>
        <v>745809.05978866958</v>
      </c>
      <c r="W305" s="159">
        <v>1.2</v>
      </c>
      <c r="X305" s="158">
        <f t="shared" si="14"/>
        <v>894970.87174640351</v>
      </c>
      <c r="Y305" s="181">
        <f t="shared" si="15"/>
        <v>2172.2593974427268</v>
      </c>
      <c r="BP305" s="33"/>
      <c r="BQ305" s="41" t="s">
        <v>3946</v>
      </c>
    </row>
    <row r="306" spans="1:69" s="3" customFormat="1" ht="18.75" x14ac:dyDescent="0.25">
      <c r="A306" s="42"/>
      <c r="B306" s="43"/>
      <c r="C306" s="44" t="s">
        <v>2295</v>
      </c>
      <c r="D306" s="45"/>
      <c r="E306" s="45"/>
      <c r="F306" s="206"/>
      <c r="G306" s="45"/>
      <c r="H306" s="45"/>
      <c r="I306" s="45"/>
      <c r="J306" s="45"/>
      <c r="K306" s="45"/>
      <c r="L306" s="45"/>
      <c r="M306" s="45"/>
      <c r="N306" s="45"/>
      <c r="O306" s="46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P306" s="33"/>
      <c r="BQ306" s="41"/>
    </row>
    <row r="307" spans="1:69" s="3" customFormat="1" ht="67.5" x14ac:dyDescent="0.25">
      <c r="A307" s="35" t="s">
        <v>647</v>
      </c>
      <c r="B307" s="36" t="s">
        <v>2045</v>
      </c>
      <c r="C307" s="316" t="s">
        <v>4676</v>
      </c>
      <c r="D307" s="316"/>
      <c r="E307" s="316"/>
      <c r="F307" s="205" t="s">
        <v>265</v>
      </c>
      <c r="G307" s="38">
        <v>226.6</v>
      </c>
      <c r="H307" s="39">
        <v>360.65</v>
      </c>
      <c r="I307" s="39"/>
      <c r="J307" s="39">
        <v>360.65</v>
      </c>
      <c r="K307" s="37" t="s">
        <v>42</v>
      </c>
      <c r="L307" s="39">
        <v>699551</v>
      </c>
      <c r="M307" s="39"/>
      <c r="N307" s="40"/>
      <c r="O307" s="39">
        <v>699551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3"/>
        <v>837456.91953261837</v>
      </c>
      <c r="W307" s="159">
        <v>1.2</v>
      </c>
      <c r="X307" s="158">
        <f t="shared" si="14"/>
        <v>1004948.3034391419</v>
      </c>
      <c r="Y307" s="181">
        <f t="shared" si="15"/>
        <v>4434.8998386546427</v>
      </c>
      <c r="Z307" s="65"/>
      <c r="BP307" s="33"/>
      <c r="BQ307" s="41" t="s">
        <v>4676</v>
      </c>
    </row>
    <row r="308" spans="1:69" s="3" customFormat="1" ht="18.75" x14ac:dyDescent="0.25">
      <c r="A308" s="42"/>
      <c r="B308" s="43"/>
      <c r="C308" s="44" t="s">
        <v>4677</v>
      </c>
      <c r="D308" s="45"/>
      <c r="E308" s="45"/>
      <c r="F308" s="206"/>
      <c r="G308" s="45"/>
      <c r="H308" s="45"/>
      <c r="I308" s="45"/>
      <c r="J308" s="45"/>
      <c r="K308" s="45"/>
      <c r="L308" s="45"/>
      <c r="M308" s="45"/>
      <c r="N308" s="45"/>
      <c r="O308" s="46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</row>
    <row r="309" spans="1:69" s="3" customFormat="1" ht="67.5" x14ac:dyDescent="0.25">
      <c r="A309" s="35" t="s">
        <v>652</v>
      </c>
      <c r="B309" s="36" t="s">
        <v>2587</v>
      </c>
      <c r="C309" s="316" t="s">
        <v>2588</v>
      </c>
      <c r="D309" s="316"/>
      <c r="E309" s="316"/>
      <c r="F309" s="205" t="s">
        <v>238</v>
      </c>
      <c r="G309" s="38">
        <v>0.1</v>
      </c>
      <c r="H309" s="39" t="s">
        <v>2589</v>
      </c>
      <c r="I309" s="39" t="s">
        <v>2590</v>
      </c>
      <c r="J309" s="39">
        <v>603.36</v>
      </c>
      <c r="K309" s="37" t="s">
        <v>42</v>
      </c>
      <c r="L309" s="39">
        <v>2098</v>
      </c>
      <c r="M309" s="39">
        <v>1323</v>
      </c>
      <c r="N309" s="40" t="s">
        <v>4678</v>
      </c>
      <c r="O309" s="39">
        <v>517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3"/>
        <v>618.91874559304995</v>
      </c>
      <c r="W309" s="159">
        <v>1.2</v>
      </c>
      <c r="X309" s="158">
        <f t="shared" si="14"/>
        <v>742.70249471165994</v>
      </c>
      <c r="Y309" s="181">
        <f t="shared" si="15"/>
        <v>7427.0249471165989</v>
      </c>
      <c r="Z309" s="65"/>
      <c r="BP309" s="33"/>
      <c r="BQ309" s="41" t="s">
        <v>2588</v>
      </c>
    </row>
    <row r="310" spans="1:69" s="3" customFormat="1" ht="18.75" x14ac:dyDescent="0.25">
      <c r="A310" s="42"/>
      <c r="B310" s="43"/>
      <c r="C310" s="44" t="s">
        <v>1052</v>
      </c>
      <c r="D310" s="45"/>
      <c r="E310" s="45"/>
      <c r="F310" s="206"/>
      <c r="G310" s="45"/>
      <c r="H310" s="45"/>
      <c r="I310" s="45"/>
      <c r="J310" s="45"/>
      <c r="K310" s="45"/>
      <c r="L310" s="45"/>
      <c r="M310" s="45"/>
      <c r="N310" s="45"/>
      <c r="O310" s="46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18.75" x14ac:dyDescent="0.25">
      <c r="A311" s="47"/>
      <c r="B311" s="48"/>
      <c r="C311" s="48"/>
      <c r="D311" s="48"/>
      <c r="E311" s="49" t="s">
        <v>4679</v>
      </c>
      <c r="F311" s="207"/>
      <c r="G311" s="50"/>
      <c r="H311" s="51"/>
      <c r="I311" s="17"/>
      <c r="J311" s="17"/>
      <c r="K311" s="17"/>
      <c r="L311" s="52">
        <v>1300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18.75" x14ac:dyDescent="0.25">
      <c r="A312" s="47"/>
      <c r="B312" s="48"/>
      <c r="C312" s="48"/>
      <c r="D312" s="48"/>
      <c r="E312" s="49" t="s">
        <v>4680</v>
      </c>
      <c r="F312" s="207"/>
      <c r="G312" s="50"/>
      <c r="H312" s="51"/>
      <c r="I312" s="17"/>
      <c r="J312" s="17"/>
      <c r="K312" s="17"/>
      <c r="L312" s="52">
        <v>683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18.75" x14ac:dyDescent="0.25">
      <c r="A313" s="47"/>
      <c r="B313" s="48"/>
      <c r="C313" s="48"/>
      <c r="D313" s="48"/>
      <c r="E313" s="49" t="s">
        <v>47</v>
      </c>
      <c r="F313" s="207"/>
      <c r="G313" s="50"/>
      <c r="H313" s="51"/>
      <c r="I313" s="17"/>
      <c r="J313" s="17"/>
      <c r="K313" s="17"/>
      <c r="L313" s="52">
        <v>4081</v>
      </c>
      <c r="M313" s="53"/>
      <c r="N313" s="53"/>
      <c r="O313" s="5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</row>
    <row r="314" spans="1:69" s="3" customFormat="1" ht="67.5" x14ac:dyDescent="0.25">
      <c r="A314" s="35" t="s">
        <v>660</v>
      </c>
      <c r="B314" s="36" t="s">
        <v>2045</v>
      </c>
      <c r="C314" s="316" t="s">
        <v>2815</v>
      </c>
      <c r="D314" s="316"/>
      <c r="E314" s="316"/>
      <c r="F314" s="205" t="s">
        <v>265</v>
      </c>
      <c r="G314" s="38">
        <v>10.3</v>
      </c>
      <c r="H314" s="39">
        <v>92.05</v>
      </c>
      <c r="I314" s="39"/>
      <c r="J314" s="39">
        <v>92.05</v>
      </c>
      <c r="K314" s="37" t="s">
        <v>42</v>
      </c>
      <c r="L314" s="39">
        <v>8116</v>
      </c>
      <c r="M314" s="39"/>
      <c r="N314" s="40"/>
      <c r="O314" s="39">
        <v>8116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9715.9468843968934</v>
      </c>
      <c r="W314" s="159">
        <v>1.2</v>
      </c>
      <c r="X314" s="158">
        <f t="shared" si="14"/>
        <v>11659.136261276271</v>
      </c>
      <c r="Y314" s="181">
        <f t="shared" si="15"/>
        <v>1131.954976822939</v>
      </c>
      <c r="Z314" s="65"/>
      <c r="BP314" s="33"/>
      <c r="BQ314" s="41" t="s">
        <v>2815</v>
      </c>
    </row>
    <row r="315" spans="1:69" s="3" customFormat="1" ht="18.75" x14ac:dyDescent="0.25">
      <c r="A315" s="42"/>
      <c r="B315" s="43"/>
      <c r="C315" s="44" t="s">
        <v>1102</v>
      </c>
      <c r="D315" s="45"/>
      <c r="E315" s="45"/>
      <c r="F315" s="206"/>
      <c r="G315" s="45"/>
      <c r="H315" s="45"/>
      <c r="I315" s="45"/>
      <c r="J315" s="45"/>
      <c r="K315" s="45"/>
      <c r="L315" s="45"/>
      <c r="M315" s="45"/>
      <c r="N315" s="45"/>
      <c r="O315" s="46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41"/>
    </row>
    <row r="316" spans="1:69" s="3" customFormat="1" ht="67.5" x14ac:dyDescent="0.25">
      <c r="A316" s="35" t="s">
        <v>662</v>
      </c>
      <c r="B316" s="36" t="s">
        <v>2050</v>
      </c>
      <c r="C316" s="316" t="s">
        <v>1540</v>
      </c>
      <c r="D316" s="316"/>
      <c r="E316" s="316"/>
      <c r="F316" s="205" t="s">
        <v>437</v>
      </c>
      <c r="G316" s="55">
        <v>20</v>
      </c>
      <c r="H316" s="39">
        <v>1.57</v>
      </c>
      <c r="I316" s="39"/>
      <c r="J316" s="39">
        <v>1.57</v>
      </c>
      <c r="K316" s="37" t="s">
        <v>42</v>
      </c>
      <c r="L316" s="39">
        <v>269</v>
      </c>
      <c r="M316" s="39"/>
      <c r="N316" s="40"/>
      <c r="O316" s="39">
        <v>269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3"/>
        <v>322.02928929309564</v>
      </c>
      <c r="W316" s="159">
        <v>1.2</v>
      </c>
      <c r="X316" s="158">
        <f t="shared" si="14"/>
        <v>386.43514715171477</v>
      </c>
      <c r="Y316" s="181">
        <f t="shared" si="15"/>
        <v>19.321757357585739</v>
      </c>
      <c r="Z316" s="133"/>
      <c r="BP316" s="33"/>
      <c r="BQ316" s="41" t="s">
        <v>1540</v>
      </c>
    </row>
    <row r="317" spans="1:69" s="3" customFormat="1" ht="67.5" x14ac:dyDescent="0.25">
      <c r="A317" s="35" t="s">
        <v>669</v>
      </c>
      <c r="B317" s="36" t="s">
        <v>1537</v>
      </c>
      <c r="C317" s="316" t="s">
        <v>2542</v>
      </c>
      <c r="D317" s="316"/>
      <c r="E317" s="316"/>
      <c r="F317" s="205" t="s">
        <v>437</v>
      </c>
      <c r="G317" s="55">
        <v>100</v>
      </c>
      <c r="H317" s="39">
        <v>2.96</v>
      </c>
      <c r="I317" s="39"/>
      <c r="J317" s="39">
        <v>2.96</v>
      </c>
      <c r="K317" s="37" t="s">
        <v>42</v>
      </c>
      <c r="L317" s="39">
        <v>2534</v>
      </c>
      <c r="M317" s="39"/>
      <c r="N317" s="40"/>
      <c r="O317" s="39">
        <v>2534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3"/>
        <v>3033.5398478390498</v>
      </c>
      <c r="W317" s="159">
        <v>1.2</v>
      </c>
      <c r="X317" s="158">
        <f t="shared" si="14"/>
        <v>3640.2478174068597</v>
      </c>
      <c r="Y317" s="181">
        <f t="shared" si="15"/>
        <v>36.402478174068598</v>
      </c>
      <c r="Z317" s="136"/>
      <c r="BP317" s="33"/>
      <c r="BQ317" s="41" t="s">
        <v>2542</v>
      </c>
    </row>
    <row r="318" spans="1:69" s="3" customFormat="1" ht="67.5" x14ac:dyDescent="0.25">
      <c r="A318" s="35" t="s">
        <v>671</v>
      </c>
      <c r="B318" s="36" t="s">
        <v>1677</v>
      </c>
      <c r="C318" s="316" t="s">
        <v>3084</v>
      </c>
      <c r="D318" s="316"/>
      <c r="E318" s="316"/>
      <c r="F318" s="205" t="s">
        <v>437</v>
      </c>
      <c r="G318" s="55">
        <v>140</v>
      </c>
      <c r="H318" s="39">
        <v>4.67</v>
      </c>
      <c r="I318" s="39"/>
      <c r="J318" s="39">
        <v>4.67</v>
      </c>
      <c r="K318" s="37" t="s">
        <v>42</v>
      </c>
      <c r="L318" s="39">
        <v>5597</v>
      </c>
      <c r="M318" s="39"/>
      <c r="N318" s="40"/>
      <c r="O318" s="39">
        <v>5597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3"/>
        <v>6700.3640601243724</v>
      </c>
      <c r="W318" s="159">
        <v>1.2</v>
      </c>
      <c r="X318" s="158">
        <f t="shared" si="14"/>
        <v>8040.4368721492465</v>
      </c>
      <c r="Y318" s="181">
        <f t="shared" si="15"/>
        <v>57.431691943923191</v>
      </c>
      <c r="Z318" s="116"/>
      <c r="BP318" s="33"/>
      <c r="BQ318" s="41" t="s">
        <v>3084</v>
      </c>
    </row>
    <row r="319" spans="1:69" s="3" customFormat="1" ht="67.5" x14ac:dyDescent="0.25">
      <c r="A319" s="35" t="s">
        <v>674</v>
      </c>
      <c r="B319" s="36" t="s">
        <v>1677</v>
      </c>
      <c r="C319" s="316" t="s">
        <v>3085</v>
      </c>
      <c r="D319" s="316"/>
      <c r="E319" s="316"/>
      <c r="F319" s="205" t="s">
        <v>437</v>
      </c>
      <c r="G319" s="55">
        <v>20</v>
      </c>
      <c r="H319" s="39">
        <v>5.53</v>
      </c>
      <c r="I319" s="39"/>
      <c r="J319" s="39">
        <v>5.53</v>
      </c>
      <c r="K319" s="37" t="s">
        <v>42</v>
      </c>
      <c r="L319" s="39">
        <v>947</v>
      </c>
      <c r="M319" s="39"/>
      <c r="N319" s="40"/>
      <c r="O319" s="39">
        <v>947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3"/>
        <v>1133.6867545002292</v>
      </c>
      <c r="W319" s="159">
        <v>1.2</v>
      </c>
      <c r="X319" s="158">
        <f t="shared" si="14"/>
        <v>1360.424105400275</v>
      </c>
      <c r="Y319" s="181">
        <f t="shared" si="15"/>
        <v>68.021205270013752</v>
      </c>
      <c r="Z319" s="133"/>
      <c r="BP319" s="33"/>
      <c r="BQ319" s="41" t="s">
        <v>3085</v>
      </c>
    </row>
    <row r="320" spans="1:69" s="3" customFormat="1" ht="67.5" x14ac:dyDescent="0.25">
      <c r="A320" s="35" t="s">
        <v>683</v>
      </c>
      <c r="B320" s="36" t="s">
        <v>1507</v>
      </c>
      <c r="C320" s="316" t="s">
        <v>1550</v>
      </c>
      <c r="D320" s="316"/>
      <c r="E320" s="316"/>
      <c r="F320" s="205" t="s">
        <v>437</v>
      </c>
      <c r="G320" s="55">
        <v>520</v>
      </c>
      <c r="H320" s="39">
        <v>1.67</v>
      </c>
      <c r="I320" s="39"/>
      <c r="J320" s="39">
        <v>1.67</v>
      </c>
      <c r="K320" s="37" t="s">
        <v>42</v>
      </c>
      <c r="L320" s="39">
        <v>7434</v>
      </c>
      <c r="M320" s="39"/>
      <c r="N320" s="40"/>
      <c r="O320" s="39">
        <v>7434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3"/>
        <v>8899.5008795720169</v>
      </c>
      <c r="W320" s="159">
        <v>1.2</v>
      </c>
      <c r="X320" s="158">
        <f t="shared" si="14"/>
        <v>10679.40105548642</v>
      </c>
      <c r="Y320" s="181">
        <f t="shared" si="15"/>
        <v>20.537309722089269</v>
      </c>
      <c r="Z320" s="136"/>
      <c r="BP320" s="33"/>
      <c r="BQ320" s="41" t="s">
        <v>1550</v>
      </c>
    </row>
    <row r="321" spans="1:71" s="3" customFormat="1" ht="67.5" x14ac:dyDescent="0.25">
      <c r="A321" s="35" t="s">
        <v>685</v>
      </c>
      <c r="B321" s="36" t="s">
        <v>1509</v>
      </c>
      <c r="C321" s="316" t="s">
        <v>3021</v>
      </c>
      <c r="D321" s="316"/>
      <c r="E321" s="316"/>
      <c r="F321" s="205" t="s">
        <v>437</v>
      </c>
      <c r="G321" s="55">
        <v>550</v>
      </c>
      <c r="H321" s="39">
        <v>76.05</v>
      </c>
      <c r="I321" s="39"/>
      <c r="J321" s="39">
        <v>76.05</v>
      </c>
      <c r="K321" s="37" t="s">
        <v>42</v>
      </c>
      <c r="L321" s="39">
        <v>358043</v>
      </c>
      <c r="M321" s="39"/>
      <c r="N321" s="40"/>
      <c r="O321" s="39">
        <v>358043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3"/>
        <v>428625.77258872805</v>
      </c>
      <c r="W321" s="159">
        <v>1.2</v>
      </c>
      <c r="X321" s="158">
        <f t="shared" si="14"/>
        <v>514350.92710647365</v>
      </c>
      <c r="Y321" s="181">
        <f t="shared" si="15"/>
        <v>935.18350382995209</v>
      </c>
      <c r="Z321" s="116"/>
      <c r="BP321" s="33"/>
      <c r="BQ321" s="41" t="s">
        <v>3021</v>
      </c>
    </row>
    <row r="322" spans="1:71" s="3" customFormat="1" ht="67.5" x14ac:dyDescent="0.25">
      <c r="A322" s="35" t="s">
        <v>688</v>
      </c>
      <c r="B322" s="36" t="s">
        <v>1503</v>
      </c>
      <c r="C322" s="316" t="s">
        <v>3022</v>
      </c>
      <c r="D322" s="316"/>
      <c r="E322" s="316"/>
      <c r="F322" s="205" t="s">
        <v>437</v>
      </c>
      <c r="G322" s="55">
        <v>550</v>
      </c>
      <c r="H322" s="39">
        <v>213.89</v>
      </c>
      <c r="I322" s="39"/>
      <c r="J322" s="39">
        <v>213.89</v>
      </c>
      <c r="K322" s="37" t="s">
        <v>42</v>
      </c>
      <c r="L322" s="39">
        <v>1006994</v>
      </c>
      <c r="M322" s="39"/>
      <c r="N322" s="40"/>
      <c r="O322" s="39">
        <v>1006994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3"/>
        <v>1205507.6659569202</v>
      </c>
      <c r="W322" s="159">
        <v>1.2</v>
      </c>
      <c r="X322" s="158">
        <f t="shared" si="14"/>
        <v>1446609.1991483043</v>
      </c>
      <c r="Y322" s="181">
        <f t="shared" si="15"/>
        <v>2630.1985439060077</v>
      </c>
      <c r="Z322" s="1"/>
      <c r="BP322" s="33"/>
      <c r="BQ322" s="41" t="s">
        <v>3022</v>
      </c>
    </row>
    <row r="323" spans="1:71" s="3" customFormat="1" ht="67.5" x14ac:dyDescent="0.25">
      <c r="A323" s="35" t="s">
        <v>690</v>
      </c>
      <c r="B323" s="36" t="s">
        <v>3947</v>
      </c>
      <c r="C323" s="316" t="s">
        <v>2602</v>
      </c>
      <c r="D323" s="316"/>
      <c r="E323" s="316"/>
      <c r="F323" s="205" t="s">
        <v>437</v>
      </c>
      <c r="G323" s="55">
        <v>550</v>
      </c>
      <c r="H323" s="39">
        <v>23.04</v>
      </c>
      <c r="I323" s="39"/>
      <c r="J323" s="39">
        <v>23.04</v>
      </c>
      <c r="K323" s="37" t="s">
        <v>42</v>
      </c>
      <c r="L323" s="39">
        <v>108472</v>
      </c>
      <c r="M323" s="39"/>
      <c r="N323" s="40"/>
      <c r="O323" s="39">
        <v>108472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3"/>
        <v>129855.61735390585</v>
      </c>
      <c r="W323" s="159">
        <v>1.2</v>
      </c>
      <c r="X323" s="158">
        <f t="shared" si="14"/>
        <v>155826.740824687</v>
      </c>
      <c r="Y323" s="181">
        <f t="shared" si="15"/>
        <v>283.32134695397639</v>
      </c>
      <c r="Z323" s="1"/>
      <c r="BP323" s="33"/>
      <c r="BQ323" s="41" t="s">
        <v>2602</v>
      </c>
    </row>
    <row r="324" spans="1:71" s="3" customFormat="1" ht="67.5" x14ac:dyDescent="0.25">
      <c r="A324" s="35" t="s">
        <v>695</v>
      </c>
      <c r="B324" s="36" t="s">
        <v>2601</v>
      </c>
      <c r="C324" s="316" t="s">
        <v>3024</v>
      </c>
      <c r="D324" s="316"/>
      <c r="E324" s="316"/>
      <c r="F324" s="205" t="s">
        <v>437</v>
      </c>
      <c r="G324" s="55">
        <v>1100</v>
      </c>
      <c r="H324" s="39">
        <v>5.91</v>
      </c>
      <c r="I324" s="39"/>
      <c r="J324" s="39">
        <v>5.91</v>
      </c>
      <c r="K324" s="37" t="s">
        <v>42</v>
      </c>
      <c r="L324" s="39">
        <v>55649</v>
      </c>
      <c r="M324" s="39"/>
      <c r="N324" s="40"/>
      <c r="O324" s="39">
        <v>55649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66619.36029692</v>
      </c>
      <c r="W324" s="159">
        <v>1.2</v>
      </c>
      <c r="X324" s="158">
        <f t="shared" si="14"/>
        <v>79943.232356303997</v>
      </c>
      <c r="Y324" s="181">
        <f t="shared" si="15"/>
        <v>72.675665778458182</v>
      </c>
      <c r="Z324" s="1"/>
      <c r="BP324" s="33"/>
      <c r="BQ324" s="41" t="s">
        <v>3024</v>
      </c>
    </row>
    <row r="325" spans="1:71" s="3" customFormat="1" ht="67.5" x14ac:dyDescent="0.25">
      <c r="A325" s="35" t="s">
        <v>698</v>
      </c>
      <c r="B325" s="36" t="s">
        <v>2601</v>
      </c>
      <c r="C325" s="316" t="s">
        <v>3025</v>
      </c>
      <c r="D325" s="316"/>
      <c r="E325" s="316"/>
      <c r="F325" s="205" t="s">
        <v>437</v>
      </c>
      <c r="G325" s="55">
        <v>1100</v>
      </c>
      <c r="H325" s="39">
        <v>3.47</v>
      </c>
      <c r="I325" s="39"/>
      <c r="J325" s="39">
        <v>3.47</v>
      </c>
      <c r="K325" s="37" t="s">
        <v>42</v>
      </c>
      <c r="L325" s="39">
        <v>32674</v>
      </c>
      <c r="M325" s="39"/>
      <c r="N325" s="40"/>
      <c r="O325" s="39">
        <v>32674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3"/>
        <v>39115.185867518987</v>
      </c>
      <c r="W325" s="159">
        <v>1.2</v>
      </c>
      <c r="X325" s="158">
        <f t="shared" si="14"/>
        <v>46938.223041022786</v>
      </c>
      <c r="Y325" s="181">
        <f t="shared" si="15"/>
        <v>42.67111185547526</v>
      </c>
      <c r="Z325" s="1"/>
      <c r="BP325" s="33"/>
      <c r="BQ325" s="41" t="s">
        <v>3025</v>
      </c>
    </row>
    <row r="326" spans="1:71" s="3" customFormat="1" ht="67.5" x14ac:dyDescent="0.25">
      <c r="A326" s="35" t="s">
        <v>700</v>
      </c>
      <c r="B326" s="36" t="s">
        <v>1544</v>
      </c>
      <c r="C326" s="316" t="s">
        <v>1650</v>
      </c>
      <c r="D326" s="316"/>
      <c r="E326" s="316"/>
      <c r="F326" s="205" t="s">
        <v>437</v>
      </c>
      <c r="G326" s="55">
        <v>1100</v>
      </c>
      <c r="H326" s="39">
        <v>1.17</v>
      </c>
      <c r="I326" s="39"/>
      <c r="J326" s="39">
        <v>1.17</v>
      </c>
      <c r="K326" s="37" t="s">
        <v>42</v>
      </c>
      <c r="L326" s="39">
        <v>11017</v>
      </c>
      <c r="M326" s="39"/>
      <c r="N326" s="40"/>
      <c r="O326" s="39">
        <v>11017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3"/>
        <v>13188.835242163699</v>
      </c>
      <c r="W326" s="159">
        <v>1.2</v>
      </c>
      <c r="X326" s="158">
        <f t="shared" si="14"/>
        <v>15826.602290596438</v>
      </c>
      <c r="Y326" s="181">
        <f t="shared" si="15"/>
        <v>14.387820264178581</v>
      </c>
      <c r="Z326" s="1"/>
      <c r="BP326" s="33"/>
      <c r="BQ326" s="41" t="s">
        <v>1650</v>
      </c>
    </row>
    <row r="327" spans="1:71" s="3" customFormat="1" ht="67.5" x14ac:dyDescent="0.25">
      <c r="A327" s="35" t="s">
        <v>702</v>
      </c>
      <c r="B327" s="36" t="s">
        <v>870</v>
      </c>
      <c r="C327" s="316" t="s">
        <v>871</v>
      </c>
      <c r="D327" s="316"/>
      <c r="E327" s="316"/>
      <c r="F327" s="205" t="s">
        <v>238</v>
      </c>
      <c r="G327" s="38">
        <v>0.2</v>
      </c>
      <c r="H327" s="39" t="s">
        <v>872</v>
      </c>
      <c r="I327" s="39" t="s">
        <v>873</v>
      </c>
      <c r="J327" s="39">
        <v>348.62</v>
      </c>
      <c r="K327" s="37" t="s">
        <v>42</v>
      </c>
      <c r="L327" s="39">
        <v>3430</v>
      </c>
      <c r="M327" s="39">
        <v>2447</v>
      </c>
      <c r="N327" s="40" t="s">
        <v>4650</v>
      </c>
      <c r="O327" s="39">
        <v>596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3"/>
        <v>713.4924030434388</v>
      </c>
      <c r="W327" s="159">
        <v>1.2</v>
      </c>
      <c r="X327" s="158">
        <f t="shared" si="14"/>
        <v>856.19088365212656</v>
      </c>
      <c r="Y327" s="181">
        <f t="shared" si="15"/>
        <v>4280.9544182606323</v>
      </c>
      <c r="Z327" s="1"/>
      <c r="BP327" s="33"/>
      <c r="BQ327" s="41" t="s">
        <v>871</v>
      </c>
    </row>
    <row r="328" spans="1:71" s="3" customFormat="1" ht="18.75" x14ac:dyDescent="0.25">
      <c r="A328" s="42"/>
      <c r="B328" s="43"/>
      <c r="C328" s="44" t="s">
        <v>1310</v>
      </c>
      <c r="D328" s="45"/>
      <c r="E328" s="45"/>
      <c r="F328" s="206"/>
      <c r="G328" s="45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71" s="3" customFormat="1" ht="18.75" x14ac:dyDescent="0.25">
      <c r="A329" s="47"/>
      <c r="B329" s="48"/>
      <c r="C329" s="48"/>
      <c r="D329" s="48"/>
      <c r="E329" s="49" t="s">
        <v>4651</v>
      </c>
      <c r="F329" s="207"/>
      <c r="G329" s="50"/>
      <c r="H329" s="51"/>
      <c r="I329" s="17"/>
      <c r="J329" s="17"/>
      <c r="K329" s="17"/>
      <c r="L329" s="52">
        <v>2420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71" s="3" customFormat="1" ht="18.75" x14ac:dyDescent="0.25">
      <c r="A330" s="47"/>
      <c r="B330" s="48"/>
      <c r="C330" s="48"/>
      <c r="D330" s="48"/>
      <c r="E330" s="49" t="s">
        <v>4652</v>
      </c>
      <c r="F330" s="207"/>
      <c r="G330" s="50"/>
      <c r="H330" s="51"/>
      <c r="I330" s="17"/>
      <c r="J330" s="17"/>
      <c r="K330" s="17"/>
      <c r="L330" s="52">
        <v>1272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71" s="3" customFormat="1" ht="18.75" x14ac:dyDescent="0.25">
      <c r="A331" s="47"/>
      <c r="B331" s="48"/>
      <c r="C331" s="48"/>
      <c r="D331" s="48"/>
      <c r="E331" s="49" t="s">
        <v>47</v>
      </c>
      <c r="F331" s="207"/>
      <c r="G331" s="50"/>
      <c r="H331" s="51"/>
      <c r="I331" s="17"/>
      <c r="J331" s="17"/>
      <c r="K331" s="17"/>
      <c r="L331" s="52">
        <v>7122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71" s="3" customFormat="1" ht="68.25" thickBot="1" x14ac:dyDescent="0.3">
      <c r="A332" s="35" t="s">
        <v>705</v>
      </c>
      <c r="B332" s="36" t="s">
        <v>1521</v>
      </c>
      <c r="C332" s="316" t="s">
        <v>3248</v>
      </c>
      <c r="D332" s="316"/>
      <c r="E332" s="316"/>
      <c r="F332" s="205" t="s">
        <v>265</v>
      </c>
      <c r="G332" s="38">
        <v>20.6</v>
      </c>
      <c r="H332" s="39">
        <v>139.63999999999999</v>
      </c>
      <c r="I332" s="39"/>
      <c r="J332" s="39">
        <v>139.63999999999999</v>
      </c>
      <c r="K332" s="37" t="s">
        <v>42</v>
      </c>
      <c r="L332" s="39">
        <v>24624</v>
      </c>
      <c r="M332" s="39"/>
      <c r="N332" s="40"/>
      <c r="O332" s="39">
        <v>24624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94">
        <v>1.03</v>
      </c>
      <c r="V332" s="195">
        <f t="shared" si="13"/>
        <v>29478.249886814829</v>
      </c>
      <c r="W332" s="196">
        <v>1.2</v>
      </c>
      <c r="X332" s="197">
        <f t="shared" si="14"/>
        <v>35373.899864177794</v>
      </c>
      <c r="Y332" s="198">
        <f t="shared" si="15"/>
        <v>1717.1796050571743</v>
      </c>
      <c r="Z332" s="1"/>
      <c r="BP332" s="33"/>
      <c r="BQ332" s="41" t="s">
        <v>3248</v>
      </c>
    </row>
    <row r="333" spans="1:71" s="3" customFormat="1" ht="19.5" thickTop="1" x14ac:dyDescent="0.25">
      <c r="A333" s="42"/>
      <c r="B333" s="43"/>
      <c r="C333" s="44" t="s">
        <v>2777</v>
      </c>
      <c r="D333" s="45"/>
      <c r="E333" s="45"/>
      <c r="F333" s="206"/>
      <c r="G333" s="45"/>
      <c r="H333" s="45"/>
      <c r="I333" s="45"/>
      <c r="J333" s="45"/>
      <c r="K333" s="45"/>
      <c r="L333" s="45"/>
      <c r="M333" s="45"/>
      <c r="N333" s="45"/>
      <c r="O333" s="46"/>
      <c r="P333" s="154"/>
      <c r="Q333" s="154"/>
      <c r="R333" s="154"/>
      <c r="S333" s="154"/>
      <c r="T333" s="154"/>
      <c r="U333" s="154"/>
      <c r="V333" s="172">
        <f>SUM(V30:V332)</f>
        <v>42357905.645495251</v>
      </c>
      <c r="W333" s="172"/>
      <c r="X333" s="172">
        <f>SUM(X30:X332)</f>
        <v>50829486.774594262</v>
      </c>
      <c r="Y333" s="181"/>
      <c r="Z333" s="1"/>
      <c r="BP333" s="33"/>
      <c r="BQ333" s="41"/>
    </row>
    <row r="334" spans="1:71" s="3" customFormat="1" ht="22.5" x14ac:dyDescent="0.25">
      <c r="A334" s="317" t="s">
        <v>938</v>
      </c>
      <c r="B334" s="318"/>
      <c r="C334" s="318"/>
      <c r="D334" s="318"/>
      <c r="E334" s="318"/>
      <c r="F334" s="345"/>
      <c r="G334" s="318"/>
      <c r="H334" s="318"/>
      <c r="I334" s="318"/>
      <c r="J334" s="318"/>
      <c r="K334" s="319"/>
      <c r="L334" s="39">
        <v>36594093</v>
      </c>
      <c r="M334" s="39">
        <v>983738</v>
      </c>
      <c r="N334" s="39" t="s">
        <v>4681</v>
      </c>
      <c r="O334" s="39">
        <v>34922725</v>
      </c>
      <c r="P334" s="154"/>
      <c r="Q334" s="154"/>
      <c r="R334" s="154"/>
      <c r="S334" s="154"/>
      <c r="T334" s="154"/>
      <c r="U334" s="154"/>
      <c r="V334" s="172">
        <f>L397+L398</f>
        <v>42357905.645495258</v>
      </c>
      <c r="W334" s="159"/>
      <c r="X334" s="158">
        <f>V334*1.2</f>
        <v>50829486.774594307</v>
      </c>
      <c r="Y334" s="181"/>
      <c r="Z334" s="1"/>
      <c r="BR334" s="41" t="s">
        <v>938</v>
      </c>
    </row>
    <row r="335" spans="1:71" s="3" customFormat="1" ht="18.75" x14ac:dyDescent="0.25">
      <c r="A335" s="317" t="s">
        <v>940</v>
      </c>
      <c r="B335" s="318"/>
      <c r="C335" s="318"/>
      <c r="D335" s="318"/>
      <c r="E335" s="318"/>
      <c r="F335" s="345"/>
      <c r="G335" s="318"/>
      <c r="H335" s="318"/>
      <c r="I335" s="318"/>
      <c r="J335" s="318"/>
      <c r="K335" s="319"/>
      <c r="L335" s="39">
        <v>969647</v>
      </c>
      <c r="M335" s="39"/>
      <c r="N335" s="39"/>
      <c r="O335" s="39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R335" s="41" t="s">
        <v>940</v>
      </c>
    </row>
    <row r="336" spans="1:71" s="3" customFormat="1" ht="18.75" x14ac:dyDescent="0.25">
      <c r="A336" s="320" t="s">
        <v>941</v>
      </c>
      <c r="B336" s="321"/>
      <c r="C336" s="321"/>
      <c r="D336" s="321"/>
      <c r="E336" s="321"/>
      <c r="F336" s="344"/>
      <c r="G336" s="321"/>
      <c r="H336" s="321"/>
      <c r="I336" s="321"/>
      <c r="J336" s="321"/>
      <c r="K336" s="322"/>
      <c r="L336" s="61"/>
      <c r="M336" s="61"/>
      <c r="N336" s="61"/>
      <c r="O336" s="61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R336" s="41"/>
      <c r="BS336" s="2" t="s">
        <v>941</v>
      </c>
    </row>
    <row r="337" spans="1:71" s="3" customFormat="1" ht="18.75" x14ac:dyDescent="0.25">
      <c r="A337" s="320" t="s">
        <v>4682</v>
      </c>
      <c r="B337" s="321"/>
      <c r="C337" s="321"/>
      <c r="D337" s="321"/>
      <c r="E337" s="321"/>
      <c r="F337" s="344"/>
      <c r="G337" s="321"/>
      <c r="H337" s="321"/>
      <c r="I337" s="321"/>
      <c r="J337" s="321"/>
      <c r="K337" s="322"/>
      <c r="L337" s="61">
        <v>39140</v>
      </c>
      <c r="M337" s="61"/>
      <c r="N337" s="61"/>
      <c r="O337" s="61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R337" s="41"/>
      <c r="BS337" s="2" t="s">
        <v>4682</v>
      </c>
    </row>
    <row r="338" spans="1:71" s="3" customFormat="1" ht="18.75" x14ac:dyDescent="0.25">
      <c r="A338" s="320" t="s">
        <v>4683</v>
      </c>
      <c r="B338" s="321"/>
      <c r="C338" s="321"/>
      <c r="D338" s="321"/>
      <c r="E338" s="321"/>
      <c r="F338" s="344"/>
      <c r="G338" s="321"/>
      <c r="H338" s="321"/>
      <c r="I338" s="321"/>
      <c r="J338" s="321"/>
      <c r="K338" s="322"/>
      <c r="L338" s="61">
        <v>144875</v>
      </c>
      <c r="M338" s="61"/>
      <c r="N338" s="61"/>
      <c r="O338" s="61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R338" s="41"/>
      <c r="BS338" s="2" t="s">
        <v>4683</v>
      </c>
    </row>
    <row r="339" spans="1:71" s="3" customFormat="1" ht="18.75" x14ac:dyDescent="0.25">
      <c r="A339" s="320" t="s">
        <v>4684</v>
      </c>
      <c r="B339" s="321"/>
      <c r="C339" s="321"/>
      <c r="D339" s="321"/>
      <c r="E339" s="321"/>
      <c r="F339" s="344"/>
      <c r="G339" s="321"/>
      <c r="H339" s="321"/>
      <c r="I339" s="321"/>
      <c r="J339" s="321"/>
      <c r="K339" s="322"/>
      <c r="L339" s="61">
        <v>785632</v>
      </c>
      <c r="M339" s="61"/>
      <c r="N339" s="61"/>
      <c r="O339" s="61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R339" s="41"/>
      <c r="BS339" s="2" t="s">
        <v>4684</v>
      </c>
    </row>
    <row r="340" spans="1:71" s="3" customFormat="1" ht="18.75" x14ac:dyDescent="0.25">
      <c r="A340" s="317" t="s">
        <v>945</v>
      </c>
      <c r="B340" s="318"/>
      <c r="C340" s="318"/>
      <c r="D340" s="318"/>
      <c r="E340" s="318"/>
      <c r="F340" s="345"/>
      <c r="G340" s="318"/>
      <c r="H340" s="318"/>
      <c r="I340" s="318"/>
      <c r="J340" s="318"/>
      <c r="K340" s="319"/>
      <c r="L340" s="39">
        <v>511536</v>
      </c>
      <c r="M340" s="39"/>
      <c r="N340" s="39"/>
      <c r="O340" s="39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R340" s="41" t="s">
        <v>945</v>
      </c>
    </row>
    <row r="341" spans="1:71" s="3" customFormat="1" ht="18.75" x14ac:dyDescent="0.25">
      <c r="A341" s="320" t="s">
        <v>941</v>
      </c>
      <c r="B341" s="321"/>
      <c r="C341" s="321"/>
      <c r="D341" s="321"/>
      <c r="E341" s="321"/>
      <c r="F341" s="344"/>
      <c r="G341" s="321"/>
      <c r="H341" s="321"/>
      <c r="I341" s="321"/>
      <c r="J341" s="321"/>
      <c r="K341" s="322"/>
      <c r="L341" s="61"/>
      <c r="M341" s="61"/>
      <c r="N341" s="61"/>
      <c r="O341" s="61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R341" s="41"/>
      <c r="BS341" s="2" t="s">
        <v>941</v>
      </c>
    </row>
    <row r="342" spans="1:71" s="3" customFormat="1" ht="18.75" x14ac:dyDescent="0.25">
      <c r="A342" s="320" t="s">
        <v>4685</v>
      </c>
      <c r="B342" s="321"/>
      <c r="C342" s="321"/>
      <c r="D342" s="321"/>
      <c r="E342" s="321"/>
      <c r="F342" s="344"/>
      <c r="G342" s="321"/>
      <c r="H342" s="321"/>
      <c r="I342" s="321"/>
      <c r="J342" s="321"/>
      <c r="K342" s="322"/>
      <c r="L342" s="61">
        <v>17591</v>
      </c>
      <c r="M342" s="61"/>
      <c r="N342" s="61"/>
      <c r="O342" s="61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R342" s="41"/>
      <c r="BS342" s="2" t="s">
        <v>4685</v>
      </c>
    </row>
    <row r="343" spans="1:71" s="3" customFormat="1" ht="18.75" x14ac:dyDescent="0.25">
      <c r="A343" s="320" t="s">
        <v>4686</v>
      </c>
      <c r="B343" s="321"/>
      <c r="C343" s="321"/>
      <c r="D343" s="321"/>
      <c r="E343" s="321"/>
      <c r="F343" s="344"/>
      <c r="G343" s="321"/>
      <c r="H343" s="321"/>
      <c r="I343" s="321"/>
      <c r="J343" s="321"/>
      <c r="K343" s="322"/>
      <c r="L343" s="61">
        <v>412355</v>
      </c>
      <c r="M343" s="61"/>
      <c r="N343" s="61"/>
      <c r="O343" s="61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R343" s="41"/>
      <c r="BS343" s="2" t="s">
        <v>4686</v>
      </c>
    </row>
    <row r="344" spans="1:71" s="3" customFormat="1" ht="18.75" x14ac:dyDescent="0.25">
      <c r="A344" s="320" t="s">
        <v>4687</v>
      </c>
      <c r="B344" s="321"/>
      <c r="C344" s="321"/>
      <c r="D344" s="321"/>
      <c r="E344" s="321"/>
      <c r="F344" s="344"/>
      <c r="G344" s="321"/>
      <c r="H344" s="321"/>
      <c r="I344" s="321"/>
      <c r="J344" s="321"/>
      <c r="K344" s="322"/>
      <c r="L344" s="61">
        <v>80825</v>
      </c>
      <c r="M344" s="61"/>
      <c r="N344" s="61"/>
      <c r="O344" s="61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R344" s="41"/>
      <c r="BS344" s="2" t="s">
        <v>4687</v>
      </c>
    </row>
    <row r="345" spans="1:71" s="3" customFormat="1" ht="18.75" x14ac:dyDescent="0.25">
      <c r="A345" s="320" t="s">
        <v>4688</v>
      </c>
      <c r="B345" s="321"/>
      <c r="C345" s="321"/>
      <c r="D345" s="321"/>
      <c r="E345" s="321"/>
      <c r="F345" s="344"/>
      <c r="G345" s="321"/>
      <c r="H345" s="321"/>
      <c r="I345" s="321"/>
      <c r="J345" s="321"/>
      <c r="K345" s="322"/>
      <c r="L345" s="61">
        <v>765</v>
      </c>
      <c r="M345" s="61"/>
      <c r="N345" s="61"/>
      <c r="O345" s="61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R345" s="41"/>
      <c r="BS345" s="2" t="s">
        <v>4688</v>
      </c>
    </row>
    <row r="346" spans="1:71" s="3" customFormat="1" ht="18.75" x14ac:dyDescent="0.25">
      <c r="A346" s="317" t="s">
        <v>951</v>
      </c>
      <c r="B346" s="318"/>
      <c r="C346" s="318"/>
      <c r="D346" s="318"/>
      <c r="E346" s="318"/>
      <c r="F346" s="345"/>
      <c r="G346" s="318"/>
      <c r="H346" s="318"/>
      <c r="I346" s="318"/>
      <c r="J346" s="318"/>
      <c r="K346" s="319"/>
      <c r="L346" s="39"/>
      <c r="M346" s="39"/>
      <c r="N346" s="39"/>
      <c r="O346" s="39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R346" s="41" t="s">
        <v>951</v>
      </c>
    </row>
    <row r="347" spans="1:71" s="3" customFormat="1" ht="18.75" x14ac:dyDescent="0.25">
      <c r="A347" s="320" t="s">
        <v>952</v>
      </c>
      <c r="B347" s="321"/>
      <c r="C347" s="321"/>
      <c r="D347" s="321"/>
      <c r="E347" s="321"/>
      <c r="F347" s="344"/>
      <c r="G347" s="321"/>
      <c r="H347" s="321"/>
      <c r="I347" s="321"/>
      <c r="J347" s="321"/>
      <c r="K347" s="322"/>
      <c r="L347" s="61"/>
      <c r="M347" s="61"/>
      <c r="N347" s="61"/>
      <c r="O347" s="61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R347" s="41"/>
      <c r="BS347" s="2" t="s">
        <v>952</v>
      </c>
    </row>
    <row r="348" spans="1:71" s="3" customFormat="1" ht="18.75" x14ac:dyDescent="0.25">
      <c r="A348" s="320" t="s">
        <v>1773</v>
      </c>
      <c r="B348" s="321"/>
      <c r="C348" s="321"/>
      <c r="D348" s="321"/>
      <c r="E348" s="321"/>
      <c r="F348" s="344"/>
      <c r="G348" s="321"/>
      <c r="H348" s="321"/>
      <c r="I348" s="321"/>
      <c r="J348" s="321"/>
      <c r="K348" s="322"/>
      <c r="L348" s="61"/>
      <c r="M348" s="61"/>
      <c r="N348" s="61"/>
      <c r="O348" s="61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R348" s="41"/>
      <c r="BS348" s="2" t="s">
        <v>1773</v>
      </c>
    </row>
    <row r="349" spans="1:71" s="3" customFormat="1" ht="23.25" x14ac:dyDescent="0.25">
      <c r="A349" s="320" t="s">
        <v>4689</v>
      </c>
      <c r="B349" s="321"/>
      <c r="C349" s="321"/>
      <c r="D349" s="321"/>
      <c r="E349" s="321"/>
      <c r="F349" s="344"/>
      <c r="G349" s="321"/>
      <c r="H349" s="321"/>
      <c r="I349" s="321"/>
      <c r="J349" s="321"/>
      <c r="K349" s="322"/>
      <c r="L349" s="61">
        <v>34799739</v>
      </c>
      <c r="M349" s="61"/>
      <c r="N349" s="61"/>
      <c r="O349" s="61">
        <v>34799739</v>
      </c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BR349" s="41"/>
      <c r="BS349" s="2" t="s">
        <v>4689</v>
      </c>
    </row>
    <row r="350" spans="1:71" s="3" customFormat="1" ht="18.75" x14ac:dyDescent="0.25">
      <c r="A350" s="320" t="s">
        <v>953</v>
      </c>
      <c r="B350" s="321"/>
      <c r="C350" s="321"/>
      <c r="D350" s="321"/>
      <c r="E350" s="321"/>
      <c r="F350" s="344"/>
      <c r="G350" s="321"/>
      <c r="H350" s="321"/>
      <c r="I350" s="321"/>
      <c r="J350" s="321"/>
      <c r="K350" s="322"/>
      <c r="L350" s="61"/>
      <c r="M350" s="61"/>
      <c r="N350" s="61"/>
      <c r="O350" s="61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BR350" s="41"/>
      <c r="BS350" s="2" t="s">
        <v>953</v>
      </c>
    </row>
    <row r="351" spans="1:71" s="3" customFormat="1" ht="18.75" x14ac:dyDescent="0.25">
      <c r="A351" s="320" t="s">
        <v>4376</v>
      </c>
      <c r="B351" s="321"/>
      <c r="C351" s="321"/>
      <c r="D351" s="321"/>
      <c r="E351" s="321"/>
      <c r="F351" s="344"/>
      <c r="G351" s="321"/>
      <c r="H351" s="321"/>
      <c r="I351" s="321"/>
      <c r="J351" s="321"/>
      <c r="K351" s="322"/>
      <c r="L351" s="61">
        <v>1681</v>
      </c>
      <c r="M351" s="61">
        <v>1390</v>
      </c>
      <c r="N351" s="61">
        <v>291</v>
      </c>
      <c r="O351" s="61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R351" s="41"/>
      <c r="BS351" s="2" t="s">
        <v>4376</v>
      </c>
    </row>
    <row r="352" spans="1:71" s="3" customFormat="1" ht="18.75" x14ac:dyDescent="0.25">
      <c r="A352" s="320" t="s">
        <v>4690</v>
      </c>
      <c r="B352" s="321"/>
      <c r="C352" s="321"/>
      <c r="D352" s="321"/>
      <c r="E352" s="321"/>
      <c r="F352" s="344"/>
      <c r="G352" s="321"/>
      <c r="H352" s="321"/>
      <c r="I352" s="321"/>
      <c r="J352" s="321"/>
      <c r="K352" s="322"/>
      <c r="L352" s="61">
        <v>1348</v>
      </c>
      <c r="M352" s="61"/>
      <c r="N352" s="61"/>
      <c r="O352" s="61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R352" s="41"/>
      <c r="BS352" s="2" t="s">
        <v>4690</v>
      </c>
    </row>
    <row r="353" spans="1:71" s="3" customFormat="1" ht="18.75" x14ac:dyDescent="0.25">
      <c r="A353" s="320" t="s">
        <v>4691</v>
      </c>
      <c r="B353" s="321"/>
      <c r="C353" s="321"/>
      <c r="D353" s="321"/>
      <c r="E353" s="321"/>
      <c r="F353" s="344"/>
      <c r="G353" s="321"/>
      <c r="H353" s="321"/>
      <c r="I353" s="321"/>
      <c r="J353" s="321"/>
      <c r="K353" s="322"/>
      <c r="L353" s="61">
        <v>765</v>
      </c>
      <c r="M353" s="61"/>
      <c r="N353" s="61"/>
      <c r="O353" s="61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R353" s="41"/>
      <c r="BS353" s="2" t="s">
        <v>4691</v>
      </c>
    </row>
    <row r="354" spans="1:71" s="3" customFormat="1" ht="18.75" x14ac:dyDescent="0.25">
      <c r="A354" s="320" t="s">
        <v>957</v>
      </c>
      <c r="B354" s="321"/>
      <c r="C354" s="321"/>
      <c r="D354" s="321"/>
      <c r="E354" s="321"/>
      <c r="F354" s="344"/>
      <c r="G354" s="321"/>
      <c r="H354" s="321"/>
      <c r="I354" s="321"/>
      <c r="J354" s="321"/>
      <c r="K354" s="322"/>
      <c r="L354" s="61">
        <v>3794</v>
      </c>
      <c r="M354" s="61"/>
      <c r="N354" s="61"/>
      <c r="O354" s="61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R354" s="41"/>
      <c r="BS354" s="2" t="s">
        <v>957</v>
      </c>
    </row>
    <row r="355" spans="1:71" s="3" customFormat="1" ht="18.75" x14ac:dyDescent="0.25">
      <c r="A355" s="320" t="s">
        <v>1778</v>
      </c>
      <c r="B355" s="321"/>
      <c r="C355" s="321"/>
      <c r="D355" s="321"/>
      <c r="E355" s="321"/>
      <c r="F355" s="344"/>
      <c r="G355" s="321"/>
      <c r="H355" s="321"/>
      <c r="I355" s="321"/>
      <c r="J355" s="321"/>
      <c r="K355" s="322"/>
      <c r="L355" s="61"/>
      <c r="M355" s="61"/>
      <c r="N355" s="61"/>
      <c r="O355" s="61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R355" s="41"/>
      <c r="BS355" s="2" t="s">
        <v>1778</v>
      </c>
    </row>
    <row r="356" spans="1:71" s="3" customFormat="1" ht="18.75" x14ac:dyDescent="0.25">
      <c r="A356" s="320" t="s">
        <v>4692</v>
      </c>
      <c r="B356" s="321"/>
      <c r="C356" s="321"/>
      <c r="D356" s="321"/>
      <c r="E356" s="321"/>
      <c r="F356" s="344"/>
      <c r="G356" s="321"/>
      <c r="H356" s="321"/>
      <c r="I356" s="321"/>
      <c r="J356" s="321"/>
      <c r="K356" s="322"/>
      <c r="L356" s="61">
        <v>43977</v>
      </c>
      <c r="M356" s="61">
        <v>43977</v>
      </c>
      <c r="N356" s="61"/>
      <c r="O356" s="61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R356" s="41"/>
      <c r="BS356" s="2" t="s">
        <v>4692</v>
      </c>
    </row>
    <row r="357" spans="1:71" s="3" customFormat="1" ht="18.75" x14ac:dyDescent="0.25">
      <c r="A357" s="320" t="s">
        <v>4693</v>
      </c>
      <c r="B357" s="321"/>
      <c r="C357" s="321"/>
      <c r="D357" s="321"/>
      <c r="E357" s="321"/>
      <c r="F357" s="344"/>
      <c r="G357" s="321"/>
      <c r="H357" s="321"/>
      <c r="I357" s="321"/>
      <c r="J357" s="321"/>
      <c r="K357" s="322"/>
      <c r="L357" s="61">
        <v>39140</v>
      </c>
      <c r="M357" s="61"/>
      <c r="N357" s="61"/>
      <c r="O357" s="61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R357" s="41"/>
      <c r="BS357" s="2" t="s">
        <v>4693</v>
      </c>
    </row>
    <row r="358" spans="1:71" s="3" customFormat="1" ht="18.75" x14ac:dyDescent="0.25">
      <c r="A358" s="320" t="s">
        <v>4694</v>
      </c>
      <c r="B358" s="321"/>
      <c r="C358" s="321"/>
      <c r="D358" s="321"/>
      <c r="E358" s="321"/>
      <c r="F358" s="344"/>
      <c r="G358" s="321"/>
      <c r="H358" s="321"/>
      <c r="I358" s="321"/>
      <c r="J358" s="321"/>
      <c r="K358" s="322"/>
      <c r="L358" s="61">
        <v>17591</v>
      </c>
      <c r="M358" s="61"/>
      <c r="N358" s="61"/>
      <c r="O358" s="61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R358" s="41"/>
      <c r="BS358" s="2" t="s">
        <v>4694</v>
      </c>
    </row>
    <row r="359" spans="1:71" s="3" customFormat="1" ht="18.75" x14ac:dyDescent="0.25">
      <c r="A359" s="320" t="s">
        <v>957</v>
      </c>
      <c r="B359" s="321"/>
      <c r="C359" s="321"/>
      <c r="D359" s="321"/>
      <c r="E359" s="321"/>
      <c r="F359" s="344"/>
      <c r="G359" s="321"/>
      <c r="H359" s="321"/>
      <c r="I359" s="321"/>
      <c r="J359" s="321"/>
      <c r="K359" s="322"/>
      <c r="L359" s="61">
        <v>100708</v>
      </c>
      <c r="M359" s="61"/>
      <c r="N359" s="61"/>
      <c r="O359" s="61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BR359" s="41"/>
      <c r="BS359" s="2" t="s">
        <v>957</v>
      </c>
    </row>
    <row r="360" spans="1:71" s="3" customFormat="1" ht="18.75" x14ac:dyDescent="0.25">
      <c r="A360" s="320" t="s">
        <v>958</v>
      </c>
      <c r="B360" s="321"/>
      <c r="C360" s="321"/>
      <c r="D360" s="321"/>
      <c r="E360" s="321"/>
      <c r="F360" s="344"/>
      <c r="G360" s="321"/>
      <c r="H360" s="321"/>
      <c r="I360" s="321"/>
      <c r="J360" s="321"/>
      <c r="K360" s="322"/>
      <c r="L360" s="61">
        <v>34904241</v>
      </c>
      <c r="M360" s="61"/>
      <c r="N360" s="61"/>
      <c r="O360" s="61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BR360" s="41"/>
      <c r="BS360" s="2" t="s">
        <v>958</v>
      </c>
    </row>
    <row r="361" spans="1:71" s="3" customFormat="1" ht="18.75" x14ac:dyDescent="0.25">
      <c r="A361" s="320" t="s">
        <v>959</v>
      </c>
      <c r="B361" s="321"/>
      <c r="C361" s="321"/>
      <c r="D361" s="321"/>
      <c r="E361" s="321"/>
      <c r="F361" s="344"/>
      <c r="G361" s="321"/>
      <c r="H361" s="321"/>
      <c r="I361" s="321"/>
      <c r="J361" s="321"/>
      <c r="K361" s="322"/>
      <c r="L361" s="61"/>
      <c r="M361" s="61"/>
      <c r="N361" s="61"/>
      <c r="O361" s="61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R361" s="41"/>
      <c r="BS361" s="2" t="s">
        <v>959</v>
      </c>
    </row>
    <row r="362" spans="1:71" s="3" customFormat="1" ht="18.75" x14ac:dyDescent="0.25">
      <c r="A362" s="320" t="s">
        <v>960</v>
      </c>
      <c r="B362" s="321"/>
      <c r="C362" s="321"/>
      <c r="D362" s="321"/>
      <c r="E362" s="321"/>
      <c r="F362" s="344"/>
      <c r="G362" s="321"/>
      <c r="H362" s="321"/>
      <c r="I362" s="321"/>
      <c r="J362" s="321"/>
      <c r="K362" s="322"/>
      <c r="L362" s="61"/>
      <c r="M362" s="61"/>
      <c r="N362" s="61"/>
      <c r="O362" s="61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R362" s="41"/>
      <c r="BS362" s="2" t="s">
        <v>960</v>
      </c>
    </row>
    <row r="363" spans="1:71" s="3" customFormat="1" ht="22.5" x14ac:dyDescent="0.25">
      <c r="A363" s="320" t="s">
        <v>4695</v>
      </c>
      <c r="B363" s="321"/>
      <c r="C363" s="321"/>
      <c r="D363" s="321"/>
      <c r="E363" s="321"/>
      <c r="F363" s="344"/>
      <c r="G363" s="321"/>
      <c r="H363" s="321"/>
      <c r="I363" s="321"/>
      <c r="J363" s="321"/>
      <c r="K363" s="322"/>
      <c r="L363" s="61">
        <v>1055740</v>
      </c>
      <c r="M363" s="61">
        <v>785871</v>
      </c>
      <c r="N363" s="61" t="s">
        <v>4696</v>
      </c>
      <c r="O363" s="61">
        <v>117183</v>
      </c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R363" s="41"/>
      <c r="BS363" s="2" t="s">
        <v>4695</v>
      </c>
    </row>
    <row r="364" spans="1:71" s="3" customFormat="1" ht="18.75" x14ac:dyDescent="0.25">
      <c r="A364" s="320" t="s">
        <v>4697</v>
      </c>
      <c r="B364" s="321"/>
      <c r="C364" s="321"/>
      <c r="D364" s="321"/>
      <c r="E364" s="321"/>
      <c r="F364" s="344"/>
      <c r="G364" s="321"/>
      <c r="H364" s="321"/>
      <c r="I364" s="321"/>
      <c r="J364" s="321"/>
      <c r="K364" s="322"/>
      <c r="L364" s="61">
        <v>784284</v>
      </c>
      <c r="M364" s="61"/>
      <c r="N364" s="61"/>
      <c r="O364" s="61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R364" s="41"/>
      <c r="BS364" s="2" t="s">
        <v>4697</v>
      </c>
    </row>
    <row r="365" spans="1:71" s="3" customFormat="1" ht="18.75" x14ac:dyDescent="0.25">
      <c r="A365" s="320" t="s">
        <v>4698</v>
      </c>
      <c r="B365" s="321"/>
      <c r="C365" s="321"/>
      <c r="D365" s="321"/>
      <c r="E365" s="321"/>
      <c r="F365" s="344"/>
      <c r="G365" s="321"/>
      <c r="H365" s="321"/>
      <c r="I365" s="321"/>
      <c r="J365" s="321"/>
      <c r="K365" s="322"/>
      <c r="L365" s="61">
        <v>412355</v>
      </c>
      <c r="M365" s="61"/>
      <c r="N365" s="61"/>
      <c r="O365" s="61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R365" s="41"/>
      <c r="BS365" s="2" t="s">
        <v>4698</v>
      </c>
    </row>
    <row r="366" spans="1:71" s="3" customFormat="1" ht="18.75" x14ac:dyDescent="0.25">
      <c r="A366" s="320" t="s">
        <v>957</v>
      </c>
      <c r="B366" s="321"/>
      <c r="C366" s="321"/>
      <c r="D366" s="321"/>
      <c r="E366" s="321"/>
      <c r="F366" s="344"/>
      <c r="G366" s="321"/>
      <c r="H366" s="321"/>
      <c r="I366" s="321"/>
      <c r="J366" s="321"/>
      <c r="K366" s="322"/>
      <c r="L366" s="61">
        <v>2252379</v>
      </c>
      <c r="M366" s="61"/>
      <c r="N366" s="61"/>
      <c r="O366" s="61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R366" s="41"/>
      <c r="BS366" s="2" t="s">
        <v>957</v>
      </c>
    </row>
    <row r="367" spans="1:71" s="3" customFormat="1" ht="18.75" x14ac:dyDescent="0.25">
      <c r="A367" s="320" t="s">
        <v>979</v>
      </c>
      <c r="B367" s="321"/>
      <c r="C367" s="321"/>
      <c r="D367" s="321"/>
      <c r="E367" s="321"/>
      <c r="F367" s="344"/>
      <c r="G367" s="321"/>
      <c r="H367" s="321"/>
      <c r="I367" s="321"/>
      <c r="J367" s="321"/>
      <c r="K367" s="322"/>
      <c r="L367" s="61"/>
      <c r="M367" s="61"/>
      <c r="N367" s="61"/>
      <c r="O367" s="61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R367" s="41"/>
      <c r="BS367" s="2" t="s">
        <v>979</v>
      </c>
    </row>
    <row r="368" spans="1:71" s="3" customFormat="1" ht="18.75" x14ac:dyDescent="0.25">
      <c r="A368" s="320" t="s">
        <v>4699</v>
      </c>
      <c r="B368" s="321"/>
      <c r="C368" s="321"/>
      <c r="D368" s="321"/>
      <c r="E368" s="321"/>
      <c r="F368" s="344"/>
      <c r="G368" s="321"/>
      <c r="H368" s="321"/>
      <c r="I368" s="321"/>
      <c r="J368" s="321"/>
      <c r="K368" s="322"/>
      <c r="L368" s="61">
        <v>158303</v>
      </c>
      <c r="M368" s="61">
        <v>152500</v>
      </c>
      <c r="N368" s="61"/>
      <c r="O368" s="61">
        <v>5803</v>
      </c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R368" s="41"/>
      <c r="BS368" s="2" t="s">
        <v>4699</v>
      </c>
    </row>
    <row r="369" spans="1:71" s="3" customFormat="1" ht="18.75" x14ac:dyDescent="0.25">
      <c r="A369" s="320" t="s">
        <v>4700</v>
      </c>
      <c r="B369" s="321"/>
      <c r="C369" s="321"/>
      <c r="D369" s="321"/>
      <c r="E369" s="321"/>
      <c r="F369" s="344"/>
      <c r="G369" s="321"/>
      <c r="H369" s="321"/>
      <c r="I369" s="321"/>
      <c r="J369" s="321"/>
      <c r="K369" s="322"/>
      <c r="L369" s="61">
        <v>144875</v>
      </c>
      <c r="M369" s="61"/>
      <c r="N369" s="61"/>
      <c r="O369" s="61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BR369" s="41"/>
      <c r="BS369" s="2" t="s">
        <v>4700</v>
      </c>
    </row>
    <row r="370" spans="1:71" s="3" customFormat="1" ht="18.75" x14ac:dyDescent="0.25">
      <c r="A370" s="320" t="s">
        <v>4701</v>
      </c>
      <c r="B370" s="321"/>
      <c r="C370" s="321"/>
      <c r="D370" s="321"/>
      <c r="E370" s="321"/>
      <c r="F370" s="344"/>
      <c r="G370" s="321"/>
      <c r="H370" s="321"/>
      <c r="I370" s="321"/>
      <c r="J370" s="321"/>
      <c r="K370" s="322"/>
      <c r="L370" s="61">
        <v>80825</v>
      </c>
      <c r="M370" s="61"/>
      <c r="N370" s="61"/>
      <c r="O370" s="61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R370" s="41"/>
      <c r="BS370" s="2" t="s">
        <v>4701</v>
      </c>
    </row>
    <row r="371" spans="1:71" s="3" customFormat="1" ht="18.75" x14ac:dyDescent="0.25">
      <c r="A371" s="320" t="s">
        <v>957</v>
      </c>
      <c r="B371" s="321"/>
      <c r="C371" s="321"/>
      <c r="D371" s="321"/>
      <c r="E371" s="321"/>
      <c r="F371" s="344"/>
      <c r="G371" s="321"/>
      <c r="H371" s="321"/>
      <c r="I371" s="321"/>
      <c r="J371" s="321"/>
      <c r="K371" s="322"/>
      <c r="L371" s="61">
        <v>384003</v>
      </c>
      <c r="M371" s="61"/>
      <c r="N371" s="61"/>
      <c r="O371" s="61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BR371" s="41"/>
      <c r="BS371" s="2" t="s">
        <v>957</v>
      </c>
    </row>
    <row r="372" spans="1:71" s="3" customFormat="1" ht="18.75" x14ac:dyDescent="0.25">
      <c r="A372" s="320" t="s">
        <v>958</v>
      </c>
      <c r="B372" s="321"/>
      <c r="C372" s="321"/>
      <c r="D372" s="321"/>
      <c r="E372" s="321"/>
      <c r="F372" s="344"/>
      <c r="G372" s="321"/>
      <c r="H372" s="321"/>
      <c r="I372" s="321"/>
      <c r="J372" s="321"/>
      <c r="K372" s="322"/>
      <c r="L372" s="61">
        <v>2636382</v>
      </c>
      <c r="M372" s="61"/>
      <c r="N372" s="61"/>
      <c r="O372" s="61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R372" s="41"/>
      <c r="BS372" s="2" t="s">
        <v>958</v>
      </c>
    </row>
    <row r="373" spans="1:71" s="3" customFormat="1" ht="18.75" x14ac:dyDescent="0.25">
      <c r="A373" s="320" t="s">
        <v>983</v>
      </c>
      <c r="B373" s="321"/>
      <c r="C373" s="321"/>
      <c r="D373" s="321"/>
      <c r="E373" s="321"/>
      <c r="F373" s="344"/>
      <c r="G373" s="321"/>
      <c r="H373" s="321"/>
      <c r="I373" s="321"/>
      <c r="J373" s="321"/>
      <c r="K373" s="322"/>
      <c r="L373" s="61"/>
      <c r="M373" s="61"/>
      <c r="N373" s="61"/>
      <c r="O373" s="61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BR373" s="41"/>
      <c r="BS373" s="2" t="s">
        <v>983</v>
      </c>
    </row>
    <row r="374" spans="1:71" s="3" customFormat="1" ht="18.75" x14ac:dyDescent="0.25">
      <c r="A374" s="320" t="s">
        <v>986</v>
      </c>
      <c r="B374" s="321"/>
      <c r="C374" s="321"/>
      <c r="D374" s="321"/>
      <c r="E374" s="321"/>
      <c r="F374" s="344"/>
      <c r="G374" s="321"/>
      <c r="H374" s="321"/>
      <c r="I374" s="321"/>
      <c r="J374" s="321"/>
      <c r="K374" s="322"/>
      <c r="L374" s="61"/>
      <c r="M374" s="61"/>
      <c r="N374" s="61"/>
      <c r="O374" s="61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BR374" s="41"/>
      <c r="BS374" s="2" t="s">
        <v>986</v>
      </c>
    </row>
    <row r="375" spans="1:71" s="3" customFormat="1" ht="18.75" x14ac:dyDescent="0.25">
      <c r="A375" s="320" t="s">
        <v>4702</v>
      </c>
      <c r="B375" s="321"/>
      <c r="C375" s="321"/>
      <c r="D375" s="321"/>
      <c r="E375" s="321"/>
      <c r="F375" s="344"/>
      <c r="G375" s="321"/>
      <c r="H375" s="321"/>
      <c r="I375" s="321"/>
      <c r="J375" s="321"/>
      <c r="K375" s="322"/>
      <c r="L375" s="61">
        <v>534653</v>
      </c>
      <c r="M375" s="61"/>
      <c r="N375" s="61"/>
      <c r="O375" s="61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BR375" s="41"/>
      <c r="BS375" s="2" t="s">
        <v>4702</v>
      </c>
    </row>
    <row r="376" spans="1:71" s="3" customFormat="1" ht="18.75" x14ac:dyDescent="0.25">
      <c r="A376" s="320" t="s">
        <v>958</v>
      </c>
      <c r="B376" s="321"/>
      <c r="C376" s="321"/>
      <c r="D376" s="321"/>
      <c r="E376" s="321"/>
      <c r="F376" s="344"/>
      <c r="G376" s="321"/>
      <c r="H376" s="321"/>
      <c r="I376" s="321"/>
      <c r="J376" s="321"/>
      <c r="K376" s="322"/>
      <c r="L376" s="61">
        <v>534653</v>
      </c>
      <c r="M376" s="61"/>
      <c r="N376" s="61"/>
      <c r="O376" s="61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BR376" s="41"/>
      <c r="BS376" s="2" t="s">
        <v>958</v>
      </c>
    </row>
    <row r="377" spans="1:71" s="3" customFormat="1" ht="18.75" x14ac:dyDescent="0.25">
      <c r="A377" s="320" t="s">
        <v>988</v>
      </c>
      <c r="B377" s="321"/>
      <c r="C377" s="321"/>
      <c r="D377" s="321"/>
      <c r="E377" s="321"/>
      <c r="F377" s="344"/>
      <c r="G377" s="321"/>
      <c r="H377" s="321"/>
      <c r="I377" s="321"/>
      <c r="J377" s="321"/>
      <c r="K377" s="322"/>
      <c r="L377" s="61">
        <v>38075276</v>
      </c>
      <c r="M377" s="61"/>
      <c r="N377" s="61"/>
      <c r="O377" s="61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R377" s="41"/>
      <c r="BS377" s="2" t="s">
        <v>988</v>
      </c>
    </row>
    <row r="378" spans="1:71" s="3" customFormat="1" ht="18.75" x14ac:dyDescent="0.25">
      <c r="A378" s="320" t="s">
        <v>989</v>
      </c>
      <c r="B378" s="321"/>
      <c r="C378" s="321"/>
      <c r="D378" s="321"/>
      <c r="E378" s="321"/>
      <c r="F378" s="344"/>
      <c r="G378" s="321"/>
      <c r="H378" s="321"/>
      <c r="I378" s="321"/>
      <c r="J378" s="321"/>
      <c r="K378" s="322"/>
      <c r="L378" s="61"/>
      <c r="M378" s="61"/>
      <c r="N378" s="61"/>
      <c r="O378" s="61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R378" s="41"/>
      <c r="BS378" s="2" t="s">
        <v>989</v>
      </c>
    </row>
    <row r="379" spans="1:71" s="3" customFormat="1" ht="18.75" x14ac:dyDescent="0.25">
      <c r="A379" s="320" t="s">
        <v>1024</v>
      </c>
      <c r="B379" s="321"/>
      <c r="C379" s="321"/>
      <c r="D379" s="321"/>
      <c r="E379" s="321"/>
      <c r="F379" s="344"/>
      <c r="G379" s="321"/>
      <c r="H379" s="321"/>
      <c r="I379" s="321"/>
      <c r="J379" s="321"/>
      <c r="K379" s="322"/>
      <c r="L379" s="61">
        <v>983738</v>
      </c>
      <c r="M379" s="61"/>
      <c r="N379" s="61"/>
      <c r="O379" s="61"/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BR379" s="41"/>
      <c r="BS379" s="2" t="s">
        <v>1024</v>
      </c>
    </row>
    <row r="380" spans="1:71" s="3" customFormat="1" ht="18.75" x14ac:dyDescent="0.25">
      <c r="A380" s="320" t="s">
        <v>990</v>
      </c>
      <c r="B380" s="321"/>
      <c r="C380" s="321"/>
      <c r="D380" s="321"/>
      <c r="E380" s="321"/>
      <c r="F380" s="344"/>
      <c r="G380" s="321"/>
      <c r="H380" s="321"/>
      <c r="I380" s="321"/>
      <c r="J380" s="321"/>
      <c r="K380" s="322"/>
      <c r="L380" s="61">
        <v>34922725</v>
      </c>
      <c r="M380" s="61"/>
      <c r="N380" s="61"/>
      <c r="O380" s="61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R380" s="41"/>
      <c r="BS380" s="2" t="s">
        <v>990</v>
      </c>
    </row>
    <row r="381" spans="1:71" s="3" customFormat="1" ht="18.75" x14ac:dyDescent="0.25">
      <c r="A381" s="320" t="s">
        <v>991</v>
      </c>
      <c r="B381" s="321"/>
      <c r="C381" s="321"/>
      <c r="D381" s="321"/>
      <c r="E381" s="321"/>
      <c r="F381" s="344"/>
      <c r="G381" s="321"/>
      <c r="H381" s="321"/>
      <c r="I381" s="321"/>
      <c r="J381" s="321"/>
      <c r="K381" s="322"/>
      <c r="L381" s="61">
        <v>152977</v>
      </c>
      <c r="M381" s="61"/>
      <c r="N381" s="61"/>
      <c r="O381" s="61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BR381" s="41"/>
      <c r="BS381" s="2" t="s">
        <v>991</v>
      </c>
    </row>
    <row r="382" spans="1:71" s="3" customFormat="1" ht="18.75" x14ac:dyDescent="0.25">
      <c r="A382" s="320" t="s">
        <v>1025</v>
      </c>
      <c r="B382" s="321"/>
      <c r="C382" s="321"/>
      <c r="D382" s="321"/>
      <c r="E382" s="321"/>
      <c r="F382" s="344"/>
      <c r="G382" s="321"/>
      <c r="H382" s="321"/>
      <c r="I382" s="321"/>
      <c r="J382" s="321"/>
      <c r="K382" s="322"/>
      <c r="L382" s="61">
        <v>22669</v>
      </c>
      <c r="M382" s="61"/>
      <c r="N382" s="61"/>
      <c r="O382" s="61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R382" s="41"/>
      <c r="BS382" s="2" t="s">
        <v>1025</v>
      </c>
    </row>
    <row r="383" spans="1:71" s="3" customFormat="1" ht="18.75" x14ac:dyDescent="0.25">
      <c r="A383" s="320" t="s">
        <v>993</v>
      </c>
      <c r="B383" s="321"/>
      <c r="C383" s="321"/>
      <c r="D383" s="321"/>
      <c r="E383" s="321"/>
      <c r="F383" s="344"/>
      <c r="G383" s="321"/>
      <c r="H383" s="321"/>
      <c r="I383" s="321"/>
      <c r="J383" s="321"/>
      <c r="K383" s="322"/>
      <c r="L383" s="61">
        <v>534653</v>
      </c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R383" s="41"/>
      <c r="BS383" s="2" t="s">
        <v>993</v>
      </c>
    </row>
    <row r="384" spans="1:71" s="3" customFormat="1" ht="18.75" x14ac:dyDescent="0.25">
      <c r="A384" s="320" t="s">
        <v>994</v>
      </c>
      <c r="B384" s="321"/>
      <c r="C384" s="321"/>
      <c r="D384" s="321"/>
      <c r="E384" s="321"/>
      <c r="F384" s="344"/>
      <c r="G384" s="321"/>
      <c r="H384" s="321"/>
      <c r="I384" s="321"/>
      <c r="J384" s="321"/>
      <c r="K384" s="322"/>
      <c r="L384" s="61">
        <v>969647</v>
      </c>
      <c r="M384" s="61"/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R384" s="41"/>
      <c r="BS384" s="2" t="s">
        <v>994</v>
      </c>
    </row>
    <row r="385" spans="1:95" s="3" customFormat="1" ht="18.75" x14ac:dyDescent="0.25">
      <c r="A385" s="320" t="s">
        <v>995</v>
      </c>
      <c r="B385" s="321"/>
      <c r="C385" s="321"/>
      <c r="D385" s="321"/>
      <c r="E385" s="321"/>
      <c r="F385" s="344"/>
      <c r="G385" s="321"/>
      <c r="H385" s="321"/>
      <c r="I385" s="321"/>
      <c r="J385" s="321"/>
      <c r="K385" s="322"/>
      <c r="L385" s="61">
        <v>511536</v>
      </c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R385" s="41"/>
      <c r="BS385" s="2" t="s">
        <v>995</v>
      </c>
    </row>
    <row r="386" spans="1:95" s="3" customFormat="1" ht="18.75" x14ac:dyDescent="0.25">
      <c r="A386" s="320" t="s">
        <v>996</v>
      </c>
      <c r="B386" s="321"/>
      <c r="C386" s="321"/>
      <c r="D386" s="321"/>
      <c r="E386" s="321"/>
      <c r="F386" s="344"/>
      <c r="G386" s="321"/>
      <c r="H386" s="321"/>
      <c r="I386" s="321"/>
      <c r="J386" s="321"/>
      <c r="K386" s="322"/>
      <c r="L386" s="61">
        <v>37540623</v>
      </c>
      <c r="M386" s="61"/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R386" s="41"/>
      <c r="BS386" s="2" t="s">
        <v>996</v>
      </c>
    </row>
    <row r="387" spans="1:95" s="3" customFormat="1" ht="18.75" x14ac:dyDescent="0.25">
      <c r="A387" s="320" t="s">
        <v>997</v>
      </c>
      <c r="B387" s="321"/>
      <c r="C387" s="321"/>
      <c r="D387" s="321"/>
      <c r="E387" s="321"/>
      <c r="F387" s="344"/>
      <c r="G387" s="321"/>
      <c r="H387" s="321"/>
      <c r="I387" s="321"/>
      <c r="J387" s="321"/>
      <c r="K387" s="322"/>
      <c r="L387" s="61">
        <v>1952112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R387" s="41"/>
      <c r="BS387" s="2" t="s">
        <v>997</v>
      </c>
    </row>
    <row r="388" spans="1:95" s="3" customFormat="1" ht="18.75" x14ac:dyDescent="0.25">
      <c r="A388" s="317" t="s">
        <v>988</v>
      </c>
      <c r="B388" s="318"/>
      <c r="C388" s="318"/>
      <c r="D388" s="318"/>
      <c r="E388" s="318"/>
      <c r="F388" s="345"/>
      <c r="G388" s="318"/>
      <c r="H388" s="318"/>
      <c r="I388" s="318"/>
      <c r="J388" s="318"/>
      <c r="K388" s="319"/>
      <c r="L388" s="39">
        <v>39492735</v>
      </c>
      <c r="M388" s="39"/>
      <c r="N388" s="39"/>
      <c r="O388" s="39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R388" s="41"/>
      <c r="BT388" s="41" t="s">
        <v>988</v>
      </c>
    </row>
    <row r="389" spans="1:95" s="3" customFormat="1" ht="18.75" x14ac:dyDescent="0.25">
      <c r="A389" s="320" t="s">
        <v>998</v>
      </c>
      <c r="B389" s="321"/>
      <c r="C389" s="321"/>
      <c r="D389" s="321"/>
      <c r="E389" s="321"/>
      <c r="F389" s="344"/>
      <c r="G389" s="321"/>
      <c r="H389" s="321"/>
      <c r="I389" s="321"/>
      <c r="J389" s="321"/>
      <c r="K389" s="322"/>
      <c r="L389" s="61">
        <v>829347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R389" s="41"/>
      <c r="BS389" s="2" t="s">
        <v>998</v>
      </c>
      <c r="BT389" s="41"/>
    </row>
    <row r="390" spans="1:95" s="3" customFormat="1" ht="18.75" x14ac:dyDescent="0.25">
      <c r="A390" s="320" t="s">
        <v>999</v>
      </c>
      <c r="B390" s="321"/>
      <c r="C390" s="321"/>
      <c r="D390" s="321"/>
      <c r="E390" s="321"/>
      <c r="F390" s="344"/>
      <c r="G390" s="321"/>
      <c r="H390" s="321"/>
      <c r="I390" s="321"/>
      <c r="J390" s="321"/>
      <c r="K390" s="322"/>
      <c r="L390" s="61">
        <v>1382246</v>
      </c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R390" s="41"/>
      <c r="BS390" s="2" t="s">
        <v>999</v>
      </c>
      <c r="BT390" s="41"/>
    </row>
    <row r="391" spans="1:95" s="3" customFormat="1" ht="18.75" x14ac:dyDescent="0.25">
      <c r="A391" s="320" t="s">
        <v>1000</v>
      </c>
      <c r="B391" s="321"/>
      <c r="C391" s="321"/>
      <c r="D391" s="321"/>
      <c r="E391" s="321"/>
      <c r="F391" s="344"/>
      <c r="G391" s="321"/>
      <c r="H391" s="321"/>
      <c r="I391" s="321"/>
      <c r="J391" s="321"/>
      <c r="K391" s="322"/>
      <c r="L391" s="61">
        <v>987318</v>
      </c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R391" s="41"/>
      <c r="BS391" s="2" t="s">
        <v>1000</v>
      </c>
      <c r="BT391" s="41"/>
    </row>
    <row r="392" spans="1:95" s="3" customFormat="1" ht="18.75" x14ac:dyDescent="0.25">
      <c r="A392" s="320" t="s">
        <v>1001</v>
      </c>
      <c r="B392" s="321"/>
      <c r="C392" s="321"/>
      <c r="D392" s="321"/>
      <c r="E392" s="321"/>
      <c r="F392" s="344"/>
      <c r="G392" s="321"/>
      <c r="H392" s="321"/>
      <c r="I392" s="321"/>
      <c r="J392" s="321"/>
      <c r="K392" s="322"/>
      <c r="L392" s="61">
        <v>789855</v>
      </c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R392" s="41"/>
      <c r="BS392" s="2" t="s">
        <v>1001</v>
      </c>
      <c r="BT392" s="41"/>
    </row>
    <row r="393" spans="1:95" s="3" customFormat="1" ht="18.75" x14ac:dyDescent="0.25">
      <c r="A393" s="317" t="s">
        <v>988</v>
      </c>
      <c r="B393" s="318"/>
      <c r="C393" s="318"/>
      <c r="D393" s="318"/>
      <c r="E393" s="318"/>
      <c r="F393" s="345"/>
      <c r="G393" s="318"/>
      <c r="H393" s="318"/>
      <c r="I393" s="318"/>
      <c r="J393" s="318"/>
      <c r="K393" s="319"/>
      <c r="L393" s="39">
        <v>43481501</v>
      </c>
      <c r="M393" s="39"/>
      <c r="N393" s="39"/>
      <c r="O393" s="39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R393" s="41"/>
      <c r="BT393" s="41" t="s">
        <v>988</v>
      </c>
    </row>
    <row r="394" spans="1:95" s="3" customFormat="1" ht="18.75" x14ac:dyDescent="0.25">
      <c r="A394" s="320" t="s">
        <v>4703</v>
      </c>
      <c r="B394" s="321"/>
      <c r="C394" s="321"/>
      <c r="D394" s="321"/>
      <c r="E394" s="321"/>
      <c r="F394" s="344"/>
      <c r="G394" s="321"/>
      <c r="H394" s="321"/>
      <c r="I394" s="321"/>
      <c r="J394" s="321"/>
      <c r="K394" s="322"/>
      <c r="L394" s="61">
        <v>44016154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R394" s="41"/>
      <c r="BS394" s="2" t="s">
        <v>4703</v>
      </c>
      <c r="BT394" s="41"/>
    </row>
    <row r="395" spans="1:95" s="3" customFormat="1" ht="18.75" x14ac:dyDescent="0.25">
      <c r="A395" s="320" t="s">
        <v>1003</v>
      </c>
      <c r="B395" s="321"/>
      <c r="C395" s="321"/>
      <c r="D395" s="321"/>
      <c r="E395" s="321"/>
      <c r="F395" s="344"/>
      <c r="G395" s="321"/>
      <c r="H395" s="321"/>
      <c r="I395" s="321"/>
      <c r="J395" s="321"/>
      <c r="K395" s="322"/>
      <c r="L395" s="61">
        <v>1320485</v>
      </c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R395" s="41"/>
      <c r="BS395" s="2" t="s">
        <v>1003</v>
      </c>
      <c r="BT395" s="41"/>
    </row>
    <row r="396" spans="1:95" s="116" customFormat="1" ht="18.75" x14ac:dyDescent="0.25">
      <c r="A396" s="324" t="s">
        <v>5479</v>
      </c>
      <c r="B396" s="325"/>
      <c r="C396" s="325"/>
      <c r="D396" s="325"/>
      <c r="E396" s="325"/>
      <c r="F396" s="348"/>
      <c r="G396" s="325"/>
      <c r="H396" s="325"/>
      <c r="I396" s="325"/>
      <c r="J396" s="325"/>
      <c r="K396" s="326"/>
      <c r="L396" s="117">
        <f>L394+L395</f>
        <v>45336639</v>
      </c>
      <c r="M396" s="117"/>
      <c r="N396" s="117"/>
      <c r="O396" s="117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65"/>
      <c r="AS396" s="65"/>
      <c r="AT396" s="65"/>
      <c r="AU396" s="65"/>
      <c r="AV396" s="65"/>
      <c r="AW396" s="65"/>
      <c r="AX396" s="65"/>
      <c r="AY396" s="65"/>
      <c r="AZ396" s="65"/>
      <c r="BA396" s="65"/>
      <c r="BB396" s="65"/>
      <c r="BC396" s="65"/>
      <c r="BD396" s="65"/>
      <c r="BE396" s="65"/>
      <c r="BF396" s="65"/>
      <c r="BG396" s="65"/>
      <c r="BH396" s="65"/>
      <c r="BI396" s="65"/>
      <c r="BJ396" s="65"/>
      <c r="BK396" s="65"/>
      <c r="BL396" s="65"/>
      <c r="BM396" s="65"/>
      <c r="BN396" s="65"/>
      <c r="BO396" s="65"/>
      <c r="BP396" s="65"/>
      <c r="BQ396" s="65"/>
      <c r="BR396" s="65"/>
      <c r="BS396" s="65"/>
      <c r="BT396" s="65"/>
      <c r="BU396" s="65" t="s">
        <v>1004</v>
      </c>
      <c r="BV396" s="65"/>
      <c r="BW396" s="65"/>
    </row>
    <row r="397" spans="1:95" s="121" customFormat="1" ht="15" customHeight="1" x14ac:dyDescent="0.25">
      <c r="A397" s="327" t="s">
        <v>5480</v>
      </c>
      <c r="B397" s="328"/>
      <c r="C397" s="328"/>
      <c r="D397" s="328"/>
      <c r="E397" s="328"/>
      <c r="F397" s="346"/>
      <c r="G397" s="328"/>
      <c r="H397" s="328"/>
      <c r="I397" s="328"/>
      <c r="J397" s="328"/>
      <c r="K397" s="329"/>
      <c r="L397" s="118">
        <f>L380*1.052*1.021*1.035*1.025*1.02*1.03</f>
        <v>41807213.055495255</v>
      </c>
      <c r="M397" s="119"/>
      <c r="N397" s="120"/>
      <c r="O397" s="120"/>
      <c r="P397" s="154"/>
      <c r="Q397" s="154"/>
      <c r="R397" s="154"/>
      <c r="S397" s="154"/>
      <c r="T397" s="154"/>
      <c r="U397" s="154"/>
      <c r="V397" s="172"/>
      <c r="W397" s="159"/>
      <c r="X397" s="158"/>
      <c r="Y397" s="179"/>
      <c r="Z397" s="1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65"/>
      <c r="AS397" s="65"/>
      <c r="AT397" s="65"/>
      <c r="AU397" s="65"/>
      <c r="AV397" s="65"/>
      <c r="AW397" s="65"/>
      <c r="AX397" s="65"/>
      <c r="AY397" s="65"/>
      <c r="AZ397" s="65"/>
      <c r="BA397" s="65"/>
      <c r="BB397" s="65"/>
      <c r="BC397" s="65"/>
      <c r="BD397" s="65"/>
      <c r="BE397" s="65"/>
      <c r="BF397" s="65"/>
      <c r="BG397" s="65"/>
      <c r="BH397" s="65"/>
      <c r="BI397" s="65"/>
      <c r="BJ397" s="65"/>
      <c r="BK397" s="65"/>
      <c r="BL397" s="65"/>
      <c r="BM397" s="65"/>
      <c r="BN397" s="65"/>
      <c r="BO397" s="65"/>
      <c r="BP397" s="65"/>
      <c r="BQ397" s="65"/>
      <c r="BR397" s="65"/>
      <c r="BS397" s="65"/>
      <c r="BT397" s="65"/>
      <c r="BU397" s="65"/>
      <c r="BV397" s="65"/>
      <c r="BW397" s="65"/>
      <c r="CG397" s="122"/>
      <c r="CI397" s="122" t="s">
        <v>1004</v>
      </c>
      <c r="CK397" s="123"/>
      <c r="CL397" s="124"/>
      <c r="CM397" s="124"/>
      <c r="CN397" s="124"/>
      <c r="CO397" s="124"/>
      <c r="CP397" s="124"/>
      <c r="CQ397" s="124"/>
    </row>
    <row r="398" spans="1:95" s="121" customFormat="1" ht="15" customHeight="1" x14ac:dyDescent="0.25">
      <c r="A398" s="327" t="s">
        <v>5486</v>
      </c>
      <c r="B398" s="328"/>
      <c r="C398" s="328"/>
      <c r="D398" s="328"/>
      <c r="E398" s="328"/>
      <c r="F398" s="346"/>
      <c r="G398" s="328"/>
      <c r="H398" s="328"/>
      <c r="I398" s="328"/>
      <c r="J398" s="328"/>
      <c r="K398" s="329"/>
      <c r="L398" s="118">
        <f>L383*1.03</f>
        <v>550692.59</v>
      </c>
      <c r="M398" s="119"/>
      <c r="N398" s="120"/>
      <c r="O398" s="120"/>
      <c r="P398" s="154"/>
      <c r="Q398" s="154"/>
      <c r="R398" s="154"/>
      <c r="S398" s="154"/>
      <c r="T398" s="154"/>
      <c r="U398" s="154"/>
      <c r="V398" s="172"/>
      <c r="W398" s="159"/>
      <c r="X398" s="158"/>
      <c r="Y398" s="188"/>
      <c r="Z398" s="1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65"/>
      <c r="AS398" s="65"/>
      <c r="AT398" s="65"/>
      <c r="AU398" s="65"/>
      <c r="AV398" s="65"/>
      <c r="AW398" s="65"/>
      <c r="AX398" s="65"/>
      <c r="AY398" s="65"/>
      <c r="AZ398" s="65"/>
      <c r="BA398" s="65"/>
      <c r="BB398" s="65"/>
      <c r="BC398" s="65"/>
      <c r="BD398" s="65"/>
      <c r="BE398" s="65"/>
      <c r="BF398" s="65"/>
      <c r="BG398" s="65"/>
      <c r="BH398" s="65"/>
      <c r="BI398" s="65"/>
      <c r="BJ398" s="65"/>
      <c r="BK398" s="65"/>
      <c r="BL398" s="65"/>
      <c r="BM398" s="65"/>
      <c r="BN398" s="65"/>
      <c r="BO398" s="65"/>
      <c r="BP398" s="65"/>
      <c r="BQ398" s="65"/>
      <c r="BR398" s="65"/>
      <c r="BS398" s="65"/>
      <c r="BT398" s="65"/>
      <c r="BU398" s="65"/>
      <c r="BV398" s="65"/>
      <c r="BW398" s="65"/>
      <c r="CG398" s="122"/>
      <c r="CI398" s="122" t="s">
        <v>1004</v>
      </c>
      <c r="CK398" s="123"/>
      <c r="CL398" s="124"/>
      <c r="CM398" s="124"/>
      <c r="CN398" s="124"/>
      <c r="CO398" s="124"/>
      <c r="CP398" s="124"/>
      <c r="CQ398" s="124"/>
    </row>
    <row r="399" spans="1:95" s="121" customFormat="1" ht="15" customHeight="1" x14ac:dyDescent="0.25">
      <c r="A399" s="327" t="s">
        <v>5481</v>
      </c>
      <c r="B399" s="328"/>
      <c r="C399" s="328"/>
      <c r="D399" s="328"/>
      <c r="E399" s="328"/>
      <c r="F399" s="346"/>
      <c r="G399" s="328"/>
      <c r="H399" s="328"/>
      <c r="I399" s="328"/>
      <c r="J399" s="328"/>
      <c r="K399" s="329"/>
      <c r="L399" s="118">
        <f>L396-L397-L398</f>
        <v>2978733.3545047455</v>
      </c>
      <c r="M399" s="119"/>
      <c r="N399" s="120"/>
      <c r="O399" s="120"/>
      <c r="P399" s="154"/>
      <c r="Q399" s="154"/>
      <c r="R399" s="154"/>
      <c r="S399" s="154"/>
      <c r="T399" s="154"/>
      <c r="U399" s="154"/>
      <c r="V399" s="172"/>
      <c r="W399" s="159"/>
      <c r="X399" s="158"/>
      <c r="Y399" s="188"/>
      <c r="Z399" s="1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65"/>
      <c r="AS399" s="65"/>
      <c r="AT399" s="65"/>
      <c r="AU399" s="65"/>
      <c r="AV399" s="65"/>
      <c r="AW399" s="65"/>
      <c r="AX399" s="65"/>
      <c r="AY399" s="65"/>
      <c r="AZ399" s="65"/>
      <c r="BA399" s="65"/>
      <c r="BB399" s="65"/>
      <c r="BC399" s="65"/>
      <c r="BD399" s="65"/>
      <c r="BE399" s="65"/>
      <c r="BF399" s="65"/>
      <c r="BG399" s="65"/>
      <c r="BH399" s="65"/>
      <c r="BI399" s="65"/>
      <c r="BJ399" s="65"/>
      <c r="BK399" s="65"/>
      <c r="BL399" s="65"/>
      <c r="BM399" s="65"/>
      <c r="BN399" s="65"/>
      <c r="BO399" s="65"/>
      <c r="BP399" s="65"/>
      <c r="BQ399" s="65"/>
      <c r="BR399" s="65"/>
      <c r="BS399" s="65"/>
      <c r="BT399" s="65"/>
      <c r="BU399" s="65"/>
      <c r="BV399" s="65"/>
      <c r="BW399" s="65"/>
      <c r="CG399" s="122"/>
      <c r="CI399" s="122" t="s">
        <v>1004</v>
      </c>
      <c r="CK399" s="123"/>
      <c r="CL399" s="124"/>
      <c r="CM399" s="124"/>
      <c r="CN399" s="124"/>
      <c r="CO399" s="124"/>
      <c r="CP399" s="124"/>
      <c r="CQ399" s="124"/>
    </row>
    <row r="400" spans="1:95" s="65" customFormat="1" ht="15" customHeight="1" x14ac:dyDescent="0.25">
      <c r="A400" s="330" t="s">
        <v>5482</v>
      </c>
      <c r="B400" s="331"/>
      <c r="C400" s="331"/>
      <c r="D400" s="331"/>
      <c r="E400" s="331"/>
      <c r="F400" s="349"/>
      <c r="G400" s="331"/>
      <c r="H400" s="331"/>
      <c r="I400" s="331"/>
      <c r="J400" s="331"/>
      <c r="K400" s="332"/>
      <c r="L400" s="125">
        <f>'00-ЭС1.СУБ'!L202</f>
        <v>1</v>
      </c>
      <c r="M400" s="89"/>
      <c r="N400" s="126"/>
      <c r="O400" s="89"/>
      <c r="P400" s="154"/>
      <c r="Q400" s="154"/>
      <c r="R400" s="154"/>
      <c r="S400" s="154"/>
      <c r="T400" s="154"/>
      <c r="U400" s="154"/>
      <c r="V400" s="172"/>
      <c r="W400" s="159"/>
      <c r="X400" s="158"/>
      <c r="Y400" s="188"/>
      <c r="Z400" s="1"/>
      <c r="CG400" s="95"/>
      <c r="CH400" s="101" t="s">
        <v>1003</v>
      </c>
      <c r="CI400" s="95"/>
      <c r="CK400" s="127"/>
    </row>
    <row r="401" spans="1:91" s="65" customFormat="1" ht="28.5" customHeight="1" x14ac:dyDescent="0.25">
      <c r="A401" s="330" t="s">
        <v>5483</v>
      </c>
      <c r="B401" s="331"/>
      <c r="C401" s="331"/>
      <c r="D401" s="331"/>
      <c r="E401" s="331"/>
      <c r="F401" s="349"/>
      <c r="G401" s="331"/>
      <c r="H401" s="331"/>
      <c r="I401" s="331"/>
      <c r="J401" s="331"/>
      <c r="K401" s="332"/>
      <c r="L401" s="128">
        <f>L397+L398+L399*L400</f>
        <v>45336639</v>
      </c>
      <c r="M401" s="129"/>
      <c r="N401" s="98"/>
      <c r="O401" s="98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Z401" s="1"/>
      <c r="CG401" s="95"/>
      <c r="CI401" s="95" t="s">
        <v>1004</v>
      </c>
      <c r="CK401" s="130"/>
    </row>
    <row r="402" spans="1:91" s="65" customFormat="1" ht="15" customHeight="1" x14ac:dyDescent="0.25">
      <c r="A402" s="333" t="s">
        <v>1005</v>
      </c>
      <c r="B402" s="334"/>
      <c r="C402" s="334"/>
      <c r="D402" s="334"/>
      <c r="E402" s="334"/>
      <c r="F402" s="350"/>
      <c r="G402" s="334"/>
      <c r="H402" s="334"/>
      <c r="I402" s="334"/>
      <c r="J402" s="334"/>
      <c r="K402" s="335"/>
      <c r="L402" s="131">
        <f>L401*0.2</f>
        <v>9067327.8000000007</v>
      </c>
      <c r="M402" s="89"/>
      <c r="N402" s="89"/>
      <c r="O402" s="89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Z402" s="1"/>
      <c r="CG402" s="95"/>
      <c r="CH402" s="101" t="s">
        <v>1005</v>
      </c>
      <c r="CI402" s="95"/>
    </row>
    <row r="403" spans="1:91" s="65" customFormat="1" ht="15" customHeight="1" x14ac:dyDescent="0.25">
      <c r="A403" s="330" t="s">
        <v>1006</v>
      </c>
      <c r="B403" s="331"/>
      <c r="C403" s="331"/>
      <c r="D403" s="331"/>
      <c r="E403" s="331"/>
      <c r="F403" s="349"/>
      <c r="G403" s="331"/>
      <c r="H403" s="331"/>
      <c r="I403" s="331"/>
      <c r="J403" s="331"/>
      <c r="K403" s="332"/>
      <c r="L403" s="132">
        <f>L401+L402</f>
        <v>54403966.799999997</v>
      </c>
      <c r="M403" s="98"/>
      <c r="N403" s="98"/>
      <c r="O403" s="98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Z403" s="1"/>
      <c r="CG403" s="95"/>
      <c r="CI403" s="95"/>
      <c r="CJ403" s="95" t="s">
        <v>1006</v>
      </c>
      <c r="CM403" s="127"/>
    </row>
    <row r="404" spans="1:91" s="16" customFormat="1" ht="12.75" customHeight="1" x14ac:dyDescent="0.2">
      <c r="A404" s="323"/>
      <c r="B404" s="323"/>
      <c r="C404" s="323"/>
      <c r="D404" s="323"/>
      <c r="E404" s="323"/>
      <c r="F404" s="347"/>
      <c r="G404" s="323"/>
      <c r="H404" s="323"/>
      <c r="I404" s="323"/>
      <c r="J404" s="323"/>
      <c r="K404" s="323"/>
      <c r="L404" s="323"/>
      <c r="M404" s="323"/>
      <c r="N404" s="323"/>
      <c r="O404" s="323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Z404" s="1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  <c r="BN404" s="25"/>
      <c r="BO404" s="25"/>
      <c r="BP404" s="25"/>
      <c r="BQ404" s="25"/>
      <c r="BR404" s="25"/>
      <c r="BS404" s="25"/>
      <c r="BT404" s="25"/>
      <c r="BU404" s="25"/>
      <c r="BV404" s="25"/>
    </row>
    <row r="405" spans="1:91" s="135" customFormat="1" ht="12.75" customHeight="1" x14ac:dyDescent="0.2">
      <c r="A405" s="287" t="s">
        <v>5484</v>
      </c>
      <c r="B405" s="287"/>
      <c r="C405" s="287"/>
      <c r="D405" s="287"/>
      <c r="E405" s="287"/>
      <c r="F405" s="336"/>
      <c r="G405" s="287"/>
      <c r="H405" s="287"/>
      <c r="I405" s="287"/>
      <c r="J405" s="287"/>
      <c r="K405" s="287"/>
      <c r="L405" s="287"/>
      <c r="M405" s="287"/>
      <c r="N405" s="287"/>
      <c r="O405" s="287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Z405" s="1"/>
      <c r="AA405" s="134"/>
      <c r="AB405" s="134"/>
      <c r="AC405" s="134"/>
      <c r="AD405" s="134"/>
      <c r="AE405" s="134"/>
      <c r="AF405" s="134"/>
      <c r="AG405" s="134"/>
      <c r="AH405" s="134"/>
      <c r="AI405" s="134"/>
      <c r="AJ405" s="134"/>
      <c r="AK405" s="134"/>
      <c r="AL405" s="134"/>
      <c r="AM405" s="134"/>
      <c r="AN405" s="134"/>
      <c r="AO405" s="134"/>
      <c r="AP405" s="134"/>
      <c r="AQ405" s="134"/>
      <c r="AR405" s="134"/>
      <c r="AS405" s="134"/>
      <c r="AT405" s="134"/>
      <c r="AU405" s="134"/>
      <c r="AV405" s="134"/>
      <c r="AW405" s="134"/>
      <c r="AX405" s="134"/>
      <c r="AY405" s="134"/>
      <c r="AZ405" s="134"/>
      <c r="BA405" s="134"/>
      <c r="BB405" s="134"/>
      <c r="BC405" s="134"/>
      <c r="BD405" s="134"/>
      <c r="BE405" s="134"/>
      <c r="BF405" s="134"/>
      <c r="BG405" s="134"/>
      <c r="BH405" s="134"/>
      <c r="BI405" s="134"/>
      <c r="BJ405" s="134"/>
      <c r="BK405" s="134"/>
      <c r="BL405" s="134"/>
      <c r="BM405" s="134"/>
      <c r="BN405" s="134"/>
      <c r="BO405" s="134"/>
      <c r="BP405" s="134"/>
      <c r="BQ405" s="134"/>
      <c r="BR405" s="134"/>
      <c r="BS405" s="134"/>
      <c r="BT405" s="134"/>
      <c r="BU405" s="134"/>
      <c r="BV405" s="134"/>
    </row>
    <row r="406" spans="1:91" s="135" customFormat="1" ht="12.75" customHeight="1" x14ac:dyDescent="0.2">
      <c r="A406" s="288" t="s">
        <v>1007</v>
      </c>
      <c r="B406" s="288"/>
      <c r="C406" s="288"/>
      <c r="D406" s="288"/>
      <c r="E406" s="288"/>
      <c r="F406" s="337"/>
      <c r="G406" s="288"/>
      <c r="H406" s="288"/>
      <c r="I406" s="288"/>
      <c r="J406" s="288"/>
      <c r="K406" s="288"/>
      <c r="L406" s="288"/>
      <c r="M406" s="288"/>
      <c r="N406" s="288"/>
      <c r="O406" s="288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Z406" s="1"/>
      <c r="AA406" s="134"/>
      <c r="AB406" s="134"/>
      <c r="AC406" s="134"/>
      <c r="AD406" s="134"/>
      <c r="AE406" s="134"/>
      <c r="AF406" s="134"/>
      <c r="AG406" s="134"/>
      <c r="AH406" s="134"/>
      <c r="AI406" s="134"/>
      <c r="AJ406" s="134"/>
      <c r="AK406" s="134"/>
      <c r="AL406" s="134"/>
      <c r="AM406" s="134"/>
      <c r="AN406" s="134"/>
      <c r="AO406" s="134"/>
      <c r="AP406" s="134"/>
      <c r="AQ406" s="134"/>
      <c r="AR406" s="134"/>
      <c r="AS406" s="134"/>
      <c r="AT406" s="134"/>
      <c r="AU406" s="134"/>
      <c r="AV406" s="134"/>
      <c r="AW406" s="134"/>
      <c r="AX406" s="134"/>
      <c r="AY406" s="134"/>
      <c r="AZ406" s="134"/>
      <c r="BA406" s="134"/>
      <c r="BB406" s="134"/>
      <c r="BC406" s="134"/>
      <c r="BD406" s="134"/>
      <c r="BE406" s="134"/>
      <c r="BF406" s="134"/>
      <c r="BG406" s="134"/>
      <c r="BH406" s="134"/>
      <c r="BI406" s="134"/>
      <c r="BJ406" s="134"/>
      <c r="BK406" s="134"/>
      <c r="BL406" s="134"/>
      <c r="BM406" s="134"/>
      <c r="BN406" s="134"/>
      <c r="BO406" s="134"/>
      <c r="BP406" s="134"/>
      <c r="BQ406" s="134"/>
      <c r="BR406" s="134"/>
      <c r="BS406" s="134"/>
      <c r="BT406" s="134"/>
      <c r="BU406" s="134"/>
      <c r="BV406" s="134"/>
    </row>
    <row r="407" spans="1:91" s="135" customFormat="1" ht="13.5" customHeight="1" x14ac:dyDescent="0.2">
      <c r="A407" s="137"/>
      <c r="B407" s="137"/>
      <c r="C407" s="137"/>
      <c r="D407" s="137"/>
      <c r="E407" s="137"/>
      <c r="F407" s="209"/>
      <c r="G407" s="137"/>
      <c r="H407" s="138"/>
      <c r="I407" s="139"/>
      <c r="J407" s="139"/>
      <c r="K407" s="139"/>
      <c r="L407" s="139"/>
      <c r="M407" s="137"/>
      <c r="N407" s="137"/>
      <c r="O407" s="137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Z407" s="1"/>
      <c r="AA407" s="134"/>
      <c r="AB407" s="134"/>
      <c r="AC407" s="134"/>
      <c r="AD407" s="134"/>
      <c r="AE407" s="134"/>
      <c r="AF407" s="134"/>
      <c r="AG407" s="134"/>
      <c r="AH407" s="134"/>
      <c r="AI407" s="134"/>
      <c r="AJ407" s="134"/>
      <c r="AK407" s="134"/>
      <c r="AL407" s="134"/>
      <c r="AM407" s="134"/>
      <c r="AN407" s="134"/>
      <c r="AO407" s="134"/>
      <c r="AP407" s="134"/>
      <c r="AQ407" s="134"/>
      <c r="AR407" s="134"/>
      <c r="AS407" s="134"/>
      <c r="AT407" s="134"/>
      <c r="AU407" s="134"/>
      <c r="AV407" s="134"/>
      <c r="AW407" s="134"/>
      <c r="AX407" s="134"/>
      <c r="AY407" s="134"/>
      <c r="AZ407" s="134"/>
      <c r="BA407" s="134"/>
      <c r="BB407" s="134"/>
      <c r="BC407" s="134"/>
      <c r="BD407" s="134"/>
      <c r="BE407" s="134"/>
      <c r="BF407" s="134"/>
      <c r="BG407" s="134"/>
      <c r="BH407" s="134"/>
      <c r="BI407" s="134"/>
      <c r="BJ407" s="134"/>
      <c r="BK407" s="134"/>
      <c r="BL407" s="134"/>
      <c r="BM407" s="134"/>
      <c r="BN407" s="134"/>
      <c r="BO407" s="134"/>
      <c r="BP407" s="134"/>
      <c r="BQ407" s="134"/>
      <c r="BR407" s="134"/>
      <c r="BS407" s="134"/>
      <c r="BT407" s="134"/>
      <c r="BU407" s="134"/>
      <c r="BV407" s="134"/>
    </row>
    <row r="408" spans="1:91" s="135" customFormat="1" ht="12.75" customHeight="1" x14ac:dyDescent="0.2">
      <c r="A408" s="287" t="s">
        <v>5485</v>
      </c>
      <c r="B408" s="287"/>
      <c r="C408" s="287"/>
      <c r="D408" s="287"/>
      <c r="E408" s="287"/>
      <c r="F408" s="336"/>
      <c r="G408" s="287"/>
      <c r="H408" s="287"/>
      <c r="I408" s="287"/>
      <c r="J408" s="287"/>
      <c r="K408" s="287"/>
      <c r="L408" s="287"/>
      <c r="M408" s="287"/>
      <c r="N408" s="287"/>
      <c r="O408" s="287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Z408" s="1"/>
      <c r="AA408" s="134"/>
      <c r="AB408" s="134"/>
      <c r="AC408" s="134"/>
      <c r="AD408" s="134"/>
      <c r="AE408" s="134"/>
      <c r="AF408" s="134"/>
      <c r="AG408" s="134"/>
      <c r="AH408" s="134"/>
      <c r="AI408" s="134"/>
      <c r="AJ408" s="134"/>
      <c r="AK408" s="134"/>
      <c r="AL408" s="134"/>
      <c r="AM408" s="134"/>
      <c r="AN408" s="134"/>
      <c r="AO408" s="134"/>
      <c r="AP408" s="134"/>
      <c r="AQ408" s="134"/>
      <c r="AR408" s="134"/>
      <c r="AS408" s="134"/>
      <c r="AT408" s="134"/>
      <c r="AU408" s="134"/>
      <c r="AV408" s="134"/>
      <c r="AW408" s="134"/>
      <c r="AX408" s="134"/>
      <c r="AY408" s="134"/>
      <c r="AZ408" s="134"/>
      <c r="BA408" s="134"/>
      <c r="BB408" s="134"/>
      <c r="BC408" s="134"/>
      <c r="BD408" s="134"/>
      <c r="BE408" s="134"/>
      <c r="BF408" s="134"/>
      <c r="BG408" s="134"/>
      <c r="BH408" s="134"/>
      <c r="BI408" s="134"/>
      <c r="BJ408" s="134"/>
      <c r="BK408" s="134"/>
      <c r="BL408" s="134"/>
      <c r="BM408" s="134"/>
      <c r="BN408" s="134"/>
      <c r="BO408" s="134"/>
      <c r="BP408" s="134"/>
      <c r="BQ408" s="134"/>
      <c r="BR408" s="134"/>
      <c r="BS408" s="134"/>
      <c r="BT408" s="134"/>
      <c r="BU408" s="134"/>
      <c r="BV408" s="134"/>
    </row>
    <row r="409" spans="1:91" s="135" customFormat="1" ht="12.75" customHeight="1" x14ac:dyDescent="0.2">
      <c r="A409" s="288" t="s">
        <v>1007</v>
      </c>
      <c r="B409" s="288"/>
      <c r="C409" s="288"/>
      <c r="D409" s="288"/>
      <c r="E409" s="288"/>
      <c r="F409" s="337"/>
      <c r="G409" s="288"/>
      <c r="H409" s="288"/>
      <c r="I409" s="288"/>
      <c r="J409" s="288"/>
      <c r="K409" s="288"/>
      <c r="L409" s="288"/>
      <c r="M409" s="288"/>
      <c r="N409" s="288"/>
      <c r="O409" s="288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Z409" s="1"/>
      <c r="AA409" s="134"/>
      <c r="AB409" s="134"/>
      <c r="AC409" s="134"/>
      <c r="AD409" s="134"/>
      <c r="AE409" s="134"/>
      <c r="AF409" s="134"/>
      <c r="AG409" s="134"/>
      <c r="AH409" s="134"/>
      <c r="AI409" s="134"/>
      <c r="AJ409" s="134"/>
      <c r="AK409" s="134"/>
      <c r="AL409" s="134"/>
      <c r="AM409" s="134"/>
      <c r="AN409" s="134"/>
      <c r="AO409" s="134"/>
      <c r="AP409" s="134"/>
      <c r="AQ409" s="134"/>
      <c r="AR409" s="134"/>
      <c r="AS409" s="134"/>
      <c r="AT409" s="134"/>
      <c r="AU409" s="134"/>
      <c r="AV409" s="134"/>
      <c r="AW409" s="134"/>
      <c r="AX409" s="134"/>
      <c r="AY409" s="134"/>
      <c r="AZ409" s="134"/>
      <c r="BA409" s="134"/>
      <c r="BB409" s="134"/>
      <c r="BC409" s="134"/>
      <c r="BD409" s="134"/>
      <c r="BE409" s="134"/>
      <c r="BF409" s="134"/>
      <c r="BG409" s="134"/>
      <c r="BH409" s="134"/>
      <c r="BI409" s="134"/>
      <c r="BJ409" s="134"/>
      <c r="BK409" s="134"/>
      <c r="BL409" s="134"/>
      <c r="BM409" s="134"/>
      <c r="BN409" s="134"/>
      <c r="BO409" s="134"/>
      <c r="BP409" s="134"/>
      <c r="BQ409" s="134"/>
      <c r="BR409" s="134"/>
      <c r="BS409" s="134"/>
      <c r="BT409" s="134"/>
      <c r="BU409" s="134"/>
      <c r="BV409" s="134"/>
    </row>
    <row r="410" spans="1:91" s="135" customFormat="1" ht="13.5" customHeight="1" x14ac:dyDescent="0.2">
      <c r="A410" s="137"/>
      <c r="B410" s="137"/>
      <c r="C410" s="137"/>
      <c r="D410" s="137"/>
      <c r="E410" s="137"/>
      <c r="F410" s="209"/>
      <c r="G410" s="137"/>
      <c r="H410" s="138"/>
      <c r="I410" s="139"/>
      <c r="J410" s="139"/>
      <c r="K410" s="139"/>
      <c r="L410" s="139"/>
      <c r="M410" s="137"/>
      <c r="N410" s="137"/>
      <c r="O410" s="137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Z410" s="1"/>
      <c r="AA410" s="134"/>
      <c r="AB410" s="134"/>
      <c r="AC410" s="134"/>
      <c r="AD410" s="134"/>
      <c r="AE410" s="134"/>
      <c r="AF410" s="134"/>
      <c r="AG410" s="134"/>
      <c r="AH410" s="134"/>
      <c r="AI410" s="134"/>
      <c r="AJ410" s="134"/>
      <c r="AK410" s="134"/>
      <c r="AL410" s="134"/>
      <c r="AM410" s="134"/>
      <c r="AN410" s="134"/>
      <c r="AO410" s="134"/>
      <c r="AP410" s="134"/>
      <c r="AQ410" s="134"/>
      <c r="AR410" s="134"/>
      <c r="AS410" s="134"/>
      <c r="AT410" s="134"/>
      <c r="AU410" s="134"/>
      <c r="AV410" s="134"/>
      <c r="AW410" s="134"/>
      <c r="AX410" s="134"/>
      <c r="AY410" s="134"/>
      <c r="AZ410" s="134"/>
      <c r="BA410" s="134"/>
      <c r="BB410" s="134"/>
      <c r="BC410" s="134"/>
      <c r="BD410" s="134"/>
      <c r="BE410" s="134"/>
      <c r="BF410" s="134"/>
      <c r="BG410" s="134"/>
      <c r="BH410" s="134"/>
      <c r="BI410" s="134"/>
      <c r="BJ410" s="134"/>
      <c r="BK410" s="134"/>
      <c r="BL410" s="134"/>
      <c r="BM410" s="134"/>
      <c r="BN410" s="134"/>
      <c r="BO410" s="134"/>
      <c r="BP410" s="134"/>
      <c r="BQ410" s="134"/>
      <c r="BR410" s="134"/>
      <c r="BS410" s="134"/>
      <c r="BT410" s="134"/>
      <c r="BU410" s="134"/>
      <c r="BV410" s="134"/>
    </row>
    <row r="457" spans="22:22" ht="11.25" customHeight="1" x14ac:dyDescent="0.2">
      <c r="V457" s="179">
        <f>L469</f>
        <v>0</v>
      </c>
    </row>
  </sheetData>
  <autoFilter ref="A28:CQ403" xr:uid="{00000000-0001-0000-1300-000000000000}">
    <filterColumn colId="2" showButton="0"/>
    <filterColumn colId="3" showButton="0"/>
  </autoFilter>
  <mergeCells count="263">
    <mergeCell ref="A406:O406"/>
    <mergeCell ref="A398:K398"/>
    <mergeCell ref="A404:O404"/>
    <mergeCell ref="A393:K393"/>
    <mergeCell ref="A394:K394"/>
    <mergeCell ref="A395:K395"/>
    <mergeCell ref="A396:K396"/>
    <mergeCell ref="A397:K397"/>
    <mergeCell ref="A399:K399"/>
    <mergeCell ref="A400:K400"/>
    <mergeCell ref="A401:K401"/>
    <mergeCell ref="A402:K402"/>
    <mergeCell ref="A403:K403"/>
    <mergeCell ref="A405:O405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68:K368"/>
    <mergeCell ref="A369:K369"/>
    <mergeCell ref="A370:K370"/>
    <mergeCell ref="A371:K371"/>
    <mergeCell ref="A372:K372"/>
    <mergeCell ref="A363:K363"/>
    <mergeCell ref="A364:K364"/>
    <mergeCell ref="A365:K365"/>
    <mergeCell ref="A366:K366"/>
    <mergeCell ref="A367:K367"/>
    <mergeCell ref="A358:K358"/>
    <mergeCell ref="A359:K359"/>
    <mergeCell ref="A360:K360"/>
    <mergeCell ref="A361:K361"/>
    <mergeCell ref="A362:K362"/>
    <mergeCell ref="A353:K353"/>
    <mergeCell ref="A354:K354"/>
    <mergeCell ref="A355:K355"/>
    <mergeCell ref="A356:K356"/>
    <mergeCell ref="A357:K357"/>
    <mergeCell ref="A348:K348"/>
    <mergeCell ref="A349:K349"/>
    <mergeCell ref="A350:K350"/>
    <mergeCell ref="A351:K351"/>
    <mergeCell ref="A352:K352"/>
    <mergeCell ref="A343:K343"/>
    <mergeCell ref="A344:K344"/>
    <mergeCell ref="A345:K345"/>
    <mergeCell ref="A346:K346"/>
    <mergeCell ref="A347:K347"/>
    <mergeCell ref="A338:K338"/>
    <mergeCell ref="A339:K339"/>
    <mergeCell ref="A340:K340"/>
    <mergeCell ref="A341:K341"/>
    <mergeCell ref="A342:K342"/>
    <mergeCell ref="C332:E332"/>
    <mergeCell ref="A334:K334"/>
    <mergeCell ref="A335:K335"/>
    <mergeCell ref="A336:K336"/>
    <mergeCell ref="A337:K337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07:E307"/>
    <mergeCell ref="C309:E309"/>
    <mergeCell ref="C314:E314"/>
    <mergeCell ref="C316:E316"/>
    <mergeCell ref="C317:E317"/>
    <mergeCell ref="C297:E297"/>
    <mergeCell ref="C298:E298"/>
    <mergeCell ref="C299:E299"/>
    <mergeCell ref="C300:E300"/>
    <mergeCell ref="C305:E305"/>
    <mergeCell ref="C288:E288"/>
    <mergeCell ref="C289:E289"/>
    <mergeCell ref="C290:E290"/>
    <mergeCell ref="C295:E295"/>
    <mergeCell ref="C296:E296"/>
    <mergeCell ref="C279:E279"/>
    <mergeCell ref="C280:E280"/>
    <mergeCell ref="C285:E285"/>
    <mergeCell ref="C286:E286"/>
    <mergeCell ref="C287:E287"/>
    <mergeCell ref="C274:E274"/>
    <mergeCell ref="C275:E275"/>
    <mergeCell ref="C276:E276"/>
    <mergeCell ref="C277:E277"/>
    <mergeCell ref="C278:E278"/>
    <mergeCell ref="C265:E265"/>
    <mergeCell ref="C266:E266"/>
    <mergeCell ref="C267:E267"/>
    <mergeCell ref="C268:E268"/>
    <mergeCell ref="C269:E269"/>
    <mergeCell ref="C256:E256"/>
    <mergeCell ref="C257:E257"/>
    <mergeCell ref="C258:E258"/>
    <mergeCell ref="C259:E259"/>
    <mergeCell ref="C264:E264"/>
    <mergeCell ref="C251:E251"/>
    <mergeCell ref="C252:E252"/>
    <mergeCell ref="C253:E253"/>
    <mergeCell ref="C254:E254"/>
    <mergeCell ref="C255:E255"/>
    <mergeCell ref="A241:O241"/>
    <mergeCell ref="C242:E242"/>
    <mergeCell ref="C247:E247"/>
    <mergeCell ref="C249:E249"/>
    <mergeCell ref="C250:E250"/>
    <mergeCell ref="C231:E231"/>
    <mergeCell ref="C232:E232"/>
    <mergeCell ref="C233:E233"/>
    <mergeCell ref="C234:E234"/>
    <mergeCell ref="C239:E239"/>
    <mergeCell ref="C226:E226"/>
    <mergeCell ref="C227:E227"/>
    <mergeCell ref="C228:E228"/>
    <mergeCell ref="C229:E229"/>
    <mergeCell ref="C230:E230"/>
    <mergeCell ref="C215:E215"/>
    <mergeCell ref="C216:E216"/>
    <mergeCell ref="C221:E221"/>
    <mergeCell ref="C223:E223"/>
    <mergeCell ref="C225:E225"/>
    <mergeCell ref="C210:E210"/>
    <mergeCell ref="C211:E211"/>
    <mergeCell ref="C212:E212"/>
    <mergeCell ref="C213:E213"/>
    <mergeCell ref="C214:E214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86:E186"/>
    <mergeCell ref="C191:E191"/>
    <mergeCell ref="C193:E193"/>
    <mergeCell ref="C194:E194"/>
    <mergeCell ref="C195:E195"/>
    <mergeCell ref="C173:E173"/>
    <mergeCell ref="C177:E177"/>
    <mergeCell ref="C178:E178"/>
    <mergeCell ref="C183:E183"/>
    <mergeCell ref="A185:O185"/>
    <mergeCell ref="C168:E168"/>
    <mergeCell ref="C169:E169"/>
    <mergeCell ref="C170:E170"/>
    <mergeCell ref="C171:E171"/>
    <mergeCell ref="C172:E172"/>
    <mergeCell ref="C157:E157"/>
    <mergeCell ref="C159:E159"/>
    <mergeCell ref="C160:E160"/>
    <mergeCell ref="C165:E165"/>
    <mergeCell ref="C167:E167"/>
    <mergeCell ref="C148:E148"/>
    <mergeCell ref="C149:E149"/>
    <mergeCell ref="C150:E150"/>
    <mergeCell ref="A151:O151"/>
    <mergeCell ref="C152:E152"/>
    <mergeCell ref="C131:E131"/>
    <mergeCell ref="C136:E136"/>
    <mergeCell ref="C141:E141"/>
    <mergeCell ref="C142:E142"/>
    <mergeCell ref="C147:E147"/>
    <mergeCell ref="C119:E119"/>
    <mergeCell ref="C120:E120"/>
    <mergeCell ref="A121:O121"/>
    <mergeCell ref="C122:E122"/>
    <mergeCell ref="C127:E127"/>
    <mergeCell ref="C107:E107"/>
    <mergeCell ref="C112:E112"/>
    <mergeCell ref="C113:E113"/>
    <mergeCell ref="C114:E114"/>
    <mergeCell ref="C94:E94"/>
    <mergeCell ref="C95:E95"/>
    <mergeCell ref="C100:E100"/>
    <mergeCell ref="A101:O101"/>
    <mergeCell ref="C102:E102"/>
    <mergeCell ref="C88:E88"/>
    <mergeCell ref="C92:E92"/>
    <mergeCell ref="C93:E93"/>
    <mergeCell ref="C71:E71"/>
    <mergeCell ref="C76:E76"/>
    <mergeCell ref="C78:E78"/>
    <mergeCell ref="A80:O80"/>
    <mergeCell ref="C81:E81"/>
    <mergeCell ref="C106:E106"/>
    <mergeCell ref="C67:E67"/>
    <mergeCell ref="C69:E69"/>
    <mergeCell ref="C51:E51"/>
    <mergeCell ref="C53:E53"/>
    <mergeCell ref="C55:E55"/>
    <mergeCell ref="C57:E57"/>
    <mergeCell ref="C59:E59"/>
    <mergeCell ref="C86:E86"/>
    <mergeCell ref="A87:O87"/>
    <mergeCell ref="C46:E46"/>
    <mergeCell ref="C28:E28"/>
    <mergeCell ref="A29:O29"/>
    <mergeCell ref="C30:E30"/>
    <mergeCell ref="C35:E35"/>
    <mergeCell ref="C36:E36"/>
    <mergeCell ref="C61:E61"/>
    <mergeCell ref="C63:E63"/>
    <mergeCell ref="C65:E65"/>
    <mergeCell ref="L25:O25"/>
    <mergeCell ref="J26:J27"/>
    <mergeCell ref="L26:L27"/>
    <mergeCell ref="M26:M27"/>
    <mergeCell ref="O26:O27"/>
    <mergeCell ref="C37:E37"/>
    <mergeCell ref="C38:E38"/>
    <mergeCell ref="A40:O40"/>
    <mergeCell ref="C41:E41"/>
    <mergeCell ref="A408:O408"/>
    <mergeCell ref="A409:O40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CQ453"/>
  <sheetViews>
    <sheetView topLeftCell="D361" workbookViewId="0">
      <selection activeCell="P363" sqref="P1:T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0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4"/>
      <c r="G2" s="199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4"/>
      <c r="G3" s="199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4"/>
      <c r="G4" s="199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4381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39" x14ac:dyDescent="0.25">
      <c r="A13" s="289" t="s">
        <v>4382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4382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3116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60663.498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26737.482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10280.709999999999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6204.1049999999996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1146.616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2826.03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 t="s">
        <v>1793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300" t="s">
        <v>23</v>
      </c>
      <c r="G25" s="362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354"/>
      <c r="G26" s="362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355"/>
      <c r="G27" s="362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3" t="s">
        <v>1030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4383</v>
      </c>
      <c r="C30" s="316" t="s">
        <v>4384</v>
      </c>
      <c r="D30" s="316"/>
      <c r="E30" s="316"/>
      <c r="F30" s="35" t="s">
        <v>109</v>
      </c>
      <c r="G30" s="212">
        <v>1</v>
      </c>
      <c r="H30" s="39" t="s">
        <v>4385</v>
      </c>
      <c r="I30" s="39" t="s">
        <v>4386</v>
      </c>
      <c r="J30" s="39">
        <v>319.42</v>
      </c>
      <c r="K30" s="37" t="s">
        <v>42</v>
      </c>
      <c r="L30" s="39">
        <v>5738</v>
      </c>
      <c r="M30" s="39">
        <v>1700</v>
      </c>
      <c r="N30" s="40" t="s">
        <v>4387</v>
      </c>
      <c r="O30" s="39">
        <v>2734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3272.9668287261097</v>
      </c>
      <c r="W30" s="159">
        <v>1.2</v>
      </c>
      <c r="X30" s="158">
        <f>V30*W30</f>
        <v>3927.5601944713317</v>
      </c>
      <c r="Y30" s="181">
        <f>X30/G30</f>
        <v>3927.5601944713317</v>
      </c>
      <c r="BP30" s="33"/>
      <c r="BQ30" s="41" t="s">
        <v>4384</v>
      </c>
    </row>
    <row r="31" spans="1:69" s="3" customFormat="1" ht="18.75" x14ac:dyDescent="0.25">
      <c r="A31" s="47"/>
      <c r="B31" s="48"/>
      <c r="C31" s="48"/>
      <c r="D31" s="48"/>
      <c r="E31" s="49" t="s">
        <v>4388</v>
      </c>
      <c r="F31" s="49"/>
      <c r="G31" s="213"/>
      <c r="H31" s="51"/>
      <c r="I31" s="17"/>
      <c r="J31" s="17"/>
      <c r="K31" s="17"/>
      <c r="L31" s="52">
        <v>1853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4389</v>
      </c>
      <c r="F32" s="49"/>
      <c r="G32" s="213"/>
      <c r="H32" s="51"/>
      <c r="I32" s="17"/>
      <c r="J32" s="17"/>
      <c r="K32" s="17"/>
      <c r="L32" s="52">
        <v>974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8565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2630</v>
      </c>
      <c r="C34" s="305" t="s">
        <v>2631</v>
      </c>
      <c r="D34" s="305"/>
      <c r="E34" s="305"/>
      <c r="F34" s="111" t="s">
        <v>51</v>
      </c>
      <c r="G34" s="214">
        <v>1</v>
      </c>
      <c r="H34" s="114">
        <v>533418.93999999994</v>
      </c>
      <c r="I34" s="114"/>
      <c r="J34" s="114"/>
      <c r="K34" s="144" t="s">
        <v>52</v>
      </c>
      <c r="L34" s="114">
        <v>3323200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3422896</v>
      </c>
      <c r="W34" s="190">
        <v>1.2</v>
      </c>
      <c r="X34" s="191">
        <f t="shared" ref="X34:X94" si="0">V34*W34</f>
        <v>4107475.1999999997</v>
      </c>
      <c r="Y34" s="192">
        <f t="shared" ref="Y34:Y94" si="1">X34/G34</f>
        <v>4107475.1999999997</v>
      </c>
      <c r="BP34" s="33"/>
      <c r="BQ34" s="41" t="s">
        <v>2631</v>
      </c>
    </row>
    <row r="35" spans="1:69" s="3" customFormat="1" ht="67.5" x14ac:dyDescent="0.25">
      <c r="A35" s="35" t="s">
        <v>53</v>
      </c>
      <c r="B35" s="36" t="s">
        <v>1801</v>
      </c>
      <c r="C35" s="316" t="s">
        <v>1802</v>
      </c>
      <c r="D35" s="316"/>
      <c r="E35" s="316"/>
      <c r="F35" s="35" t="s">
        <v>109</v>
      </c>
      <c r="G35" s="212">
        <v>2</v>
      </c>
      <c r="H35" s="39" t="s">
        <v>1803</v>
      </c>
      <c r="I35" s="39" t="s">
        <v>1804</v>
      </c>
      <c r="J35" s="39">
        <v>43.72</v>
      </c>
      <c r="K35" s="37" t="s">
        <v>42</v>
      </c>
      <c r="L35" s="39">
        <v>3596</v>
      </c>
      <c r="M35" s="39">
        <v>2659</v>
      </c>
      <c r="N35" s="40" t="s">
        <v>3125</v>
      </c>
      <c r="O35" s="39">
        <v>748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4" si="2">O35*P35*Q35*R35*S35*T35*U35</f>
        <v>895.45690851760423</v>
      </c>
      <c r="W35" s="159">
        <v>1.2</v>
      </c>
      <c r="X35" s="158">
        <f t="shared" si="0"/>
        <v>1074.5482902211249</v>
      </c>
      <c r="Y35" s="181">
        <f t="shared" si="1"/>
        <v>537.27414511056247</v>
      </c>
      <c r="BP35" s="33"/>
      <c r="BQ35" s="41" t="s">
        <v>1802</v>
      </c>
    </row>
    <row r="36" spans="1:69" s="3" customFormat="1" ht="18.75" x14ac:dyDescent="0.25">
      <c r="A36" s="42"/>
      <c r="B36" s="43"/>
      <c r="C36" s="44" t="s">
        <v>1374</v>
      </c>
      <c r="D36" s="45"/>
      <c r="E36" s="45"/>
      <c r="F36" s="45"/>
      <c r="G36" s="206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x14ac:dyDescent="0.25">
      <c r="A37" s="47"/>
      <c r="B37" s="48"/>
      <c r="C37" s="48"/>
      <c r="D37" s="48"/>
      <c r="E37" s="49" t="s">
        <v>3126</v>
      </c>
      <c r="F37" s="49"/>
      <c r="G37" s="213"/>
      <c r="H37" s="51"/>
      <c r="I37" s="17"/>
      <c r="J37" s="17"/>
      <c r="K37" s="17"/>
      <c r="L37" s="52">
        <v>2616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3127</v>
      </c>
      <c r="F38" s="49"/>
      <c r="G38" s="213"/>
      <c r="H38" s="51"/>
      <c r="I38" s="17"/>
      <c r="J38" s="17"/>
      <c r="K38" s="17"/>
      <c r="L38" s="52">
        <v>1375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47</v>
      </c>
      <c r="F39" s="49"/>
      <c r="G39" s="213"/>
      <c r="H39" s="51"/>
      <c r="I39" s="17"/>
      <c r="J39" s="17"/>
      <c r="K39" s="17"/>
      <c r="L39" s="52">
        <v>7587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45" x14ac:dyDescent="0.25">
      <c r="A40" s="111" t="s">
        <v>2632</v>
      </c>
      <c r="B40" s="112" t="s">
        <v>2633</v>
      </c>
      <c r="C40" s="305" t="s">
        <v>2634</v>
      </c>
      <c r="D40" s="305"/>
      <c r="E40" s="305"/>
      <c r="F40" s="111" t="s">
        <v>51</v>
      </c>
      <c r="G40" s="214">
        <v>1</v>
      </c>
      <c r="H40" s="114">
        <v>56553.88</v>
      </c>
      <c r="I40" s="114"/>
      <c r="J40" s="114"/>
      <c r="K40" s="144" t="s">
        <v>52</v>
      </c>
      <c r="L40" s="114">
        <v>352331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 t="shared" ref="V40:V41" si="3">L40*U40</f>
        <v>362900.93</v>
      </c>
      <c r="W40" s="190">
        <v>1.2</v>
      </c>
      <c r="X40" s="191">
        <f t="shared" si="0"/>
        <v>435481.11599999998</v>
      </c>
      <c r="Y40" s="192">
        <f t="shared" si="1"/>
        <v>435481.11599999998</v>
      </c>
      <c r="BP40" s="33"/>
      <c r="BQ40" s="41" t="s">
        <v>2634</v>
      </c>
    </row>
    <row r="41" spans="1:69" s="3" customFormat="1" ht="45" x14ac:dyDescent="0.25">
      <c r="A41" s="111" t="s">
        <v>1809</v>
      </c>
      <c r="B41" s="112" t="s">
        <v>2633</v>
      </c>
      <c r="C41" s="305" t="s">
        <v>2635</v>
      </c>
      <c r="D41" s="305"/>
      <c r="E41" s="305"/>
      <c r="F41" s="111" t="s">
        <v>51</v>
      </c>
      <c r="G41" s="214">
        <v>1</v>
      </c>
      <c r="H41" s="114">
        <v>59937.93</v>
      </c>
      <c r="I41" s="114"/>
      <c r="J41" s="114"/>
      <c r="K41" s="144" t="s">
        <v>52</v>
      </c>
      <c r="L41" s="114">
        <v>373413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si="3"/>
        <v>384615.39</v>
      </c>
      <c r="W41" s="190">
        <v>1.2</v>
      </c>
      <c r="X41" s="191">
        <f t="shared" si="0"/>
        <v>461538.46799999999</v>
      </c>
      <c r="Y41" s="192">
        <f t="shared" si="1"/>
        <v>461538.46799999999</v>
      </c>
      <c r="BP41" s="33"/>
      <c r="BQ41" s="41" t="s">
        <v>2635</v>
      </c>
    </row>
    <row r="42" spans="1:69" s="3" customFormat="1" ht="67.5" x14ac:dyDescent="0.25">
      <c r="A42" s="35" t="s">
        <v>80</v>
      </c>
      <c r="B42" s="36" t="s">
        <v>132</v>
      </c>
      <c r="C42" s="316" t="s">
        <v>133</v>
      </c>
      <c r="D42" s="316"/>
      <c r="E42" s="316"/>
      <c r="F42" s="35" t="s">
        <v>109</v>
      </c>
      <c r="G42" s="212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3624</v>
      </c>
      <c r="M42" s="39">
        <v>2309</v>
      </c>
      <c r="N42" s="40" t="s">
        <v>3128</v>
      </c>
      <c r="O42" s="39">
        <v>71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2"/>
        <v>84.996578214906279</v>
      </c>
      <c r="W42" s="159">
        <v>1.2</v>
      </c>
      <c r="X42" s="158">
        <f t="shared" si="0"/>
        <v>101.99589385788754</v>
      </c>
      <c r="Y42" s="181">
        <f t="shared" si="1"/>
        <v>50.997946928943769</v>
      </c>
      <c r="BP42" s="33"/>
      <c r="BQ42" s="41" t="s">
        <v>133</v>
      </c>
    </row>
    <row r="43" spans="1:69" s="3" customFormat="1" ht="18.75" x14ac:dyDescent="0.25">
      <c r="A43" s="42"/>
      <c r="B43" s="43"/>
      <c r="C43" s="44" t="s">
        <v>1374</v>
      </c>
      <c r="D43" s="45"/>
      <c r="E43" s="45"/>
      <c r="F43" s="45"/>
      <c r="G43" s="206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3129</v>
      </c>
      <c r="F44" s="49"/>
      <c r="G44" s="213"/>
      <c r="H44" s="51"/>
      <c r="I44" s="17"/>
      <c r="J44" s="17"/>
      <c r="K44" s="17"/>
      <c r="L44" s="52">
        <v>2528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3130</v>
      </c>
      <c r="F45" s="49"/>
      <c r="G45" s="213"/>
      <c r="H45" s="51"/>
      <c r="I45" s="17"/>
      <c r="J45" s="17"/>
      <c r="K45" s="17"/>
      <c r="L45" s="52">
        <v>1329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47</v>
      </c>
      <c r="F46" s="49"/>
      <c r="G46" s="213"/>
      <c r="H46" s="51"/>
      <c r="I46" s="17"/>
      <c r="J46" s="17"/>
      <c r="K46" s="17"/>
      <c r="L46" s="52">
        <v>7481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45" x14ac:dyDescent="0.25">
      <c r="A47" s="111" t="s">
        <v>2636</v>
      </c>
      <c r="B47" s="112" t="s">
        <v>2633</v>
      </c>
      <c r="C47" s="305" t="s">
        <v>2637</v>
      </c>
      <c r="D47" s="305"/>
      <c r="E47" s="305"/>
      <c r="F47" s="111" t="s">
        <v>51</v>
      </c>
      <c r="G47" s="214">
        <v>1</v>
      </c>
      <c r="H47" s="114">
        <v>96359.55</v>
      </c>
      <c r="I47" s="114"/>
      <c r="J47" s="114"/>
      <c r="K47" s="144" t="s">
        <v>52</v>
      </c>
      <c r="L47" s="114">
        <v>600320</v>
      </c>
      <c r="M47" s="114"/>
      <c r="N47" s="115"/>
      <c r="O47" s="114"/>
      <c r="P47" s="189"/>
      <c r="Q47" s="189"/>
      <c r="R47" s="189"/>
      <c r="S47" s="189"/>
      <c r="T47" s="189"/>
      <c r="U47" s="189">
        <v>1.03</v>
      </c>
      <c r="V47" s="180">
        <f t="shared" ref="V47:V48" si="4">L47*U47</f>
        <v>618329.59999999998</v>
      </c>
      <c r="W47" s="190">
        <v>1.2</v>
      </c>
      <c r="X47" s="191">
        <f t="shared" si="0"/>
        <v>741995.5199999999</v>
      </c>
      <c r="Y47" s="192">
        <f t="shared" si="1"/>
        <v>741995.5199999999</v>
      </c>
      <c r="BP47" s="33"/>
      <c r="BQ47" s="41" t="s">
        <v>2637</v>
      </c>
    </row>
    <row r="48" spans="1:69" s="3" customFormat="1" ht="45" x14ac:dyDescent="0.25">
      <c r="A48" s="111" t="s">
        <v>98</v>
      </c>
      <c r="B48" s="112" t="s">
        <v>2633</v>
      </c>
      <c r="C48" s="305" t="s">
        <v>2638</v>
      </c>
      <c r="D48" s="305"/>
      <c r="E48" s="305"/>
      <c r="F48" s="111" t="s">
        <v>51</v>
      </c>
      <c r="G48" s="214">
        <v>1</v>
      </c>
      <c r="H48" s="114">
        <v>98367.039999999994</v>
      </c>
      <c r="I48" s="114"/>
      <c r="J48" s="114"/>
      <c r="K48" s="144" t="s">
        <v>52</v>
      </c>
      <c r="L48" s="114">
        <v>612827</v>
      </c>
      <c r="M48" s="114"/>
      <c r="N48" s="115"/>
      <c r="O48" s="114"/>
      <c r="P48" s="189"/>
      <c r="Q48" s="189"/>
      <c r="R48" s="189"/>
      <c r="S48" s="189"/>
      <c r="T48" s="189"/>
      <c r="U48" s="189">
        <v>1.03</v>
      </c>
      <c r="V48" s="180">
        <f t="shared" si="4"/>
        <v>631211.81000000006</v>
      </c>
      <c r="W48" s="190">
        <v>1.2</v>
      </c>
      <c r="X48" s="191">
        <f t="shared" si="0"/>
        <v>757454.17200000002</v>
      </c>
      <c r="Y48" s="192">
        <f t="shared" si="1"/>
        <v>757454.17200000002</v>
      </c>
      <c r="BP48" s="33"/>
      <c r="BQ48" s="41" t="s">
        <v>2638</v>
      </c>
    </row>
    <row r="49" spans="1:69" s="3" customFormat="1" ht="18.75" x14ac:dyDescent="0.25">
      <c r="A49" s="313" t="s">
        <v>1259</v>
      </c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5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 t="s">
        <v>1259</v>
      </c>
      <c r="BQ49" s="41"/>
    </row>
    <row r="50" spans="1:69" s="3" customFormat="1" ht="67.5" x14ac:dyDescent="0.25">
      <c r="A50" s="35" t="s">
        <v>101</v>
      </c>
      <c r="B50" s="36" t="s">
        <v>203</v>
      </c>
      <c r="C50" s="316" t="s">
        <v>204</v>
      </c>
      <c r="D50" s="316"/>
      <c r="E50" s="316"/>
      <c r="F50" s="35" t="s">
        <v>174</v>
      </c>
      <c r="G50" s="215">
        <v>1.44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60961</v>
      </c>
      <c r="M50" s="39">
        <v>49548</v>
      </c>
      <c r="N50" s="40" t="s">
        <v>4390</v>
      </c>
      <c r="O50" s="39">
        <v>6360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2"/>
        <v>7613.7779922085074</v>
      </c>
      <c r="W50" s="159">
        <v>1.2</v>
      </c>
      <c r="X50" s="158">
        <f t="shared" si="0"/>
        <v>9136.5335906502078</v>
      </c>
      <c r="Y50" s="181">
        <f t="shared" si="1"/>
        <v>6344.8149935070887</v>
      </c>
      <c r="BP50" s="33"/>
      <c r="BQ50" s="41" t="s">
        <v>204</v>
      </c>
    </row>
    <row r="51" spans="1:69" s="3" customFormat="1" ht="18.75" x14ac:dyDescent="0.25">
      <c r="A51" s="42"/>
      <c r="B51" s="43"/>
      <c r="C51" s="44" t="s">
        <v>4391</v>
      </c>
      <c r="D51" s="45"/>
      <c r="E51" s="45"/>
      <c r="F51" s="45"/>
      <c r="G51" s="206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18.75" x14ac:dyDescent="0.25">
      <c r="A52" s="47"/>
      <c r="B52" s="48"/>
      <c r="C52" s="48"/>
      <c r="D52" s="48"/>
      <c r="E52" s="49" t="s">
        <v>4392</v>
      </c>
      <c r="F52" s="49"/>
      <c r="G52" s="213"/>
      <c r="H52" s="51"/>
      <c r="I52" s="17"/>
      <c r="J52" s="17"/>
      <c r="K52" s="17"/>
      <c r="L52" s="52">
        <v>48843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4393</v>
      </c>
      <c r="F53" s="49"/>
      <c r="G53" s="213"/>
      <c r="H53" s="51"/>
      <c r="I53" s="17"/>
      <c r="J53" s="17"/>
      <c r="K53" s="17"/>
      <c r="L53" s="52">
        <v>25681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x14ac:dyDescent="0.25">
      <c r="A54" s="47"/>
      <c r="B54" s="48"/>
      <c r="C54" s="48"/>
      <c r="D54" s="48"/>
      <c r="E54" s="49" t="s">
        <v>47</v>
      </c>
      <c r="F54" s="49"/>
      <c r="G54" s="213"/>
      <c r="H54" s="51"/>
      <c r="I54" s="17"/>
      <c r="J54" s="17"/>
      <c r="K54" s="17"/>
      <c r="L54" s="52">
        <v>135485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67.5" x14ac:dyDescent="0.25">
      <c r="A55" s="35" t="s">
        <v>106</v>
      </c>
      <c r="B55" s="36" t="s">
        <v>1815</v>
      </c>
      <c r="C55" s="316" t="s">
        <v>4394</v>
      </c>
      <c r="D55" s="316"/>
      <c r="E55" s="316"/>
      <c r="F55" s="35" t="s">
        <v>437</v>
      </c>
      <c r="G55" s="212">
        <v>129</v>
      </c>
      <c r="H55" s="39">
        <v>5395.12</v>
      </c>
      <c r="I55" s="39"/>
      <c r="J55" s="39">
        <v>5395.12</v>
      </c>
      <c r="K55" s="37" t="s">
        <v>42</v>
      </c>
      <c r="L55" s="39">
        <v>5957507</v>
      </c>
      <c r="M55" s="39"/>
      <c r="N55" s="40"/>
      <c r="O55" s="39">
        <v>5957507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7131939.5731176287</v>
      </c>
      <c r="W55" s="159">
        <v>1.2</v>
      </c>
      <c r="X55" s="158">
        <f t="shared" si="0"/>
        <v>8558327.4877411537</v>
      </c>
      <c r="Y55" s="181">
        <f t="shared" si="1"/>
        <v>66343.623935977928</v>
      </c>
      <c r="BP55" s="33"/>
      <c r="BQ55" s="41" t="s">
        <v>4394</v>
      </c>
    </row>
    <row r="56" spans="1:69" s="3" customFormat="1" ht="67.5" x14ac:dyDescent="0.25">
      <c r="A56" s="35" t="s">
        <v>1014</v>
      </c>
      <c r="B56" s="36" t="s">
        <v>1815</v>
      </c>
      <c r="C56" s="316" t="s">
        <v>3842</v>
      </c>
      <c r="D56" s="316"/>
      <c r="E56" s="316"/>
      <c r="F56" s="35" t="s">
        <v>437</v>
      </c>
      <c r="G56" s="212">
        <v>2</v>
      </c>
      <c r="H56" s="39">
        <v>10552.11</v>
      </c>
      <c r="I56" s="39"/>
      <c r="J56" s="39">
        <v>10552.11</v>
      </c>
      <c r="K56" s="37" t="s">
        <v>42</v>
      </c>
      <c r="L56" s="39">
        <v>180652</v>
      </c>
      <c r="M56" s="39"/>
      <c r="N56" s="40"/>
      <c r="O56" s="39">
        <v>180652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2"/>
        <v>216264.81475604576</v>
      </c>
      <c r="W56" s="159">
        <v>1.2</v>
      </c>
      <c r="X56" s="158">
        <f t="shared" si="0"/>
        <v>259517.77770725489</v>
      </c>
      <c r="Y56" s="181">
        <f t="shared" si="1"/>
        <v>129758.88885362745</v>
      </c>
      <c r="BP56" s="33"/>
      <c r="BQ56" s="41" t="s">
        <v>3842</v>
      </c>
    </row>
    <row r="57" spans="1:69" s="3" customFormat="1" ht="67.5" x14ac:dyDescent="0.25">
      <c r="A57" s="35" t="s">
        <v>119</v>
      </c>
      <c r="B57" s="36" t="s">
        <v>1815</v>
      </c>
      <c r="C57" s="316" t="s">
        <v>3497</v>
      </c>
      <c r="D57" s="316"/>
      <c r="E57" s="316"/>
      <c r="F57" s="35" t="s">
        <v>437</v>
      </c>
      <c r="G57" s="212">
        <v>9</v>
      </c>
      <c r="H57" s="39">
        <v>3887.06</v>
      </c>
      <c r="I57" s="39"/>
      <c r="J57" s="39">
        <v>3887.06</v>
      </c>
      <c r="K57" s="37" t="s">
        <v>42</v>
      </c>
      <c r="L57" s="39">
        <v>299459</v>
      </c>
      <c r="M57" s="39"/>
      <c r="N57" s="40"/>
      <c r="O57" s="39">
        <v>299459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2"/>
        <v>358492.82134729042</v>
      </c>
      <c r="W57" s="159">
        <v>1.2</v>
      </c>
      <c r="X57" s="158">
        <f t="shared" si="0"/>
        <v>430191.38561674848</v>
      </c>
      <c r="Y57" s="181">
        <f t="shared" si="1"/>
        <v>47799.042846305383</v>
      </c>
      <c r="BP57" s="33"/>
      <c r="BQ57" s="41" t="s">
        <v>3497</v>
      </c>
    </row>
    <row r="58" spans="1:69" s="3" customFormat="1" ht="67.5" x14ac:dyDescent="0.25">
      <c r="A58" s="35" t="s">
        <v>1015</v>
      </c>
      <c r="B58" s="36" t="s">
        <v>1815</v>
      </c>
      <c r="C58" s="316" t="s">
        <v>4395</v>
      </c>
      <c r="D58" s="316"/>
      <c r="E58" s="316"/>
      <c r="F58" s="35" t="s">
        <v>437</v>
      </c>
      <c r="G58" s="212">
        <v>4</v>
      </c>
      <c r="H58" s="39">
        <v>5957.94</v>
      </c>
      <c r="I58" s="39"/>
      <c r="J58" s="39">
        <v>5957.94</v>
      </c>
      <c r="K58" s="37" t="s">
        <v>42</v>
      </c>
      <c r="L58" s="39">
        <v>204000</v>
      </c>
      <c r="M58" s="39"/>
      <c r="N58" s="40"/>
      <c r="O58" s="39">
        <v>204000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2"/>
        <v>244215.52050480116</v>
      </c>
      <c r="W58" s="159">
        <v>1.2</v>
      </c>
      <c r="X58" s="158">
        <f t="shared" si="0"/>
        <v>293058.62460576138</v>
      </c>
      <c r="Y58" s="181">
        <f t="shared" si="1"/>
        <v>73264.656151440344</v>
      </c>
      <c r="BP58" s="33"/>
      <c r="BQ58" s="41" t="s">
        <v>4395</v>
      </c>
    </row>
    <row r="59" spans="1:69" s="3" customFormat="1" ht="67.5" x14ac:dyDescent="0.25">
      <c r="A59" s="35" t="s">
        <v>126</v>
      </c>
      <c r="B59" s="36" t="s">
        <v>2384</v>
      </c>
      <c r="C59" s="316" t="s">
        <v>2385</v>
      </c>
      <c r="D59" s="316"/>
      <c r="E59" s="316"/>
      <c r="F59" s="35" t="s">
        <v>174</v>
      </c>
      <c r="G59" s="215">
        <v>0.55000000000000004</v>
      </c>
      <c r="H59" s="39">
        <v>2637</v>
      </c>
      <c r="I59" s="39"/>
      <c r="J59" s="39">
        <v>2637</v>
      </c>
      <c r="K59" s="37" t="s">
        <v>42</v>
      </c>
      <c r="L59" s="39">
        <v>12415</v>
      </c>
      <c r="M59" s="39"/>
      <c r="N59" s="40"/>
      <c r="O59" s="39">
        <v>12415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2"/>
        <v>14862.429838564247</v>
      </c>
      <c r="W59" s="159">
        <v>1.2</v>
      </c>
      <c r="X59" s="158">
        <f t="shared" si="0"/>
        <v>17834.915806277095</v>
      </c>
      <c r="Y59" s="181">
        <f t="shared" si="1"/>
        <v>32427.119647776533</v>
      </c>
      <c r="BP59" s="33"/>
      <c r="BQ59" s="41" t="s">
        <v>2385</v>
      </c>
    </row>
    <row r="60" spans="1:69" s="3" customFormat="1" ht="18.75" x14ac:dyDescent="0.25">
      <c r="A60" s="42"/>
      <c r="B60" s="43"/>
      <c r="C60" s="44" t="s">
        <v>3463</v>
      </c>
      <c r="D60" s="45"/>
      <c r="E60" s="45"/>
      <c r="F60" s="45"/>
      <c r="G60" s="206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69" s="3" customFormat="1" ht="18.75" x14ac:dyDescent="0.25">
      <c r="A61" s="313" t="s">
        <v>1817</v>
      </c>
      <c r="B61" s="314"/>
      <c r="C61" s="314"/>
      <c r="D61" s="314"/>
      <c r="E61" s="314"/>
      <c r="F61" s="314"/>
      <c r="G61" s="314"/>
      <c r="H61" s="314"/>
      <c r="I61" s="314"/>
      <c r="J61" s="314"/>
      <c r="K61" s="314"/>
      <c r="L61" s="314"/>
      <c r="M61" s="314"/>
      <c r="N61" s="314"/>
      <c r="O61" s="315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 t="s">
        <v>1817</v>
      </c>
      <c r="BQ61" s="41"/>
    </row>
    <row r="62" spans="1:69" s="3" customFormat="1" ht="67.5" x14ac:dyDescent="0.25">
      <c r="A62" s="35" t="s">
        <v>1016</v>
      </c>
      <c r="B62" s="36" t="s">
        <v>255</v>
      </c>
      <c r="C62" s="316" t="s">
        <v>256</v>
      </c>
      <c r="D62" s="316"/>
      <c r="E62" s="316"/>
      <c r="F62" s="35" t="s">
        <v>238</v>
      </c>
      <c r="G62" s="215">
        <v>25.55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174080</v>
      </c>
      <c r="M62" s="39">
        <v>144472</v>
      </c>
      <c r="N62" s="40" t="s">
        <v>4396</v>
      </c>
      <c r="O62" s="39">
        <v>12646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2"/>
        <v>15138.9680014888</v>
      </c>
      <c r="W62" s="159">
        <v>1.2</v>
      </c>
      <c r="X62" s="158">
        <f t="shared" si="0"/>
        <v>18166.761601786558</v>
      </c>
      <c r="Y62" s="181">
        <f t="shared" si="1"/>
        <v>711.02785134193959</v>
      </c>
      <c r="BP62" s="33"/>
      <c r="BQ62" s="41" t="s">
        <v>256</v>
      </c>
    </row>
    <row r="63" spans="1:69" s="3" customFormat="1" ht="18.75" x14ac:dyDescent="0.25">
      <c r="A63" s="42"/>
      <c r="B63" s="43"/>
      <c r="C63" s="44" t="s">
        <v>4397</v>
      </c>
      <c r="D63" s="45"/>
      <c r="E63" s="45"/>
      <c r="F63" s="45"/>
      <c r="G63" s="206"/>
      <c r="H63" s="45"/>
      <c r="I63" s="45"/>
      <c r="J63" s="45"/>
      <c r="K63" s="45"/>
      <c r="L63" s="45"/>
      <c r="M63" s="45"/>
      <c r="N63" s="45"/>
      <c r="O63" s="46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x14ac:dyDescent="0.25">
      <c r="A64" s="47"/>
      <c r="B64" s="48"/>
      <c r="C64" s="48"/>
      <c r="D64" s="48"/>
      <c r="E64" s="49" t="s">
        <v>4398</v>
      </c>
      <c r="F64" s="49"/>
      <c r="G64" s="213"/>
      <c r="H64" s="51"/>
      <c r="I64" s="17"/>
      <c r="J64" s="17"/>
      <c r="K64" s="17"/>
      <c r="L64" s="52">
        <v>141711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18.75" x14ac:dyDescent="0.25">
      <c r="A65" s="47"/>
      <c r="B65" s="48"/>
      <c r="C65" s="48"/>
      <c r="D65" s="48"/>
      <c r="E65" s="49" t="s">
        <v>4399</v>
      </c>
      <c r="F65" s="49"/>
      <c r="G65" s="213"/>
      <c r="H65" s="51"/>
      <c r="I65" s="17"/>
      <c r="J65" s="17"/>
      <c r="K65" s="17"/>
      <c r="L65" s="52">
        <v>74508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47</v>
      </c>
      <c r="F66" s="49"/>
      <c r="G66" s="213"/>
      <c r="H66" s="51"/>
      <c r="I66" s="17"/>
      <c r="J66" s="17"/>
      <c r="K66" s="17"/>
      <c r="L66" s="52">
        <v>390299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67.5" x14ac:dyDescent="0.25">
      <c r="A67" s="35" t="s">
        <v>142</v>
      </c>
      <c r="B67" s="36" t="s">
        <v>246</v>
      </c>
      <c r="C67" s="316" t="s">
        <v>247</v>
      </c>
      <c r="D67" s="316"/>
      <c r="E67" s="316"/>
      <c r="F67" s="35" t="s">
        <v>238</v>
      </c>
      <c r="G67" s="216">
        <v>14.2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49182</v>
      </c>
      <c r="M67" s="39">
        <v>41262</v>
      </c>
      <c r="N67" s="40" t="s">
        <v>4400</v>
      </c>
      <c r="O67" s="39">
        <v>6419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2"/>
        <v>7684.4089515701889</v>
      </c>
      <c r="W67" s="159">
        <v>1.2</v>
      </c>
      <c r="X67" s="158">
        <f t="shared" si="0"/>
        <v>9221.290741884226</v>
      </c>
      <c r="Y67" s="181">
        <f t="shared" si="1"/>
        <v>649.38667196367794</v>
      </c>
      <c r="BP67" s="33"/>
      <c r="BQ67" s="41" t="s">
        <v>247</v>
      </c>
    </row>
    <row r="68" spans="1:69" s="3" customFormat="1" ht="18.75" x14ac:dyDescent="0.25">
      <c r="A68" s="42"/>
      <c r="B68" s="43"/>
      <c r="C68" s="44" t="s">
        <v>4401</v>
      </c>
      <c r="D68" s="45"/>
      <c r="E68" s="45"/>
      <c r="F68" s="45"/>
      <c r="G68" s="206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x14ac:dyDescent="0.25">
      <c r="A69" s="47"/>
      <c r="B69" s="48"/>
      <c r="C69" s="48"/>
      <c r="D69" s="48"/>
      <c r="E69" s="49" t="s">
        <v>4402</v>
      </c>
      <c r="F69" s="49"/>
      <c r="G69" s="213"/>
      <c r="H69" s="51"/>
      <c r="I69" s="17"/>
      <c r="J69" s="17"/>
      <c r="K69" s="17"/>
      <c r="L69" s="52">
        <v>40288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18.75" x14ac:dyDescent="0.25">
      <c r="A70" s="47"/>
      <c r="B70" s="48"/>
      <c r="C70" s="48"/>
      <c r="D70" s="48"/>
      <c r="E70" s="49" t="s">
        <v>4403</v>
      </c>
      <c r="F70" s="49"/>
      <c r="G70" s="213"/>
      <c r="H70" s="51"/>
      <c r="I70" s="17"/>
      <c r="J70" s="17"/>
      <c r="K70" s="17"/>
      <c r="L70" s="52">
        <v>21182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47</v>
      </c>
      <c r="F71" s="49"/>
      <c r="G71" s="213"/>
      <c r="H71" s="51"/>
      <c r="I71" s="17"/>
      <c r="J71" s="17"/>
      <c r="K71" s="17"/>
      <c r="L71" s="52">
        <v>110652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67.5" x14ac:dyDescent="0.25">
      <c r="A72" s="35" t="s">
        <v>1017</v>
      </c>
      <c r="B72" s="36" t="s">
        <v>1325</v>
      </c>
      <c r="C72" s="316" t="s">
        <v>3146</v>
      </c>
      <c r="D72" s="316"/>
      <c r="E72" s="316"/>
      <c r="F72" s="35" t="s">
        <v>265</v>
      </c>
      <c r="G72" s="216">
        <v>40.799999999999997</v>
      </c>
      <c r="H72" s="39">
        <v>282.27999999999997</v>
      </c>
      <c r="I72" s="39"/>
      <c r="J72" s="39">
        <v>282.27999999999997</v>
      </c>
      <c r="K72" s="37" t="s">
        <v>42</v>
      </c>
      <c r="L72" s="39">
        <v>98586</v>
      </c>
      <c r="M72" s="39"/>
      <c r="N72" s="40"/>
      <c r="O72" s="39">
        <v>98586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2"/>
        <v>118020.74168865847</v>
      </c>
      <c r="W72" s="159">
        <v>1.2</v>
      </c>
      <c r="X72" s="158">
        <f t="shared" si="0"/>
        <v>141624.89002639015</v>
      </c>
      <c r="Y72" s="181">
        <f t="shared" si="1"/>
        <v>3471.1982849605429</v>
      </c>
      <c r="BP72" s="33"/>
      <c r="BQ72" s="41" t="s">
        <v>3146</v>
      </c>
    </row>
    <row r="73" spans="1:69" s="3" customFormat="1" ht="18.75" x14ac:dyDescent="0.25">
      <c r="A73" s="42"/>
      <c r="B73" s="43"/>
      <c r="C73" s="44" t="s">
        <v>268</v>
      </c>
      <c r="D73" s="45"/>
      <c r="E73" s="45"/>
      <c r="F73" s="45"/>
      <c r="G73" s="206"/>
      <c r="H73" s="45"/>
      <c r="I73" s="45"/>
      <c r="J73" s="45"/>
      <c r="K73" s="45"/>
      <c r="L73" s="45"/>
      <c r="M73" s="45"/>
      <c r="N73" s="45"/>
      <c r="O73" s="46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67.5" x14ac:dyDescent="0.25">
      <c r="A74" s="35" t="s">
        <v>1018</v>
      </c>
      <c r="B74" s="36" t="s">
        <v>1325</v>
      </c>
      <c r="C74" s="316" t="s">
        <v>2671</v>
      </c>
      <c r="D74" s="316"/>
      <c r="E74" s="316"/>
      <c r="F74" s="35" t="s">
        <v>265</v>
      </c>
      <c r="G74" s="216">
        <v>20.399999999999999</v>
      </c>
      <c r="H74" s="39">
        <v>219.53</v>
      </c>
      <c r="I74" s="39"/>
      <c r="J74" s="39">
        <v>219.53</v>
      </c>
      <c r="K74" s="37" t="s">
        <v>42</v>
      </c>
      <c r="L74" s="39">
        <v>38335</v>
      </c>
      <c r="M74" s="39"/>
      <c r="N74" s="40"/>
      <c r="O74" s="39">
        <v>38335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2"/>
        <v>45892.166561527214</v>
      </c>
      <c r="W74" s="159">
        <v>1.2</v>
      </c>
      <c r="X74" s="158">
        <f t="shared" si="0"/>
        <v>55070.599873832653</v>
      </c>
      <c r="Y74" s="181">
        <f t="shared" si="1"/>
        <v>2699.5392095016009</v>
      </c>
      <c r="BP74" s="33"/>
      <c r="BQ74" s="41" t="s">
        <v>2671</v>
      </c>
    </row>
    <row r="75" spans="1:69" s="3" customFormat="1" ht="18.75" x14ac:dyDescent="0.25">
      <c r="A75" s="42"/>
      <c r="B75" s="43"/>
      <c r="C75" s="44" t="s">
        <v>266</v>
      </c>
      <c r="D75" s="45"/>
      <c r="E75" s="45"/>
      <c r="F75" s="45"/>
      <c r="G75" s="206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67.5" x14ac:dyDescent="0.25">
      <c r="A76" s="35" t="s">
        <v>151</v>
      </c>
      <c r="B76" s="36" t="s">
        <v>1325</v>
      </c>
      <c r="C76" s="316" t="s">
        <v>3148</v>
      </c>
      <c r="D76" s="316"/>
      <c r="E76" s="316"/>
      <c r="F76" s="35" t="s">
        <v>265</v>
      </c>
      <c r="G76" s="216">
        <v>387.6</v>
      </c>
      <c r="H76" s="39">
        <v>175.26</v>
      </c>
      <c r="I76" s="39"/>
      <c r="J76" s="39">
        <v>175.26</v>
      </c>
      <c r="K76" s="37" t="s">
        <v>42</v>
      </c>
      <c r="L76" s="39">
        <v>581487</v>
      </c>
      <c r="M76" s="39"/>
      <c r="N76" s="40"/>
      <c r="O76" s="39">
        <v>581487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2"/>
        <v>696118.38417536917</v>
      </c>
      <c r="W76" s="159">
        <v>1.2</v>
      </c>
      <c r="X76" s="158">
        <f t="shared" si="0"/>
        <v>835342.06101044302</v>
      </c>
      <c r="Y76" s="181">
        <f t="shared" si="1"/>
        <v>2155.1652760847342</v>
      </c>
      <c r="BP76" s="33"/>
      <c r="BQ76" s="41" t="s">
        <v>3148</v>
      </c>
    </row>
    <row r="77" spans="1:69" s="3" customFormat="1" ht="18.75" x14ac:dyDescent="0.25">
      <c r="A77" s="42"/>
      <c r="B77" s="43"/>
      <c r="C77" s="44" t="s">
        <v>3863</v>
      </c>
      <c r="D77" s="45"/>
      <c r="E77" s="45"/>
      <c r="F77" s="45"/>
      <c r="G77" s="206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67.5" x14ac:dyDescent="0.25">
      <c r="A78" s="35" t="s">
        <v>156</v>
      </c>
      <c r="B78" s="36" t="s">
        <v>2410</v>
      </c>
      <c r="C78" s="316" t="s">
        <v>3149</v>
      </c>
      <c r="D78" s="316"/>
      <c r="E78" s="316"/>
      <c r="F78" s="35" t="s">
        <v>265</v>
      </c>
      <c r="G78" s="216">
        <v>606.9</v>
      </c>
      <c r="H78" s="39">
        <v>118.59</v>
      </c>
      <c r="I78" s="39"/>
      <c r="J78" s="39">
        <v>118.59</v>
      </c>
      <c r="K78" s="37" t="s">
        <v>42</v>
      </c>
      <c r="L78" s="39">
        <v>616083</v>
      </c>
      <c r="M78" s="39"/>
      <c r="N78" s="40"/>
      <c r="O78" s="39">
        <v>616083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2"/>
        <v>737534.46332921286</v>
      </c>
      <c r="W78" s="159">
        <v>1.2</v>
      </c>
      <c r="X78" s="158">
        <f t="shared" si="0"/>
        <v>885041.3559950554</v>
      </c>
      <c r="Y78" s="181">
        <f t="shared" si="1"/>
        <v>1458.2984939776825</v>
      </c>
      <c r="BP78" s="33"/>
      <c r="BQ78" s="41" t="s">
        <v>3149</v>
      </c>
    </row>
    <row r="79" spans="1:69" s="3" customFormat="1" ht="18.75" x14ac:dyDescent="0.25">
      <c r="A79" s="42"/>
      <c r="B79" s="43"/>
      <c r="C79" s="44" t="s">
        <v>4404</v>
      </c>
      <c r="D79" s="45"/>
      <c r="E79" s="45"/>
      <c r="F79" s="45"/>
      <c r="G79" s="206"/>
      <c r="H79" s="45"/>
      <c r="I79" s="45"/>
      <c r="J79" s="45"/>
      <c r="K79" s="45"/>
      <c r="L79" s="45"/>
      <c r="M79" s="45"/>
      <c r="N79" s="45"/>
      <c r="O79" s="46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67.5" x14ac:dyDescent="0.25">
      <c r="A80" s="35" t="s">
        <v>1019</v>
      </c>
      <c r="B80" s="36" t="s">
        <v>1338</v>
      </c>
      <c r="C80" s="316" t="s">
        <v>3151</v>
      </c>
      <c r="D80" s="316"/>
      <c r="E80" s="316"/>
      <c r="F80" s="35" t="s">
        <v>265</v>
      </c>
      <c r="G80" s="216">
        <v>841.5</v>
      </c>
      <c r="H80" s="39">
        <v>76.42</v>
      </c>
      <c r="I80" s="39"/>
      <c r="J80" s="39">
        <v>76.42</v>
      </c>
      <c r="K80" s="37" t="s">
        <v>42</v>
      </c>
      <c r="L80" s="39">
        <v>550472</v>
      </c>
      <c r="M80" s="39"/>
      <c r="N80" s="40"/>
      <c r="O80" s="39">
        <v>550472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2"/>
        <v>658989.24511430832</v>
      </c>
      <c r="W80" s="159">
        <v>1.2</v>
      </c>
      <c r="X80" s="158">
        <f t="shared" si="0"/>
        <v>790787.09413717</v>
      </c>
      <c r="Y80" s="181">
        <f t="shared" si="1"/>
        <v>939.73510889740942</v>
      </c>
      <c r="BP80" s="33"/>
      <c r="BQ80" s="41" t="s">
        <v>3151</v>
      </c>
    </row>
    <row r="81" spans="1:69" s="3" customFormat="1" ht="18.75" x14ac:dyDescent="0.25">
      <c r="A81" s="42"/>
      <c r="B81" s="43"/>
      <c r="C81" s="44" t="s">
        <v>4405</v>
      </c>
      <c r="D81" s="45"/>
      <c r="E81" s="45"/>
      <c r="F81" s="45"/>
      <c r="G81" s="206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67.5" x14ac:dyDescent="0.25">
      <c r="A82" s="35" t="s">
        <v>1020</v>
      </c>
      <c r="B82" s="36" t="s">
        <v>3731</v>
      </c>
      <c r="C82" s="316" t="s">
        <v>2675</v>
      </c>
      <c r="D82" s="316"/>
      <c r="E82" s="316"/>
      <c r="F82" s="35" t="s">
        <v>265</v>
      </c>
      <c r="G82" s="212">
        <v>51</v>
      </c>
      <c r="H82" s="39">
        <v>86.33</v>
      </c>
      <c r="I82" s="39"/>
      <c r="J82" s="39">
        <v>86.33</v>
      </c>
      <c r="K82" s="37" t="s">
        <v>42</v>
      </c>
      <c r="L82" s="39">
        <v>37688</v>
      </c>
      <c r="M82" s="39"/>
      <c r="N82" s="40"/>
      <c r="O82" s="39">
        <v>37688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2"/>
        <v>45117.620278357586</v>
      </c>
      <c r="W82" s="159">
        <v>1.2</v>
      </c>
      <c r="X82" s="158">
        <f t="shared" si="0"/>
        <v>54141.144334029101</v>
      </c>
      <c r="Y82" s="181">
        <f t="shared" si="1"/>
        <v>1061.5910653731196</v>
      </c>
      <c r="BP82" s="33"/>
      <c r="BQ82" s="41" t="s">
        <v>2675</v>
      </c>
    </row>
    <row r="83" spans="1:69" s="3" customFormat="1" ht="18.75" x14ac:dyDescent="0.25">
      <c r="A83" s="42"/>
      <c r="B83" s="43"/>
      <c r="C83" s="44" t="s">
        <v>287</v>
      </c>
      <c r="D83" s="45"/>
      <c r="E83" s="45"/>
      <c r="F83" s="45"/>
      <c r="G83" s="206"/>
      <c r="H83" s="45"/>
      <c r="I83" s="45"/>
      <c r="J83" s="45"/>
      <c r="K83" s="45"/>
      <c r="L83" s="45"/>
      <c r="M83" s="45"/>
      <c r="N83" s="45"/>
      <c r="O83" s="46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67.5" x14ac:dyDescent="0.25">
      <c r="A84" s="35" t="s">
        <v>171</v>
      </c>
      <c r="B84" s="36" t="s">
        <v>2415</v>
      </c>
      <c r="C84" s="316" t="s">
        <v>2677</v>
      </c>
      <c r="D84" s="316"/>
      <c r="E84" s="316"/>
      <c r="F84" s="35" t="s">
        <v>265</v>
      </c>
      <c r="G84" s="216">
        <v>198.9</v>
      </c>
      <c r="H84" s="39">
        <v>55.8</v>
      </c>
      <c r="I84" s="39"/>
      <c r="J84" s="39">
        <v>55.8</v>
      </c>
      <c r="K84" s="37" t="s">
        <v>42</v>
      </c>
      <c r="L84" s="39">
        <v>95004</v>
      </c>
      <c r="M84" s="39"/>
      <c r="N84" s="40"/>
      <c r="O84" s="39">
        <v>95004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2"/>
        <v>113732.60446097121</v>
      </c>
      <c r="W84" s="159">
        <v>1.2</v>
      </c>
      <c r="X84" s="158">
        <f t="shared" si="0"/>
        <v>136479.12535316544</v>
      </c>
      <c r="Y84" s="181">
        <f t="shared" si="1"/>
        <v>686.16955934220937</v>
      </c>
      <c r="BP84" s="33"/>
      <c r="BQ84" s="41" t="s">
        <v>2677</v>
      </c>
    </row>
    <row r="85" spans="1:69" s="3" customFormat="1" ht="18.75" x14ac:dyDescent="0.25">
      <c r="A85" s="42"/>
      <c r="B85" s="43"/>
      <c r="C85" s="44" t="s">
        <v>4108</v>
      </c>
      <c r="D85" s="45"/>
      <c r="E85" s="45"/>
      <c r="F85" s="45"/>
      <c r="G85" s="206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67.5" x14ac:dyDescent="0.25">
      <c r="A86" s="35" t="s">
        <v>181</v>
      </c>
      <c r="B86" s="36" t="s">
        <v>1347</v>
      </c>
      <c r="C86" s="316" t="s">
        <v>2679</v>
      </c>
      <c r="D86" s="316"/>
      <c r="E86" s="316"/>
      <c r="F86" s="35" t="s">
        <v>265</v>
      </c>
      <c r="G86" s="216">
        <v>474.3</v>
      </c>
      <c r="H86" s="39">
        <v>35.549999999999997</v>
      </c>
      <c r="I86" s="39"/>
      <c r="J86" s="39">
        <v>35.549999999999997</v>
      </c>
      <c r="K86" s="37" t="s">
        <v>42</v>
      </c>
      <c r="L86" s="39">
        <v>144333</v>
      </c>
      <c r="M86" s="39"/>
      <c r="N86" s="40"/>
      <c r="O86" s="39">
        <v>144333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2"/>
        <v>172786.07216186012</v>
      </c>
      <c r="W86" s="159">
        <v>1.2</v>
      </c>
      <c r="X86" s="158">
        <f t="shared" si="0"/>
        <v>207343.28659423214</v>
      </c>
      <c r="Y86" s="181">
        <f t="shared" si="1"/>
        <v>437.1564128067302</v>
      </c>
      <c r="BP86" s="33"/>
      <c r="BQ86" s="41" t="s">
        <v>2679</v>
      </c>
    </row>
    <row r="87" spans="1:69" s="3" customFormat="1" ht="18.75" x14ac:dyDescent="0.25">
      <c r="A87" s="42"/>
      <c r="B87" s="43"/>
      <c r="C87" s="44" t="s">
        <v>4406</v>
      </c>
      <c r="D87" s="45"/>
      <c r="E87" s="45"/>
      <c r="F87" s="45"/>
      <c r="G87" s="206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68.25" x14ac:dyDescent="0.25">
      <c r="A88" s="35" t="s">
        <v>185</v>
      </c>
      <c r="B88" s="36" t="s">
        <v>1347</v>
      </c>
      <c r="C88" s="316" t="s">
        <v>2683</v>
      </c>
      <c r="D88" s="316"/>
      <c r="E88" s="316"/>
      <c r="F88" s="35" t="s">
        <v>265</v>
      </c>
      <c r="G88" s="216">
        <v>596.70000000000005</v>
      </c>
      <c r="H88" s="39">
        <v>99.36</v>
      </c>
      <c r="I88" s="39"/>
      <c r="J88" s="39">
        <v>99.36</v>
      </c>
      <c r="K88" s="37" t="s">
        <v>42</v>
      </c>
      <c r="L88" s="39">
        <v>507506</v>
      </c>
      <c r="M88" s="39"/>
      <c r="N88" s="40"/>
      <c r="O88" s="39">
        <v>507506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2"/>
        <v>607553.14681034128</v>
      </c>
      <c r="W88" s="159">
        <v>1.2</v>
      </c>
      <c r="X88" s="158">
        <f t="shared" si="0"/>
        <v>729063.77617240953</v>
      </c>
      <c r="Y88" s="181">
        <f t="shared" si="1"/>
        <v>1221.8263384823354</v>
      </c>
      <c r="BP88" s="33"/>
      <c r="BQ88" s="41" t="s">
        <v>2683</v>
      </c>
    </row>
    <row r="89" spans="1:69" s="3" customFormat="1" ht="18.75" x14ac:dyDescent="0.25">
      <c r="A89" s="42"/>
      <c r="B89" s="43"/>
      <c r="C89" s="44" t="s">
        <v>4407</v>
      </c>
      <c r="D89" s="45"/>
      <c r="E89" s="45"/>
      <c r="F89" s="45"/>
      <c r="G89" s="206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8.25" x14ac:dyDescent="0.25">
      <c r="A90" s="35" t="s">
        <v>187</v>
      </c>
      <c r="B90" s="36" t="s">
        <v>1347</v>
      </c>
      <c r="C90" s="316" t="s">
        <v>2686</v>
      </c>
      <c r="D90" s="316"/>
      <c r="E90" s="316"/>
      <c r="F90" s="35" t="s">
        <v>265</v>
      </c>
      <c r="G90" s="216">
        <v>346.8</v>
      </c>
      <c r="H90" s="39">
        <v>60.27</v>
      </c>
      <c r="I90" s="39"/>
      <c r="J90" s="39">
        <v>60.27</v>
      </c>
      <c r="K90" s="37" t="s">
        <v>42</v>
      </c>
      <c r="L90" s="39">
        <v>178918</v>
      </c>
      <c r="M90" s="39"/>
      <c r="N90" s="40"/>
      <c r="O90" s="39">
        <v>178918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2"/>
        <v>214188.98283175498</v>
      </c>
      <c r="W90" s="159">
        <v>1.2</v>
      </c>
      <c r="X90" s="158">
        <f t="shared" si="0"/>
        <v>257026.77939810598</v>
      </c>
      <c r="Y90" s="181">
        <f t="shared" si="1"/>
        <v>741.13834889880616</v>
      </c>
      <c r="BP90" s="33"/>
      <c r="BQ90" s="41" t="s">
        <v>2686</v>
      </c>
    </row>
    <row r="91" spans="1:69" s="3" customFormat="1" ht="18.75" x14ac:dyDescent="0.25">
      <c r="A91" s="42"/>
      <c r="B91" s="43"/>
      <c r="C91" s="44" t="s">
        <v>4408</v>
      </c>
      <c r="D91" s="45"/>
      <c r="E91" s="45"/>
      <c r="F91" s="45"/>
      <c r="G91" s="206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68.25" x14ac:dyDescent="0.25">
      <c r="A92" s="35" t="s">
        <v>196</v>
      </c>
      <c r="B92" s="36" t="s">
        <v>1347</v>
      </c>
      <c r="C92" s="316" t="s">
        <v>2688</v>
      </c>
      <c r="D92" s="316"/>
      <c r="E92" s="316"/>
      <c r="F92" s="35" t="s">
        <v>265</v>
      </c>
      <c r="G92" s="216">
        <v>438.6</v>
      </c>
      <c r="H92" s="39">
        <v>47.4</v>
      </c>
      <c r="I92" s="39"/>
      <c r="J92" s="39">
        <v>47.4</v>
      </c>
      <c r="K92" s="37" t="s">
        <v>42</v>
      </c>
      <c r="L92" s="39">
        <v>177959</v>
      </c>
      <c r="M92" s="39"/>
      <c r="N92" s="40"/>
      <c r="O92" s="39">
        <v>177959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2"/>
        <v>213040.93045840156</v>
      </c>
      <c r="W92" s="159">
        <v>1.2</v>
      </c>
      <c r="X92" s="158">
        <f t="shared" si="0"/>
        <v>255649.11655008188</v>
      </c>
      <c r="Y92" s="181">
        <f t="shared" si="1"/>
        <v>582.8753227316048</v>
      </c>
      <c r="BP92" s="33"/>
      <c r="BQ92" s="41" t="s">
        <v>2688</v>
      </c>
    </row>
    <row r="93" spans="1:69" s="3" customFormat="1" ht="18.75" x14ac:dyDescent="0.25">
      <c r="A93" s="42"/>
      <c r="B93" s="43"/>
      <c r="C93" s="44" t="s">
        <v>4409</v>
      </c>
      <c r="D93" s="45"/>
      <c r="E93" s="45"/>
      <c r="F93" s="45"/>
      <c r="G93" s="206"/>
      <c r="H93" s="45"/>
      <c r="I93" s="45"/>
      <c r="J93" s="45"/>
      <c r="K93" s="45"/>
      <c r="L93" s="45"/>
      <c r="M93" s="45"/>
      <c r="N93" s="45"/>
      <c r="O93" s="46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67.5" x14ac:dyDescent="0.25">
      <c r="A94" s="35" t="s">
        <v>198</v>
      </c>
      <c r="B94" s="36" t="s">
        <v>4410</v>
      </c>
      <c r="C94" s="316" t="s">
        <v>4411</v>
      </c>
      <c r="D94" s="316"/>
      <c r="E94" s="316"/>
      <c r="F94" s="35" t="s">
        <v>265</v>
      </c>
      <c r="G94" s="212">
        <v>51</v>
      </c>
      <c r="H94" s="39">
        <v>17.18</v>
      </c>
      <c r="I94" s="39"/>
      <c r="J94" s="39">
        <v>17.18</v>
      </c>
      <c r="K94" s="37" t="s">
        <v>42</v>
      </c>
      <c r="L94" s="39">
        <v>7500</v>
      </c>
      <c r="M94" s="39"/>
      <c r="N94" s="40"/>
      <c r="O94" s="39">
        <v>7500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2"/>
        <v>8978.5117832647466</v>
      </c>
      <c r="W94" s="159">
        <v>1.2</v>
      </c>
      <c r="X94" s="158">
        <f t="shared" si="0"/>
        <v>10774.214139917696</v>
      </c>
      <c r="Y94" s="181">
        <f t="shared" si="1"/>
        <v>211.25910078269993</v>
      </c>
      <c r="BP94" s="33"/>
      <c r="BQ94" s="41" t="s">
        <v>4411</v>
      </c>
    </row>
    <row r="95" spans="1:69" s="3" customFormat="1" ht="18.75" x14ac:dyDescent="0.25">
      <c r="A95" s="42"/>
      <c r="B95" s="43"/>
      <c r="C95" s="44" t="s">
        <v>287</v>
      </c>
      <c r="D95" s="45"/>
      <c r="E95" s="45"/>
      <c r="F95" s="45"/>
      <c r="G95" s="206"/>
      <c r="H95" s="45"/>
      <c r="I95" s="45"/>
      <c r="J95" s="45"/>
      <c r="K95" s="45"/>
      <c r="L95" s="45"/>
      <c r="M95" s="45"/>
      <c r="N95" s="45"/>
      <c r="O95" s="46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67.5" x14ac:dyDescent="0.25">
      <c r="A96" s="35" t="s">
        <v>200</v>
      </c>
      <c r="B96" s="36" t="s">
        <v>310</v>
      </c>
      <c r="C96" s="316" t="s">
        <v>311</v>
      </c>
      <c r="D96" s="316"/>
      <c r="E96" s="316"/>
      <c r="F96" s="35" t="s">
        <v>238</v>
      </c>
      <c r="G96" s="215">
        <v>1.45</v>
      </c>
      <c r="H96" s="39" t="s">
        <v>312</v>
      </c>
      <c r="I96" s="39" t="s">
        <v>313</v>
      </c>
      <c r="J96" s="39">
        <v>171.88</v>
      </c>
      <c r="K96" s="37" t="s">
        <v>42</v>
      </c>
      <c r="L96" s="39">
        <v>24309</v>
      </c>
      <c r="M96" s="39">
        <v>21542</v>
      </c>
      <c r="N96" s="40" t="s">
        <v>4412</v>
      </c>
      <c r="O96" s="39">
        <v>2133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3" si="5">O96*P96*Q96*R96*S96*T96*U96</f>
        <v>2553.4887511604948</v>
      </c>
      <c r="W96" s="159">
        <v>1.2</v>
      </c>
      <c r="X96" s="158">
        <f t="shared" ref="X96:X153" si="6">V96*W96</f>
        <v>3064.1865013925935</v>
      </c>
      <c r="Y96" s="181">
        <f t="shared" ref="Y96:Y153" si="7">X96/G96</f>
        <v>2113.2320699259267</v>
      </c>
      <c r="BP96" s="33"/>
      <c r="BQ96" s="41" t="s">
        <v>311</v>
      </c>
    </row>
    <row r="97" spans="1:69" s="3" customFormat="1" ht="18.75" x14ac:dyDescent="0.25">
      <c r="A97" s="42"/>
      <c r="B97" s="43"/>
      <c r="C97" s="44" t="s">
        <v>4413</v>
      </c>
      <c r="D97" s="45"/>
      <c r="E97" s="45"/>
      <c r="F97" s="45"/>
      <c r="G97" s="206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4414</v>
      </c>
      <c r="F98" s="49"/>
      <c r="G98" s="213"/>
      <c r="H98" s="51"/>
      <c r="I98" s="17"/>
      <c r="J98" s="17"/>
      <c r="K98" s="17"/>
      <c r="L98" s="52">
        <v>20923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4415</v>
      </c>
      <c r="F99" s="49"/>
      <c r="G99" s="213"/>
      <c r="H99" s="51"/>
      <c r="I99" s="17"/>
      <c r="J99" s="17"/>
      <c r="K99" s="17"/>
      <c r="L99" s="52">
        <v>11001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18.75" x14ac:dyDescent="0.25">
      <c r="A100" s="47"/>
      <c r="B100" s="48"/>
      <c r="C100" s="48"/>
      <c r="D100" s="48"/>
      <c r="E100" s="49" t="s">
        <v>47</v>
      </c>
      <c r="F100" s="49"/>
      <c r="G100" s="213"/>
      <c r="H100" s="51"/>
      <c r="I100" s="17"/>
      <c r="J100" s="17"/>
      <c r="K100" s="17"/>
      <c r="L100" s="52">
        <v>56233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67.5" x14ac:dyDescent="0.25">
      <c r="A101" s="35" t="s">
        <v>202</v>
      </c>
      <c r="B101" s="36" t="s">
        <v>4416</v>
      </c>
      <c r="C101" s="316" t="s">
        <v>4417</v>
      </c>
      <c r="D101" s="316"/>
      <c r="E101" s="316"/>
      <c r="F101" s="35" t="s">
        <v>265</v>
      </c>
      <c r="G101" s="216">
        <v>10.199999999999999</v>
      </c>
      <c r="H101" s="39">
        <v>97.48</v>
      </c>
      <c r="I101" s="39"/>
      <c r="J101" s="39">
        <v>97.48</v>
      </c>
      <c r="K101" s="37" t="s">
        <v>42</v>
      </c>
      <c r="L101" s="39">
        <v>8511</v>
      </c>
      <c r="M101" s="39"/>
      <c r="N101" s="40"/>
      <c r="O101" s="39">
        <v>8511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5"/>
        <v>10188.815171648839</v>
      </c>
      <c r="W101" s="159">
        <v>1.2</v>
      </c>
      <c r="X101" s="158">
        <f t="shared" si="6"/>
        <v>12226.578205978607</v>
      </c>
      <c r="Y101" s="181">
        <f t="shared" si="7"/>
        <v>1198.68413784104</v>
      </c>
      <c r="BP101" s="33"/>
      <c r="BQ101" s="41" t="s">
        <v>4417</v>
      </c>
    </row>
    <row r="102" spans="1:69" s="3" customFormat="1" ht="18.75" x14ac:dyDescent="0.25">
      <c r="A102" s="42"/>
      <c r="B102" s="43"/>
      <c r="C102" s="44" t="s">
        <v>283</v>
      </c>
      <c r="D102" s="45"/>
      <c r="E102" s="45"/>
      <c r="F102" s="45"/>
      <c r="G102" s="206"/>
      <c r="H102" s="45"/>
      <c r="I102" s="45"/>
      <c r="J102" s="45"/>
      <c r="K102" s="45"/>
      <c r="L102" s="45"/>
      <c r="M102" s="45"/>
      <c r="N102" s="45"/>
      <c r="O102" s="46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67.5" x14ac:dyDescent="0.25">
      <c r="A103" s="35" t="s">
        <v>211</v>
      </c>
      <c r="B103" s="36" t="s">
        <v>4416</v>
      </c>
      <c r="C103" s="316" t="s">
        <v>1361</v>
      </c>
      <c r="D103" s="316"/>
      <c r="E103" s="316"/>
      <c r="F103" s="35" t="s">
        <v>265</v>
      </c>
      <c r="G103" s="216">
        <v>10.199999999999999</v>
      </c>
      <c r="H103" s="39">
        <v>41.42</v>
      </c>
      <c r="I103" s="39"/>
      <c r="J103" s="39">
        <v>41.42</v>
      </c>
      <c r="K103" s="37" t="s">
        <v>42</v>
      </c>
      <c r="L103" s="39">
        <v>3616</v>
      </c>
      <c r="M103" s="39"/>
      <c r="N103" s="40"/>
      <c r="O103" s="39">
        <v>3616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5"/>
        <v>4328.8398144380444</v>
      </c>
      <c r="W103" s="159">
        <v>1.2</v>
      </c>
      <c r="X103" s="158">
        <f t="shared" si="6"/>
        <v>5194.6077773256529</v>
      </c>
      <c r="Y103" s="181">
        <f t="shared" si="7"/>
        <v>509.27527228682874</v>
      </c>
      <c r="BP103" s="33"/>
      <c r="BQ103" s="41" t="s">
        <v>1361</v>
      </c>
    </row>
    <row r="104" spans="1:69" s="3" customFormat="1" ht="18.75" x14ac:dyDescent="0.25">
      <c r="A104" s="42"/>
      <c r="B104" s="43"/>
      <c r="C104" s="44" t="s">
        <v>283</v>
      </c>
      <c r="D104" s="45"/>
      <c r="E104" s="45"/>
      <c r="F104" s="45"/>
      <c r="G104" s="206"/>
      <c r="H104" s="45"/>
      <c r="I104" s="45"/>
      <c r="J104" s="45"/>
      <c r="K104" s="45"/>
      <c r="L104" s="45"/>
      <c r="M104" s="45"/>
      <c r="N104" s="45"/>
      <c r="O104" s="46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67.5" x14ac:dyDescent="0.25">
      <c r="A105" s="35" t="s">
        <v>213</v>
      </c>
      <c r="B105" s="36" t="s">
        <v>4416</v>
      </c>
      <c r="C105" s="316" t="s">
        <v>1866</v>
      </c>
      <c r="D105" s="316"/>
      <c r="E105" s="316"/>
      <c r="F105" s="35" t="s">
        <v>265</v>
      </c>
      <c r="G105" s="216">
        <v>76.5</v>
      </c>
      <c r="H105" s="39">
        <v>29.8</v>
      </c>
      <c r="I105" s="39"/>
      <c r="J105" s="39">
        <v>29.8</v>
      </c>
      <c r="K105" s="37" t="s">
        <v>42</v>
      </c>
      <c r="L105" s="39">
        <v>19514</v>
      </c>
      <c r="M105" s="39"/>
      <c r="N105" s="40"/>
      <c r="O105" s="39">
        <v>19514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5"/>
        <v>23360.89052515044</v>
      </c>
      <c r="W105" s="159">
        <v>1.2</v>
      </c>
      <c r="X105" s="158">
        <f t="shared" si="6"/>
        <v>28033.068630180529</v>
      </c>
      <c r="Y105" s="181">
        <f t="shared" si="7"/>
        <v>366.4453415709873</v>
      </c>
      <c r="BP105" s="33"/>
      <c r="BQ105" s="41" t="s">
        <v>1866</v>
      </c>
    </row>
    <row r="106" spans="1:69" s="3" customFormat="1" ht="18.75" x14ac:dyDescent="0.25">
      <c r="A106" s="42"/>
      <c r="B106" s="43"/>
      <c r="C106" s="44" t="s">
        <v>4418</v>
      </c>
      <c r="D106" s="45"/>
      <c r="E106" s="45"/>
      <c r="F106" s="45"/>
      <c r="G106" s="206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67.5" x14ac:dyDescent="0.25">
      <c r="A107" s="35" t="s">
        <v>215</v>
      </c>
      <c r="B107" s="36" t="s">
        <v>4419</v>
      </c>
      <c r="C107" s="316" t="s">
        <v>1867</v>
      </c>
      <c r="D107" s="316"/>
      <c r="E107" s="316"/>
      <c r="F107" s="35" t="s">
        <v>265</v>
      </c>
      <c r="G107" s="216">
        <v>51.5</v>
      </c>
      <c r="H107" s="39">
        <v>7.41</v>
      </c>
      <c r="I107" s="39"/>
      <c r="J107" s="39">
        <v>7.41</v>
      </c>
      <c r="K107" s="37" t="s">
        <v>42</v>
      </c>
      <c r="L107" s="39">
        <v>3267</v>
      </c>
      <c r="M107" s="39"/>
      <c r="N107" s="40"/>
      <c r="O107" s="39">
        <v>3267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5"/>
        <v>3911.0397327901242</v>
      </c>
      <c r="W107" s="159">
        <v>1.2</v>
      </c>
      <c r="X107" s="158">
        <f t="shared" si="6"/>
        <v>4693.2476793481492</v>
      </c>
      <c r="Y107" s="181">
        <f t="shared" si="7"/>
        <v>91.131022899964066</v>
      </c>
      <c r="BP107" s="33"/>
      <c r="BQ107" s="41" t="s">
        <v>1867</v>
      </c>
    </row>
    <row r="108" spans="1:69" s="3" customFormat="1" ht="18.75" x14ac:dyDescent="0.25">
      <c r="A108" s="42"/>
      <c r="B108" s="43"/>
      <c r="C108" s="44" t="s">
        <v>321</v>
      </c>
      <c r="D108" s="45"/>
      <c r="E108" s="45"/>
      <c r="F108" s="45"/>
      <c r="G108" s="206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18.75" x14ac:dyDescent="0.25">
      <c r="A109" s="313" t="s">
        <v>1871</v>
      </c>
      <c r="B109" s="314"/>
      <c r="C109" s="314"/>
      <c r="D109" s="314"/>
      <c r="E109" s="314"/>
      <c r="F109" s="314"/>
      <c r="G109" s="314"/>
      <c r="H109" s="314"/>
      <c r="I109" s="314"/>
      <c r="J109" s="314"/>
      <c r="K109" s="314"/>
      <c r="L109" s="314"/>
      <c r="M109" s="314"/>
      <c r="N109" s="314"/>
      <c r="O109" s="315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 t="s">
        <v>1871</v>
      </c>
      <c r="BQ109" s="41"/>
    </row>
    <row r="110" spans="1:69" s="3" customFormat="1" ht="67.5" x14ac:dyDescent="0.25">
      <c r="A110" s="35" t="s">
        <v>217</v>
      </c>
      <c r="B110" s="36" t="s">
        <v>589</v>
      </c>
      <c r="C110" s="316" t="s">
        <v>590</v>
      </c>
      <c r="D110" s="316"/>
      <c r="E110" s="316"/>
      <c r="F110" s="35" t="s">
        <v>174</v>
      </c>
      <c r="G110" s="215">
        <v>0.01</v>
      </c>
      <c r="H110" s="39" t="s">
        <v>591</v>
      </c>
      <c r="I110" s="39" t="s">
        <v>592</v>
      </c>
      <c r="J110" s="39">
        <v>109.43</v>
      </c>
      <c r="K110" s="37" t="s">
        <v>42</v>
      </c>
      <c r="L110" s="39">
        <v>165</v>
      </c>
      <c r="M110" s="39">
        <v>154</v>
      </c>
      <c r="N110" s="40">
        <v>2</v>
      </c>
      <c r="O110" s="39">
        <v>9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5"/>
        <v>10.774214139917699</v>
      </c>
      <c r="W110" s="159">
        <v>1.2</v>
      </c>
      <c r="X110" s="158">
        <f t="shared" si="6"/>
        <v>12.929056967901239</v>
      </c>
      <c r="Y110" s="181">
        <f t="shared" si="7"/>
        <v>1292.905696790124</v>
      </c>
      <c r="BP110" s="33"/>
      <c r="BQ110" s="41" t="s">
        <v>590</v>
      </c>
    </row>
    <row r="111" spans="1:69" s="3" customFormat="1" ht="18.75" x14ac:dyDescent="0.25">
      <c r="A111" s="42"/>
      <c r="B111" s="43"/>
      <c r="C111" s="44" t="s">
        <v>2078</v>
      </c>
      <c r="D111" s="45"/>
      <c r="E111" s="45"/>
      <c r="F111" s="45"/>
      <c r="G111" s="206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18.75" x14ac:dyDescent="0.25">
      <c r="A112" s="47"/>
      <c r="B112" s="48"/>
      <c r="C112" s="48"/>
      <c r="D112" s="48"/>
      <c r="E112" s="49" t="s">
        <v>4420</v>
      </c>
      <c r="F112" s="49"/>
      <c r="G112" s="213"/>
      <c r="H112" s="51"/>
      <c r="I112" s="17"/>
      <c r="J112" s="17"/>
      <c r="K112" s="17"/>
      <c r="L112" s="52">
        <v>149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18.75" x14ac:dyDescent="0.25">
      <c r="A113" s="47"/>
      <c r="B113" s="48"/>
      <c r="C113" s="48"/>
      <c r="D113" s="48"/>
      <c r="E113" s="49" t="s">
        <v>4421</v>
      </c>
      <c r="F113" s="49"/>
      <c r="G113" s="213"/>
      <c r="H113" s="51"/>
      <c r="I113" s="17"/>
      <c r="J113" s="17"/>
      <c r="K113" s="17"/>
      <c r="L113" s="52">
        <v>79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18.75" x14ac:dyDescent="0.25">
      <c r="A114" s="47"/>
      <c r="B114" s="48"/>
      <c r="C114" s="48"/>
      <c r="D114" s="48"/>
      <c r="E114" s="49" t="s">
        <v>47</v>
      </c>
      <c r="F114" s="49"/>
      <c r="G114" s="213"/>
      <c r="H114" s="51"/>
      <c r="I114" s="17"/>
      <c r="J114" s="17"/>
      <c r="K114" s="17"/>
      <c r="L114" s="52">
        <v>393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</row>
    <row r="115" spans="1:69" s="3" customFormat="1" ht="67.5" x14ac:dyDescent="0.25">
      <c r="A115" s="35" t="s">
        <v>219</v>
      </c>
      <c r="B115" s="36" t="s">
        <v>1379</v>
      </c>
      <c r="C115" s="316" t="s">
        <v>1378</v>
      </c>
      <c r="D115" s="316"/>
      <c r="E115" s="316"/>
      <c r="F115" s="35" t="s">
        <v>437</v>
      </c>
      <c r="G115" s="212">
        <v>1</v>
      </c>
      <c r="H115" s="39"/>
      <c r="I115" s="39"/>
      <c r="J115" s="39"/>
      <c r="K115" s="37" t="s">
        <v>42</v>
      </c>
      <c r="L115" s="39"/>
      <c r="M115" s="39"/>
      <c r="N115" s="40"/>
      <c r="O115" s="39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 t="s">
        <v>1378</v>
      </c>
    </row>
    <row r="116" spans="1:69" s="3" customFormat="1" ht="18.75" x14ac:dyDescent="0.25">
      <c r="A116" s="313" t="s">
        <v>2442</v>
      </c>
      <c r="B116" s="314"/>
      <c r="C116" s="314"/>
      <c r="D116" s="314"/>
      <c r="E116" s="314"/>
      <c r="F116" s="314"/>
      <c r="G116" s="314"/>
      <c r="H116" s="314"/>
      <c r="I116" s="314"/>
      <c r="J116" s="314"/>
      <c r="K116" s="314"/>
      <c r="L116" s="314"/>
      <c r="M116" s="314"/>
      <c r="N116" s="314"/>
      <c r="O116" s="315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 t="s">
        <v>2442</v>
      </c>
      <c r="BQ116" s="41"/>
    </row>
    <row r="117" spans="1:69" s="3" customFormat="1" ht="67.5" x14ac:dyDescent="0.25">
      <c r="A117" s="35" t="s">
        <v>221</v>
      </c>
      <c r="B117" s="36" t="s">
        <v>324</v>
      </c>
      <c r="C117" s="316" t="s">
        <v>325</v>
      </c>
      <c r="D117" s="316"/>
      <c r="E117" s="316"/>
      <c r="F117" s="35" t="s">
        <v>326</v>
      </c>
      <c r="G117" s="212">
        <v>10</v>
      </c>
      <c r="H117" s="39" t="s">
        <v>1204</v>
      </c>
      <c r="I117" s="39"/>
      <c r="J117" s="39">
        <v>1.55</v>
      </c>
      <c r="K117" s="37" t="s">
        <v>42</v>
      </c>
      <c r="L117" s="39">
        <v>1928</v>
      </c>
      <c r="M117" s="39">
        <v>1796</v>
      </c>
      <c r="N117" s="40"/>
      <c r="O117" s="39">
        <v>132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5"/>
        <v>158.02180738545957</v>
      </c>
      <c r="W117" s="159">
        <v>1.2</v>
      </c>
      <c r="X117" s="158">
        <f t="shared" si="6"/>
        <v>189.62616886255148</v>
      </c>
      <c r="Y117" s="181">
        <f t="shared" si="7"/>
        <v>18.962616886255148</v>
      </c>
      <c r="BP117" s="33"/>
      <c r="BQ117" s="41" t="s">
        <v>325</v>
      </c>
    </row>
    <row r="118" spans="1:69" s="3" customFormat="1" ht="18.75" x14ac:dyDescent="0.25">
      <c r="A118" s="47"/>
      <c r="B118" s="48"/>
      <c r="C118" s="48"/>
      <c r="D118" s="48"/>
      <c r="E118" s="49" t="s">
        <v>3166</v>
      </c>
      <c r="F118" s="49"/>
      <c r="G118" s="213"/>
      <c r="H118" s="51"/>
      <c r="I118" s="17"/>
      <c r="J118" s="17"/>
      <c r="K118" s="17"/>
      <c r="L118" s="52">
        <v>1742</v>
      </c>
      <c r="M118" s="53"/>
      <c r="N118" s="53"/>
      <c r="O118" s="54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</row>
    <row r="119" spans="1:69" s="3" customFormat="1" ht="18.75" x14ac:dyDescent="0.25">
      <c r="A119" s="47"/>
      <c r="B119" s="48"/>
      <c r="C119" s="48"/>
      <c r="D119" s="48"/>
      <c r="E119" s="49" t="s">
        <v>3167</v>
      </c>
      <c r="F119" s="49"/>
      <c r="G119" s="213"/>
      <c r="H119" s="51"/>
      <c r="I119" s="17"/>
      <c r="J119" s="17"/>
      <c r="K119" s="17"/>
      <c r="L119" s="52">
        <v>916</v>
      </c>
      <c r="M119" s="53"/>
      <c r="N119" s="53"/>
      <c r="O119" s="54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18.75" x14ac:dyDescent="0.25">
      <c r="A120" s="47"/>
      <c r="B120" s="48"/>
      <c r="C120" s="48"/>
      <c r="D120" s="48"/>
      <c r="E120" s="49" t="s">
        <v>47</v>
      </c>
      <c r="F120" s="49"/>
      <c r="G120" s="213"/>
      <c r="H120" s="51"/>
      <c r="I120" s="17"/>
      <c r="J120" s="17"/>
      <c r="K120" s="17"/>
      <c r="L120" s="52">
        <v>4586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67.5" x14ac:dyDescent="0.25">
      <c r="A121" s="35" t="s">
        <v>230</v>
      </c>
      <c r="B121" s="36" t="s">
        <v>4422</v>
      </c>
      <c r="C121" s="316" t="s">
        <v>1447</v>
      </c>
      <c r="D121" s="316"/>
      <c r="E121" s="316"/>
      <c r="F121" s="35" t="s">
        <v>437</v>
      </c>
      <c r="G121" s="212">
        <v>6</v>
      </c>
      <c r="H121" s="39">
        <v>814.25</v>
      </c>
      <c r="I121" s="39"/>
      <c r="J121" s="39">
        <v>814.25</v>
      </c>
      <c r="K121" s="37" t="s">
        <v>42</v>
      </c>
      <c r="L121" s="39">
        <v>41820</v>
      </c>
      <c r="M121" s="39"/>
      <c r="N121" s="40"/>
      <c r="O121" s="39">
        <v>41820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5"/>
        <v>50064.181703484246</v>
      </c>
      <c r="W121" s="159">
        <v>1.2</v>
      </c>
      <c r="X121" s="158">
        <f t="shared" si="6"/>
        <v>60077.018044181095</v>
      </c>
      <c r="Y121" s="181">
        <f t="shared" si="7"/>
        <v>10012.836340696849</v>
      </c>
      <c r="BP121" s="33"/>
      <c r="BQ121" s="41" t="s">
        <v>1447</v>
      </c>
    </row>
    <row r="122" spans="1:69" s="3" customFormat="1" ht="67.5" x14ac:dyDescent="0.25">
      <c r="A122" s="35" t="s">
        <v>232</v>
      </c>
      <c r="B122" s="36" t="s">
        <v>4423</v>
      </c>
      <c r="C122" s="316" t="s">
        <v>1449</v>
      </c>
      <c r="D122" s="316"/>
      <c r="E122" s="316"/>
      <c r="F122" s="35" t="s">
        <v>437</v>
      </c>
      <c r="G122" s="212">
        <v>6</v>
      </c>
      <c r="H122" s="39">
        <v>181.62</v>
      </c>
      <c r="I122" s="39"/>
      <c r="J122" s="39">
        <v>181.62</v>
      </c>
      <c r="K122" s="37" t="s">
        <v>42</v>
      </c>
      <c r="L122" s="39">
        <v>9328</v>
      </c>
      <c r="M122" s="39"/>
      <c r="N122" s="40"/>
      <c r="O122" s="39">
        <v>9328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5"/>
        <v>11166.874388572474</v>
      </c>
      <c r="W122" s="159">
        <v>1.2</v>
      </c>
      <c r="X122" s="158">
        <f t="shared" si="6"/>
        <v>13400.249266286968</v>
      </c>
      <c r="Y122" s="181">
        <f t="shared" si="7"/>
        <v>2233.3748777144947</v>
      </c>
      <c r="BP122" s="33"/>
      <c r="BQ122" s="41" t="s">
        <v>1449</v>
      </c>
    </row>
    <row r="123" spans="1:69" s="3" customFormat="1" ht="67.5" x14ac:dyDescent="0.25">
      <c r="A123" s="35" t="s">
        <v>235</v>
      </c>
      <c r="B123" s="36" t="s">
        <v>4424</v>
      </c>
      <c r="C123" s="316" t="s">
        <v>1451</v>
      </c>
      <c r="D123" s="316"/>
      <c r="E123" s="316"/>
      <c r="F123" s="35" t="s">
        <v>437</v>
      </c>
      <c r="G123" s="212">
        <v>2</v>
      </c>
      <c r="H123" s="39">
        <v>2214.5700000000002</v>
      </c>
      <c r="I123" s="39"/>
      <c r="J123" s="39">
        <v>2214.5700000000002</v>
      </c>
      <c r="K123" s="37" t="s">
        <v>42</v>
      </c>
      <c r="L123" s="39">
        <v>37913</v>
      </c>
      <c r="M123" s="39"/>
      <c r="N123" s="40"/>
      <c r="O123" s="39">
        <v>37913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5"/>
        <v>45386.975631855523</v>
      </c>
      <c r="W123" s="159">
        <v>1.2</v>
      </c>
      <c r="X123" s="158">
        <f t="shared" si="6"/>
        <v>54464.370758226629</v>
      </c>
      <c r="Y123" s="181">
        <f t="shared" si="7"/>
        <v>27232.185379113314</v>
      </c>
      <c r="BP123" s="33"/>
      <c r="BQ123" s="41" t="s">
        <v>1451</v>
      </c>
    </row>
    <row r="124" spans="1:69" s="3" customFormat="1" ht="18.75" x14ac:dyDescent="0.25">
      <c r="A124" s="313" t="s">
        <v>2447</v>
      </c>
      <c r="B124" s="314"/>
      <c r="C124" s="314"/>
      <c r="D124" s="314"/>
      <c r="E124" s="314"/>
      <c r="F124" s="314"/>
      <c r="G124" s="314"/>
      <c r="H124" s="314"/>
      <c r="I124" s="314"/>
      <c r="J124" s="314"/>
      <c r="K124" s="314"/>
      <c r="L124" s="314"/>
      <c r="M124" s="314"/>
      <c r="N124" s="314"/>
      <c r="O124" s="315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 t="s">
        <v>2447</v>
      </c>
      <c r="BQ124" s="41"/>
    </row>
    <row r="125" spans="1:69" s="3" customFormat="1" ht="67.5" x14ac:dyDescent="0.25">
      <c r="A125" s="35" t="s">
        <v>245</v>
      </c>
      <c r="B125" s="36" t="s">
        <v>578</v>
      </c>
      <c r="C125" s="316" t="s">
        <v>579</v>
      </c>
      <c r="D125" s="316"/>
      <c r="E125" s="316"/>
      <c r="F125" s="35" t="s">
        <v>109</v>
      </c>
      <c r="G125" s="212">
        <v>2</v>
      </c>
      <c r="H125" s="39" t="s">
        <v>580</v>
      </c>
      <c r="I125" s="39" t="s">
        <v>581</v>
      </c>
      <c r="J125" s="39">
        <v>3.51</v>
      </c>
      <c r="K125" s="37" t="s">
        <v>42</v>
      </c>
      <c r="L125" s="39">
        <v>1250</v>
      </c>
      <c r="M125" s="39">
        <v>1110</v>
      </c>
      <c r="N125" s="40" t="s">
        <v>1880</v>
      </c>
      <c r="O125" s="39">
        <v>61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73.025229170553303</v>
      </c>
      <c r="W125" s="159">
        <v>1.2</v>
      </c>
      <c r="X125" s="158">
        <f t="shared" si="6"/>
        <v>87.630275004663957</v>
      </c>
      <c r="Y125" s="181">
        <f t="shared" si="7"/>
        <v>43.815137502331979</v>
      </c>
      <c r="BP125" s="33"/>
      <c r="BQ125" s="41" t="s">
        <v>579</v>
      </c>
    </row>
    <row r="126" spans="1:69" s="3" customFormat="1" ht="18.75" x14ac:dyDescent="0.25">
      <c r="A126" s="47"/>
      <c r="B126" s="48"/>
      <c r="C126" s="48"/>
      <c r="D126" s="48"/>
      <c r="E126" s="49" t="s">
        <v>1881</v>
      </c>
      <c r="F126" s="49"/>
      <c r="G126" s="213"/>
      <c r="H126" s="51"/>
      <c r="I126" s="17"/>
      <c r="J126" s="17"/>
      <c r="K126" s="17"/>
      <c r="L126" s="52">
        <v>1089</v>
      </c>
      <c r="M126" s="53"/>
      <c r="N126" s="53"/>
      <c r="O126" s="54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18.75" x14ac:dyDescent="0.25">
      <c r="A127" s="47"/>
      <c r="B127" s="48"/>
      <c r="C127" s="48"/>
      <c r="D127" s="48"/>
      <c r="E127" s="49" t="s">
        <v>1882</v>
      </c>
      <c r="F127" s="49"/>
      <c r="G127" s="213"/>
      <c r="H127" s="51"/>
      <c r="I127" s="17"/>
      <c r="J127" s="17"/>
      <c r="K127" s="17"/>
      <c r="L127" s="52">
        <v>573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18.75" x14ac:dyDescent="0.25">
      <c r="A128" s="47"/>
      <c r="B128" s="48"/>
      <c r="C128" s="48"/>
      <c r="D128" s="48"/>
      <c r="E128" s="49" t="s">
        <v>47</v>
      </c>
      <c r="F128" s="49"/>
      <c r="G128" s="213"/>
      <c r="H128" s="51"/>
      <c r="I128" s="17"/>
      <c r="J128" s="17"/>
      <c r="K128" s="17"/>
      <c r="L128" s="52">
        <v>2912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45" x14ac:dyDescent="0.25">
      <c r="A129" s="111" t="s">
        <v>4425</v>
      </c>
      <c r="B129" s="112" t="s">
        <v>1384</v>
      </c>
      <c r="C129" s="305" t="s">
        <v>1385</v>
      </c>
      <c r="D129" s="305"/>
      <c r="E129" s="305"/>
      <c r="F129" s="111" t="s">
        <v>437</v>
      </c>
      <c r="G129" s="214">
        <v>2</v>
      </c>
      <c r="H129" s="114">
        <v>1576.88</v>
      </c>
      <c r="I129" s="114"/>
      <c r="J129" s="114"/>
      <c r="K129" s="144" t="s">
        <v>52</v>
      </c>
      <c r="L129" s="114">
        <v>19648</v>
      </c>
      <c r="M129" s="114"/>
      <c r="N129" s="115"/>
      <c r="O129" s="114"/>
      <c r="P129" s="189"/>
      <c r="Q129" s="189"/>
      <c r="R129" s="189"/>
      <c r="S129" s="189"/>
      <c r="T129" s="189"/>
      <c r="U129" s="189">
        <v>1.03</v>
      </c>
      <c r="V129" s="180">
        <f>L129*U129</f>
        <v>20237.440000000002</v>
      </c>
      <c r="W129" s="190">
        <v>1.2</v>
      </c>
      <c r="X129" s="191">
        <f t="shared" si="6"/>
        <v>24284.928000000004</v>
      </c>
      <c r="Y129" s="192">
        <f t="shared" si="7"/>
        <v>12142.464000000002</v>
      </c>
      <c r="BP129" s="33"/>
      <c r="BQ129" s="41" t="s">
        <v>1385</v>
      </c>
    </row>
    <row r="130" spans="1:69" s="3" customFormat="1" ht="67.5" x14ac:dyDescent="0.25">
      <c r="A130" s="35" t="s">
        <v>288</v>
      </c>
      <c r="B130" s="36" t="s">
        <v>1395</v>
      </c>
      <c r="C130" s="316" t="s">
        <v>1396</v>
      </c>
      <c r="D130" s="316"/>
      <c r="E130" s="316"/>
      <c r="F130" s="35" t="s">
        <v>109</v>
      </c>
      <c r="G130" s="212">
        <v>6</v>
      </c>
      <c r="H130" s="39" t="s">
        <v>1397</v>
      </c>
      <c r="I130" s="39">
        <v>1.33</v>
      </c>
      <c r="J130" s="39">
        <v>33.54</v>
      </c>
      <c r="K130" s="37" t="s">
        <v>42</v>
      </c>
      <c r="L130" s="39">
        <v>6859</v>
      </c>
      <c r="M130" s="39">
        <v>5045</v>
      </c>
      <c r="N130" s="40">
        <v>91</v>
      </c>
      <c r="O130" s="39">
        <v>1723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5"/>
        <v>2062.6634403420217</v>
      </c>
      <c r="W130" s="159">
        <v>1.2</v>
      </c>
      <c r="X130" s="158">
        <f t="shared" si="6"/>
        <v>2475.1961284104259</v>
      </c>
      <c r="Y130" s="181">
        <f t="shared" si="7"/>
        <v>412.5326880684043</v>
      </c>
      <c r="BP130" s="33"/>
      <c r="BQ130" s="41" t="s">
        <v>1396</v>
      </c>
    </row>
    <row r="131" spans="1:69" s="3" customFormat="1" ht="18.75" x14ac:dyDescent="0.25">
      <c r="A131" s="47"/>
      <c r="B131" s="48"/>
      <c r="C131" s="48"/>
      <c r="D131" s="48"/>
      <c r="E131" s="49" t="s">
        <v>4426</v>
      </c>
      <c r="F131" s="49"/>
      <c r="G131" s="213"/>
      <c r="H131" s="51"/>
      <c r="I131" s="17"/>
      <c r="J131" s="17"/>
      <c r="K131" s="17"/>
      <c r="L131" s="52">
        <v>4894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18.75" x14ac:dyDescent="0.25">
      <c r="A132" s="47"/>
      <c r="B132" s="48"/>
      <c r="C132" s="48"/>
      <c r="D132" s="48"/>
      <c r="E132" s="49" t="s">
        <v>4427</v>
      </c>
      <c r="F132" s="49"/>
      <c r="G132" s="213"/>
      <c r="H132" s="51"/>
      <c r="I132" s="17"/>
      <c r="J132" s="17"/>
      <c r="K132" s="17"/>
      <c r="L132" s="52">
        <v>2573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x14ac:dyDescent="0.25">
      <c r="A133" s="47"/>
      <c r="B133" s="48"/>
      <c r="C133" s="48"/>
      <c r="D133" s="48"/>
      <c r="E133" s="49" t="s">
        <v>47</v>
      </c>
      <c r="F133" s="49"/>
      <c r="G133" s="213"/>
      <c r="H133" s="51"/>
      <c r="I133" s="17"/>
      <c r="J133" s="17"/>
      <c r="K133" s="17"/>
      <c r="L133" s="52">
        <v>14326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45" x14ac:dyDescent="0.25">
      <c r="A134" s="111" t="s">
        <v>4428</v>
      </c>
      <c r="B134" s="112" t="s">
        <v>1392</v>
      </c>
      <c r="C134" s="305" t="s">
        <v>1890</v>
      </c>
      <c r="D134" s="305"/>
      <c r="E134" s="305"/>
      <c r="F134" s="111" t="s">
        <v>437</v>
      </c>
      <c r="G134" s="214">
        <v>6</v>
      </c>
      <c r="H134" s="114">
        <v>2403.11</v>
      </c>
      <c r="I134" s="114"/>
      <c r="J134" s="114"/>
      <c r="K134" s="144" t="s">
        <v>52</v>
      </c>
      <c r="L134" s="114">
        <v>89828</v>
      </c>
      <c r="M134" s="114"/>
      <c r="N134" s="115"/>
      <c r="O134" s="114"/>
      <c r="P134" s="189"/>
      <c r="Q134" s="189"/>
      <c r="R134" s="189"/>
      <c r="S134" s="189"/>
      <c r="T134" s="189"/>
      <c r="U134" s="189">
        <v>1.03</v>
      </c>
      <c r="V134" s="180">
        <f>L134*U134</f>
        <v>92522.84</v>
      </c>
      <c r="W134" s="190">
        <v>1.2</v>
      </c>
      <c r="X134" s="191">
        <f t="shared" si="6"/>
        <v>111027.408</v>
      </c>
      <c r="Y134" s="192">
        <f t="shared" si="7"/>
        <v>18504.567999999999</v>
      </c>
      <c r="BP134" s="33"/>
      <c r="BQ134" s="41" t="s">
        <v>1890</v>
      </c>
    </row>
    <row r="135" spans="1:69" s="3" customFormat="1" ht="67.5" x14ac:dyDescent="0.25">
      <c r="A135" s="35" t="s">
        <v>309</v>
      </c>
      <c r="B135" s="36" t="s">
        <v>1395</v>
      </c>
      <c r="C135" s="316" t="s">
        <v>1396</v>
      </c>
      <c r="D135" s="316"/>
      <c r="E135" s="316"/>
      <c r="F135" s="35" t="s">
        <v>109</v>
      </c>
      <c r="G135" s="212">
        <v>40</v>
      </c>
      <c r="H135" s="39" t="s">
        <v>1397</v>
      </c>
      <c r="I135" s="39">
        <v>1.33</v>
      </c>
      <c r="J135" s="39">
        <v>33.54</v>
      </c>
      <c r="K135" s="37" t="s">
        <v>42</v>
      </c>
      <c r="L135" s="39">
        <v>45724</v>
      </c>
      <c r="M135" s="39">
        <v>33631</v>
      </c>
      <c r="N135" s="40">
        <v>609</v>
      </c>
      <c r="O135" s="39">
        <v>11484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5"/>
        <v>13747.89724253498</v>
      </c>
      <c r="W135" s="159">
        <v>1.2</v>
      </c>
      <c r="X135" s="158">
        <f t="shared" si="6"/>
        <v>16497.476691041975</v>
      </c>
      <c r="Y135" s="181">
        <f t="shared" si="7"/>
        <v>412.43691727604937</v>
      </c>
      <c r="BP135" s="33"/>
      <c r="BQ135" s="41" t="s">
        <v>1396</v>
      </c>
    </row>
    <row r="136" spans="1:69" s="3" customFormat="1" ht="18.75" x14ac:dyDescent="0.25">
      <c r="A136" s="47"/>
      <c r="B136" s="48"/>
      <c r="C136" s="48"/>
      <c r="D136" s="48"/>
      <c r="E136" s="49" t="s">
        <v>4429</v>
      </c>
      <c r="F136" s="49"/>
      <c r="G136" s="213"/>
      <c r="H136" s="51"/>
      <c r="I136" s="17"/>
      <c r="J136" s="17"/>
      <c r="K136" s="17"/>
      <c r="L136" s="52">
        <v>32622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18.75" x14ac:dyDescent="0.25">
      <c r="A137" s="47"/>
      <c r="B137" s="48"/>
      <c r="C137" s="48"/>
      <c r="D137" s="48"/>
      <c r="E137" s="49" t="s">
        <v>4430</v>
      </c>
      <c r="F137" s="49"/>
      <c r="G137" s="213"/>
      <c r="H137" s="51"/>
      <c r="I137" s="17"/>
      <c r="J137" s="17"/>
      <c r="K137" s="17"/>
      <c r="L137" s="52">
        <v>17152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18.75" x14ac:dyDescent="0.25">
      <c r="A138" s="47"/>
      <c r="B138" s="48"/>
      <c r="C138" s="48"/>
      <c r="D138" s="48"/>
      <c r="E138" s="49" t="s">
        <v>47</v>
      </c>
      <c r="F138" s="49"/>
      <c r="G138" s="213"/>
      <c r="H138" s="51"/>
      <c r="I138" s="17"/>
      <c r="J138" s="17"/>
      <c r="K138" s="17"/>
      <c r="L138" s="52">
        <v>95498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45.75" x14ac:dyDescent="0.25">
      <c r="A139" s="111" t="s">
        <v>3543</v>
      </c>
      <c r="B139" s="112" t="s">
        <v>4431</v>
      </c>
      <c r="C139" s="305" t="s">
        <v>2457</v>
      </c>
      <c r="D139" s="305"/>
      <c r="E139" s="305"/>
      <c r="F139" s="111" t="s">
        <v>437</v>
      </c>
      <c r="G139" s="214">
        <v>40</v>
      </c>
      <c r="H139" s="114">
        <v>2292.27</v>
      </c>
      <c r="I139" s="114"/>
      <c r="J139" s="114"/>
      <c r="K139" s="144" t="s">
        <v>52</v>
      </c>
      <c r="L139" s="114">
        <v>571234</v>
      </c>
      <c r="M139" s="114"/>
      <c r="N139" s="115"/>
      <c r="O139" s="114"/>
      <c r="P139" s="189"/>
      <c r="Q139" s="189"/>
      <c r="R139" s="189"/>
      <c r="S139" s="189"/>
      <c r="T139" s="189"/>
      <c r="U139" s="189">
        <v>1.03</v>
      </c>
      <c r="V139" s="180">
        <f>L139*U139</f>
        <v>588371.02</v>
      </c>
      <c r="W139" s="190">
        <v>1.2</v>
      </c>
      <c r="X139" s="191">
        <f t="shared" si="6"/>
        <v>706045.22400000005</v>
      </c>
      <c r="Y139" s="192">
        <f t="shared" si="7"/>
        <v>17651.1306</v>
      </c>
      <c r="BP139" s="33"/>
      <c r="BQ139" s="41" t="s">
        <v>2457</v>
      </c>
    </row>
    <row r="140" spans="1:69" s="3" customFormat="1" ht="67.5" x14ac:dyDescent="0.25">
      <c r="A140" s="35" t="s">
        <v>331</v>
      </c>
      <c r="B140" s="36" t="s">
        <v>132</v>
      </c>
      <c r="C140" s="316" t="s">
        <v>133</v>
      </c>
      <c r="D140" s="316"/>
      <c r="E140" s="316"/>
      <c r="F140" s="35" t="s">
        <v>109</v>
      </c>
      <c r="G140" s="212">
        <v>11</v>
      </c>
      <c r="H140" s="39" t="s">
        <v>134</v>
      </c>
      <c r="I140" s="39" t="s">
        <v>135</v>
      </c>
      <c r="J140" s="39">
        <v>4.09</v>
      </c>
      <c r="K140" s="37" t="s">
        <v>42</v>
      </c>
      <c r="L140" s="39">
        <v>19930</v>
      </c>
      <c r="M140" s="39">
        <v>12700</v>
      </c>
      <c r="N140" s="40" t="s">
        <v>4432</v>
      </c>
      <c r="O140" s="39">
        <v>385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5"/>
        <v>460.89693820759044</v>
      </c>
      <c r="W140" s="159">
        <v>1.2</v>
      </c>
      <c r="X140" s="158">
        <f t="shared" si="6"/>
        <v>553.07632584910846</v>
      </c>
      <c r="Y140" s="181">
        <f t="shared" si="7"/>
        <v>50.279665986282588</v>
      </c>
      <c r="BP140" s="33"/>
      <c r="BQ140" s="41" t="s">
        <v>133</v>
      </c>
    </row>
    <row r="141" spans="1:69" s="3" customFormat="1" ht="18.75" x14ac:dyDescent="0.25">
      <c r="A141" s="42"/>
      <c r="B141" s="43"/>
      <c r="C141" s="44" t="s">
        <v>4433</v>
      </c>
      <c r="D141" s="45"/>
      <c r="E141" s="45"/>
      <c r="F141" s="45"/>
      <c r="G141" s="206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4434</v>
      </c>
      <c r="F142" s="49"/>
      <c r="G142" s="213"/>
      <c r="H142" s="51"/>
      <c r="I142" s="17"/>
      <c r="J142" s="17"/>
      <c r="K142" s="17"/>
      <c r="L142" s="52">
        <v>13903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47"/>
      <c r="B143" s="48"/>
      <c r="C143" s="48"/>
      <c r="D143" s="48"/>
      <c r="E143" s="49" t="s">
        <v>4435</v>
      </c>
      <c r="F143" s="49"/>
      <c r="G143" s="213"/>
      <c r="H143" s="51"/>
      <c r="I143" s="17"/>
      <c r="J143" s="17"/>
      <c r="K143" s="17"/>
      <c r="L143" s="52">
        <v>7310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18.75" x14ac:dyDescent="0.25">
      <c r="A144" s="47"/>
      <c r="B144" s="48"/>
      <c r="C144" s="48"/>
      <c r="D144" s="48"/>
      <c r="E144" s="49" t="s">
        <v>47</v>
      </c>
      <c r="F144" s="49"/>
      <c r="G144" s="213"/>
      <c r="H144" s="51"/>
      <c r="I144" s="17"/>
      <c r="J144" s="17"/>
      <c r="K144" s="17"/>
      <c r="L144" s="52">
        <v>41143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45" x14ac:dyDescent="0.25">
      <c r="A145" s="111" t="s">
        <v>4436</v>
      </c>
      <c r="B145" s="112" t="s">
        <v>4287</v>
      </c>
      <c r="C145" s="305" t="s">
        <v>1910</v>
      </c>
      <c r="D145" s="305"/>
      <c r="E145" s="305"/>
      <c r="F145" s="111" t="s">
        <v>437</v>
      </c>
      <c r="G145" s="214">
        <v>2</v>
      </c>
      <c r="H145" s="114">
        <v>6225.34</v>
      </c>
      <c r="I145" s="114"/>
      <c r="J145" s="114"/>
      <c r="K145" s="144" t="s">
        <v>52</v>
      </c>
      <c r="L145" s="114">
        <v>77568</v>
      </c>
      <c r="M145" s="114"/>
      <c r="N145" s="115"/>
      <c r="O145" s="114"/>
      <c r="P145" s="189"/>
      <c r="Q145" s="189"/>
      <c r="R145" s="189"/>
      <c r="S145" s="189"/>
      <c r="T145" s="189"/>
      <c r="U145" s="189">
        <v>1.03</v>
      </c>
      <c r="V145" s="180">
        <f t="shared" ref="V145:V146" si="8">L145*U145</f>
        <v>79895.040000000008</v>
      </c>
      <c r="W145" s="190">
        <v>1.2</v>
      </c>
      <c r="X145" s="191">
        <f t="shared" si="6"/>
        <v>95874.04800000001</v>
      </c>
      <c r="Y145" s="192">
        <f t="shared" si="7"/>
        <v>47937.024000000005</v>
      </c>
      <c r="BP145" s="33"/>
      <c r="BQ145" s="41" t="s">
        <v>1910</v>
      </c>
    </row>
    <row r="146" spans="1:69" s="3" customFormat="1" ht="45" x14ac:dyDescent="0.25">
      <c r="A146" s="111" t="s">
        <v>1876</v>
      </c>
      <c r="B146" s="112" t="s">
        <v>4287</v>
      </c>
      <c r="C146" s="305" t="s">
        <v>1429</v>
      </c>
      <c r="D146" s="305"/>
      <c r="E146" s="305"/>
      <c r="F146" s="111" t="s">
        <v>437</v>
      </c>
      <c r="G146" s="214">
        <v>9</v>
      </c>
      <c r="H146" s="114">
        <v>3276.91</v>
      </c>
      <c r="I146" s="114"/>
      <c r="J146" s="114"/>
      <c r="K146" s="144" t="s">
        <v>52</v>
      </c>
      <c r="L146" s="114">
        <v>183736</v>
      </c>
      <c r="M146" s="114"/>
      <c r="N146" s="115"/>
      <c r="O146" s="114"/>
      <c r="P146" s="189"/>
      <c r="Q146" s="189"/>
      <c r="R146" s="189"/>
      <c r="S146" s="189"/>
      <c r="T146" s="189"/>
      <c r="U146" s="189">
        <v>1.03</v>
      </c>
      <c r="V146" s="180">
        <f t="shared" si="8"/>
        <v>189248.08000000002</v>
      </c>
      <c r="W146" s="190">
        <v>1.2</v>
      </c>
      <c r="X146" s="191">
        <f t="shared" si="6"/>
        <v>227097.69600000003</v>
      </c>
      <c r="Y146" s="192">
        <f t="shared" si="7"/>
        <v>25233.077333333335</v>
      </c>
      <c r="BP146" s="33"/>
      <c r="BQ146" s="41" t="s">
        <v>1429</v>
      </c>
    </row>
    <row r="147" spans="1:69" s="3" customFormat="1" ht="67.5" x14ac:dyDescent="0.25">
      <c r="A147" s="35" t="s">
        <v>342</v>
      </c>
      <c r="B147" s="36" t="s">
        <v>429</v>
      </c>
      <c r="C147" s="316" t="s">
        <v>430</v>
      </c>
      <c r="D147" s="316"/>
      <c r="E147" s="316"/>
      <c r="F147" s="35" t="s">
        <v>109</v>
      </c>
      <c r="G147" s="212">
        <v>101</v>
      </c>
      <c r="H147" s="39" t="s">
        <v>431</v>
      </c>
      <c r="I147" s="39"/>
      <c r="J147" s="39">
        <v>7.45</v>
      </c>
      <c r="K147" s="37" t="s">
        <v>42</v>
      </c>
      <c r="L147" s="39">
        <v>175699</v>
      </c>
      <c r="M147" s="39">
        <v>169258</v>
      </c>
      <c r="N147" s="40"/>
      <c r="O147" s="39">
        <v>6441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5"/>
        <v>7710.7459194677676</v>
      </c>
      <c r="W147" s="159">
        <v>1.2</v>
      </c>
      <c r="X147" s="158">
        <f t="shared" si="6"/>
        <v>9252.8951033613212</v>
      </c>
      <c r="Y147" s="181">
        <f t="shared" si="7"/>
        <v>91.612822805557641</v>
      </c>
      <c r="BP147" s="33"/>
      <c r="BQ147" s="41" t="s">
        <v>430</v>
      </c>
    </row>
    <row r="148" spans="1:69" s="3" customFormat="1" ht="18.75" x14ac:dyDescent="0.25">
      <c r="A148" s="42"/>
      <c r="B148" s="43"/>
      <c r="C148" s="44" t="s">
        <v>4437</v>
      </c>
      <c r="D148" s="45"/>
      <c r="E148" s="45"/>
      <c r="F148" s="45"/>
      <c r="G148" s="206"/>
      <c r="H148" s="45"/>
      <c r="I148" s="45"/>
      <c r="J148" s="45"/>
      <c r="K148" s="45"/>
      <c r="L148" s="45"/>
      <c r="M148" s="45"/>
      <c r="N148" s="45"/>
      <c r="O148" s="46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18.75" x14ac:dyDescent="0.25">
      <c r="A149" s="47"/>
      <c r="B149" s="48"/>
      <c r="C149" s="48"/>
      <c r="D149" s="48"/>
      <c r="E149" s="49" t="s">
        <v>4438</v>
      </c>
      <c r="F149" s="49"/>
      <c r="G149" s="213"/>
      <c r="H149" s="51"/>
      <c r="I149" s="17"/>
      <c r="J149" s="17"/>
      <c r="K149" s="17"/>
      <c r="L149" s="52">
        <v>160795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18.75" x14ac:dyDescent="0.25">
      <c r="A150" s="47"/>
      <c r="B150" s="48"/>
      <c r="C150" s="48"/>
      <c r="D150" s="48"/>
      <c r="E150" s="49" t="s">
        <v>4439</v>
      </c>
      <c r="F150" s="49"/>
      <c r="G150" s="213"/>
      <c r="H150" s="51"/>
      <c r="I150" s="17"/>
      <c r="J150" s="17"/>
      <c r="K150" s="17"/>
      <c r="L150" s="52">
        <v>89707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</row>
    <row r="151" spans="1:69" s="3" customFormat="1" ht="18.75" x14ac:dyDescent="0.25">
      <c r="A151" s="47"/>
      <c r="B151" s="48"/>
      <c r="C151" s="48"/>
      <c r="D151" s="48"/>
      <c r="E151" s="49" t="s">
        <v>47</v>
      </c>
      <c r="F151" s="49"/>
      <c r="G151" s="213"/>
      <c r="H151" s="51"/>
      <c r="I151" s="17"/>
      <c r="J151" s="17"/>
      <c r="K151" s="17"/>
      <c r="L151" s="52">
        <v>426201</v>
      </c>
      <c r="M151" s="53"/>
      <c r="N151" s="53"/>
      <c r="O151" s="54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</row>
    <row r="152" spans="1:69" s="3" customFormat="1" ht="67.5" x14ac:dyDescent="0.25">
      <c r="A152" s="35" t="s">
        <v>350</v>
      </c>
      <c r="B152" s="36" t="s">
        <v>1410</v>
      </c>
      <c r="C152" s="316" t="s">
        <v>1898</v>
      </c>
      <c r="D152" s="316"/>
      <c r="E152" s="316"/>
      <c r="F152" s="35" t="s">
        <v>437</v>
      </c>
      <c r="G152" s="212">
        <v>1</v>
      </c>
      <c r="H152" s="39">
        <v>3539.81</v>
      </c>
      <c r="I152" s="39"/>
      <c r="J152" s="39">
        <v>3539.81</v>
      </c>
      <c r="K152" s="37" t="s">
        <v>42</v>
      </c>
      <c r="L152" s="39">
        <v>30301</v>
      </c>
      <c r="M152" s="39"/>
      <c r="N152" s="40"/>
      <c r="O152" s="39">
        <v>30301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5"/>
        <v>36274.384739294015</v>
      </c>
      <c r="W152" s="159">
        <v>1.2</v>
      </c>
      <c r="X152" s="158">
        <f t="shared" si="6"/>
        <v>43529.261687152815</v>
      </c>
      <c r="Y152" s="181">
        <f t="shared" si="7"/>
        <v>43529.261687152815</v>
      </c>
      <c r="BP152" s="33"/>
      <c r="BQ152" s="41" t="s">
        <v>1898</v>
      </c>
    </row>
    <row r="153" spans="1:69" s="3" customFormat="1" ht="67.5" x14ac:dyDescent="0.25">
      <c r="A153" s="35" t="s">
        <v>353</v>
      </c>
      <c r="B153" s="36" t="s">
        <v>1410</v>
      </c>
      <c r="C153" s="316" t="s">
        <v>1899</v>
      </c>
      <c r="D153" s="316"/>
      <c r="E153" s="316"/>
      <c r="F153" s="35" t="s">
        <v>437</v>
      </c>
      <c r="G153" s="212">
        <v>100</v>
      </c>
      <c r="H153" s="39">
        <v>2561.42</v>
      </c>
      <c r="I153" s="39"/>
      <c r="J153" s="39">
        <v>2561.42</v>
      </c>
      <c r="K153" s="37" t="s">
        <v>42</v>
      </c>
      <c r="L153" s="39">
        <v>2192576</v>
      </c>
      <c r="M153" s="39"/>
      <c r="N153" s="40"/>
      <c r="O153" s="39">
        <v>2192576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2624809.2602271321</v>
      </c>
      <c r="W153" s="159">
        <v>1.2</v>
      </c>
      <c r="X153" s="158">
        <f t="shared" si="6"/>
        <v>3149771.1122725583</v>
      </c>
      <c r="Y153" s="181">
        <f t="shared" si="7"/>
        <v>31497.711122725581</v>
      </c>
      <c r="BP153" s="33"/>
      <c r="BQ153" s="41" t="s">
        <v>1899</v>
      </c>
    </row>
    <row r="154" spans="1:69" s="3" customFormat="1" ht="18.75" x14ac:dyDescent="0.25">
      <c r="A154" s="313" t="s">
        <v>2463</v>
      </c>
      <c r="B154" s="314"/>
      <c r="C154" s="314"/>
      <c r="D154" s="314"/>
      <c r="E154" s="314"/>
      <c r="F154" s="314"/>
      <c r="G154" s="314"/>
      <c r="H154" s="314"/>
      <c r="I154" s="314"/>
      <c r="J154" s="314"/>
      <c r="K154" s="314"/>
      <c r="L154" s="314"/>
      <c r="M154" s="314"/>
      <c r="N154" s="314"/>
      <c r="O154" s="315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 t="s">
        <v>2463</v>
      </c>
      <c r="BQ154" s="41"/>
    </row>
    <row r="155" spans="1:69" s="3" customFormat="1" ht="67.5" x14ac:dyDescent="0.25">
      <c r="A155" s="35" t="s">
        <v>363</v>
      </c>
      <c r="B155" s="36" t="s">
        <v>1682</v>
      </c>
      <c r="C155" s="316" t="s">
        <v>1683</v>
      </c>
      <c r="D155" s="316"/>
      <c r="E155" s="316"/>
      <c r="F155" s="35" t="s">
        <v>1684</v>
      </c>
      <c r="G155" s="217">
        <v>0.51249999999999996</v>
      </c>
      <c r="H155" s="39" t="s">
        <v>1685</v>
      </c>
      <c r="I155" s="39"/>
      <c r="J155" s="39"/>
      <c r="K155" s="37" t="s">
        <v>42</v>
      </c>
      <c r="L155" s="39">
        <v>30244</v>
      </c>
      <c r="M155" s="39">
        <v>30244</v>
      </c>
      <c r="N155" s="40"/>
      <c r="O155" s="39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 t="s">
        <v>1683</v>
      </c>
    </row>
    <row r="156" spans="1:69" s="3" customFormat="1" ht="18.75" x14ac:dyDescent="0.25">
      <c r="A156" s="42"/>
      <c r="B156" s="43"/>
      <c r="C156" s="44" t="s">
        <v>4440</v>
      </c>
      <c r="D156" s="45"/>
      <c r="E156" s="45"/>
      <c r="F156" s="45"/>
      <c r="G156" s="206"/>
      <c r="H156" s="45"/>
      <c r="I156" s="45"/>
      <c r="J156" s="45"/>
      <c r="K156" s="45"/>
      <c r="L156" s="45"/>
      <c r="M156" s="45"/>
      <c r="N156" s="45"/>
      <c r="O156" s="46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18.75" x14ac:dyDescent="0.25">
      <c r="A157" s="47"/>
      <c r="B157" s="48"/>
      <c r="C157" s="48"/>
      <c r="D157" s="48"/>
      <c r="E157" s="49" t="s">
        <v>4441</v>
      </c>
      <c r="F157" s="49"/>
      <c r="G157" s="213"/>
      <c r="H157" s="51"/>
      <c r="I157" s="17"/>
      <c r="J157" s="17"/>
      <c r="K157" s="17"/>
      <c r="L157" s="52">
        <v>26917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18.75" x14ac:dyDescent="0.25">
      <c r="A158" s="47"/>
      <c r="B158" s="48"/>
      <c r="C158" s="48"/>
      <c r="D158" s="48"/>
      <c r="E158" s="49" t="s">
        <v>4442</v>
      </c>
      <c r="F158" s="49"/>
      <c r="G158" s="213"/>
      <c r="H158" s="51"/>
      <c r="I158" s="17"/>
      <c r="J158" s="17"/>
      <c r="K158" s="17"/>
      <c r="L158" s="52">
        <v>12098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18.75" x14ac:dyDescent="0.25">
      <c r="A159" s="47"/>
      <c r="B159" s="48"/>
      <c r="C159" s="48"/>
      <c r="D159" s="48"/>
      <c r="E159" s="49" t="s">
        <v>47</v>
      </c>
      <c r="F159" s="49"/>
      <c r="G159" s="213"/>
      <c r="H159" s="51"/>
      <c r="I159" s="17"/>
      <c r="J159" s="17"/>
      <c r="K159" s="17"/>
      <c r="L159" s="52">
        <v>69259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67.5" x14ac:dyDescent="0.25">
      <c r="A160" s="35" t="s">
        <v>1176</v>
      </c>
      <c r="B160" s="36" t="s">
        <v>1689</v>
      </c>
      <c r="C160" s="316" t="s">
        <v>1690</v>
      </c>
      <c r="D160" s="316"/>
      <c r="E160" s="316"/>
      <c r="F160" s="35" t="s">
        <v>1684</v>
      </c>
      <c r="G160" s="217">
        <v>0.51249999999999996</v>
      </c>
      <c r="H160" s="39" t="s">
        <v>1691</v>
      </c>
      <c r="I160" s="39"/>
      <c r="J160" s="39"/>
      <c r="K160" s="37" t="s">
        <v>42</v>
      </c>
      <c r="L160" s="39">
        <v>16711</v>
      </c>
      <c r="M160" s="39">
        <v>16711</v>
      </c>
      <c r="N160" s="40"/>
      <c r="O160" s="39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 t="s">
        <v>1690</v>
      </c>
    </row>
    <row r="161" spans="1:69" s="3" customFormat="1" ht="18.75" x14ac:dyDescent="0.25">
      <c r="A161" s="47"/>
      <c r="B161" s="48"/>
      <c r="C161" s="48"/>
      <c r="D161" s="48"/>
      <c r="E161" s="49" t="s">
        <v>4443</v>
      </c>
      <c r="F161" s="49"/>
      <c r="G161" s="213"/>
      <c r="H161" s="51"/>
      <c r="I161" s="17"/>
      <c r="J161" s="17"/>
      <c r="K161" s="17"/>
      <c r="L161" s="52">
        <v>14873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x14ac:dyDescent="0.25">
      <c r="A162" s="47"/>
      <c r="B162" s="48"/>
      <c r="C162" s="48"/>
      <c r="D162" s="48"/>
      <c r="E162" s="49" t="s">
        <v>4444</v>
      </c>
      <c r="F162" s="49"/>
      <c r="G162" s="213"/>
      <c r="H162" s="51"/>
      <c r="I162" s="17"/>
      <c r="J162" s="17"/>
      <c r="K162" s="17"/>
      <c r="L162" s="52">
        <v>6684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x14ac:dyDescent="0.25">
      <c r="A163" s="47"/>
      <c r="B163" s="48"/>
      <c r="C163" s="48"/>
      <c r="D163" s="48"/>
      <c r="E163" s="49" t="s">
        <v>47</v>
      </c>
      <c r="F163" s="49"/>
      <c r="G163" s="213"/>
      <c r="H163" s="51"/>
      <c r="I163" s="17"/>
      <c r="J163" s="17"/>
      <c r="K163" s="17"/>
      <c r="L163" s="52">
        <v>38268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67.5" x14ac:dyDescent="0.25">
      <c r="A164" s="35" t="s">
        <v>371</v>
      </c>
      <c r="B164" s="36" t="s">
        <v>1010</v>
      </c>
      <c r="C164" s="316" t="s">
        <v>1695</v>
      </c>
      <c r="D164" s="316"/>
      <c r="E164" s="316"/>
      <c r="F164" s="35" t="s">
        <v>238</v>
      </c>
      <c r="G164" s="215">
        <v>2.0499999999999998</v>
      </c>
      <c r="H164" s="39" t="s">
        <v>1011</v>
      </c>
      <c r="I164" s="39" t="s">
        <v>1012</v>
      </c>
      <c r="J164" s="39">
        <v>124.14</v>
      </c>
      <c r="K164" s="37" t="s">
        <v>42</v>
      </c>
      <c r="L164" s="39">
        <v>20189</v>
      </c>
      <c r="M164" s="39">
        <v>15721</v>
      </c>
      <c r="N164" s="40" t="s">
        <v>4445</v>
      </c>
      <c r="O164" s="39">
        <v>2178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ref="V164:V219" si="9">O164*P164*Q164*R164*S164*T164*U164</f>
        <v>2607.3598218600832</v>
      </c>
      <c r="W164" s="159">
        <v>1.2</v>
      </c>
      <c r="X164" s="158">
        <f t="shared" ref="X164:X219" si="10">V164*W164</f>
        <v>3128.8317862320996</v>
      </c>
      <c r="Y164" s="181">
        <f t="shared" ref="Y164:Y219" si="11">X164/G164</f>
        <v>1526.2594079180974</v>
      </c>
      <c r="BP164" s="33"/>
      <c r="BQ164" s="41" t="s">
        <v>1695</v>
      </c>
    </row>
    <row r="165" spans="1:69" s="3" customFormat="1" ht="18.75" x14ac:dyDescent="0.25">
      <c r="A165" s="42"/>
      <c r="B165" s="43"/>
      <c r="C165" s="44" t="s">
        <v>4446</v>
      </c>
      <c r="D165" s="45"/>
      <c r="E165" s="45"/>
      <c r="F165" s="45"/>
      <c r="G165" s="206"/>
      <c r="H165" s="45"/>
      <c r="I165" s="45"/>
      <c r="J165" s="45"/>
      <c r="K165" s="45"/>
      <c r="L165" s="45"/>
      <c r="M165" s="45"/>
      <c r="N165" s="45"/>
      <c r="O165" s="46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x14ac:dyDescent="0.25">
      <c r="A166" s="47"/>
      <c r="B166" s="48"/>
      <c r="C166" s="48"/>
      <c r="D166" s="48"/>
      <c r="E166" s="49" t="s">
        <v>4447</v>
      </c>
      <c r="F166" s="49"/>
      <c r="G166" s="213"/>
      <c r="H166" s="51"/>
      <c r="I166" s="17"/>
      <c r="J166" s="17"/>
      <c r="K166" s="17"/>
      <c r="L166" s="52">
        <v>15528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18.75" x14ac:dyDescent="0.25">
      <c r="A167" s="47"/>
      <c r="B167" s="48"/>
      <c r="C167" s="48"/>
      <c r="D167" s="48"/>
      <c r="E167" s="49" t="s">
        <v>4448</v>
      </c>
      <c r="F167" s="49"/>
      <c r="G167" s="213"/>
      <c r="H167" s="51"/>
      <c r="I167" s="17"/>
      <c r="J167" s="17"/>
      <c r="K167" s="17"/>
      <c r="L167" s="52">
        <v>8164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</row>
    <row r="168" spans="1:69" s="3" customFormat="1" ht="18.75" x14ac:dyDescent="0.25">
      <c r="A168" s="47"/>
      <c r="B168" s="48"/>
      <c r="C168" s="48"/>
      <c r="D168" s="48"/>
      <c r="E168" s="49" t="s">
        <v>47</v>
      </c>
      <c r="F168" s="49"/>
      <c r="G168" s="213"/>
      <c r="H168" s="51"/>
      <c r="I168" s="17"/>
      <c r="J168" s="17"/>
      <c r="K168" s="17"/>
      <c r="L168" s="52">
        <v>43881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</row>
    <row r="169" spans="1:69" s="3" customFormat="1" ht="67.5" x14ac:dyDescent="0.25">
      <c r="A169" s="35" t="s">
        <v>381</v>
      </c>
      <c r="B169" s="36" t="s">
        <v>812</v>
      </c>
      <c r="C169" s="316" t="s">
        <v>813</v>
      </c>
      <c r="D169" s="316"/>
      <c r="E169" s="316"/>
      <c r="F169" s="35" t="s">
        <v>238</v>
      </c>
      <c r="G169" s="215">
        <v>9.4499999999999993</v>
      </c>
      <c r="H169" s="39" t="s">
        <v>1700</v>
      </c>
      <c r="I169" s="39" t="s">
        <v>815</v>
      </c>
      <c r="J169" s="39">
        <v>22.32</v>
      </c>
      <c r="K169" s="37" t="s">
        <v>42</v>
      </c>
      <c r="L169" s="39">
        <v>106584</v>
      </c>
      <c r="M169" s="39">
        <v>92987</v>
      </c>
      <c r="N169" s="40" t="s">
        <v>4449</v>
      </c>
      <c r="O169" s="39">
        <v>1806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9"/>
        <v>2162.0256374101509</v>
      </c>
      <c r="W169" s="159">
        <v>1.2</v>
      </c>
      <c r="X169" s="158">
        <f t="shared" si="10"/>
        <v>2594.4307648921808</v>
      </c>
      <c r="Y169" s="181">
        <f t="shared" si="11"/>
        <v>274.54293808382869</v>
      </c>
      <c r="BP169" s="33"/>
      <c r="BQ169" s="41" t="s">
        <v>813</v>
      </c>
    </row>
    <row r="170" spans="1:69" s="3" customFormat="1" ht="18.75" x14ac:dyDescent="0.25">
      <c r="A170" s="42"/>
      <c r="B170" s="43"/>
      <c r="C170" s="44" t="s">
        <v>4450</v>
      </c>
      <c r="D170" s="45"/>
      <c r="E170" s="45"/>
      <c r="F170" s="45"/>
      <c r="G170" s="206"/>
      <c r="H170" s="45"/>
      <c r="I170" s="45"/>
      <c r="J170" s="45"/>
      <c r="K170" s="45"/>
      <c r="L170" s="45"/>
      <c r="M170" s="45"/>
      <c r="N170" s="45"/>
      <c r="O170" s="46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</row>
    <row r="171" spans="1:69" s="3" customFormat="1" ht="18.75" x14ac:dyDescent="0.25">
      <c r="A171" s="47"/>
      <c r="B171" s="48"/>
      <c r="C171" s="48"/>
      <c r="D171" s="48"/>
      <c r="E171" s="49" t="s">
        <v>4451</v>
      </c>
      <c r="F171" s="49"/>
      <c r="G171" s="213"/>
      <c r="H171" s="51"/>
      <c r="I171" s="17"/>
      <c r="J171" s="17"/>
      <c r="K171" s="17"/>
      <c r="L171" s="52">
        <v>91653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4452</v>
      </c>
      <c r="F172" s="49"/>
      <c r="G172" s="213"/>
      <c r="H172" s="51"/>
      <c r="I172" s="17"/>
      <c r="J172" s="17"/>
      <c r="K172" s="17"/>
      <c r="L172" s="52">
        <v>48189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18.75" x14ac:dyDescent="0.25">
      <c r="A173" s="47"/>
      <c r="B173" s="48"/>
      <c r="C173" s="48"/>
      <c r="D173" s="48"/>
      <c r="E173" s="49" t="s">
        <v>47</v>
      </c>
      <c r="F173" s="49"/>
      <c r="G173" s="213"/>
      <c r="H173" s="51"/>
      <c r="I173" s="17"/>
      <c r="J173" s="17"/>
      <c r="K173" s="17"/>
      <c r="L173" s="52">
        <v>246426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67.5" x14ac:dyDescent="0.25">
      <c r="A174" s="35" t="s">
        <v>384</v>
      </c>
      <c r="B174" s="36" t="s">
        <v>4453</v>
      </c>
      <c r="C174" s="316" t="s">
        <v>822</v>
      </c>
      <c r="D174" s="316"/>
      <c r="E174" s="316"/>
      <c r="F174" s="35" t="s">
        <v>265</v>
      </c>
      <c r="G174" s="212">
        <v>1150</v>
      </c>
      <c r="H174" s="39">
        <v>33.17</v>
      </c>
      <c r="I174" s="39"/>
      <c r="J174" s="39">
        <v>33.17</v>
      </c>
      <c r="K174" s="37" t="s">
        <v>42</v>
      </c>
      <c r="L174" s="39">
        <v>326525</v>
      </c>
      <c r="M174" s="39"/>
      <c r="N174" s="40"/>
      <c r="O174" s="39">
        <v>326525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9"/>
        <v>390894.47467073629</v>
      </c>
      <c r="W174" s="159">
        <v>1.2</v>
      </c>
      <c r="X174" s="158">
        <f t="shared" si="10"/>
        <v>469073.36960488354</v>
      </c>
      <c r="Y174" s="181">
        <f t="shared" si="11"/>
        <v>407.88988661294223</v>
      </c>
      <c r="BP174" s="33"/>
      <c r="BQ174" s="41" t="s">
        <v>822</v>
      </c>
    </row>
    <row r="175" spans="1:69" s="3" customFormat="1" ht="67.5" x14ac:dyDescent="0.25">
      <c r="A175" s="35" t="s">
        <v>386</v>
      </c>
      <c r="B175" s="36" t="s">
        <v>849</v>
      </c>
      <c r="C175" s="316" t="s">
        <v>850</v>
      </c>
      <c r="D175" s="316"/>
      <c r="E175" s="316"/>
      <c r="F175" s="35" t="s">
        <v>520</v>
      </c>
      <c r="G175" s="212">
        <v>1</v>
      </c>
      <c r="H175" s="39" t="s">
        <v>1731</v>
      </c>
      <c r="I175" s="39" t="s">
        <v>852</v>
      </c>
      <c r="J175" s="39">
        <v>11.18</v>
      </c>
      <c r="K175" s="37" t="s">
        <v>42</v>
      </c>
      <c r="L175" s="39">
        <v>5899</v>
      </c>
      <c r="M175" s="39">
        <v>4943</v>
      </c>
      <c r="N175" s="40" t="s">
        <v>4454</v>
      </c>
      <c r="O175" s="39">
        <v>95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9"/>
        <v>113.72781592135347</v>
      </c>
      <c r="W175" s="159">
        <v>1.2</v>
      </c>
      <c r="X175" s="158">
        <f t="shared" si="10"/>
        <v>136.47337910562416</v>
      </c>
      <c r="Y175" s="181">
        <f t="shared" si="11"/>
        <v>136.47337910562416</v>
      </c>
      <c r="BP175" s="33"/>
      <c r="BQ175" s="41" t="s">
        <v>850</v>
      </c>
    </row>
    <row r="176" spans="1:69" s="3" customFormat="1" ht="18.75" x14ac:dyDescent="0.25">
      <c r="A176" s="42"/>
      <c r="B176" s="43"/>
      <c r="C176" s="44" t="s">
        <v>1179</v>
      </c>
      <c r="D176" s="45"/>
      <c r="E176" s="45"/>
      <c r="F176" s="45"/>
      <c r="G176" s="206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4455</v>
      </c>
      <c r="F177" s="49"/>
      <c r="G177" s="213"/>
      <c r="H177" s="51"/>
      <c r="I177" s="17"/>
      <c r="J177" s="17"/>
      <c r="K177" s="17"/>
      <c r="L177" s="52">
        <v>4912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4456</v>
      </c>
      <c r="F178" s="49"/>
      <c r="G178" s="213"/>
      <c r="H178" s="51"/>
      <c r="I178" s="17"/>
      <c r="J178" s="17"/>
      <c r="K178" s="17"/>
      <c r="L178" s="52">
        <v>2583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18.75" x14ac:dyDescent="0.25">
      <c r="A179" s="47"/>
      <c r="B179" s="48"/>
      <c r="C179" s="48"/>
      <c r="D179" s="48"/>
      <c r="E179" s="49" t="s">
        <v>47</v>
      </c>
      <c r="F179" s="49"/>
      <c r="G179" s="213"/>
      <c r="H179" s="51"/>
      <c r="I179" s="17"/>
      <c r="J179" s="17"/>
      <c r="K179" s="17"/>
      <c r="L179" s="52">
        <v>13394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</row>
    <row r="180" spans="1:69" s="3" customFormat="1" ht="67.5" x14ac:dyDescent="0.25">
      <c r="A180" s="35" t="s">
        <v>388</v>
      </c>
      <c r="B180" s="36" t="s">
        <v>2483</v>
      </c>
      <c r="C180" s="316" t="s">
        <v>3898</v>
      </c>
      <c r="D180" s="316"/>
      <c r="E180" s="316"/>
      <c r="F180" s="35" t="s">
        <v>437</v>
      </c>
      <c r="G180" s="212">
        <v>10</v>
      </c>
      <c r="H180" s="39">
        <v>148.94999999999999</v>
      </c>
      <c r="I180" s="39"/>
      <c r="J180" s="39">
        <v>148.94999999999999</v>
      </c>
      <c r="K180" s="37" t="s">
        <v>42</v>
      </c>
      <c r="L180" s="39">
        <v>12750</v>
      </c>
      <c r="M180" s="39"/>
      <c r="N180" s="40"/>
      <c r="O180" s="39">
        <v>12750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9"/>
        <v>15263.470031550072</v>
      </c>
      <c r="W180" s="159">
        <v>1.2</v>
      </c>
      <c r="X180" s="158">
        <f t="shared" si="10"/>
        <v>18316.164037860086</v>
      </c>
      <c r="Y180" s="181">
        <f t="shared" si="11"/>
        <v>1831.6164037860085</v>
      </c>
      <c r="BP180" s="33"/>
      <c r="BQ180" s="41" t="s">
        <v>3898</v>
      </c>
    </row>
    <row r="181" spans="1:69" s="3" customFormat="1" ht="18.75" x14ac:dyDescent="0.25">
      <c r="A181" s="42"/>
      <c r="B181" s="43"/>
      <c r="C181" s="44" t="s">
        <v>4457</v>
      </c>
      <c r="D181" s="45"/>
      <c r="E181" s="45"/>
      <c r="F181" s="45"/>
      <c r="G181" s="206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67.5" x14ac:dyDescent="0.25">
      <c r="A182" s="35" t="s">
        <v>391</v>
      </c>
      <c r="B182" s="36" t="s">
        <v>4458</v>
      </c>
      <c r="C182" s="316" t="s">
        <v>824</v>
      </c>
      <c r="D182" s="316"/>
      <c r="E182" s="316"/>
      <c r="F182" s="35" t="s">
        <v>437</v>
      </c>
      <c r="G182" s="212">
        <v>780</v>
      </c>
      <c r="H182" s="39">
        <v>48.46</v>
      </c>
      <c r="I182" s="39"/>
      <c r="J182" s="39">
        <v>48.46</v>
      </c>
      <c r="K182" s="37" t="s">
        <v>42</v>
      </c>
      <c r="L182" s="39">
        <v>323558</v>
      </c>
      <c r="M182" s="39"/>
      <c r="N182" s="40"/>
      <c r="O182" s="39">
        <v>323558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9"/>
        <v>387342.57540927664</v>
      </c>
      <c r="W182" s="159">
        <v>1.2</v>
      </c>
      <c r="X182" s="158">
        <f t="shared" si="10"/>
        <v>464811.09049113194</v>
      </c>
      <c r="Y182" s="181">
        <f t="shared" si="11"/>
        <v>595.91165447581022</v>
      </c>
      <c r="BP182" s="33"/>
      <c r="BQ182" s="41" t="s">
        <v>824</v>
      </c>
    </row>
    <row r="183" spans="1:69" s="3" customFormat="1" ht="67.5" x14ac:dyDescent="0.25">
      <c r="A183" s="35" t="s">
        <v>393</v>
      </c>
      <c r="B183" s="36" t="s">
        <v>4459</v>
      </c>
      <c r="C183" s="316" t="s">
        <v>3197</v>
      </c>
      <c r="D183" s="316"/>
      <c r="E183" s="316"/>
      <c r="F183" s="35" t="s">
        <v>437</v>
      </c>
      <c r="G183" s="212">
        <v>780</v>
      </c>
      <c r="H183" s="39">
        <v>1.67</v>
      </c>
      <c r="I183" s="39"/>
      <c r="J183" s="39">
        <v>1.67</v>
      </c>
      <c r="K183" s="37" t="s">
        <v>42</v>
      </c>
      <c r="L183" s="39">
        <v>11150</v>
      </c>
      <c r="M183" s="39"/>
      <c r="N183" s="40"/>
      <c r="O183" s="39">
        <v>11150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9"/>
        <v>13348.054184453595</v>
      </c>
      <c r="W183" s="159">
        <v>1.2</v>
      </c>
      <c r="X183" s="158">
        <f t="shared" si="10"/>
        <v>16017.665021344314</v>
      </c>
      <c r="Y183" s="181">
        <f t="shared" si="11"/>
        <v>20.535467976082455</v>
      </c>
      <c r="BP183" s="33"/>
      <c r="BQ183" s="41" t="s">
        <v>3197</v>
      </c>
    </row>
    <row r="184" spans="1:69" s="3" customFormat="1" ht="67.5" x14ac:dyDescent="0.25">
      <c r="A184" s="35" t="s">
        <v>395</v>
      </c>
      <c r="B184" s="36" t="s">
        <v>4460</v>
      </c>
      <c r="C184" s="316" t="s">
        <v>4461</v>
      </c>
      <c r="D184" s="316"/>
      <c r="E184" s="316"/>
      <c r="F184" s="35" t="s">
        <v>437</v>
      </c>
      <c r="G184" s="212">
        <v>15</v>
      </c>
      <c r="H184" s="39">
        <v>363.83</v>
      </c>
      <c r="I184" s="39"/>
      <c r="J184" s="39">
        <v>363.83</v>
      </c>
      <c r="K184" s="37" t="s">
        <v>42</v>
      </c>
      <c r="L184" s="39">
        <v>46716</v>
      </c>
      <c r="M184" s="39"/>
      <c r="N184" s="40"/>
      <c r="O184" s="39">
        <v>46716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9"/>
        <v>55925.354195599466</v>
      </c>
      <c r="W184" s="159">
        <v>1.2</v>
      </c>
      <c r="X184" s="158">
        <f t="shared" si="10"/>
        <v>67110.425034719359</v>
      </c>
      <c r="Y184" s="181">
        <f t="shared" si="11"/>
        <v>4474.0283356479576</v>
      </c>
      <c r="BP184" s="33"/>
      <c r="BQ184" s="41" t="s">
        <v>4461</v>
      </c>
    </row>
    <row r="185" spans="1:69" s="3" customFormat="1" ht="67.5" x14ac:dyDescent="0.25">
      <c r="A185" s="35" t="s">
        <v>397</v>
      </c>
      <c r="B185" s="36" t="s">
        <v>1754</v>
      </c>
      <c r="C185" s="316" t="s">
        <v>1755</v>
      </c>
      <c r="D185" s="316"/>
      <c r="E185" s="316"/>
      <c r="F185" s="35" t="s">
        <v>238</v>
      </c>
      <c r="G185" s="218">
        <v>5.0000000000000001E-3</v>
      </c>
      <c r="H185" s="39" t="s">
        <v>1756</v>
      </c>
      <c r="I185" s="39" t="s">
        <v>1757</v>
      </c>
      <c r="J185" s="39">
        <v>217.75</v>
      </c>
      <c r="K185" s="37" t="s">
        <v>42</v>
      </c>
      <c r="L185" s="39">
        <v>184</v>
      </c>
      <c r="M185" s="39">
        <v>152</v>
      </c>
      <c r="N185" s="40" t="s">
        <v>4462</v>
      </c>
      <c r="O185" s="39">
        <v>10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9"/>
        <v>11.971349044352998</v>
      </c>
      <c r="W185" s="159">
        <v>1.2</v>
      </c>
      <c r="X185" s="158">
        <f t="shared" si="10"/>
        <v>14.365618853223596</v>
      </c>
      <c r="Y185" s="181">
        <f t="shared" si="11"/>
        <v>2873.1237706447191</v>
      </c>
      <c r="BP185" s="33"/>
      <c r="BQ185" s="41" t="s">
        <v>1755</v>
      </c>
    </row>
    <row r="186" spans="1:69" s="3" customFormat="1" ht="18.75" x14ac:dyDescent="0.25">
      <c r="A186" s="42"/>
      <c r="B186" s="43"/>
      <c r="C186" s="44" t="s">
        <v>1759</v>
      </c>
      <c r="D186" s="45"/>
      <c r="E186" s="45"/>
      <c r="F186" s="45"/>
      <c r="G186" s="206"/>
      <c r="H186" s="45"/>
      <c r="I186" s="45"/>
      <c r="J186" s="45"/>
      <c r="K186" s="45"/>
      <c r="L186" s="45"/>
      <c r="M186" s="45"/>
      <c r="N186" s="45"/>
      <c r="O186" s="46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</row>
    <row r="187" spans="1:69" s="3" customFormat="1" ht="18.75" x14ac:dyDescent="0.25">
      <c r="A187" s="47"/>
      <c r="B187" s="48"/>
      <c r="C187" s="48"/>
      <c r="D187" s="48"/>
      <c r="E187" s="49" t="s">
        <v>4463</v>
      </c>
      <c r="F187" s="49"/>
      <c r="G187" s="213"/>
      <c r="H187" s="51"/>
      <c r="I187" s="17"/>
      <c r="J187" s="17"/>
      <c r="K187" s="17"/>
      <c r="L187" s="52">
        <v>167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4464</v>
      </c>
      <c r="F188" s="49"/>
      <c r="G188" s="213"/>
      <c r="H188" s="51"/>
      <c r="I188" s="17"/>
      <c r="J188" s="17"/>
      <c r="K188" s="17"/>
      <c r="L188" s="52">
        <v>88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47</v>
      </c>
      <c r="F189" s="49"/>
      <c r="G189" s="213"/>
      <c r="H189" s="51"/>
      <c r="I189" s="17"/>
      <c r="J189" s="17"/>
      <c r="K189" s="17"/>
      <c r="L189" s="52">
        <v>439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67.5" x14ac:dyDescent="0.25">
      <c r="A190" s="35" t="s">
        <v>399</v>
      </c>
      <c r="B190" s="36" t="s">
        <v>2735</v>
      </c>
      <c r="C190" s="316" t="s">
        <v>4465</v>
      </c>
      <c r="D190" s="316"/>
      <c r="E190" s="316"/>
      <c r="F190" s="35" t="s">
        <v>2170</v>
      </c>
      <c r="G190" s="212">
        <v>1</v>
      </c>
      <c r="H190" s="39">
        <v>643.07000000000005</v>
      </c>
      <c r="I190" s="39"/>
      <c r="J190" s="39">
        <v>643.07000000000005</v>
      </c>
      <c r="K190" s="37" t="s">
        <v>42</v>
      </c>
      <c r="L190" s="39">
        <v>5505</v>
      </c>
      <c r="M190" s="39"/>
      <c r="N190" s="40"/>
      <c r="O190" s="39">
        <v>5505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9"/>
        <v>6590.227648916326</v>
      </c>
      <c r="W190" s="159">
        <v>1.2</v>
      </c>
      <c r="X190" s="158">
        <f t="shared" si="10"/>
        <v>7908.273178699591</v>
      </c>
      <c r="Y190" s="181">
        <f t="shared" si="11"/>
        <v>7908.273178699591</v>
      </c>
      <c r="BP190" s="33"/>
      <c r="BQ190" s="41" t="s">
        <v>4465</v>
      </c>
    </row>
    <row r="191" spans="1:69" s="3" customFormat="1" ht="18.75" x14ac:dyDescent="0.25">
      <c r="A191" s="313" t="s">
        <v>2486</v>
      </c>
      <c r="B191" s="314"/>
      <c r="C191" s="314"/>
      <c r="D191" s="314"/>
      <c r="E191" s="314"/>
      <c r="F191" s="314"/>
      <c r="G191" s="314"/>
      <c r="H191" s="314"/>
      <c r="I191" s="314"/>
      <c r="J191" s="314"/>
      <c r="K191" s="314"/>
      <c r="L191" s="314"/>
      <c r="M191" s="314"/>
      <c r="N191" s="314"/>
      <c r="O191" s="315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 t="s">
        <v>2486</v>
      </c>
      <c r="BQ191" s="41"/>
    </row>
    <row r="192" spans="1:69" s="3" customFormat="1" ht="67.5" x14ac:dyDescent="0.25">
      <c r="A192" s="35" t="s">
        <v>401</v>
      </c>
      <c r="B192" s="36" t="s">
        <v>737</v>
      </c>
      <c r="C192" s="316" t="s">
        <v>738</v>
      </c>
      <c r="D192" s="316"/>
      <c r="E192" s="316"/>
      <c r="F192" s="35" t="s">
        <v>739</v>
      </c>
      <c r="G192" s="215">
        <v>3.95</v>
      </c>
      <c r="H192" s="39" t="s">
        <v>2086</v>
      </c>
      <c r="I192" s="39" t="s">
        <v>741</v>
      </c>
      <c r="J192" s="39">
        <v>43.08</v>
      </c>
      <c r="K192" s="37" t="s">
        <v>42</v>
      </c>
      <c r="L192" s="39">
        <v>23483</v>
      </c>
      <c r="M192" s="39">
        <v>18518</v>
      </c>
      <c r="N192" s="40" t="s">
        <v>4466</v>
      </c>
      <c r="O192" s="39">
        <v>1456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9"/>
        <v>1743.0284208577964</v>
      </c>
      <c r="W192" s="159">
        <v>1.2</v>
      </c>
      <c r="X192" s="158">
        <f t="shared" si="10"/>
        <v>2091.6341050293554</v>
      </c>
      <c r="Y192" s="181">
        <f t="shared" si="11"/>
        <v>529.52762152641901</v>
      </c>
      <c r="BP192" s="33"/>
      <c r="BQ192" s="41" t="s">
        <v>738</v>
      </c>
    </row>
    <row r="193" spans="1:69" s="3" customFormat="1" ht="18.75" x14ac:dyDescent="0.25">
      <c r="A193" s="42"/>
      <c r="B193" s="43"/>
      <c r="C193" s="44" t="s">
        <v>4467</v>
      </c>
      <c r="D193" s="45"/>
      <c r="E193" s="45"/>
      <c r="F193" s="45"/>
      <c r="G193" s="206"/>
      <c r="H193" s="45"/>
      <c r="I193" s="45"/>
      <c r="J193" s="45"/>
      <c r="K193" s="45"/>
      <c r="L193" s="45"/>
      <c r="M193" s="45"/>
      <c r="N193" s="45"/>
      <c r="O193" s="46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4468</v>
      </c>
      <c r="F194" s="49"/>
      <c r="G194" s="213"/>
      <c r="H194" s="51"/>
      <c r="I194" s="17"/>
      <c r="J194" s="17"/>
      <c r="K194" s="17"/>
      <c r="L194" s="52">
        <v>18450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18.75" x14ac:dyDescent="0.25">
      <c r="A195" s="47"/>
      <c r="B195" s="48"/>
      <c r="C195" s="48"/>
      <c r="D195" s="48"/>
      <c r="E195" s="49" t="s">
        <v>4469</v>
      </c>
      <c r="F195" s="49"/>
      <c r="G195" s="213"/>
      <c r="H195" s="51"/>
      <c r="I195" s="17"/>
      <c r="J195" s="17"/>
      <c r="K195" s="17"/>
      <c r="L195" s="52">
        <v>9701</v>
      </c>
      <c r="M195" s="53"/>
      <c r="N195" s="53"/>
      <c r="O195" s="54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</row>
    <row r="196" spans="1:69" s="3" customFormat="1" ht="18.75" x14ac:dyDescent="0.25">
      <c r="A196" s="47"/>
      <c r="B196" s="48"/>
      <c r="C196" s="48"/>
      <c r="D196" s="48"/>
      <c r="E196" s="49" t="s">
        <v>47</v>
      </c>
      <c r="F196" s="49"/>
      <c r="G196" s="213"/>
      <c r="H196" s="51"/>
      <c r="I196" s="17"/>
      <c r="J196" s="17"/>
      <c r="K196" s="17"/>
      <c r="L196" s="52">
        <v>51634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67.5" x14ac:dyDescent="0.25">
      <c r="A197" s="35" t="s">
        <v>403</v>
      </c>
      <c r="B197" s="36" t="s">
        <v>2742</v>
      </c>
      <c r="C197" s="316" t="s">
        <v>2093</v>
      </c>
      <c r="D197" s="316"/>
      <c r="E197" s="316"/>
      <c r="F197" s="35" t="s">
        <v>265</v>
      </c>
      <c r="G197" s="216">
        <v>657.9</v>
      </c>
      <c r="H197" s="39">
        <v>23.04</v>
      </c>
      <c r="I197" s="39"/>
      <c r="J197" s="39">
        <v>23.04</v>
      </c>
      <c r="K197" s="37" t="s">
        <v>42</v>
      </c>
      <c r="L197" s="39">
        <v>129753</v>
      </c>
      <c r="M197" s="39"/>
      <c r="N197" s="40"/>
      <c r="O197" s="39">
        <v>129753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9"/>
        <v>155331.84525519345</v>
      </c>
      <c r="W197" s="159">
        <v>1.2</v>
      </c>
      <c r="X197" s="158">
        <f t="shared" si="10"/>
        <v>186398.21430623214</v>
      </c>
      <c r="Y197" s="181">
        <f t="shared" si="11"/>
        <v>283.32301916131956</v>
      </c>
      <c r="BP197" s="33"/>
      <c r="BQ197" s="41" t="s">
        <v>2093</v>
      </c>
    </row>
    <row r="198" spans="1:69" s="3" customFormat="1" ht="18.75" x14ac:dyDescent="0.25">
      <c r="A198" s="42"/>
      <c r="B198" s="43"/>
      <c r="C198" s="44" t="s">
        <v>4470</v>
      </c>
      <c r="D198" s="45"/>
      <c r="E198" s="45"/>
      <c r="F198" s="45"/>
      <c r="G198" s="206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67.5" x14ac:dyDescent="0.25">
      <c r="A199" s="35" t="s">
        <v>405</v>
      </c>
      <c r="B199" s="36" t="s">
        <v>2142</v>
      </c>
      <c r="C199" s="316" t="s">
        <v>2153</v>
      </c>
      <c r="D199" s="316"/>
      <c r="E199" s="316"/>
      <c r="F199" s="35" t="s">
        <v>437</v>
      </c>
      <c r="G199" s="212">
        <v>19</v>
      </c>
      <c r="H199" s="39">
        <v>17.04</v>
      </c>
      <c r="I199" s="39"/>
      <c r="J199" s="39">
        <v>17.04</v>
      </c>
      <c r="K199" s="37" t="s">
        <v>42</v>
      </c>
      <c r="L199" s="39">
        <v>2771</v>
      </c>
      <c r="M199" s="39"/>
      <c r="N199" s="40"/>
      <c r="O199" s="39">
        <v>2771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9"/>
        <v>3317.2608201902158</v>
      </c>
      <c r="W199" s="159">
        <v>1.2</v>
      </c>
      <c r="X199" s="158">
        <f t="shared" si="10"/>
        <v>3980.7129842282588</v>
      </c>
      <c r="Y199" s="181">
        <f t="shared" si="11"/>
        <v>209.51120969622414</v>
      </c>
      <c r="BP199" s="33"/>
      <c r="BQ199" s="41" t="s">
        <v>2153</v>
      </c>
    </row>
    <row r="200" spans="1:69" s="3" customFormat="1" ht="67.5" x14ac:dyDescent="0.25">
      <c r="A200" s="35" t="s">
        <v>407</v>
      </c>
      <c r="B200" s="36" t="s">
        <v>2214</v>
      </c>
      <c r="C200" s="316" t="s">
        <v>2215</v>
      </c>
      <c r="D200" s="316"/>
      <c r="E200" s="316"/>
      <c r="F200" s="35" t="s">
        <v>739</v>
      </c>
      <c r="G200" s="216">
        <v>2.5</v>
      </c>
      <c r="H200" s="39" t="s">
        <v>2216</v>
      </c>
      <c r="I200" s="39" t="s">
        <v>2217</v>
      </c>
      <c r="J200" s="39">
        <v>422.51</v>
      </c>
      <c r="K200" s="37" t="s">
        <v>42</v>
      </c>
      <c r="L200" s="39">
        <v>83074</v>
      </c>
      <c r="M200" s="39">
        <v>16162</v>
      </c>
      <c r="N200" s="40" t="s">
        <v>4471</v>
      </c>
      <c r="O200" s="39">
        <v>9042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9"/>
        <v>10824.493805903981</v>
      </c>
      <c r="W200" s="159">
        <v>1.2</v>
      </c>
      <c r="X200" s="158">
        <f t="shared" si="10"/>
        <v>12989.392567084777</v>
      </c>
      <c r="Y200" s="181">
        <f t="shared" si="11"/>
        <v>5195.7570268339105</v>
      </c>
      <c r="BP200" s="33"/>
      <c r="BQ200" s="41" t="s">
        <v>2215</v>
      </c>
    </row>
    <row r="201" spans="1:69" s="3" customFormat="1" ht="18.75" x14ac:dyDescent="0.25">
      <c r="A201" s="42"/>
      <c r="B201" s="43"/>
      <c r="C201" s="44" t="s">
        <v>4130</v>
      </c>
      <c r="D201" s="45"/>
      <c r="E201" s="45"/>
      <c r="F201" s="45"/>
      <c r="G201" s="206"/>
      <c r="H201" s="45"/>
      <c r="I201" s="45"/>
      <c r="J201" s="45"/>
      <c r="K201" s="45"/>
      <c r="L201" s="45"/>
      <c r="M201" s="45"/>
      <c r="N201" s="45"/>
      <c r="O201" s="46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</row>
    <row r="202" spans="1:69" s="3" customFormat="1" ht="18.75" x14ac:dyDescent="0.25">
      <c r="A202" s="47"/>
      <c r="B202" s="48"/>
      <c r="C202" s="48"/>
      <c r="D202" s="48"/>
      <c r="E202" s="49" t="s">
        <v>4472</v>
      </c>
      <c r="F202" s="49"/>
      <c r="G202" s="213"/>
      <c r="H202" s="51"/>
      <c r="I202" s="17"/>
      <c r="J202" s="17"/>
      <c r="K202" s="17"/>
      <c r="L202" s="52">
        <v>32384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</row>
    <row r="203" spans="1:69" s="3" customFormat="1" ht="18.75" x14ac:dyDescent="0.25">
      <c r="A203" s="47"/>
      <c r="B203" s="48"/>
      <c r="C203" s="48"/>
      <c r="D203" s="48"/>
      <c r="E203" s="49" t="s">
        <v>4473</v>
      </c>
      <c r="F203" s="49"/>
      <c r="G203" s="213"/>
      <c r="H203" s="51"/>
      <c r="I203" s="17"/>
      <c r="J203" s="17"/>
      <c r="K203" s="17"/>
      <c r="L203" s="52">
        <v>17027</v>
      </c>
      <c r="M203" s="53"/>
      <c r="N203" s="53"/>
      <c r="O203" s="54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47</v>
      </c>
      <c r="F204" s="49"/>
      <c r="G204" s="213"/>
      <c r="H204" s="51"/>
      <c r="I204" s="17"/>
      <c r="J204" s="17"/>
      <c r="K204" s="17"/>
      <c r="L204" s="52">
        <v>132485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67.5" x14ac:dyDescent="0.25">
      <c r="A205" s="35" t="s">
        <v>409</v>
      </c>
      <c r="B205" s="36" t="s">
        <v>2223</v>
      </c>
      <c r="C205" s="316" t="s">
        <v>2748</v>
      </c>
      <c r="D205" s="316"/>
      <c r="E205" s="316"/>
      <c r="F205" s="35" t="s">
        <v>265</v>
      </c>
      <c r="G205" s="216">
        <v>257.5</v>
      </c>
      <c r="H205" s="39">
        <v>2.36</v>
      </c>
      <c r="I205" s="39"/>
      <c r="J205" s="39">
        <v>2.36</v>
      </c>
      <c r="K205" s="37" t="s">
        <v>42</v>
      </c>
      <c r="L205" s="39">
        <v>5202</v>
      </c>
      <c r="M205" s="39"/>
      <c r="N205" s="40"/>
      <c r="O205" s="39">
        <v>5202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9"/>
        <v>6227.4957728724294</v>
      </c>
      <c r="W205" s="159">
        <v>1.2</v>
      </c>
      <c r="X205" s="158">
        <f t="shared" si="10"/>
        <v>7472.9949274469145</v>
      </c>
      <c r="Y205" s="181">
        <f t="shared" si="11"/>
        <v>29.021339524065688</v>
      </c>
      <c r="BP205" s="33"/>
      <c r="BQ205" s="41" t="s">
        <v>2748</v>
      </c>
    </row>
    <row r="206" spans="1:69" s="3" customFormat="1" ht="18.75" x14ac:dyDescent="0.25">
      <c r="A206" s="42"/>
      <c r="B206" s="43"/>
      <c r="C206" s="44" t="s">
        <v>1868</v>
      </c>
      <c r="D206" s="45"/>
      <c r="E206" s="45"/>
      <c r="F206" s="45"/>
      <c r="G206" s="206"/>
      <c r="H206" s="45"/>
      <c r="I206" s="45"/>
      <c r="J206" s="45"/>
      <c r="K206" s="45"/>
      <c r="L206" s="45"/>
      <c r="M206" s="45"/>
      <c r="N206" s="45"/>
      <c r="O206" s="46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67.5" x14ac:dyDescent="0.25">
      <c r="A207" s="35" t="s">
        <v>411</v>
      </c>
      <c r="B207" s="36" t="s">
        <v>4474</v>
      </c>
      <c r="C207" s="316" t="s">
        <v>2228</v>
      </c>
      <c r="D207" s="316"/>
      <c r="E207" s="316"/>
      <c r="F207" s="35" t="s">
        <v>437</v>
      </c>
      <c r="G207" s="212">
        <v>11</v>
      </c>
      <c r="H207" s="39">
        <v>0.41</v>
      </c>
      <c r="I207" s="39"/>
      <c r="J207" s="39">
        <v>0.41</v>
      </c>
      <c r="K207" s="37" t="s">
        <v>42</v>
      </c>
      <c r="L207" s="39">
        <v>39</v>
      </c>
      <c r="M207" s="39"/>
      <c r="N207" s="40"/>
      <c r="O207" s="39">
        <v>39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9"/>
        <v>46.688261272976689</v>
      </c>
      <c r="W207" s="159">
        <v>1.2</v>
      </c>
      <c r="X207" s="158">
        <f t="shared" si="10"/>
        <v>56.025913527572023</v>
      </c>
      <c r="Y207" s="181">
        <f t="shared" si="11"/>
        <v>5.0932648661429107</v>
      </c>
      <c r="BP207" s="33"/>
      <c r="BQ207" s="41" t="s">
        <v>2228</v>
      </c>
    </row>
    <row r="208" spans="1:69" s="3" customFormat="1" ht="67.5" x14ac:dyDescent="0.25">
      <c r="A208" s="35" t="s">
        <v>413</v>
      </c>
      <c r="B208" s="36" t="s">
        <v>4474</v>
      </c>
      <c r="C208" s="316" t="s">
        <v>2230</v>
      </c>
      <c r="D208" s="316"/>
      <c r="E208" s="316"/>
      <c r="F208" s="35" t="s">
        <v>437</v>
      </c>
      <c r="G208" s="212">
        <v>11</v>
      </c>
      <c r="H208" s="39">
        <v>0.88</v>
      </c>
      <c r="I208" s="39"/>
      <c r="J208" s="39">
        <v>0.88</v>
      </c>
      <c r="K208" s="37" t="s">
        <v>42</v>
      </c>
      <c r="L208" s="39">
        <v>83</v>
      </c>
      <c r="M208" s="39"/>
      <c r="N208" s="40"/>
      <c r="O208" s="39">
        <v>83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9"/>
        <v>99.362197068129902</v>
      </c>
      <c r="W208" s="159">
        <v>1.2</v>
      </c>
      <c r="X208" s="158">
        <f t="shared" si="10"/>
        <v>119.23463648175587</v>
      </c>
      <c r="Y208" s="181">
        <f t="shared" si="11"/>
        <v>10.839512407432352</v>
      </c>
      <c r="BP208" s="33"/>
      <c r="BQ208" s="41" t="s">
        <v>2230</v>
      </c>
    </row>
    <row r="209" spans="1:69" s="3" customFormat="1" ht="67.5" x14ac:dyDescent="0.25">
      <c r="A209" s="35" t="s">
        <v>415</v>
      </c>
      <c r="B209" s="36" t="s">
        <v>4475</v>
      </c>
      <c r="C209" s="316" t="s">
        <v>2195</v>
      </c>
      <c r="D209" s="316"/>
      <c r="E209" s="316"/>
      <c r="F209" s="35" t="s">
        <v>437</v>
      </c>
      <c r="G209" s="212">
        <v>500</v>
      </c>
      <c r="H209" s="39">
        <v>2.74</v>
      </c>
      <c r="I209" s="39"/>
      <c r="J209" s="39">
        <v>2.74</v>
      </c>
      <c r="K209" s="37" t="s">
        <v>42</v>
      </c>
      <c r="L209" s="39">
        <v>11727</v>
      </c>
      <c r="M209" s="39"/>
      <c r="N209" s="40"/>
      <c r="O209" s="39">
        <v>11727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9"/>
        <v>14038.801024312761</v>
      </c>
      <c r="W209" s="159">
        <v>1.2</v>
      </c>
      <c r="X209" s="158">
        <f t="shared" si="10"/>
        <v>16846.561229175313</v>
      </c>
      <c r="Y209" s="181">
        <f t="shared" si="11"/>
        <v>33.693122458350629</v>
      </c>
      <c r="BP209" s="33"/>
      <c r="BQ209" s="41" t="s">
        <v>2195</v>
      </c>
    </row>
    <row r="210" spans="1:69" s="3" customFormat="1" ht="67.5" x14ac:dyDescent="0.25">
      <c r="A210" s="35" t="s">
        <v>417</v>
      </c>
      <c r="B210" s="36" t="s">
        <v>4475</v>
      </c>
      <c r="C210" s="316" t="s">
        <v>2197</v>
      </c>
      <c r="D210" s="316"/>
      <c r="E210" s="316"/>
      <c r="F210" s="35" t="s">
        <v>437</v>
      </c>
      <c r="G210" s="212">
        <v>22</v>
      </c>
      <c r="H210" s="39">
        <v>3.52</v>
      </c>
      <c r="I210" s="39"/>
      <c r="J210" s="39">
        <v>3.52</v>
      </c>
      <c r="K210" s="37" t="s">
        <v>42</v>
      </c>
      <c r="L210" s="39">
        <v>663</v>
      </c>
      <c r="M210" s="39"/>
      <c r="N210" s="40"/>
      <c r="O210" s="39">
        <v>663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9"/>
        <v>793.7004416406038</v>
      </c>
      <c r="W210" s="159">
        <v>1.2</v>
      </c>
      <c r="X210" s="158">
        <f t="shared" si="10"/>
        <v>952.44052996872449</v>
      </c>
      <c r="Y210" s="181">
        <f t="shared" si="11"/>
        <v>43.292751362214752</v>
      </c>
      <c r="BP210" s="33"/>
      <c r="BQ210" s="41" t="s">
        <v>2197</v>
      </c>
    </row>
    <row r="211" spans="1:69" s="3" customFormat="1" ht="67.5" x14ac:dyDescent="0.25">
      <c r="A211" s="35" t="s">
        <v>426</v>
      </c>
      <c r="B211" s="36" t="s">
        <v>2207</v>
      </c>
      <c r="C211" s="316" t="s">
        <v>2208</v>
      </c>
      <c r="D211" s="316"/>
      <c r="E211" s="316"/>
      <c r="F211" s="35" t="s">
        <v>265</v>
      </c>
      <c r="G211" s="216">
        <v>164.8</v>
      </c>
      <c r="H211" s="39">
        <v>25.52</v>
      </c>
      <c r="I211" s="39"/>
      <c r="J211" s="39">
        <v>25.52</v>
      </c>
      <c r="K211" s="37" t="s">
        <v>42</v>
      </c>
      <c r="L211" s="39">
        <v>36001</v>
      </c>
      <c r="M211" s="39"/>
      <c r="N211" s="40"/>
      <c r="O211" s="39">
        <v>36001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9"/>
        <v>43098.053694575232</v>
      </c>
      <c r="W211" s="159">
        <v>1.2</v>
      </c>
      <c r="X211" s="158">
        <f t="shared" si="10"/>
        <v>51717.664433490274</v>
      </c>
      <c r="Y211" s="181">
        <f t="shared" si="11"/>
        <v>313.82077932943128</v>
      </c>
      <c r="BP211" s="33"/>
      <c r="BQ211" s="41" t="s">
        <v>2208</v>
      </c>
    </row>
    <row r="212" spans="1:69" s="3" customFormat="1" ht="18.75" x14ac:dyDescent="0.25">
      <c r="A212" s="42"/>
      <c r="B212" s="43"/>
      <c r="C212" s="44" t="s">
        <v>4476</v>
      </c>
      <c r="D212" s="45"/>
      <c r="E212" s="45"/>
      <c r="F212" s="45"/>
      <c r="G212" s="206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67.5" x14ac:dyDescent="0.25">
      <c r="A213" s="35" t="s">
        <v>428</v>
      </c>
      <c r="B213" s="36" t="s">
        <v>2204</v>
      </c>
      <c r="C213" s="316" t="s">
        <v>2205</v>
      </c>
      <c r="D213" s="316"/>
      <c r="E213" s="316"/>
      <c r="F213" s="35" t="s">
        <v>437</v>
      </c>
      <c r="G213" s="212">
        <v>320</v>
      </c>
      <c r="H213" s="39">
        <v>10.130000000000001</v>
      </c>
      <c r="I213" s="39"/>
      <c r="J213" s="39">
        <v>10.130000000000001</v>
      </c>
      <c r="K213" s="37" t="s">
        <v>42</v>
      </c>
      <c r="L213" s="39">
        <v>27748</v>
      </c>
      <c r="M213" s="39"/>
      <c r="N213" s="40"/>
      <c r="O213" s="39">
        <v>27748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9"/>
        <v>33218.099328270699</v>
      </c>
      <c r="W213" s="159">
        <v>1.2</v>
      </c>
      <c r="X213" s="158">
        <f t="shared" si="10"/>
        <v>39861.719193924837</v>
      </c>
      <c r="Y213" s="181">
        <f t="shared" si="11"/>
        <v>124.56787248101512</v>
      </c>
      <c r="BP213" s="33"/>
      <c r="BQ213" s="41" t="s">
        <v>2205</v>
      </c>
    </row>
    <row r="214" spans="1:69" s="3" customFormat="1" ht="67.5" x14ac:dyDescent="0.25">
      <c r="A214" s="35" t="s">
        <v>434</v>
      </c>
      <c r="B214" s="36" t="s">
        <v>324</v>
      </c>
      <c r="C214" s="316" t="s">
        <v>325</v>
      </c>
      <c r="D214" s="316"/>
      <c r="E214" s="316"/>
      <c r="F214" s="35" t="s">
        <v>326</v>
      </c>
      <c r="G214" s="212">
        <v>2</v>
      </c>
      <c r="H214" s="39" t="s">
        <v>1204</v>
      </c>
      <c r="I214" s="39"/>
      <c r="J214" s="39">
        <v>1.55</v>
      </c>
      <c r="K214" s="37" t="s">
        <v>42</v>
      </c>
      <c r="L214" s="39">
        <v>386</v>
      </c>
      <c r="M214" s="39">
        <v>359</v>
      </c>
      <c r="N214" s="40"/>
      <c r="O214" s="39">
        <v>27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9"/>
        <v>32.322642419753095</v>
      </c>
      <c r="W214" s="159">
        <v>1.2</v>
      </c>
      <c r="X214" s="158">
        <f t="shared" si="10"/>
        <v>38.787170903703711</v>
      </c>
      <c r="Y214" s="181">
        <f t="shared" si="11"/>
        <v>19.393585451851855</v>
      </c>
      <c r="BP214" s="33"/>
      <c r="BQ214" s="41" t="s">
        <v>325</v>
      </c>
    </row>
    <row r="215" spans="1:69" s="3" customFormat="1" ht="18.75" x14ac:dyDescent="0.25">
      <c r="A215" s="47"/>
      <c r="B215" s="48"/>
      <c r="C215" s="48"/>
      <c r="D215" s="48"/>
      <c r="E215" s="49" t="s">
        <v>4477</v>
      </c>
      <c r="F215" s="49"/>
      <c r="G215" s="213"/>
      <c r="H215" s="51"/>
      <c r="I215" s="17"/>
      <c r="J215" s="17"/>
      <c r="K215" s="17"/>
      <c r="L215" s="52">
        <v>348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4478</v>
      </c>
      <c r="F216" s="49"/>
      <c r="G216" s="213"/>
      <c r="H216" s="51"/>
      <c r="I216" s="17"/>
      <c r="J216" s="17"/>
      <c r="K216" s="17"/>
      <c r="L216" s="52">
        <v>183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18.75" x14ac:dyDescent="0.25">
      <c r="A217" s="47"/>
      <c r="B217" s="48"/>
      <c r="C217" s="48"/>
      <c r="D217" s="48"/>
      <c r="E217" s="49" t="s">
        <v>47</v>
      </c>
      <c r="F217" s="49"/>
      <c r="G217" s="213"/>
      <c r="H217" s="51"/>
      <c r="I217" s="17"/>
      <c r="J217" s="17"/>
      <c r="K217" s="17"/>
      <c r="L217" s="52">
        <v>917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67.5" x14ac:dyDescent="0.25">
      <c r="A218" s="35" t="s">
        <v>438</v>
      </c>
      <c r="B218" s="36" t="s">
        <v>4479</v>
      </c>
      <c r="C218" s="316" t="s">
        <v>2497</v>
      </c>
      <c r="D218" s="316"/>
      <c r="E218" s="316"/>
      <c r="F218" s="35" t="s">
        <v>437</v>
      </c>
      <c r="G218" s="212">
        <v>2</v>
      </c>
      <c r="H218" s="39">
        <v>56.6</v>
      </c>
      <c r="I218" s="39"/>
      <c r="J218" s="39">
        <v>56.6</v>
      </c>
      <c r="K218" s="37" t="s">
        <v>42</v>
      </c>
      <c r="L218" s="39">
        <v>969</v>
      </c>
      <c r="M218" s="39"/>
      <c r="N218" s="40"/>
      <c r="O218" s="39">
        <v>969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9"/>
        <v>1160.0237223978056</v>
      </c>
      <c r="W218" s="159">
        <v>1.2</v>
      </c>
      <c r="X218" s="158">
        <f t="shared" si="10"/>
        <v>1392.0284668773668</v>
      </c>
      <c r="Y218" s="181">
        <f t="shared" si="11"/>
        <v>696.01423343868339</v>
      </c>
      <c r="BP218" s="33"/>
      <c r="BQ218" s="41" t="s">
        <v>2497</v>
      </c>
    </row>
    <row r="219" spans="1:69" s="3" customFormat="1" ht="67.5" x14ac:dyDescent="0.25">
      <c r="A219" s="35" t="s">
        <v>1223</v>
      </c>
      <c r="B219" s="36" t="s">
        <v>1523</v>
      </c>
      <c r="C219" s="316" t="s">
        <v>1524</v>
      </c>
      <c r="D219" s="316"/>
      <c r="E219" s="316"/>
      <c r="F219" s="35" t="s">
        <v>238</v>
      </c>
      <c r="G219" s="215">
        <v>1.1499999999999999</v>
      </c>
      <c r="H219" s="39" t="s">
        <v>1525</v>
      </c>
      <c r="I219" s="39" t="s">
        <v>1526</v>
      </c>
      <c r="J219" s="39">
        <v>603.04999999999995</v>
      </c>
      <c r="K219" s="37" t="s">
        <v>42</v>
      </c>
      <c r="L219" s="39">
        <v>23323</v>
      </c>
      <c r="M219" s="39">
        <v>14748</v>
      </c>
      <c r="N219" s="40" t="s">
        <v>4480</v>
      </c>
      <c r="O219" s="39">
        <v>5936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9"/>
        <v>7106.1927927279394</v>
      </c>
      <c r="W219" s="159">
        <v>1.2</v>
      </c>
      <c r="X219" s="158">
        <f t="shared" si="10"/>
        <v>8527.4313512735262</v>
      </c>
      <c r="Y219" s="181">
        <f t="shared" si="11"/>
        <v>7415.1576967595884</v>
      </c>
      <c r="BP219" s="33"/>
      <c r="BQ219" s="41" t="s">
        <v>1524</v>
      </c>
    </row>
    <row r="220" spans="1:69" s="3" customFormat="1" ht="18.75" x14ac:dyDescent="0.25">
      <c r="A220" s="42"/>
      <c r="B220" s="43"/>
      <c r="C220" s="44" t="s">
        <v>4481</v>
      </c>
      <c r="D220" s="45"/>
      <c r="E220" s="45"/>
      <c r="F220" s="45"/>
      <c r="G220" s="206"/>
      <c r="H220" s="45"/>
      <c r="I220" s="45"/>
      <c r="J220" s="45"/>
      <c r="K220" s="45"/>
      <c r="L220" s="45"/>
      <c r="M220" s="45"/>
      <c r="N220" s="45"/>
      <c r="O220" s="46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18.75" x14ac:dyDescent="0.25">
      <c r="A221" s="47"/>
      <c r="B221" s="48"/>
      <c r="C221" s="48"/>
      <c r="D221" s="48"/>
      <c r="E221" s="49" t="s">
        <v>4482</v>
      </c>
      <c r="F221" s="49"/>
      <c r="G221" s="213"/>
      <c r="H221" s="51"/>
      <c r="I221" s="17"/>
      <c r="J221" s="17"/>
      <c r="K221" s="17"/>
      <c r="L221" s="52">
        <v>14434</v>
      </c>
      <c r="M221" s="53"/>
      <c r="N221" s="53"/>
      <c r="O221" s="54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</row>
    <row r="222" spans="1:69" s="3" customFormat="1" ht="18.75" x14ac:dyDescent="0.25">
      <c r="A222" s="47"/>
      <c r="B222" s="48"/>
      <c r="C222" s="48"/>
      <c r="D222" s="48"/>
      <c r="E222" s="49" t="s">
        <v>4483</v>
      </c>
      <c r="F222" s="49"/>
      <c r="G222" s="213"/>
      <c r="H222" s="51"/>
      <c r="I222" s="17"/>
      <c r="J222" s="17"/>
      <c r="K222" s="17"/>
      <c r="L222" s="52">
        <v>7589</v>
      </c>
      <c r="M222" s="53"/>
      <c r="N222" s="53"/>
      <c r="O222" s="54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47</v>
      </c>
      <c r="F223" s="49"/>
      <c r="G223" s="213"/>
      <c r="H223" s="51"/>
      <c r="I223" s="17"/>
      <c r="J223" s="17"/>
      <c r="K223" s="17"/>
      <c r="L223" s="52">
        <v>45346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67.5" x14ac:dyDescent="0.25">
      <c r="A224" s="35" t="s">
        <v>450</v>
      </c>
      <c r="B224" s="36" t="s">
        <v>2045</v>
      </c>
      <c r="C224" s="316" t="s">
        <v>4484</v>
      </c>
      <c r="D224" s="316"/>
      <c r="E224" s="316"/>
      <c r="F224" s="35"/>
      <c r="G224" s="215">
        <v>118.45</v>
      </c>
      <c r="H224" s="39">
        <v>472.96</v>
      </c>
      <c r="I224" s="39"/>
      <c r="J224" s="39">
        <v>472.96</v>
      </c>
      <c r="K224" s="37" t="s">
        <v>42</v>
      </c>
      <c r="L224" s="39">
        <v>479549</v>
      </c>
      <c r="M224" s="39"/>
      <c r="N224" s="40"/>
      <c r="O224" s="39">
        <v>479549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ref="V224:V286" si="12">O224*P224*Q224*R224*S224*T224*U224</f>
        <v>574084.84628704365</v>
      </c>
      <c r="W224" s="159">
        <v>1.2</v>
      </c>
      <c r="X224" s="158">
        <f t="shared" ref="X224:X286" si="13">V224*W224</f>
        <v>688901.8155444524</v>
      </c>
      <c r="Y224" s="181">
        <f t="shared" ref="Y224:Y286" si="14">X224/G224</f>
        <v>5815.9714271376306</v>
      </c>
      <c r="BP224" s="33"/>
      <c r="BQ224" s="41" t="s">
        <v>4484</v>
      </c>
    </row>
    <row r="225" spans="1:69" s="3" customFormat="1" ht="18.75" x14ac:dyDescent="0.25">
      <c r="A225" s="42"/>
      <c r="B225" s="43"/>
      <c r="C225" s="44" t="s">
        <v>4485</v>
      </c>
      <c r="D225" s="45"/>
      <c r="E225" s="45"/>
      <c r="F225" s="45"/>
      <c r="G225" s="206"/>
      <c r="H225" s="45"/>
      <c r="I225" s="45"/>
      <c r="J225" s="45"/>
      <c r="K225" s="45"/>
      <c r="L225" s="45"/>
      <c r="M225" s="45"/>
      <c r="N225" s="45"/>
      <c r="O225" s="46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18.75" x14ac:dyDescent="0.25">
      <c r="A226" s="313" t="s">
        <v>2502</v>
      </c>
      <c r="B226" s="314"/>
      <c r="C226" s="314"/>
      <c r="D226" s="314"/>
      <c r="E226" s="314"/>
      <c r="F226" s="314"/>
      <c r="G226" s="314"/>
      <c r="H226" s="314"/>
      <c r="I226" s="314"/>
      <c r="J226" s="314"/>
      <c r="K226" s="314"/>
      <c r="L226" s="314"/>
      <c r="M226" s="314"/>
      <c r="N226" s="314"/>
      <c r="O226" s="315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 t="s">
        <v>2502</v>
      </c>
      <c r="BQ226" s="41"/>
    </row>
    <row r="227" spans="1:69" s="3" customFormat="1" ht="67.5" x14ac:dyDescent="0.25">
      <c r="A227" s="35" t="s">
        <v>1474</v>
      </c>
      <c r="B227" s="36" t="s">
        <v>372</v>
      </c>
      <c r="C227" s="316" t="s">
        <v>373</v>
      </c>
      <c r="D227" s="316"/>
      <c r="E227" s="316"/>
      <c r="F227" s="35" t="s">
        <v>374</v>
      </c>
      <c r="G227" s="219">
        <v>3.9136639999999998</v>
      </c>
      <c r="H227" s="39" t="s">
        <v>1462</v>
      </c>
      <c r="I227" s="39" t="s">
        <v>376</v>
      </c>
      <c r="J227" s="39">
        <v>57.29</v>
      </c>
      <c r="K227" s="37" t="s">
        <v>42</v>
      </c>
      <c r="L227" s="39">
        <v>126148</v>
      </c>
      <c r="M227" s="39">
        <v>102513</v>
      </c>
      <c r="N227" s="40" t="s">
        <v>4486</v>
      </c>
      <c r="O227" s="39">
        <v>1919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12"/>
        <v>2297.3018816113404</v>
      </c>
      <c r="W227" s="159">
        <v>1.2</v>
      </c>
      <c r="X227" s="158">
        <f t="shared" si="13"/>
        <v>2756.7622579336085</v>
      </c>
      <c r="Y227" s="181">
        <f t="shared" si="14"/>
        <v>704.39420909245371</v>
      </c>
      <c r="BP227" s="33"/>
      <c r="BQ227" s="41" t="s">
        <v>373</v>
      </c>
    </row>
    <row r="228" spans="1:69" s="3" customFormat="1" ht="18.75" x14ac:dyDescent="0.25">
      <c r="A228" s="42"/>
      <c r="B228" s="43"/>
      <c r="C228" s="44" t="s">
        <v>4487</v>
      </c>
      <c r="D228" s="45"/>
      <c r="E228" s="45"/>
      <c r="F228" s="45"/>
      <c r="G228" s="206"/>
      <c r="H228" s="45"/>
      <c r="I228" s="45"/>
      <c r="J228" s="45"/>
      <c r="K228" s="45"/>
      <c r="L228" s="45"/>
      <c r="M228" s="45"/>
      <c r="N228" s="45"/>
      <c r="O228" s="46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18.75" x14ac:dyDescent="0.25">
      <c r="A229" s="47"/>
      <c r="B229" s="48"/>
      <c r="C229" s="48"/>
      <c r="D229" s="48"/>
      <c r="E229" s="49" t="s">
        <v>4488</v>
      </c>
      <c r="F229" s="49"/>
      <c r="G229" s="213"/>
      <c r="H229" s="51"/>
      <c r="I229" s="17"/>
      <c r="J229" s="17"/>
      <c r="K229" s="17"/>
      <c r="L229" s="52">
        <v>102453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</row>
    <row r="230" spans="1:69" s="3" customFormat="1" ht="18.75" x14ac:dyDescent="0.25">
      <c r="A230" s="47"/>
      <c r="B230" s="48"/>
      <c r="C230" s="48"/>
      <c r="D230" s="48"/>
      <c r="E230" s="49" t="s">
        <v>4489</v>
      </c>
      <c r="F230" s="49"/>
      <c r="G230" s="213"/>
      <c r="H230" s="51"/>
      <c r="I230" s="17"/>
      <c r="J230" s="17"/>
      <c r="K230" s="17"/>
      <c r="L230" s="52">
        <v>53867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18.75" x14ac:dyDescent="0.25">
      <c r="A231" s="47"/>
      <c r="B231" s="48"/>
      <c r="C231" s="48"/>
      <c r="D231" s="48"/>
      <c r="E231" s="49" t="s">
        <v>47</v>
      </c>
      <c r="F231" s="49"/>
      <c r="G231" s="213"/>
      <c r="H231" s="51"/>
      <c r="I231" s="17"/>
      <c r="J231" s="17"/>
      <c r="K231" s="17"/>
      <c r="L231" s="52">
        <v>282468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67.5" x14ac:dyDescent="0.25">
      <c r="A232" s="35" t="s">
        <v>462</v>
      </c>
      <c r="B232" s="36" t="s">
        <v>4490</v>
      </c>
      <c r="C232" s="316" t="s">
        <v>3913</v>
      </c>
      <c r="D232" s="316"/>
      <c r="E232" s="316"/>
      <c r="F232" s="35" t="s">
        <v>437</v>
      </c>
      <c r="G232" s="219">
        <v>90.666667000000004</v>
      </c>
      <c r="H232" s="39">
        <v>2143.1</v>
      </c>
      <c r="I232" s="39"/>
      <c r="J232" s="39">
        <v>2143.1</v>
      </c>
      <c r="K232" s="37" t="s">
        <v>42</v>
      </c>
      <c r="L232" s="39">
        <v>1663274</v>
      </c>
      <c r="M232" s="39"/>
      <c r="N232" s="40"/>
      <c r="O232" s="39">
        <v>1663274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2"/>
        <v>1991163.3610397191</v>
      </c>
      <c r="W232" s="159">
        <v>1.2</v>
      </c>
      <c r="X232" s="158">
        <f t="shared" si="13"/>
        <v>2389396.0332476627</v>
      </c>
      <c r="Y232" s="181">
        <f t="shared" si="14"/>
        <v>26353.632622754983</v>
      </c>
      <c r="BP232" s="33"/>
      <c r="BQ232" s="41" t="s">
        <v>3913</v>
      </c>
    </row>
    <row r="233" spans="1:69" s="3" customFormat="1" ht="18.75" x14ac:dyDescent="0.25">
      <c r="A233" s="42"/>
      <c r="B233" s="43"/>
      <c r="C233" s="44" t="s">
        <v>4491</v>
      </c>
      <c r="D233" s="45"/>
      <c r="E233" s="45"/>
      <c r="F233" s="45"/>
      <c r="G233" s="206"/>
      <c r="H233" s="45"/>
      <c r="I233" s="45"/>
      <c r="J233" s="45"/>
      <c r="K233" s="45"/>
      <c r="L233" s="45"/>
      <c r="M233" s="45"/>
      <c r="N233" s="45"/>
      <c r="O233" s="46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67.5" x14ac:dyDescent="0.25">
      <c r="A234" s="35" t="s">
        <v>464</v>
      </c>
      <c r="B234" s="36" t="s">
        <v>4492</v>
      </c>
      <c r="C234" s="316" t="s">
        <v>4324</v>
      </c>
      <c r="D234" s="316"/>
      <c r="E234" s="316"/>
      <c r="F234" s="35" t="s">
        <v>437</v>
      </c>
      <c r="G234" s="212">
        <v>7</v>
      </c>
      <c r="H234" s="39">
        <v>970.33</v>
      </c>
      <c r="I234" s="39"/>
      <c r="J234" s="39">
        <v>970.33</v>
      </c>
      <c r="K234" s="37" t="s">
        <v>42</v>
      </c>
      <c r="L234" s="39">
        <v>58142</v>
      </c>
      <c r="M234" s="39"/>
      <c r="N234" s="40"/>
      <c r="O234" s="39">
        <v>58142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2"/>
        <v>69603.817613677194</v>
      </c>
      <c r="W234" s="159">
        <v>1.2</v>
      </c>
      <c r="X234" s="158">
        <f t="shared" si="13"/>
        <v>83524.581136412628</v>
      </c>
      <c r="Y234" s="181">
        <f t="shared" si="14"/>
        <v>11932.083019487518</v>
      </c>
      <c r="BP234" s="33"/>
      <c r="BQ234" s="41" t="s">
        <v>4324</v>
      </c>
    </row>
    <row r="235" spans="1:69" s="3" customFormat="1" ht="67.5" x14ac:dyDescent="0.25">
      <c r="A235" s="35" t="s">
        <v>466</v>
      </c>
      <c r="B235" s="36" t="s">
        <v>4490</v>
      </c>
      <c r="C235" s="316" t="s">
        <v>4493</v>
      </c>
      <c r="D235" s="316"/>
      <c r="E235" s="316"/>
      <c r="F235" s="35" t="s">
        <v>437</v>
      </c>
      <c r="G235" s="212">
        <v>1</v>
      </c>
      <c r="H235" s="39">
        <v>1666.41</v>
      </c>
      <c r="I235" s="39"/>
      <c r="J235" s="39">
        <v>1666.41</v>
      </c>
      <c r="K235" s="37" t="s">
        <v>42</v>
      </c>
      <c r="L235" s="39">
        <v>14264</v>
      </c>
      <c r="M235" s="39"/>
      <c r="N235" s="40"/>
      <c r="O235" s="39">
        <v>14264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12"/>
        <v>17075.932276865118</v>
      </c>
      <c r="W235" s="159">
        <v>1.2</v>
      </c>
      <c r="X235" s="158">
        <f t="shared" si="13"/>
        <v>20491.118732238141</v>
      </c>
      <c r="Y235" s="181">
        <f t="shared" si="14"/>
        <v>20491.118732238141</v>
      </c>
      <c r="BP235" s="33"/>
      <c r="BQ235" s="41" t="s">
        <v>4493</v>
      </c>
    </row>
    <row r="236" spans="1:69" s="3" customFormat="1" ht="67.5" x14ac:dyDescent="0.25">
      <c r="A236" s="35" t="s">
        <v>469</v>
      </c>
      <c r="B236" s="36" t="s">
        <v>4490</v>
      </c>
      <c r="C236" s="316" t="s">
        <v>3914</v>
      </c>
      <c r="D236" s="316"/>
      <c r="E236" s="316"/>
      <c r="F236" s="35" t="s">
        <v>437</v>
      </c>
      <c r="G236" s="212">
        <v>200</v>
      </c>
      <c r="H236" s="39">
        <v>116.71</v>
      </c>
      <c r="I236" s="39"/>
      <c r="J236" s="39">
        <v>116.71</v>
      </c>
      <c r="K236" s="37" t="s">
        <v>42</v>
      </c>
      <c r="L236" s="39">
        <v>199808</v>
      </c>
      <c r="M236" s="39"/>
      <c r="N236" s="40"/>
      <c r="O236" s="39">
        <v>199808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2"/>
        <v>239197.13098540838</v>
      </c>
      <c r="W236" s="159">
        <v>1.2</v>
      </c>
      <c r="X236" s="158">
        <f t="shared" si="13"/>
        <v>287036.55718249007</v>
      </c>
      <c r="Y236" s="181">
        <f t="shared" si="14"/>
        <v>1435.1827859124503</v>
      </c>
      <c r="BP236" s="33"/>
      <c r="BQ236" s="41" t="s">
        <v>3914</v>
      </c>
    </row>
    <row r="237" spans="1:69" s="3" customFormat="1" ht="67.5" x14ac:dyDescent="0.25">
      <c r="A237" s="35" t="s">
        <v>478</v>
      </c>
      <c r="B237" s="36" t="s">
        <v>4490</v>
      </c>
      <c r="C237" s="316" t="s">
        <v>2986</v>
      </c>
      <c r="D237" s="316"/>
      <c r="E237" s="316"/>
      <c r="F237" s="35" t="s">
        <v>437</v>
      </c>
      <c r="G237" s="212">
        <v>15</v>
      </c>
      <c r="H237" s="39">
        <v>52.35</v>
      </c>
      <c r="I237" s="39"/>
      <c r="J237" s="39">
        <v>52.35</v>
      </c>
      <c r="K237" s="37" t="s">
        <v>42</v>
      </c>
      <c r="L237" s="39">
        <v>6722</v>
      </c>
      <c r="M237" s="39"/>
      <c r="N237" s="40"/>
      <c r="O237" s="39">
        <v>6722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2"/>
        <v>8047.1408276140846</v>
      </c>
      <c r="W237" s="159">
        <v>1.2</v>
      </c>
      <c r="X237" s="158">
        <f t="shared" si="13"/>
        <v>9656.5689931369016</v>
      </c>
      <c r="Y237" s="181">
        <f t="shared" si="14"/>
        <v>643.77126620912679</v>
      </c>
      <c r="BP237" s="33"/>
      <c r="BQ237" s="41" t="s">
        <v>2986</v>
      </c>
    </row>
    <row r="238" spans="1:69" s="3" customFormat="1" ht="67.5" x14ac:dyDescent="0.25">
      <c r="A238" s="35" t="s">
        <v>480</v>
      </c>
      <c r="B238" s="36" t="s">
        <v>4490</v>
      </c>
      <c r="C238" s="316" t="s">
        <v>4494</v>
      </c>
      <c r="D238" s="316"/>
      <c r="E238" s="316"/>
      <c r="F238" s="35" t="s">
        <v>437</v>
      </c>
      <c r="G238" s="212">
        <v>15</v>
      </c>
      <c r="H238" s="39">
        <v>154.41999999999999</v>
      </c>
      <c r="I238" s="39"/>
      <c r="J238" s="39">
        <v>154.41999999999999</v>
      </c>
      <c r="K238" s="37" t="s">
        <v>42</v>
      </c>
      <c r="L238" s="39">
        <v>19828</v>
      </c>
      <c r="M238" s="39"/>
      <c r="N238" s="40"/>
      <c r="O238" s="39">
        <v>19828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2"/>
        <v>23736.790885143131</v>
      </c>
      <c r="W238" s="159">
        <v>1.2</v>
      </c>
      <c r="X238" s="158">
        <f t="shared" si="13"/>
        <v>28484.149062171757</v>
      </c>
      <c r="Y238" s="181">
        <f t="shared" si="14"/>
        <v>1898.9432708114505</v>
      </c>
      <c r="BP238" s="33"/>
      <c r="BQ238" s="41" t="s">
        <v>4494</v>
      </c>
    </row>
    <row r="239" spans="1:69" s="3" customFormat="1" ht="67.5" x14ac:dyDescent="0.25">
      <c r="A239" s="35" t="s">
        <v>482</v>
      </c>
      <c r="B239" s="36" t="s">
        <v>4495</v>
      </c>
      <c r="C239" s="316" t="s">
        <v>4496</v>
      </c>
      <c r="D239" s="316"/>
      <c r="E239" s="316"/>
      <c r="F239" s="35" t="s">
        <v>437</v>
      </c>
      <c r="G239" s="212">
        <v>174</v>
      </c>
      <c r="H239" s="39">
        <v>291.27</v>
      </c>
      <c r="I239" s="39"/>
      <c r="J239" s="39">
        <v>291.27</v>
      </c>
      <c r="K239" s="37" t="s">
        <v>42</v>
      </c>
      <c r="L239" s="39">
        <v>433829</v>
      </c>
      <c r="M239" s="39"/>
      <c r="N239" s="40"/>
      <c r="O239" s="39">
        <v>433829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2"/>
        <v>519351.83845626167</v>
      </c>
      <c r="W239" s="159">
        <v>1.2</v>
      </c>
      <c r="X239" s="158">
        <f t="shared" si="13"/>
        <v>623222.20614751393</v>
      </c>
      <c r="Y239" s="181">
        <f t="shared" si="14"/>
        <v>3581.736816939735</v>
      </c>
      <c r="BP239" s="33"/>
      <c r="BQ239" s="41" t="s">
        <v>4496</v>
      </c>
    </row>
    <row r="240" spans="1:69" s="3" customFormat="1" ht="67.5" x14ac:dyDescent="0.25">
      <c r="A240" s="35" t="s">
        <v>484</v>
      </c>
      <c r="B240" s="36" t="s">
        <v>4497</v>
      </c>
      <c r="C240" s="316" t="s">
        <v>4498</v>
      </c>
      <c r="D240" s="316"/>
      <c r="E240" s="316"/>
      <c r="F240" s="35" t="s">
        <v>437</v>
      </c>
      <c r="G240" s="212">
        <v>348</v>
      </c>
      <c r="H240" s="39">
        <v>8.49</v>
      </c>
      <c r="I240" s="39"/>
      <c r="J240" s="39">
        <v>8.49</v>
      </c>
      <c r="K240" s="37" t="s">
        <v>42</v>
      </c>
      <c r="L240" s="39">
        <v>25291</v>
      </c>
      <c r="M240" s="39"/>
      <c r="N240" s="40"/>
      <c r="O240" s="39">
        <v>25291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2"/>
        <v>30276.738868073167</v>
      </c>
      <c r="W240" s="159">
        <v>1.2</v>
      </c>
      <c r="X240" s="158">
        <f t="shared" si="13"/>
        <v>36332.086641687798</v>
      </c>
      <c r="Y240" s="181">
        <f t="shared" si="14"/>
        <v>104.40254782094195</v>
      </c>
      <c r="BP240" s="33"/>
      <c r="BQ240" s="41" t="s">
        <v>4498</v>
      </c>
    </row>
    <row r="241" spans="1:69" s="3" customFormat="1" ht="67.5" x14ac:dyDescent="0.25">
      <c r="A241" s="35" t="s">
        <v>486</v>
      </c>
      <c r="B241" s="36" t="s">
        <v>4499</v>
      </c>
      <c r="C241" s="316" t="s">
        <v>2994</v>
      </c>
      <c r="D241" s="316"/>
      <c r="E241" s="316"/>
      <c r="F241" s="35" t="s">
        <v>437</v>
      </c>
      <c r="G241" s="212">
        <v>2600</v>
      </c>
      <c r="H241" s="39">
        <v>4.17</v>
      </c>
      <c r="I241" s="39"/>
      <c r="J241" s="39">
        <v>4.17</v>
      </c>
      <c r="K241" s="37" t="s">
        <v>42</v>
      </c>
      <c r="L241" s="39">
        <v>92808</v>
      </c>
      <c r="M241" s="39"/>
      <c r="N241" s="40"/>
      <c r="O241" s="39">
        <v>92808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2"/>
        <v>111103.69621083132</v>
      </c>
      <c r="W241" s="159">
        <v>1.2</v>
      </c>
      <c r="X241" s="158">
        <f t="shared" si="13"/>
        <v>133324.43545299757</v>
      </c>
      <c r="Y241" s="181">
        <f t="shared" si="14"/>
        <v>51.278629020383683</v>
      </c>
      <c r="BP241" s="33"/>
      <c r="BQ241" s="41" t="s">
        <v>2994</v>
      </c>
    </row>
    <row r="242" spans="1:69" s="3" customFormat="1" ht="67.5" x14ac:dyDescent="0.25">
      <c r="A242" s="35" t="s">
        <v>487</v>
      </c>
      <c r="B242" s="36" t="s">
        <v>4499</v>
      </c>
      <c r="C242" s="316" t="s">
        <v>3051</v>
      </c>
      <c r="D242" s="316"/>
      <c r="E242" s="316"/>
      <c r="F242" s="35" t="s">
        <v>437</v>
      </c>
      <c r="G242" s="212">
        <v>2600</v>
      </c>
      <c r="H242" s="39">
        <v>1.17</v>
      </c>
      <c r="I242" s="39"/>
      <c r="J242" s="39">
        <v>1.17</v>
      </c>
      <c r="K242" s="37" t="s">
        <v>42</v>
      </c>
      <c r="L242" s="39">
        <v>26040</v>
      </c>
      <c r="M242" s="39"/>
      <c r="N242" s="40"/>
      <c r="O242" s="39">
        <v>26040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2"/>
        <v>31173.392911495212</v>
      </c>
      <c r="W242" s="159">
        <v>1.2</v>
      </c>
      <c r="X242" s="158">
        <f t="shared" si="13"/>
        <v>37408.071493794254</v>
      </c>
      <c r="Y242" s="181">
        <f t="shared" si="14"/>
        <v>14.387719805305482</v>
      </c>
      <c r="BP242" s="33"/>
      <c r="BQ242" s="41" t="s">
        <v>3051</v>
      </c>
    </row>
    <row r="243" spans="1:69" s="3" customFormat="1" ht="67.5" x14ac:dyDescent="0.25">
      <c r="A243" s="35" t="s">
        <v>488</v>
      </c>
      <c r="B243" s="36" t="s">
        <v>4499</v>
      </c>
      <c r="C243" s="316" t="s">
        <v>4500</v>
      </c>
      <c r="D243" s="316"/>
      <c r="E243" s="316"/>
      <c r="F243" s="35" t="s">
        <v>437</v>
      </c>
      <c r="G243" s="212">
        <v>2600</v>
      </c>
      <c r="H243" s="39">
        <v>0.34</v>
      </c>
      <c r="I243" s="39"/>
      <c r="J243" s="39">
        <v>0.34</v>
      </c>
      <c r="K243" s="37" t="s">
        <v>42</v>
      </c>
      <c r="L243" s="39">
        <v>7567</v>
      </c>
      <c r="M243" s="39"/>
      <c r="N243" s="40"/>
      <c r="O243" s="39">
        <v>7567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2"/>
        <v>9058.7198218619142</v>
      </c>
      <c r="W243" s="159">
        <v>1.2</v>
      </c>
      <c r="X243" s="158">
        <f t="shared" si="13"/>
        <v>10870.463786234297</v>
      </c>
      <c r="Y243" s="181">
        <f t="shared" si="14"/>
        <v>4.1809476100901142</v>
      </c>
      <c r="BP243" s="33"/>
      <c r="BQ243" s="41" t="s">
        <v>4500</v>
      </c>
    </row>
    <row r="244" spans="1:69" s="3" customFormat="1" ht="67.5" x14ac:dyDescent="0.25">
      <c r="A244" s="35" t="s">
        <v>490</v>
      </c>
      <c r="B244" s="36" t="s">
        <v>4499</v>
      </c>
      <c r="C244" s="316" t="s">
        <v>2997</v>
      </c>
      <c r="D244" s="316"/>
      <c r="E244" s="316"/>
      <c r="F244" s="35" t="s">
        <v>437</v>
      </c>
      <c r="G244" s="212">
        <v>308</v>
      </c>
      <c r="H244" s="39">
        <v>318.12</v>
      </c>
      <c r="I244" s="39"/>
      <c r="J244" s="39">
        <v>318.12</v>
      </c>
      <c r="K244" s="37" t="s">
        <v>42</v>
      </c>
      <c r="L244" s="39">
        <v>838717</v>
      </c>
      <c r="M244" s="39"/>
      <c r="N244" s="40"/>
      <c r="O244" s="39">
        <v>838717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2"/>
        <v>1004057.3956432613</v>
      </c>
      <c r="W244" s="159">
        <v>1.2</v>
      </c>
      <c r="X244" s="158">
        <f t="shared" si="13"/>
        <v>1204868.8747719135</v>
      </c>
      <c r="Y244" s="181">
        <f t="shared" si="14"/>
        <v>3911.9119310776414</v>
      </c>
      <c r="BP244" s="33"/>
      <c r="BQ244" s="41" t="s">
        <v>2997</v>
      </c>
    </row>
    <row r="245" spans="1:69" s="3" customFormat="1" ht="67.5" x14ac:dyDescent="0.25">
      <c r="A245" s="35" t="s">
        <v>492</v>
      </c>
      <c r="B245" s="36" t="s">
        <v>4499</v>
      </c>
      <c r="C245" s="316" t="s">
        <v>2998</v>
      </c>
      <c r="D245" s="316"/>
      <c r="E245" s="316"/>
      <c r="F245" s="35" t="s">
        <v>437</v>
      </c>
      <c r="G245" s="212">
        <v>308</v>
      </c>
      <c r="H245" s="39">
        <v>85.17</v>
      </c>
      <c r="I245" s="39"/>
      <c r="J245" s="39">
        <v>85.17</v>
      </c>
      <c r="K245" s="37" t="s">
        <v>42</v>
      </c>
      <c r="L245" s="39">
        <v>224549</v>
      </c>
      <c r="M245" s="39"/>
      <c r="N245" s="40"/>
      <c r="O245" s="39">
        <v>224549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2"/>
        <v>268815.44565604214</v>
      </c>
      <c r="W245" s="159">
        <v>1.2</v>
      </c>
      <c r="X245" s="158">
        <f t="shared" si="13"/>
        <v>322578.53478725057</v>
      </c>
      <c r="Y245" s="181">
        <f t="shared" si="14"/>
        <v>1047.3329051534108</v>
      </c>
      <c r="BP245" s="33"/>
      <c r="BQ245" s="41" t="s">
        <v>2998</v>
      </c>
    </row>
    <row r="246" spans="1:69" s="3" customFormat="1" ht="67.5" x14ac:dyDescent="0.25">
      <c r="A246" s="35" t="s">
        <v>493</v>
      </c>
      <c r="B246" s="36" t="s">
        <v>1493</v>
      </c>
      <c r="C246" s="316" t="s">
        <v>1494</v>
      </c>
      <c r="D246" s="316"/>
      <c r="E246" s="316"/>
      <c r="F246" s="35" t="s">
        <v>174</v>
      </c>
      <c r="G246" s="215">
        <v>0.55000000000000004</v>
      </c>
      <c r="H246" s="39" t="s">
        <v>1495</v>
      </c>
      <c r="I246" s="39" t="s">
        <v>421</v>
      </c>
      <c r="J246" s="39">
        <v>67.47</v>
      </c>
      <c r="K246" s="37" t="s">
        <v>42</v>
      </c>
      <c r="L246" s="39">
        <v>7299</v>
      </c>
      <c r="M246" s="39">
        <v>5905</v>
      </c>
      <c r="N246" s="40" t="s">
        <v>4501</v>
      </c>
      <c r="O246" s="39">
        <v>318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2"/>
        <v>380.68889961042532</v>
      </c>
      <c r="W246" s="159">
        <v>1.2</v>
      </c>
      <c r="X246" s="158">
        <f t="shared" si="13"/>
        <v>456.82667953251035</v>
      </c>
      <c r="Y246" s="181">
        <f t="shared" si="14"/>
        <v>830.59396278638235</v>
      </c>
      <c r="BP246" s="33"/>
      <c r="BQ246" s="41" t="s">
        <v>1494</v>
      </c>
    </row>
    <row r="247" spans="1:69" s="3" customFormat="1" ht="18.75" x14ac:dyDescent="0.25">
      <c r="A247" s="42"/>
      <c r="B247" s="43"/>
      <c r="C247" s="44" t="s">
        <v>3463</v>
      </c>
      <c r="D247" s="45"/>
      <c r="E247" s="45"/>
      <c r="F247" s="45"/>
      <c r="G247" s="206"/>
      <c r="H247" s="45"/>
      <c r="I247" s="45"/>
      <c r="J247" s="45"/>
      <c r="K247" s="45"/>
      <c r="L247" s="45"/>
      <c r="M247" s="45"/>
      <c r="N247" s="45"/>
      <c r="O247" s="46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/>
    </row>
    <row r="248" spans="1:69" s="3" customFormat="1" ht="18.75" x14ac:dyDescent="0.25">
      <c r="A248" s="47"/>
      <c r="B248" s="48"/>
      <c r="C248" s="48"/>
      <c r="D248" s="48"/>
      <c r="E248" s="49" t="s">
        <v>4502</v>
      </c>
      <c r="F248" s="49"/>
      <c r="G248" s="213"/>
      <c r="H248" s="51"/>
      <c r="I248" s="17"/>
      <c r="J248" s="17"/>
      <c r="K248" s="17"/>
      <c r="L248" s="52">
        <v>5732</v>
      </c>
      <c r="M248" s="53"/>
      <c r="N248" s="53"/>
      <c r="O248" s="54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x14ac:dyDescent="0.25">
      <c r="A249" s="47"/>
      <c r="B249" s="48"/>
      <c r="C249" s="48"/>
      <c r="D249" s="48"/>
      <c r="E249" s="49" t="s">
        <v>4503</v>
      </c>
      <c r="F249" s="49"/>
      <c r="G249" s="213"/>
      <c r="H249" s="51"/>
      <c r="I249" s="17"/>
      <c r="J249" s="17"/>
      <c r="K249" s="17"/>
      <c r="L249" s="52">
        <v>3014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18.75" x14ac:dyDescent="0.25">
      <c r="A250" s="47"/>
      <c r="B250" s="48"/>
      <c r="C250" s="48"/>
      <c r="D250" s="48"/>
      <c r="E250" s="49" t="s">
        <v>47</v>
      </c>
      <c r="F250" s="49"/>
      <c r="G250" s="213"/>
      <c r="H250" s="51"/>
      <c r="I250" s="17"/>
      <c r="J250" s="17"/>
      <c r="K250" s="17"/>
      <c r="L250" s="52">
        <v>16045</v>
      </c>
      <c r="M250" s="53"/>
      <c r="N250" s="53"/>
      <c r="O250" s="54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67.5" x14ac:dyDescent="0.25">
      <c r="A251" s="35" t="s">
        <v>494</v>
      </c>
      <c r="B251" s="36" t="s">
        <v>4504</v>
      </c>
      <c r="C251" s="316" t="s">
        <v>3007</v>
      </c>
      <c r="D251" s="316"/>
      <c r="E251" s="316"/>
      <c r="F251" s="35" t="s">
        <v>437</v>
      </c>
      <c r="G251" s="212">
        <v>55</v>
      </c>
      <c r="H251" s="39">
        <v>639.78</v>
      </c>
      <c r="I251" s="39"/>
      <c r="J251" s="39">
        <v>639.78</v>
      </c>
      <c r="K251" s="37" t="s">
        <v>42</v>
      </c>
      <c r="L251" s="39">
        <v>301208</v>
      </c>
      <c r="M251" s="39"/>
      <c r="N251" s="40"/>
      <c r="O251" s="39">
        <v>301208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2"/>
        <v>360586.61029514781</v>
      </c>
      <c r="W251" s="159">
        <v>1.2</v>
      </c>
      <c r="X251" s="158">
        <f t="shared" si="13"/>
        <v>432703.93235417735</v>
      </c>
      <c r="Y251" s="181">
        <f t="shared" si="14"/>
        <v>7867.3442246214063</v>
      </c>
      <c r="BP251" s="33"/>
      <c r="BQ251" s="41" t="s">
        <v>3007</v>
      </c>
    </row>
    <row r="252" spans="1:69" s="3" customFormat="1" ht="67.5" x14ac:dyDescent="0.25">
      <c r="A252" s="35" t="s">
        <v>495</v>
      </c>
      <c r="B252" s="36" t="s">
        <v>4490</v>
      </c>
      <c r="C252" s="316" t="s">
        <v>3009</v>
      </c>
      <c r="D252" s="316"/>
      <c r="E252" s="316"/>
      <c r="F252" s="35" t="s">
        <v>437</v>
      </c>
      <c r="G252" s="212">
        <v>110</v>
      </c>
      <c r="H252" s="39">
        <v>101.3</v>
      </c>
      <c r="I252" s="39"/>
      <c r="J252" s="39">
        <v>101.3</v>
      </c>
      <c r="K252" s="37" t="s">
        <v>42</v>
      </c>
      <c r="L252" s="39">
        <v>95384</v>
      </c>
      <c r="M252" s="39"/>
      <c r="N252" s="40"/>
      <c r="O252" s="39">
        <v>95384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2"/>
        <v>114187.51572465665</v>
      </c>
      <c r="W252" s="159">
        <v>1.2</v>
      </c>
      <c r="X252" s="158">
        <f t="shared" si="13"/>
        <v>137025.01886958798</v>
      </c>
      <c r="Y252" s="181">
        <f t="shared" si="14"/>
        <v>1245.6819897235271</v>
      </c>
      <c r="BP252" s="33"/>
      <c r="BQ252" s="41" t="s">
        <v>3009</v>
      </c>
    </row>
    <row r="253" spans="1:69" s="3" customFormat="1" ht="67.5" x14ac:dyDescent="0.25">
      <c r="A253" s="35" t="s">
        <v>496</v>
      </c>
      <c r="B253" s="36" t="s">
        <v>4499</v>
      </c>
      <c r="C253" s="316" t="s">
        <v>3010</v>
      </c>
      <c r="D253" s="316"/>
      <c r="E253" s="316"/>
      <c r="F253" s="35" t="s">
        <v>437</v>
      </c>
      <c r="G253" s="212">
        <v>110</v>
      </c>
      <c r="H253" s="39">
        <v>92.59</v>
      </c>
      <c r="I253" s="39"/>
      <c r="J253" s="39">
        <v>92.59</v>
      </c>
      <c r="K253" s="37" t="s">
        <v>42</v>
      </c>
      <c r="L253" s="39">
        <v>87183</v>
      </c>
      <c r="M253" s="39"/>
      <c r="N253" s="40"/>
      <c r="O253" s="39">
        <v>87183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12"/>
        <v>104369.81237338275</v>
      </c>
      <c r="W253" s="159">
        <v>1.2</v>
      </c>
      <c r="X253" s="158">
        <f t="shared" si="13"/>
        <v>125243.7748480593</v>
      </c>
      <c r="Y253" s="181">
        <f t="shared" si="14"/>
        <v>1138.5797713459935</v>
      </c>
      <c r="BP253" s="33"/>
      <c r="BQ253" s="41" t="s">
        <v>3010</v>
      </c>
    </row>
    <row r="254" spans="1:69" s="3" customFormat="1" ht="67.5" x14ac:dyDescent="0.25">
      <c r="A254" s="35" t="s">
        <v>498</v>
      </c>
      <c r="B254" s="36" t="s">
        <v>4499</v>
      </c>
      <c r="C254" s="316" t="s">
        <v>3011</v>
      </c>
      <c r="D254" s="316"/>
      <c r="E254" s="316"/>
      <c r="F254" s="35" t="s">
        <v>437</v>
      </c>
      <c r="G254" s="212">
        <v>110</v>
      </c>
      <c r="H254" s="39">
        <v>40.64</v>
      </c>
      <c r="I254" s="39"/>
      <c r="J254" s="39">
        <v>40.64</v>
      </c>
      <c r="K254" s="37" t="s">
        <v>42</v>
      </c>
      <c r="L254" s="39">
        <v>38267</v>
      </c>
      <c r="M254" s="39"/>
      <c r="N254" s="40"/>
      <c r="O254" s="39">
        <v>38267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12"/>
        <v>45810.761388025618</v>
      </c>
      <c r="W254" s="159">
        <v>1.2</v>
      </c>
      <c r="X254" s="158">
        <f t="shared" si="13"/>
        <v>54972.913665630738</v>
      </c>
      <c r="Y254" s="181">
        <f t="shared" si="14"/>
        <v>499.75376059664308</v>
      </c>
      <c r="BP254" s="33"/>
      <c r="BQ254" s="41" t="s">
        <v>3011</v>
      </c>
    </row>
    <row r="255" spans="1:69" s="3" customFormat="1" ht="67.5" x14ac:dyDescent="0.25">
      <c r="A255" s="35" t="s">
        <v>500</v>
      </c>
      <c r="B255" s="36" t="s">
        <v>4499</v>
      </c>
      <c r="C255" s="316" t="s">
        <v>1588</v>
      </c>
      <c r="D255" s="316"/>
      <c r="E255" s="316"/>
      <c r="F255" s="35" t="s">
        <v>437</v>
      </c>
      <c r="G255" s="212">
        <v>110</v>
      </c>
      <c r="H255" s="39">
        <v>85.17</v>
      </c>
      <c r="I255" s="39"/>
      <c r="J255" s="39">
        <v>85.17</v>
      </c>
      <c r="K255" s="37" t="s">
        <v>42</v>
      </c>
      <c r="L255" s="39">
        <v>80196</v>
      </c>
      <c r="M255" s="39"/>
      <c r="N255" s="40"/>
      <c r="O255" s="39">
        <v>80196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2"/>
        <v>96005.430796093307</v>
      </c>
      <c r="W255" s="159">
        <v>1.2</v>
      </c>
      <c r="X255" s="158">
        <f t="shared" si="13"/>
        <v>115206.51695531196</v>
      </c>
      <c r="Y255" s="181">
        <f t="shared" si="14"/>
        <v>1047.3319723210179</v>
      </c>
      <c r="BP255" s="33"/>
      <c r="BQ255" s="41" t="s">
        <v>1588</v>
      </c>
    </row>
    <row r="256" spans="1:69" s="3" customFormat="1" ht="67.5" x14ac:dyDescent="0.25">
      <c r="A256" s="35" t="s">
        <v>502</v>
      </c>
      <c r="B256" s="36" t="s">
        <v>4505</v>
      </c>
      <c r="C256" s="316" t="s">
        <v>1534</v>
      </c>
      <c r="D256" s="316"/>
      <c r="E256" s="316"/>
      <c r="F256" s="35" t="s">
        <v>437</v>
      </c>
      <c r="G256" s="212">
        <v>55</v>
      </c>
      <c r="H256" s="39">
        <v>977.82</v>
      </c>
      <c r="I256" s="39"/>
      <c r="J256" s="39">
        <v>977.82</v>
      </c>
      <c r="K256" s="37" t="s">
        <v>42</v>
      </c>
      <c r="L256" s="39">
        <v>460358</v>
      </c>
      <c r="M256" s="39"/>
      <c r="N256" s="40"/>
      <c r="O256" s="39">
        <v>460358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2"/>
        <v>551110.63033602585</v>
      </c>
      <c r="W256" s="159">
        <v>1.2</v>
      </c>
      <c r="X256" s="158">
        <f t="shared" si="13"/>
        <v>661332.75640323095</v>
      </c>
      <c r="Y256" s="181">
        <f t="shared" si="14"/>
        <v>12024.231934604199</v>
      </c>
      <c r="BP256" s="33"/>
      <c r="BQ256" s="41" t="s">
        <v>1534</v>
      </c>
    </row>
    <row r="257" spans="1:69" s="3" customFormat="1" ht="67.5" x14ac:dyDescent="0.25">
      <c r="A257" s="35" t="s">
        <v>504</v>
      </c>
      <c r="B257" s="36" t="s">
        <v>1523</v>
      </c>
      <c r="C257" s="316" t="s">
        <v>1524</v>
      </c>
      <c r="D257" s="316"/>
      <c r="E257" s="316"/>
      <c r="F257" s="35" t="s">
        <v>238</v>
      </c>
      <c r="G257" s="216">
        <v>4.3</v>
      </c>
      <c r="H257" s="39" t="s">
        <v>1525</v>
      </c>
      <c r="I257" s="39" t="s">
        <v>1526</v>
      </c>
      <c r="J257" s="39">
        <v>603.04999999999995</v>
      </c>
      <c r="K257" s="37" t="s">
        <v>42</v>
      </c>
      <c r="L257" s="39">
        <v>87208</v>
      </c>
      <c r="M257" s="39">
        <v>55144</v>
      </c>
      <c r="N257" s="40" t="s">
        <v>4506</v>
      </c>
      <c r="O257" s="39">
        <v>22197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2"/>
        <v>26572.803473750351</v>
      </c>
      <c r="W257" s="159">
        <v>1.2</v>
      </c>
      <c r="X257" s="158">
        <f t="shared" si="13"/>
        <v>31887.364168500419</v>
      </c>
      <c r="Y257" s="181">
        <f t="shared" si="14"/>
        <v>7415.6660856977724</v>
      </c>
      <c r="BP257" s="33"/>
      <c r="BQ257" s="41" t="s">
        <v>1524</v>
      </c>
    </row>
    <row r="258" spans="1:69" s="3" customFormat="1" ht="18.75" x14ac:dyDescent="0.25">
      <c r="A258" s="42"/>
      <c r="B258" s="43"/>
      <c r="C258" s="44" t="s">
        <v>2808</v>
      </c>
      <c r="D258" s="45"/>
      <c r="E258" s="45"/>
      <c r="F258" s="45"/>
      <c r="G258" s="206"/>
      <c r="H258" s="45"/>
      <c r="I258" s="45"/>
      <c r="J258" s="45"/>
      <c r="K258" s="45"/>
      <c r="L258" s="45"/>
      <c r="M258" s="45"/>
      <c r="N258" s="45"/>
      <c r="O258" s="46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18.75" x14ac:dyDescent="0.25">
      <c r="A259" s="47"/>
      <c r="B259" s="48"/>
      <c r="C259" s="48"/>
      <c r="D259" s="48"/>
      <c r="E259" s="49" t="s">
        <v>4507</v>
      </c>
      <c r="F259" s="49"/>
      <c r="G259" s="213"/>
      <c r="H259" s="51"/>
      <c r="I259" s="17"/>
      <c r="J259" s="17"/>
      <c r="K259" s="17"/>
      <c r="L259" s="52">
        <v>53967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</row>
    <row r="260" spans="1:69" s="3" customFormat="1" ht="18.75" x14ac:dyDescent="0.25">
      <c r="A260" s="47"/>
      <c r="B260" s="48"/>
      <c r="C260" s="48"/>
      <c r="D260" s="48"/>
      <c r="E260" s="49" t="s">
        <v>4508</v>
      </c>
      <c r="F260" s="49"/>
      <c r="G260" s="213"/>
      <c r="H260" s="51"/>
      <c r="I260" s="17"/>
      <c r="J260" s="17"/>
      <c r="K260" s="17"/>
      <c r="L260" s="52">
        <v>28374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69" s="3" customFormat="1" ht="18.75" x14ac:dyDescent="0.25">
      <c r="A261" s="47"/>
      <c r="B261" s="48"/>
      <c r="C261" s="48"/>
      <c r="D261" s="48"/>
      <c r="E261" s="49" t="s">
        <v>47</v>
      </c>
      <c r="F261" s="49"/>
      <c r="G261" s="213"/>
      <c r="H261" s="51"/>
      <c r="I261" s="17"/>
      <c r="J261" s="17"/>
      <c r="K261" s="17"/>
      <c r="L261" s="52">
        <v>169549</v>
      </c>
      <c r="M261" s="53"/>
      <c r="N261" s="53"/>
      <c r="O261" s="54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</row>
    <row r="262" spans="1:69" s="3" customFormat="1" ht="67.5" x14ac:dyDescent="0.25">
      <c r="A262" s="35" t="s">
        <v>506</v>
      </c>
      <c r="B262" s="36" t="s">
        <v>1531</v>
      </c>
      <c r="C262" s="316" t="s">
        <v>3926</v>
      </c>
      <c r="D262" s="316"/>
      <c r="E262" s="316"/>
      <c r="F262" s="35" t="s">
        <v>265</v>
      </c>
      <c r="G262" s="216">
        <v>442.9</v>
      </c>
      <c r="H262" s="39">
        <v>521.41999999999996</v>
      </c>
      <c r="I262" s="39"/>
      <c r="J262" s="39">
        <v>521.41999999999996</v>
      </c>
      <c r="K262" s="37" t="s">
        <v>42</v>
      </c>
      <c r="L262" s="39">
        <v>1976820</v>
      </c>
      <c r="M262" s="39"/>
      <c r="N262" s="40"/>
      <c r="O262" s="39">
        <v>1976820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2"/>
        <v>2366520.2217857894</v>
      </c>
      <c r="W262" s="159">
        <v>1.2</v>
      </c>
      <c r="X262" s="158">
        <f t="shared" si="13"/>
        <v>2839824.2661429471</v>
      </c>
      <c r="Y262" s="181">
        <f t="shared" si="14"/>
        <v>6411.8859023322357</v>
      </c>
      <c r="BP262" s="33"/>
      <c r="BQ262" s="41" t="s">
        <v>3926</v>
      </c>
    </row>
    <row r="263" spans="1:69" s="3" customFormat="1" ht="18.75" x14ac:dyDescent="0.25">
      <c r="A263" s="42"/>
      <c r="B263" s="43"/>
      <c r="C263" s="44" t="s">
        <v>2811</v>
      </c>
      <c r="D263" s="45"/>
      <c r="E263" s="45"/>
      <c r="F263" s="45"/>
      <c r="G263" s="206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67.5" x14ac:dyDescent="0.25">
      <c r="A264" s="35" t="s">
        <v>508</v>
      </c>
      <c r="B264" s="36" t="s">
        <v>1539</v>
      </c>
      <c r="C264" s="316" t="s">
        <v>1540</v>
      </c>
      <c r="D264" s="316"/>
      <c r="E264" s="316"/>
      <c r="F264" s="35" t="s">
        <v>1541</v>
      </c>
      <c r="G264" s="212">
        <v>15</v>
      </c>
      <c r="H264" s="39">
        <v>6.03</v>
      </c>
      <c r="I264" s="39"/>
      <c r="J264" s="39">
        <v>6.03</v>
      </c>
      <c r="K264" s="37" t="s">
        <v>42</v>
      </c>
      <c r="L264" s="39">
        <v>774</v>
      </c>
      <c r="M264" s="39"/>
      <c r="N264" s="40"/>
      <c r="O264" s="39">
        <v>774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2"/>
        <v>926.58241603292208</v>
      </c>
      <c r="W264" s="159">
        <v>1.2</v>
      </c>
      <c r="X264" s="158">
        <f t="shared" si="13"/>
        <v>1111.8988992395064</v>
      </c>
      <c r="Y264" s="181">
        <f t="shared" si="14"/>
        <v>74.126593282633763</v>
      </c>
      <c r="BP264" s="33"/>
      <c r="BQ264" s="41" t="s">
        <v>1540</v>
      </c>
    </row>
    <row r="265" spans="1:69" s="3" customFormat="1" ht="67.5" x14ac:dyDescent="0.25">
      <c r="A265" s="35" t="s">
        <v>510</v>
      </c>
      <c r="B265" s="36" t="s">
        <v>4509</v>
      </c>
      <c r="C265" s="316" t="s">
        <v>2542</v>
      </c>
      <c r="D265" s="316"/>
      <c r="E265" s="316"/>
      <c r="F265" s="35" t="s">
        <v>437</v>
      </c>
      <c r="G265" s="212">
        <v>200</v>
      </c>
      <c r="H265" s="39">
        <v>2.96</v>
      </c>
      <c r="I265" s="39"/>
      <c r="J265" s="39">
        <v>2.96</v>
      </c>
      <c r="K265" s="37" t="s">
        <v>42</v>
      </c>
      <c r="L265" s="39">
        <v>5068</v>
      </c>
      <c r="M265" s="39"/>
      <c r="N265" s="40"/>
      <c r="O265" s="39">
        <v>5068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2"/>
        <v>6067.0796956780996</v>
      </c>
      <c r="W265" s="159">
        <v>1.2</v>
      </c>
      <c r="X265" s="158">
        <f t="shared" si="13"/>
        <v>7280.4956348137193</v>
      </c>
      <c r="Y265" s="181">
        <f t="shared" si="14"/>
        <v>36.402478174068598</v>
      </c>
      <c r="BP265" s="33"/>
      <c r="BQ265" s="41" t="s">
        <v>2542</v>
      </c>
    </row>
    <row r="266" spans="1:69" s="3" customFormat="1" ht="67.5" x14ac:dyDescent="0.25">
      <c r="A266" s="35" t="s">
        <v>511</v>
      </c>
      <c r="B266" s="36" t="s">
        <v>4459</v>
      </c>
      <c r="C266" s="316" t="s">
        <v>1550</v>
      </c>
      <c r="D266" s="316"/>
      <c r="E266" s="316"/>
      <c r="F266" s="35" t="s">
        <v>437</v>
      </c>
      <c r="G266" s="212">
        <v>400</v>
      </c>
      <c r="H266" s="39">
        <v>1.67</v>
      </c>
      <c r="I266" s="39"/>
      <c r="J266" s="39">
        <v>1.67</v>
      </c>
      <c r="K266" s="37" t="s">
        <v>42</v>
      </c>
      <c r="L266" s="39">
        <v>5718</v>
      </c>
      <c r="M266" s="39"/>
      <c r="N266" s="40"/>
      <c r="O266" s="39">
        <v>5718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2"/>
        <v>6845.2173835610438</v>
      </c>
      <c r="W266" s="159">
        <v>1.2</v>
      </c>
      <c r="X266" s="158">
        <f t="shared" si="13"/>
        <v>8214.2608602732525</v>
      </c>
      <c r="Y266" s="181">
        <f t="shared" si="14"/>
        <v>20.535652150683131</v>
      </c>
      <c r="BP266" s="33"/>
      <c r="BQ266" s="41" t="s">
        <v>1550</v>
      </c>
    </row>
    <row r="267" spans="1:69" s="3" customFormat="1" ht="67.5" x14ac:dyDescent="0.25">
      <c r="A267" s="35" t="s">
        <v>515</v>
      </c>
      <c r="B267" s="36" t="s">
        <v>4459</v>
      </c>
      <c r="C267" s="316" t="s">
        <v>3021</v>
      </c>
      <c r="D267" s="316"/>
      <c r="E267" s="316"/>
      <c r="F267" s="35" t="s">
        <v>437</v>
      </c>
      <c r="G267" s="212">
        <v>430</v>
      </c>
      <c r="H267" s="39">
        <v>76.05</v>
      </c>
      <c r="I267" s="39"/>
      <c r="J267" s="39">
        <v>76.05</v>
      </c>
      <c r="K267" s="37" t="s">
        <v>42</v>
      </c>
      <c r="L267" s="39">
        <v>279925</v>
      </c>
      <c r="M267" s="39"/>
      <c r="N267" s="40"/>
      <c r="O267" s="39">
        <v>279925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2"/>
        <v>335107.98812405131</v>
      </c>
      <c r="W267" s="159">
        <v>1.2</v>
      </c>
      <c r="X267" s="158">
        <f t="shared" si="13"/>
        <v>402129.58574886154</v>
      </c>
      <c r="Y267" s="181">
        <f t="shared" si="14"/>
        <v>935.18508313688733</v>
      </c>
      <c r="BP267" s="33"/>
      <c r="BQ267" s="41" t="s">
        <v>3021</v>
      </c>
    </row>
    <row r="268" spans="1:69" s="3" customFormat="1" ht="67.5" x14ac:dyDescent="0.25">
      <c r="A268" s="35" t="s">
        <v>517</v>
      </c>
      <c r="B268" s="36" t="s">
        <v>3409</v>
      </c>
      <c r="C268" s="316" t="s">
        <v>3022</v>
      </c>
      <c r="D268" s="316"/>
      <c r="E268" s="316"/>
      <c r="F268" s="35" t="s">
        <v>437</v>
      </c>
      <c r="G268" s="212">
        <v>430</v>
      </c>
      <c r="H268" s="39">
        <v>213.89</v>
      </c>
      <c r="I268" s="39"/>
      <c r="J268" s="39">
        <v>213.89</v>
      </c>
      <c r="K268" s="37" t="s">
        <v>42</v>
      </c>
      <c r="L268" s="39">
        <v>787286</v>
      </c>
      <c r="M268" s="39"/>
      <c r="N268" s="40"/>
      <c r="O268" s="39">
        <v>787286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2"/>
        <v>942487.55037324945</v>
      </c>
      <c r="W268" s="159">
        <v>1.2</v>
      </c>
      <c r="X268" s="158">
        <f t="shared" si="13"/>
        <v>1130985.0604478994</v>
      </c>
      <c r="Y268" s="181">
        <f t="shared" si="14"/>
        <v>2630.1978149951146</v>
      </c>
      <c r="BP268" s="33"/>
      <c r="BQ268" s="41" t="s">
        <v>3022</v>
      </c>
    </row>
    <row r="269" spans="1:69" s="3" customFormat="1" ht="67.5" x14ac:dyDescent="0.25">
      <c r="A269" s="35" t="s">
        <v>522</v>
      </c>
      <c r="B269" s="36" t="s">
        <v>4510</v>
      </c>
      <c r="C269" s="316" t="s">
        <v>2602</v>
      </c>
      <c r="D269" s="316"/>
      <c r="E269" s="316"/>
      <c r="F269" s="35" t="s">
        <v>437</v>
      </c>
      <c r="G269" s="212">
        <v>430</v>
      </c>
      <c r="H269" s="39">
        <v>77.03</v>
      </c>
      <c r="I269" s="39"/>
      <c r="J269" s="39">
        <v>77.03</v>
      </c>
      <c r="K269" s="37" t="s">
        <v>42</v>
      </c>
      <c r="L269" s="39">
        <v>283532</v>
      </c>
      <c r="M269" s="39"/>
      <c r="N269" s="40"/>
      <c r="O269" s="39">
        <v>283532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2"/>
        <v>339426.05372434936</v>
      </c>
      <c r="W269" s="159">
        <v>1.2</v>
      </c>
      <c r="X269" s="158">
        <f t="shared" si="13"/>
        <v>407311.2644692192</v>
      </c>
      <c r="Y269" s="181">
        <f t="shared" si="14"/>
        <v>947.23549876562606</v>
      </c>
      <c r="BP269" s="33"/>
      <c r="BQ269" s="41" t="s">
        <v>2602</v>
      </c>
    </row>
    <row r="270" spans="1:69" s="3" customFormat="1" ht="67.5" x14ac:dyDescent="0.25">
      <c r="A270" s="35" t="s">
        <v>1551</v>
      </c>
      <c r="B270" s="36" t="s">
        <v>4510</v>
      </c>
      <c r="C270" s="316" t="s">
        <v>3024</v>
      </c>
      <c r="D270" s="316"/>
      <c r="E270" s="316"/>
      <c r="F270" s="35" t="s">
        <v>437</v>
      </c>
      <c r="G270" s="212">
        <v>860</v>
      </c>
      <c r="H270" s="39">
        <v>14.42</v>
      </c>
      <c r="I270" s="39"/>
      <c r="J270" s="39">
        <v>14.42</v>
      </c>
      <c r="K270" s="37" t="s">
        <v>42</v>
      </c>
      <c r="L270" s="39">
        <v>106154</v>
      </c>
      <c r="M270" s="39"/>
      <c r="N270" s="40"/>
      <c r="O270" s="39">
        <v>106154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2"/>
        <v>127080.6586454248</v>
      </c>
      <c r="W270" s="159">
        <v>1.2</v>
      </c>
      <c r="X270" s="158">
        <f t="shared" si="13"/>
        <v>152496.79037450976</v>
      </c>
      <c r="Y270" s="181">
        <f t="shared" si="14"/>
        <v>177.32184927268577</v>
      </c>
      <c r="BP270" s="33"/>
      <c r="BQ270" s="41" t="s">
        <v>3024</v>
      </c>
    </row>
    <row r="271" spans="1:69" s="3" customFormat="1" ht="67.5" x14ac:dyDescent="0.25">
      <c r="A271" s="35" t="s">
        <v>529</v>
      </c>
      <c r="B271" s="36" t="s">
        <v>4510</v>
      </c>
      <c r="C271" s="316" t="s">
        <v>3025</v>
      </c>
      <c r="D271" s="316"/>
      <c r="E271" s="316"/>
      <c r="F271" s="35" t="s">
        <v>437</v>
      </c>
      <c r="G271" s="212">
        <v>860</v>
      </c>
      <c r="H271" s="39">
        <v>9.6199999999999992</v>
      </c>
      <c r="I271" s="39"/>
      <c r="J271" s="39">
        <v>9.6199999999999992</v>
      </c>
      <c r="K271" s="37" t="s">
        <v>42</v>
      </c>
      <c r="L271" s="39">
        <v>70819</v>
      </c>
      <c r="M271" s="39"/>
      <c r="N271" s="40"/>
      <c r="O271" s="39">
        <v>70819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2"/>
        <v>84779.896797203503</v>
      </c>
      <c r="W271" s="159">
        <v>1.2</v>
      </c>
      <c r="X271" s="158">
        <f t="shared" si="13"/>
        <v>101735.8761566442</v>
      </c>
      <c r="Y271" s="181">
        <f t="shared" si="14"/>
        <v>118.29753041470255</v>
      </c>
      <c r="BP271" s="33"/>
      <c r="BQ271" s="41" t="s">
        <v>3025</v>
      </c>
    </row>
    <row r="272" spans="1:69" s="3" customFormat="1" ht="67.5" x14ac:dyDescent="0.25">
      <c r="A272" s="35" t="s">
        <v>531</v>
      </c>
      <c r="B272" s="36" t="s">
        <v>4499</v>
      </c>
      <c r="C272" s="316" t="s">
        <v>1650</v>
      </c>
      <c r="D272" s="316"/>
      <c r="E272" s="316"/>
      <c r="F272" s="35" t="s">
        <v>437</v>
      </c>
      <c r="G272" s="212">
        <v>860</v>
      </c>
      <c r="H272" s="39">
        <v>1.17</v>
      </c>
      <c r="I272" s="39"/>
      <c r="J272" s="39">
        <v>1.17</v>
      </c>
      <c r="K272" s="37" t="s">
        <v>42</v>
      </c>
      <c r="L272" s="39">
        <v>8613</v>
      </c>
      <c r="M272" s="39"/>
      <c r="N272" s="40"/>
      <c r="O272" s="39">
        <v>8613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2"/>
        <v>10310.922931901237</v>
      </c>
      <c r="W272" s="159">
        <v>1.2</v>
      </c>
      <c r="X272" s="158">
        <f t="shared" si="13"/>
        <v>12373.107518281484</v>
      </c>
      <c r="Y272" s="181">
        <f t="shared" si="14"/>
        <v>14.38733432358312</v>
      </c>
      <c r="BP272" s="33"/>
      <c r="BQ272" s="41" t="s">
        <v>1650</v>
      </c>
    </row>
    <row r="273" spans="1:69" s="3" customFormat="1" ht="67.5" x14ac:dyDescent="0.25">
      <c r="A273" s="35" t="s">
        <v>533</v>
      </c>
      <c r="B273" s="36" t="s">
        <v>870</v>
      </c>
      <c r="C273" s="316" t="s">
        <v>871</v>
      </c>
      <c r="D273" s="316"/>
      <c r="E273" s="316"/>
      <c r="F273" s="35" t="s">
        <v>238</v>
      </c>
      <c r="G273" s="216">
        <v>0.8</v>
      </c>
      <c r="H273" s="39" t="s">
        <v>872</v>
      </c>
      <c r="I273" s="39" t="s">
        <v>873</v>
      </c>
      <c r="J273" s="39">
        <v>348.62</v>
      </c>
      <c r="K273" s="37" t="s">
        <v>42</v>
      </c>
      <c r="L273" s="39">
        <v>13721</v>
      </c>
      <c r="M273" s="39">
        <v>9786</v>
      </c>
      <c r="N273" s="40" t="s">
        <v>4511</v>
      </c>
      <c r="O273" s="39">
        <v>2388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2"/>
        <v>2858.7581517914959</v>
      </c>
      <c r="W273" s="159">
        <v>1.2</v>
      </c>
      <c r="X273" s="158">
        <f t="shared" si="13"/>
        <v>3430.5097821497952</v>
      </c>
      <c r="Y273" s="181">
        <f t="shared" si="14"/>
        <v>4288.1372276872435</v>
      </c>
      <c r="BP273" s="33"/>
      <c r="BQ273" s="41" t="s">
        <v>871</v>
      </c>
    </row>
    <row r="274" spans="1:69" s="3" customFormat="1" ht="18.75" x14ac:dyDescent="0.25">
      <c r="A274" s="42"/>
      <c r="B274" s="43"/>
      <c r="C274" s="44" t="s">
        <v>3087</v>
      </c>
      <c r="D274" s="45"/>
      <c r="E274" s="45"/>
      <c r="F274" s="45"/>
      <c r="G274" s="206"/>
      <c r="H274" s="45"/>
      <c r="I274" s="45"/>
      <c r="J274" s="45"/>
      <c r="K274" s="45"/>
      <c r="L274" s="45"/>
      <c r="M274" s="45"/>
      <c r="N274" s="45"/>
      <c r="O274" s="46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P274" s="33"/>
      <c r="BQ274" s="41"/>
    </row>
    <row r="275" spans="1:69" s="3" customFormat="1" ht="18.75" x14ac:dyDescent="0.25">
      <c r="A275" s="47"/>
      <c r="B275" s="48"/>
      <c r="C275" s="48"/>
      <c r="D275" s="48"/>
      <c r="E275" s="49" t="s">
        <v>4512</v>
      </c>
      <c r="F275" s="49"/>
      <c r="G275" s="213"/>
      <c r="H275" s="51"/>
      <c r="I275" s="17"/>
      <c r="J275" s="17"/>
      <c r="K275" s="17"/>
      <c r="L275" s="52">
        <v>9680</v>
      </c>
      <c r="M275" s="53"/>
      <c r="N275" s="53"/>
      <c r="O275" s="54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BP275" s="33"/>
      <c r="BQ275" s="41"/>
    </row>
    <row r="276" spans="1:69" s="3" customFormat="1" ht="18.75" x14ac:dyDescent="0.25">
      <c r="A276" s="47"/>
      <c r="B276" s="48"/>
      <c r="C276" s="48"/>
      <c r="D276" s="48"/>
      <c r="E276" s="49" t="s">
        <v>4513</v>
      </c>
      <c r="F276" s="49"/>
      <c r="G276" s="213"/>
      <c r="H276" s="51"/>
      <c r="I276" s="17"/>
      <c r="J276" s="17"/>
      <c r="K276" s="17"/>
      <c r="L276" s="52">
        <v>5089</v>
      </c>
      <c r="M276" s="53"/>
      <c r="N276" s="53"/>
      <c r="O276" s="54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</row>
    <row r="277" spans="1:69" s="3" customFormat="1" ht="18.75" x14ac:dyDescent="0.25">
      <c r="A277" s="47"/>
      <c r="B277" s="48"/>
      <c r="C277" s="48"/>
      <c r="D277" s="48"/>
      <c r="E277" s="49" t="s">
        <v>47</v>
      </c>
      <c r="F277" s="49"/>
      <c r="G277" s="213"/>
      <c r="H277" s="51"/>
      <c r="I277" s="17"/>
      <c r="J277" s="17"/>
      <c r="K277" s="17"/>
      <c r="L277" s="52">
        <v>28490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</row>
    <row r="278" spans="1:69" s="3" customFormat="1" ht="67.5" x14ac:dyDescent="0.25">
      <c r="A278" s="35" t="s">
        <v>541</v>
      </c>
      <c r="B278" s="36" t="s">
        <v>4514</v>
      </c>
      <c r="C278" s="316" t="s">
        <v>3248</v>
      </c>
      <c r="D278" s="316"/>
      <c r="E278" s="316"/>
      <c r="F278" s="35" t="s">
        <v>265</v>
      </c>
      <c r="G278" s="216">
        <v>92.7</v>
      </c>
      <c r="H278" s="39">
        <v>139.63999999999999</v>
      </c>
      <c r="I278" s="39"/>
      <c r="J278" s="39">
        <v>139.63999999999999</v>
      </c>
      <c r="K278" s="37" t="s">
        <v>42</v>
      </c>
      <c r="L278" s="39">
        <v>110806</v>
      </c>
      <c r="M278" s="39"/>
      <c r="N278" s="40"/>
      <c r="O278" s="39">
        <v>110806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2"/>
        <v>132649.73022085783</v>
      </c>
      <c r="W278" s="159">
        <v>1.2</v>
      </c>
      <c r="X278" s="158">
        <f t="shared" si="13"/>
        <v>159179.67626502938</v>
      </c>
      <c r="Y278" s="181">
        <f t="shared" si="14"/>
        <v>1717.1486112732402</v>
      </c>
      <c r="BP278" s="33"/>
      <c r="BQ278" s="41" t="s">
        <v>3248</v>
      </c>
    </row>
    <row r="279" spans="1:69" s="3" customFormat="1" ht="18.75" x14ac:dyDescent="0.25">
      <c r="A279" s="42"/>
      <c r="B279" s="43"/>
      <c r="C279" s="44" t="s">
        <v>3029</v>
      </c>
      <c r="D279" s="45"/>
      <c r="E279" s="45"/>
      <c r="F279" s="45"/>
      <c r="G279" s="206"/>
      <c r="H279" s="45"/>
      <c r="I279" s="45"/>
      <c r="J279" s="45"/>
      <c r="K279" s="45"/>
      <c r="L279" s="45"/>
      <c r="M279" s="45"/>
      <c r="N279" s="45"/>
      <c r="O279" s="46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18.75" x14ac:dyDescent="0.25">
      <c r="A280" s="313" t="s">
        <v>2548</v>
      </c>
      <c r="B280" s="314"/>
      <c r="C280" s="314"/>
      <c r="D280" s="314"/>
      <c r="E280" s="314"/>
      <c r="F280" s="314"/>
      <c r="G280" s="314"/>
      <c r="H280" s="314"/>
      <c r="I280" s="314"/>
      <c r="J280" s="314"/>
      <c r="K280" s="314"/>
      <c r="L280" s="314"/>
      <c r="M280" s="314"/>
      <c r="N280" s="314"/>
      <c r="O280" s="315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P280" s="33" t="s">
        <v>2548</v>
      </c>
      <c r="BQ280" s="41"/>
    </row>
    <row r="281" spans="1:69" s="3" customFormat="1" ht="67.5" x14ac:dyDescent="0.25">
      <c r="A281" s="35" t="s">
        <v>544</v>
      </c>
      <c r="B281" s="36" t="s">
        <v>1483</v>
      </c>
      <c r="C281" s="316" t="s">
        <v>1484</v>
      </c>
      <c r="D281" s="316"/>
      <c r="E281" s="316"/>
      <c r="F281" s="35" t="s">
        <v>374</v>
      </c>
      <c r="G281" s="219">
        <v>5.048222</v>
      </c>
      <c r="H281" s="39" t="s">
        <v>1485</v>
      </c>
      <c r="I281" s="39" t="s">
        <v>1486</v>
      </c>
      <c r="J281" s="39">
        <v>74.510000000000005</v>
      </c>
      <c r="K281" s="37" t="s">
        <v>42</v>
      </c>
      <c r="L281" s="39">
        <v>143946</v>
      </c>
      <c r="M281" s="39">
        <v>113816</v>
      </c>
      <c r="N281" s="40" t="s">
        <v>4515</v>
      </c>
      <c r="O281" s="39">
        <v>3220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2"/>
        <v>3854.7743922816653</v>
      </c>
      <c r="W281" s="159">
        <v>1.2</v>
      </c>
      <c r="X281" s="158">
        <f t="shared" si="13"/>
        <v>4625.7292707379984</v>
      </c>
      <c r="Y281" s="181">
        <f t="shared" si="14"/>
        <v>916.30860741425363</v>
      </c>
      <c r="BP281" s="33"/>
      <c r="BQ281" s="41" t="s">
        <v>1484</v>
      </c>
    </row>
    <row r="282" spans="1:69" s="3" customFormat="1" ht="18.75" x14ac:dyDescent="0.25">
      <c r="A282" s="42"/>
      <c r="B282" s="43"/>
      <c r="C282" s="44" t="s">
        <v>4516</v>
      </c>
      <c r="D282" s="45"/>
      <c r="E282" s="45"/>
      <c r="F282" s="45"/>
      <c r="G282" s="206"/>
      <c r="H282" s="45"/>
      <c r="I282" s="45"/>
      <c r="J282" s="45"/>
      <c r="K282" s="45"/>
      <c r="L282" s="45"/>
      <c r="M282" s="45"/>
      <c r="N282" s="45"/>
      <c r="O282" s="46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P282" s="33"/>
      <c r="BQ282" s="41"/>
    </row>
    <row r="283" spans="1:69" s="3" customFormat="1" ht="18.75" x14ac:dyDescent="0.25">
      <c r="A283" s="47"/>
      <c r="B283" s="48"/>
      <c r="C283" s="48"/>
      <c r="D283" s="48"/>
      <c r="E283" s="49" t="s">
        <v>4517</v>
      </c>
      <c r="F283" s="49"/>
      <c r="G283" s="213"/>
      <c r="H283" s="51"/>
      <c r="I283" s="17"/>
      <c r="J283" s="17"/>
      <c r="K283" s="17"/>
      <c r="L283" s="52">
        <v>114291</v>
      </c>
      <c r="M283" s="53"/>
      <c r="N283" s="53"/>
      <c r="O283" s="54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</row>
    <row r="284" spans="1:69" s="3" customFormat="1" ht="18.75" x14ac:dyDescent="0.25">
      <c r="A284" s="47"/>
      <c r="B284" s="48"/>
      <c r="C284" s="48"/>
      <c r="D284" s="48"/>
      <c r="E284" s="49" t="s">
        <v>4518</v>
      </c>
      <c r="F284" s="49"/>
      <c r="G284" s="213"/>
      <c r="H284" s="51"/>
      <c r="I284" s="17"/>
      <c r="J284" s="17"/>
      <c r="K284" s="17"/>
      <c r="L284" s="52">
        <v>60091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</row>
    <row r="285" spans="1:69" s="3" customFormat="1" ht="18.75" x14ac:dyDescent="0.25">
      <c r="A285" s="47"/>
      <c r="B285" s="48"/>
      <c r="C285" s="48"/>
      <c r="D285" s="48"/>
      <c r="E285" s="49" t="s">
        <v>47</v>
      </c>
      <c r="F285" s="49"/>
      <c r="G285" s="213"/>
      <c r="H285" s="51"/>
      <c r="I285" s="17"/>
      <c r="J285" s="17"/>
      <c r="K285" s="17"/>
      <c r="L285" s="52">
        <v>318328</v>
      </c>
      <c r="M285" s="53"/>
      <c r="N285" s="53"/>
      <c r="O285" s="54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P285" s="33"/>
      <c r="BQ285" s="41"/>
    </row>
    <row r="286" spans="1:69" s="3" customFormat="1" ht="67.5" x14ac:dyDescent="0.25">
      <c r="A286" s="35" t="s">
        <v>546</v>
      </c>
      <c r="B286" s="36" t="s">
        <v>4490</v>
      </c>
      <c r="C286" s="316" t="s">
        <v>3934</v>
      </c>
      <c r="D286" s="316"/>
      <c r="E286" s="316"/>
      <c r="F286" s="35" t="s">
        <v>437</v>
      </c>
      <c r="G286" s="212">
        <v>77</v>
      </c>
      <c r="H286" s="39">
        <v>2307.83</v>
      </c>
      <c r="I286" s="39"/>
      <c r="J286" s="39">
        <v>2307.83</v>
      </c>
      <c r="K286" s="37" t="s">
        <v>42</v>
      </c>
      <c r="L286" s="39">
        <v>1521137</v>
      </c>
      <c r="M286" s="39"/>
      <c r="N286" s="40"/>
      <c r="O286" s="39">
        <v>1521137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2"/>
        <v>1821006.1971279983</v>
      </c>
      <c r="W286" s="159">
        <v>1.2</v>
      </c>
      <c r="X286" s="158">
        <f t="shared" si="13"/>
        <v>2185207.4365535979</v>
      </c>
      <c r="Y286" s="181">
        <f t="shared" si="14"/>
        <v>28379.317357838932</v>
      </c>
      <c r="BP286" s="33"/>
      <c r="BQ286" s="41" t="s">
        <v>3934</v>
      </c>
    </row>
    <row r="287" spans="1:69" s="3" customFormat="1" ht="18.75" x14ac:dyDescent="0.25">
      <c r="A287" s="42"/>
      <c r="B287" s="43"/>
      <c r="C287" s="44" t="s">
        <v>4519</v>
      </c>
      <c r="D287" s="45"/>
      <c r="E287" s="45"/>
      <c r="F287" s="45"/>
      <c r="G287" s="206"/>
      <c r="H287" s="45"/>
      <c r="I287" s="45"/>
      <c r="J287" s="45"/>
      <c r="K287" s="45"/>
      <c r="L287" s="45"/>
      <c r="M287" s="45"/>
      <c r="N287" s="45"/>
      <c r="O287" s="46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</row>
    <row r="288" spans="1:69" s="3" customFormat="1" ht="67.5" x14ac:dyDescent="0.25">
      <c r="A288" s="35" t="s">
        <v>554</v>
      </c>
      <c r="B288" s="36" t="s">
        <v>4490</v>
      </c>
      <c r="C288" s="316" t="s">
        <v>3913</v>
      </c>
      <c r="D288" s="316"/>
      <c r="E288" s="316"/>
      <c r="F288" s="35" t="s">
        <v>437</v>
      </c>
      <c r="G288" s="212">
        <v>44</v>
      </c>
      <c r="H288" s="39">
        <v>2143.1</v>
      </c>
      <c r="I288" s="39"/>
      <c r="J288" s="39">
        <v>2143.1</v>
      </c>
      <c r="K288" s="37" t="s">
        <v>42</v>
      </c>
      <c r="L288" s="39">
        <v>807177</v>
      </c>
      <c r="M288" s="39"/>
      <c r="N288" s="40"/>
      <c r="O288" s="39">
        <v>807177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ref="V288:V350" si="15">O288*P288*Q288*R288*S288*T288*U288</f>
        <v>966299.76075737202</v>
      </c>
      <c r="W288" s="159">
        <v>1.2</v>
      </c>
      <c r="X288" s="158">
        <f t="shared" ref="X288:X350" si="16">V288*W288</f>
        <v>1159559.7129088463</v>
      </c>
      <c r="Y288" s="181">
        <f t="shared" ref="Y288:Y350" si="17">X288/G288</f>
        <v>26353.629838837416</v>
      </c>
      <c r="BP288" s="33"/>
      <c r="BQ288" s="41" t="s">
        <v>3913</v>
      </c>
    </row>
    <row r="289" spans="1:69" s="3" customFormat="1" ht="18.75" x14ac:dyDescent="0.25">
      <c r="A289" s="42"/>
      <c r="B289" s="43"/>
      <c r="C289" s="44" t="s">
        <v>4520</v>
      </c>
      <c r="D289" s="45"/>
      <c r="E289" s="45"/>
      <c r="F289" s="45"/>
      <c r="G289" s="206"/>
      <c r="H289" s="45"/>
      <c r="I289" s="45"/>
      <c r="J289" s="45"/>
      <c r="K289" s="45"/>
      <c r="L289" s="45"/>
      <c r="M289" s="45"/>
      <c r="N289" s="45"/>
      <c r="O289" s="46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67.5" x14ac:dyDescent="0.25">
      <c r="A290" s="35" t="s">
        <v>556</v>
      </c>
      <c r="B290" s="36" t="s">
        <v>4492</v>
      </c>
      <c r="C290" s="316" t="s">
        <v>4350</v>
      </c>
      <c r="D290" s="316"/>
      <c r="E290" s="316"/>
      <c r="F290" s="35" t="s">
        <v>437</v>
      </c>
      <c r="G290" s="212">
        <v>7</v>
      </c>
      <c r="H290" s="39">
        <v>1156.1300000000001</v>
      </c>
      <c r="I290" s="39"/>
      <c r="J290" s="39">
        <v>1156.1300000000001</v>
      </c>
      <c r="K290" s="37" t="s">
        <v>42</v>
      </c>
      <c r="L290" s="39">
        <v>69275</v>
      </c>
      <c r="M290" s="39"/>
      <c r="N290" s="40"/>
      <c r="O290" s="39">
        <v>69275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5"/>
        <v>82931.52050475539</v>
      </c>
      <c r="W290" s="159">
        <v>1.2</v>
      </c>
      <c r="X290" s="158">
        <f t="shared" si="16"/>
        <v>99517.824605706468</v>
      </c>
      <c r="Y290" s="181">
        <f t="shared" si="17"/>
        <v>14216.832086529495</v>
      </c>
      <c r="BP290" s="33"/>
      <c r="BQ290" s="41" t="s">
        <v>4350</v>
      </c>
    </row>
    <row r="291" spans="1:69" s="3" customFormat="1" ht="67.5" x14ac:dyDescent="0.25">
      <c r="A291" s="35" t="s">
        <v>558</v>
      </c>
      <c r="B291" s="36" t="s">
        <v>4492</v>
      </c>
      <c r="C291" s="316" t="s">
        <v>4324</v>
      </c>
      <c r="D291" s="316"/>
      <c r="E291" s="316"/>
      <c r="F291" s="35" t="s">
        <v>437</v>
      </c>
      <c r="G291" s="212">
        <v>2</v>
      </c>
      <c r="H291" s="39">
        <v>970.33</v>
      </c>
      <c r="I291" s="39"/>
      <c r="J291" s="39">
        <v>970.33</v>
      </c>
      <c r="K291" s="37" t="s">
        <v>42</v>
      </c>
      <c r="L291" s="39">
        <v>16612</v>
      </c>
      <c r="M291" s="39"/>
      <c r="N291" s="40"/>
      <c r="O291" s="39">
        <v>16612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5"/>
        <v>19886.805032479202</v>
      </c>
      <c r="W291" s="159">
        <v>1.2</v>
      </c>
      <c r="X291" s="158">
        <f t="shared" si="16"/>
        <v>23864.166038975043</v>
      </c>
      <c r="Y291" s="181">
        <f t="shared" si="17"/>
        <v>11932.083019487522</v>
      </c>
      <c r="BP291" s="33"/>
      <c r="BQ291" s="41" t="s">
        <v>4324</v>
      </c>
    </row>
    <row r="292" spans="1:69" s="3" customFormat="1" ht="67.5" x14ac:dyDescent="0.25">
      <c r="A292" s="35" t="s">
        <v>567</v>
      </c>
      <c r="B292" s="36" t="s">
        <v>4490</v>
      </c>
      <c r="C292" s="316" t="s">
        <v>4521</v>
      </c>
      <c r="D292" s="316"/>
      <c r="E292" s="316"/>
      <c r="F292" s="35" t="s">
        <v>437</v>
      </c>
      <c r="G292" s="212">
        <v>1</v>
      </c>
      <c r="H292" s="39">
        <v>1978.72</v>
      </c>
      <c r="I292" s="39"/>
      <c r="J292" s="39">
        <v>1978.72</v>
      </c>
      <c r="K292" s="37" t="s">
        <v>42</v>
      </c>
      <c r="L292" s="39">
        <v>16938</v>
      </c>
      <c r="M292" s="39"/>
      <c r="N292" s="40"/>
      <c r="O292" s="39">
        <v>16938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5"/>
        <v>20277.071011325108</v>
      </c>
      <c r="W292" s="159">
        <v>1.2</v>
      </c>
      <c r="X292" s="158">
        <f t="shared" si="16"/>
        <v>24332.485213590127</v>
      </c>
      <c r="Y292" s="181">
        <f t="shared" si="17"/>
        <v>24332.485213590127</v>
      </c>
      <c r="BP292" s="33"/>
      <c r="BQ292" s="41" t="s">
        <v>4521</v>
      </c>
    </row>
    <row r="293" spans="1:69" s="3" customFormat="1" ht="67.5" x14ac:dyDescent="0.25">
      <c r="A293" s="35" t="s">
        <v>569</v>
      </c>
      <c r="B293" s="36" t="s">
        <v>4490</v>
      </c>
      <c r="C293" s="316" t="s">
        <v>4522</v>
      </c>
      <c r="D293" s="316"/>
      <c r="E293" s="316"/>
      <c r="F293" s="35" t="s">
        <v>437</v>
      </c>
      <c r="G293" s="212">
        <v>280</v>
      </c>
      <c r="H293" s="39">
        <v>116.71</v>
      </c>
      <c r="I293" s="39"/>
      <c r="J293" s="39">
        <v>116.71</v>
      </c>
      <c r="K293" s="37" t="s">
        <v>42</v>
      </c>
      <c r="L293" s="39">
        <v>279731</v>
      </c>
      <c r="M293" s="39"/>
      <c r="N293" s="40"/>
      <c r="O293" s="39">
        <v>279731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5"/>
        <v>334875.7439525908</v>
      </c>
      <c r="W293" s="159">
        <v>1.2</v>
      </c>
      <c r="X293" s="158">
        <f t="shared" si="16"/>
        <v>401850.89274310897</v>
      </c>
      <c r="Y293" s="181">
        <f t="shared" si="17"/>
        <v>1435.1817597968177</v>
      </c>
      <c r="BP293" s="33"/>
      <c r="BQ293" s="41" t="s">
        <v>4522</v>
      </c>
    </row>
    <row r="294" spans="1:69" s="3" customFormat="1" ht="67.5" x14ac:dyDescent="0.25">
      <c r="A294" s="35" t="s">
        <v>1574</v>
      </c>
      <c r="B294" s="36" t="s">
        <v>4490</v>
      </c>
      <c r="C294" s="316" t="s">
        <v>2986</v>
      </c>
      <c r="D294" s="316"/>
      <c r="E294" s="316"/>
      <c r="F294" s="35" t="s">
        <v>437</v>
      </c>
      <c r="G294" s="212">
        <v>15</v>
      </c>
      <c r="H294" s="39">
        <v>52.35</v>
      </c>
      <c r="I294" s="39"/>
      <c r="J294" s="39">
        <v>52.35</v>
      </c>
      <c r="K294" s="37" t="s">
        <v>42</v>
      </c>
      <c r="L294" s="39">
        <v>6722</v>
      </c>
      <c r="M294" s="39"/>
      <c r="N294" s="40"/>
      <c r="O294" s="39">
        <v>6722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5"/>
        <v>8047.1408276140846</v>
      </c>
      <c r="W294" s="159">
        <v>1.2</v>
      </c>
      <c r="X294" s="158">
        <f t="shared" si="16"/>
        <v>9656.5689931369016</v>
      </c>
      <c r="Y294" s="181">
        <f t="shared" si="17"/>
        <v>643.77126620912679</v>
      </c>
      <c r="BP294" s="33"/>
      <c r="BQ294" s="41" t="s">
        <v>2986</v>
      </c>
    </row>
    <row r="295" spans="1:69" s="3" customFormat="1" ht="67.5" x14ac:dyDescent="0.25">
      <c r="A295" s="35" t="s">
        <v>577</v>
      </c>
      <c r="B295" s="36" t="s">
        <v>4490</v>
      </c>
      <c r="C295" s="316" t="s">
        <v>4494</v>
      </c>
      <c r="D295" s="316"/>
      <c r="E295" s="316"/>
      <c r="F295" s="35" t="s">
        <v>437</v>
      </c>
      <c r="G295" s="212">
        <v>15</v>
      </c>
      <c r="H295" s="39">
        <v>154.41999999999999</v>
      </c>
      <c r="I295" s="39"/>
      <c r="J295" s="39">
        <v>154.41999999999999</v>
      </c>
      <c r="K295" s="37" t="s">
        <v>42</v>
      </c>
      <c r="L295" s="39">
        <v>19828</v>
      </c>
      <c r="M295" s="39"/>
      <c r="N295" s="40"/>
      <c r="O295" s="39">
        <v>19828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5"/>
        <v>23736.790885143131</v>
      </c>
      <c r="W295" s="159">
        <v>1.2</v>
      </c>
      <c r="X295" s="158">
        <f t="shared" si="16"/>
        <v>28484.149062171757</v>
      </c>
      <c r="Y295" s="181">
        <f t="shared" si="17"/>
        <v>1898.9432708114505</v>
      </c>
      <c r="BP295" s="33"/>
      <c r="BQ295" s="41" t="s">
        <v>4494</v>
      </c>
    </row>
    <row r="296" spans="1:69" s="3" customFormat="1" ht="67.5" x14ac:dyDescent="0.25">
      <c r="A296" s="35" t="s">
        <v>1578</v>
      </c>
      <c r="B296" s="36" t="s">
        <v>4495</v>
      </c>
      <c r="C296" s="316" t="s">
        <v>3936</v>
      </c>
      <c r="D296" s="316"/>
      <c r="E296" s="316"/>
      <c r="F296" s="35" t="s">
        <v>437</v>
      </c>
      <c r="G296" s="212">
        <v>154</v>
      </c>
      <c r="H296" s="39">
        <v>372.35</v>
      </c>
      <c r="I296" s="39"/>
      <c r="J296" s="39">
        <v>372.35</v>
      </c>
      <c r="K296" s="37" t="s">
        <v>42</v>
      </c>
      <c r="L296" s="39">
        <v>490847</v>
      </c>
      <c r="M296" s="39"/>
      <c r="N296" s="40"/>
      <c r="O296" s="39">
        <v>490847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5"/>
        <v>587610.07643735362</v>
      </c>
      <c r="W296" s="159">
        <v>1.2</v>
      </c>
      <c r="X296" s="158">
        <f t="shared" si="16"/>
        <v>705132.09172482428</v>
      </c>
      <c r="Y296" s="181">
        <f t="shared" si="17"/>
        <v>4578.7798163949628</v>
      </c>
      <c r="BP296" s="33"/>
      <c r="BQ296" s="41" t="s">
        <v>3936</v>
      </c>
    </row>
    <row r="297" spans="1:69" s="3" customFormat="1" ht="67.5" x14ac:dyDescent="0.25">
      <c r="A297" s="35" t="s">
        <v>588</v>
      </c>
      <c r="B297" s="36" t="s">
        <v>4495</v>
      </c>
      <c r="C297" s="316" t="s">
        <v>2992</v>
      </c>
      <c r="D297" s="316"/>
      <c r="E297" s="316"/>
      <c r="F297" s="35" t="s">
        <v>437</v>
      </c>
      <c r="G297" s="212">
        <v>80</v>
      </c>
      <c r="H297" s="39">
        <v>291.27</v>
      </c>
      <c r="I297" s="39"/>
      <c r="J297" s="39">
        <v>291.27</v>
      </c>
      <c r="K297" s="37" t="s">
        <v>42</v>
      </c>
      <c r="L297" s="39">
        <v>199462</v>
      </c>
      <c r="M297" s="39"/>
      <c r="N297" s="40"/>
      <c r="O297" s="39">
        <v>199462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5"/>
        <v>238782.92230847379</v>
      </c>
      <c r="W297" s="159">
        <v>1.2</v>
      </c>
      <c r="X297" s="158">
        <f t="shared" si="16"/>
        <v>286539.50677016855</v>
      </c>
      <c r="Y297" s="181">
        <f t="shared" si="17"/>
        <v>3581.7438346271069</v>
      </c>
      <c r="BP297" s="33"/>
      <c r="BQ297" s="41" t="s">
        <v>2992</v>
      </c>
    </row>
    <row r="298" spans="1:69" s="3" customFormat="1" ht="67.5" x14ac:dyDescent="0.25">
      <c r="A298" s="35" t="s">
        <v>1581</v>
      </c>
      <c r="B298" s="36" t="s">
        <v>4497</v>
      </c>
      <c r="C298" s="316" t="s">
        <v>3050</v>
      </c>
      <c r="D298" s="316"/>
      <c r="E298" s="316"/>
      <c r="F298" s="35" t="s">
        <v>437</v>
      </c>
      <c r="G298" s="212">
        <v>468</v>
      </c>
      <c r="H298" s="39">
        <v>8.49</v>
      </c>
      <c r="I298" s="39"/>
      <c r="J298" s="39">
        <v>8.49</v>
      </c>
      <c r="K298" s="37" t="s">
        <v>42</v>
      </c>
      <c r="L298" s="39">
        <v>34012</v>
      </c>
      <c r="M298" s="39"/>
      <c r="N298" s="40"/>
      <c r="O298" s="39">
        <v>34012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5"/>
        <v>40716.952369653416</v>
      </c>
      <c r="W298" s="159">
        <v>1.2</v>
      </c>
      <c r="X298" s="158">
        <f t="shared" si="16"/>
        <v>48860.342843584098</v>
      </c>
      <c r="Y298" s="181">
        <f t="shared" si="17"/>
        <v>104.40244197347029</v>
      </c>
      <c r="BP298" s="33"/>
      <c r="BQ298" s="41" t="s">
        <v>3050</v>
      </c>
    </row>
    <row r="299" spans="1:69" s="3" customFormat="1" ht="67.5" x14ac:dyDescent="0.25">
      <c r="A299" s="35" t="s">
        <v>600</v>
      </c>
      <c r="B299" s="36" t="s">
        <v>4499</v>
      </c>
      <c r="C299" s="316" t="s">
        <v>2994</v>
      </c>
      <c r="D299" s="316"/>
      <c r="E299" s="316"/>
      <c r="F299" s="35" t="s">
        <v>437</v>
      </c>
      <c r="G299" s="212">
        <v>3600</v>
      </c>
      <c r="H299" s="39">
        <v>4.17</v>
      </c>
      <c r="I299" s="39"/>
      <c r="J299" s="39">
        <v>4.17</v>
      </c>
      <c r="K299" s="37" t="s">
        <v>42</v>
      </c>
      <c r="L299" s="39">
        <v>128503</v>
      </c>
      <c r="M299" s="39"/>
      <c r="N299" s="40"/>
      <c r="O299" s="39">
        <v>128503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5"/>
        <v>153835.42662464932</v>
      </c>
      <c r="W299" s="159">
        <v>1.2</v>
      </c>
      <c r="X299" s="158">
        <f t="shared" si="16"/>
        <v>184602.51194957917</v>
      </c>
      <c r="Y299" s="181">
        <f t="shared" si="17"/>
        <v>51.278475541549767</v>
      </c>
      <c r="BP299" s="33"/>
      <c r="BQ299" s="41" t="s">
        <v>2994</v>
      </c>
    </row>
    <row r="300" spans="1:69" s="3" customFormat="1" ht="67.5" x14ac:dyDescent="0.25">
      <c r="A300" s="35" t="s">
        <v>1586</v>
      </c>
      <c r="B300" s="36" t="s">
        <v>4499</v>
      </c>
      <c r="C300" s="316" t="s">
        <v>3051</v>
      </c>
      <c r="D300" s="316"/>
      <c r="E300" s="316"/>
      <c r="F300" s="35" t="s">
        <v>437</v>
      </c>
      <c r="G300" s="212">
        <v>3600</v>
      </c>
      <c r="H300" s="39">
        <v>1.17</v>
      </c>
      <c r="I300" s="39"/>
      <c r="J300" s="39">
        <v>1.17</v>
      </c>
      <c r="K300" s="37" t="s">
        <v>42</v>
      </c>
      <c r="L300" s="39">
        <v>36055</v>
      </c>
      <c r="M300" s="39"/>
      <c r="N300" s="40"/>
      <c r="O300" s="39">
        <v>36055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5"/>
        <v>43162.69897941473</v>
      </c>
      <c r="W300" s="159">
        <v>1.2</v>
      </c>
      <c r="X300" s="158">
        <f t="shared" si="16"/>
        <v>51795.238775297672</v>
      </c>
      <c r="Y300" s="181">
        <f t="shared" si="17"/>
        <v>14.387566326471575</v>
      </c>
      <c r="BP300" s="33"/>
      <c r="BQ300" s="41" t="s">
        <v>3051</v>
      </c>
    </row>
    <row r="301" spans="1:69" s="3" customFormat="1" ht="67.5" x14ac:dyDescent="0.25">
      <c r="A301" s="35" t="s">
        <v>611</v>
      </c>
      <c r="B301" s="36" t="s">
        <v>4499</v>
      </c>
      <c r="C301" s="316" t="s">
        <v>2996</v>
      </c>
      <c r="D301" s="316"/>
      <c r="E301" s="316"/>
      <c r="F301" s="35" t="s">
        <v>437</v>
      </c>
      <c r="G301" s="212">
        <v>3600</v>
      </c>
      <c r="H301" s="39">
        <v>0.34</v>
      </c>
      <c r="I301" s="39"/>
      <c r="J301" s="39">
        <v>0.34</v>
      </c>
      <c r="K301" s="37" t="s">
        <v>42</v>
      </c>
      <c r="L301" s="39">
        <v>10477</v>
      </c>
      <c r="M301" s="39"/>
      <c r="N301" s="40"/>
      <c r="O301" s="39">
        <v>10477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5"/>
        <v>12542.382393768636</v>
      </c>
      <c r="W301" s="159">
        <v>1.2</v>
      </c>
      <c r="X301" s="158">
        <f t="shared" si="16"/>
        <v>15050.858872522362</v>
      </c>
      <c r="Y301" s="181">
        <f t="shared" si="17"/>
        <v>4.1807941312562118</v>
      </c>
      <c r="BP301" s="33"/>
      <c r="BQ301" s="41" t="s">
        <v>2996</v>
      </c>
    </row>
    <row r="302" spans="1:69" s="3" customFormat="1" ht="67.5" x14ac:dyDescent="0.25">
      <c r="A302" s="35" t="s">
        <v>619</v>
      </c>
      <c r="B302" s="36" t="s">
        <v>1493</v>
      </c>
      <c r="C302" s="316" t="s">
        <v>1494</v>
      </c>
      <c r="D302" s="316"/>
      <c r="E302" s="316"/>
      <c r="F302" s="35" t="s">
        <v>174</v>
      </c>
      <c r="G302" s="215">
        <v>1.54</v>
      </c>
      <c r="H302" s="39" t="s">
        <v>1495</v>
      </c>
      <c r="I302" s="39" t="s">
        <v>421</v>
      </c>
      <c r="J302" s="39">
        <v>67.47</v>
      </c>
      <c r="K302" s="37" t="s">
        <v>42</v>
      </c>
      <c r="L302" s="39">
        <v>20437</v>
      </c>
      <c r="M302" s="39">
        <v>16535</v>
      </c>
      <c r="N302" s="40" t="s">
        <v>4523</v>
      </c>
      <c r="O302" s="39">
        <v>890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5"/>
        <v>1065.4500649474169</v>
      </c>
      <c r="W302" s="159">
        <v>1.2</v>
      </c>
      <c r="X302" s="158">
        <f t="shared" si="16"/>
        <v>1278.5400779369002</v>
      </c>
      <c r="Y302" s="181">
        <f t="shared" si="17"/>
        <v>830.22082982915595</v>
      </c>
      <c r="BP302" s="33"/>
      <c r="BQ302" s="41" t="s">
        <v>1494</v>
      </c>
    </row>
    <row r="303" spans="1:69" s="3" customFormat="1" ht="18.75" x14ac:dyDescent="0.25">
      <c r="A303" s="42"/>
      <c r="B303" s="43"/>
      <c r="C303" s="44" t="s">
        <v>4524</v>
      </c>
      <c r="D303" s="45"/>
      <c r="E303" s="45"/>
      <c r="F303" s="45"/>
      <c r="G303" s="206"/>
      <c r="H303" s="45"/>
      <c r="I303" s="45"/>
      <c r="J303" s="45"/>
      <c r="K303" s="45"/>
      <c r="L303" s="45"/>
      <c r="M303" s="45"/>
      <c r="N303" s="45"/>
      <c r="O303" s="46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P303" s="33"/>
      <c r="BQ303" s="41"/>
    </row>
    <row r="304" spans="1:69" s="3" customFormat="1" ht="18.75" x14ac:dyDescent="0.25">
      <c r="A304" s="47"/>
      <c r="B304" s="48"/>
      <c r="C304" s="48"/>
      <c r="D304" s="48"/>
      <c r="E304" s="49" t="s">
        <v>4525</v>
      </c>
      <c r="F304" s="49"/>
      <c r="G304" s="213"/>
      <c r="H304" s="51"/>
      <c r="I304" s="17"/>
      <c r="J304" s="17"/>
      <c r="K304" s="17"/>
      <c r="L304" s="52">
        <v>16049</v>
      </c>
      <c r="M304" s="53"/>
      <c r="N304" s="53"/>
      <c r="O304" s="54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</row>
    <row r="305" spans="1:69" s="3" customFormat="1" ht="18.75" x14ac:dyDescent="0.25">
      <c r="A305" s="47"/>
      <c r="B305" s="48"/>
      <c r="C305" s="48"/>
      <c r="D305" s="48"/>
      <c r="E305" s="49" t="s">
        <v>4526</v>
      </c>
      <c r="F305" s="49"/>
      <c r="G305" s="213"/>
      <c r="H305" s="51"/>
      <c r="I305" s="17"/>
      <c r="J305" s="17"/>
      <c r="K305" s="17"/>
      <c r="L305" s="52">
        <v>8438</v>
      </c>
      <c r="M305" s="53"/>
      <c r="N305" s="53"/>
      <c r="O305" s="54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P305" s="33"/>
      <c r="BQ305" s="41"/>
    </row>
    <row r="306" spans="1:69" s="3" customFormat="1" ht="18.75" x14ac:dyDescent="0.25">
      <c r="A306" s="47"/>
      <c r="B306" s="48"/>
      <c r="C306" s="48"/>
      <c r="D306" s="48"/>
      <c r="E306" s="49" t="s">
        <v>47</v>
      </c>
      <c r="F306" s="49"/>
      <c r="G306" s="213"/>
      <c r="H306" s="51"/>
      <c r="I306" s="17"/>
      <c r="J306" s="17"/>
      <c r="K306" s="17"/>
      <c r="L306" s="52">
        <v>44924</v>
      </c>
      <c r="M306" s="53"/>
      <c r="N306" s="53"/>
      <c r="O306" s="54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P306" s="33"/>
      <c r="BQ306" s="41"/>
    </row>
    <row r="307" spans="1:69" s="3" customFormat="1" ht="67.5" x14ac:dyDescent="0.25">
      <c r="A307" s="35" t="s">
        <v>623</v>
      </c>
      <c r="B307" s="36" t="s">
        <v>4504</v>
      </c>
      <c r="C307" s="316" t="s">
        <v>2804</v>
      </c>
      <c r="D307" s="316"/>
      <c r="E307" s="316"/>
      <c r="F307" s="35" t="s">
        <v>437</v>
      </c>
      <c r="G307" s="212">
        <v>154</v>
      </c>
      <c r="H307" s="39">
        <v>1427.76</v>
      </c>
      <c r="I307" s="39"/>
      <c r="J307" s="39">
        <v>1427.76</v>
      </c>
      <c r="K307" s="37" t="s">
        <v>42</v>
      </c>
      <c r="L307" s="39">
        <v>1882130</v>
      </c>
      <c r="M307" s="39"/>
      <c r="N307" s="40"/>
      <c r="O307" s="39">
        <v>1882130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5"/>
        <v>2253163.5176848103</v>
      </c>
      <c r="W307" s="159">
        <v>1.2</v>
      </c>
      <c r="X307" s="158">
        <f t="shared" si="16"/>
        <v>2703796.2212217725</v>
      </c>
      <c r="Y307" s="181">
        <f t="shared" si="17"/>
        <v>17557.118319621899</v>
      </c>
      <c r="Z307" s="65"/>
      <c r="BP307" s="33"/>
      <c r="BQ307" s="41" t="s">
        <v>2804</v>
      </c>
    </row>
    <row r="308" spans="1:69" s="3" customFormat="1" ht="67.5" x14ac:dyDescent="0.25">
      <c r="A308" s="35" t="s">
        <v>627</v>
      </c>
      <c r="B308" s="36" t="s">
        <v>4527</v>
      </c>
      <c r="C308" s="316" t="s">
        <v>3062</v>
      </c>
      <c r="D308" s="316"/>
      <c r="E308" s="316"/>
      <c r="F308" s="35" t="s">
        <v>437</v>
      </c>
      <c r="G308" s="212">
        <v>308</v>
      </c>
      <c r="H308" s="39">
        <v>70.91</v>
      </c>
      <c r="I308" s="39"/>
      <c r="J308" s="39">
        <v>70.91</v>
      </c>
      <c r="K308" s="37" t="s">
        <v>42</v>
      </c>
      <c r="L308" s="39">
        <v>186953</v>
      </c>
      <c r="M308" s="39"/>
      <c r="N308" s="40"/>
      <c r="O308" s="39">
        <v>186953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5"/>
        <v>223807.96178889257</v>
      </c>
      <c r="W308" s="159">
        <v>1.2</v>
      </c>
      <c r="X308" s="158">
        <f t="shared" si="16"/>
        <v>268569.55414667109</v>
      </c>
      <c r="Y308" s="181">
        <f t="shared" si="17"/>
        <v>871.97907190477622</v>
      </c>
      <c r="Z308" s="65"/>
      <c r="BP308" s="33"/>
      <c r="BQ308" s="41" t="s">
        <v>3062</v>
      </c>
    </row>
    <row r="309" spans="1:69" s="3" customFormat="1" ht="67.5" x14ac:dyDescent="0.25">
      <c r="A309" s="35" t="s">
        <v>629</v>
      </c>
      <c r="B309" s="36" t="s">
        <v>4499</v>
      </c>
      <c r="C309" s="316" t="s">
        <v>1652</v>
      </c>
      <c r="D309" s="316"/>
      <c r="E309" s="316"/>
      <c r="F309" s="35" t="s">
        <v>437</v>
      </c>
      <c r="G309" s="212">
        <v>362</v>
      </c>
      <c r="H309" s="39">
        <v>318.12</v>
      </c>
      <c r="I309" s="39"/>
      <c r="J309" s="39">
        <v>318.12</v>
      </c>
      <c r="K309" s="37" t="s">
        <v>42</v>
      </c>
      <c r="L309" s="39">
        <v>985765</v>
      </c>
      <c r="M309" s="39"/>
      <c r="N309" s="40"/>
      <c r="O309" s="39">
        <v>985765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5"/>
        <v>1180093.6890706632</v>
      </c>
      <c r="W309" s="159">
        <v>1.2</v>
      </c>
      <c r="X309" s="158">
        <f t="shared" si="16"/>
        <v>1416112.4268847958</v>
      </c>
      <c r="Y309" s="181">
        <f t="shared" si="17"/>
        <v>3911.9127814497119</v>
      </c>
      <c r="Z309" s="65"/>
      <c r="BP309" s="33"/>
      <c r="BQ309" s="41" t="s">
        <v>1652</v>
      </c>
    </row>
    <row r="310" spans="1:69" s="3" customFormat="1" ht="67.5" x14ac:dyDescent="0.25">
      <c r="A310" s="35" t="s">
        <v>633</v>
      </c>
      <c r="B310" s="36" t="s">
        <v>4528</v>
      </c>
      <c r="C310" s="316" t="s">
        <v>3063</v>
      </c>
      <c r="D310" s="316"/>
      <c r="E310" s="316"/>
      <c r="F310" s="35" t="s">
        <v>437</v>
      </c>
      <c r="G310" s="212">
        <v>616</v>
      </c>
      <c r="H310" s="39">
        <v>24.44</v>
      </c>
      <c r="I310" s="39"/>
      <c r="J310" s="39">
        <v>24.44</v>
      </c>
      <c r="K310" s="37" t="s">
        <v>42</v>
      </c>
      <c r="L310" s="39">
        <v>128871</v>
      </c>
      <c r="M310" s="39"/>
      <c r="N310" s="40"/>
      <c r="O310" s="39">
        <v>128871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>
        <f t="shared" si="15"/>
        <v>154275.97226948157</v>
      </c>
      <c r="W310" s="159">
        <v>1.2</v>
      </c>
      <c r="X310" s="158">
        <f t="shared" si="16"/>
        <v>185131.16672337789</v>
      </c>
      <c r="Y310" s="181">
        <f t="shared" si="17"/>
        <v>300.53760831717187</v>
      </c>
      <c r="Z310" s="65"/>
      <c r="BP310" s="33"/>
      <c r="BQ310" s="41" t="s">
        <v>3063</v>
      </c>
    </row>
    <row r="311" spans="1:69" s="3" customFormat="1" ht="67.5" x14ac:dyDescent="0.25">
      <c r="A311" s="35" t="s">
        <v>636</v>
      </c>
      <c r="B311" s="36" t="s">
        <v>4499</v>
      </c>
      <c r="C311" s="316" t="s">
        <v>1588</v>
      </c>
      <c r="D311" s="316"/>
      <c r="E311" s="316"/>
      <c r="F311" s="35" t="s">
        <v>437</v>
      </c>
      <c r="G311" s="212">
        <v>978</v>
      </c>
      <c r="H311" s="39">
        <v>85.17</v>
      </c>
      <c r="I311" s="39"/>
      <c r="J311" s="39">
        <v>85.17</v>
      </c>
      <c r="K311" s="37" t="s">
        <v>42</v>
      </c>
      <c r="L311" s="39">
        <v>713016</v>
      </c>
      <c r="M311" s="39"/>
      <c r="N311" s="40"/>
      <c r="O311" s="39">
        <v>713016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5"/>
        <v>853576.34102083964</v>
      </c>
      <c r="W311" s="159">
        <v>1.2</v>
      </c>
      <c r="X311" s="158">
        <f t="shared" si="16"/>
        <v>1024291.6092250075</v>
      </c>
      <c r="Y311" s="181">
        <f t="shared" si="17"/>
        <v>1047.3329337679013</v>
      </c>
      <c r="Z311" s="65"/>
      <c r="BP311" s="33"/>
      <c r="BQ311" s="41" t="s">
        <v>1588</v>
      </c>
    </row>
    <row r="312" spans="1:69" s="3" customFormat="1" ht="67.5" x14ac:dyDescent="0.25">
      <c r="A312" s="35" t="s">
        <v>641</v>
      </c>
      <c r="B312" s="36" t="s">
        <v>4499</v>
      </c>
      <c r="C312" s="316" t="s">
        <v>2806</v>
      </c>
      <c r="D312" s="316"/>
      <c r="E312" s="316"/>
      <c r="F312" s="35" t="s">
        <v>437</v>
      </c>
      <c r="G312" s="212">
        <v>616</v>
      </c>
      <c r="H312" s="39">
        <v>2.63</v>
      </c>
      <c r="I312" s="39"/>
      <c r="J312" s="39">
        <v>2.63</v>
      </c>
      <c r="K312" s="37" t="s">
        <v>42</v>
      </c>
      <c r="L312" s="39">
        <v>13868</v>
      </c>
      <c r="M312" s="39"/>
      <c r="N312" s="40"/>
      <c r="O312" s="39">
        <v>13868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5"/>
        <v>16601.86685470874</v>
      </c>
      <c r="W312" s="159">
        <v>1.2</v>
      </c>
      <c r="X312" s="158">
        <f t="shared" si="16"/>
        <v>19922.240225650487</v>
      </c>
      <c r="Y312" s="181">
        <f t="shared" si="17"/>
        <v>32.341299067614429</v>
      </c>
      <c r="Z312" s="65"/>
      <c r="BP312" s="33"/>
      <c r="BQ312" s="41" t="s">
        <v>2806</v>
      </c>
    </row>
    <row r="313" spans="1:69" s="3" customFormat="1" ht="67.5" x14ac:dyDescent="0.25">
      <c r="A313" s="35" t="s">
        <v>644</v>
      </c>
      <c r="B313" s="36" t="s">
        <v>4529</v>
      </c>
      <c r="C313" s="316" t="s">
        <v>4530</v>
      </c>
      <c r="D313" s="316"/>
      <c r="E313" s="316"/>
      <c r="F313" s="35" t="s">
        <v>437</v>
      </c>
      <c r="G313" s="212">
        <v>28</v>
      </c>
      <c r="H313" s="39">
        <v>374.81</v>
      </c>
      <c r="I313" s="39"/>
      <c r="J313" s="39">
        <v>374.81</v>
      </c>
      <c r="K313" s="37" t="s">
        <v>42</v>
      </c>
      <c r="L313" s="39">
        <v>89834</v>
      </c>
      <c r="M313" s="39"/>
      <c r="N313" s="40"/>
      <c r="O313" s="39">
        <v>89834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5"/>
        <v>107543.41700504071</v>
      </c>
      <c r="W313" s="159">
        <v>1.2</v>
      </c>
      <c r="X313" s="158">
        <f t="shared" si="16"/>
        <v>129052.10040604885</v>
      </c>
      <c r="Y313" s="181">
        <f t="shared" si="17"/>
        <v>4609.0035859303161</v>
      </c>
      <c r="Z313" s="65"/>
      <c r="BP313" s="33"/>
      <c r="BQ313" s="41" t="s">
        <v>4530</v>
      </c>
    </row>
    <row r="314" spans="1:69" s="3" customFormat="1" ht="67.5" x14ac:dyDescent="0.25">
      <c r="A314" s="35" t="s">
        <v>647</v>
      </c>
      <c r="B314" s="36" t="s">
        <v>3409</v>
      </c>
      <c r="C314" s="316" t="s">
        <v>3057</v>
      </c>
      <c r="D314" s="316"/>
      <c r="E314" s="316"/>
      <c r="F314" s="35" t="s">
        <v>437</v>
      </c>
      <c r="G314" s="212">
        <v>28</v>
      </c>
      <c r="H314" s="39">
        <v>213.89</v>
      </c>
      <c r="I314" s="39"/>
      <c r="J314" s="39">
        <v>213.89</v>
      </c>
      <c r="K314" s="37" t="s">
        <v>42</v>
      </c>
      <c r="L314" s="39">
        <v>51265</v>
      </c>
      <c r="M314" s="39"/>
      <c r="N314" s="40"/>
      <c r="O314" s="39">
        <v>51265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5"/>
        <v>61371.12087587564</v>
      </c>
      <c r="W314" s="159">
        <v>1.2</v>
      </c>
      <c r="X314" s="158">
        <f t="shared" si="16"/>
        <v>73645.345051050768</v>
      </c>
      <c r="Y314" s="181">
        <f t="shared" si="17"/>
        <v>2630.1908946803846</v>
      </c>
      <c r="Z314" s="65"/>
      <c r="BP314" s="33"/>
      <c r="BQ314" s="41" t="s">
        <v>3057</v>
      </c>
    </row>
    <row r="315" spans="1:69" s="3" customFormat="1" ht="67.5" x14ac:dyDescent="0.25">
      <c r="A315" s="35" t="s">
        <v>652</v>
      </c>
      <c r="B315" s="36" t="s">
        <v>4531</v>
      </c>
      <c r="C315" s="316" t="s">
        <v>2600</v>
      </c>
      <c r="D315" s="316"/>
      <c r="E315" s="316"/>
      <c r="F315" s="35" t="s">
        <v>437</v>
      </c>
      <c r="G315" s="212">
        <v>28</v>
      </c>
      <c r="H315" s="39">
        <v>27.8</v>
      </c>
      <c r="I315" s="39"/>
      <c r="J315" s="39">
        <v>27.8</v>
      </c>
      <c r="K315" s="37" t="s">
        <v>42</v>
      </c>
      <c r="L315" s="39">
        <v>6663</v>
      </c>
      <c r="M315" s="39"/>
      <c r="N315" s="40"/>
      <c r="O315" s="39">
        <v>6663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5"/>
        <v>7976.5098682524031</v>
      </c>
      <c r="W315" s="159">
        <v>1.2</v>
      </c>
      <c r="X315" s="158">
        <f t="shared" si="16"/>
        <v>9571.8118419028833</v>
      </c>
      <c r="Y315" s="181">
        <f t="shared" si="17"/>
        <v>341.85042292510298</v>
      </c>
      <c r="Z315" s="62"/>
      <c r="BP315" s="33"/>
      <c r="BQ315" s="41" t="s">
        <v>2600</v>
      </c>
    </row>
    <row r="316" spans="1:69" s="3" customFormat="1" ht="67.5" x14ac:dyDescent="0.25">
      <c r="A316" s="35" t="s">
        <v>660</v>
      </c>
      <c r="B316" s="36" t="s">
        <v>4499</v>
      </c>
      <c r="C316" s="316" t="s">
        <v>3059</v>
      </c>
      <c r="D316" s="316"/>
      <c r="E316" s="316"/>
      <c r="F316" s="35" t="s">
        <v>437</v>
      </c>
      <c r="G316" s="212">
        <v>168</v>
      </c>
      <c r="H316" s="39">
        <v>6.23</v>
      </c>
      <c r="I316" s="39"/>
      <c r="J316" s="39">
        <v>6.23</v>
      </c>
      <c r="K316" s="37" t="s">
        <v>42</v>
      </c>
      <c r="L316" s="39">
        <v>8959</v>
      </c>
      <c r="M316" s="39"/>
      <c r="N316" s="40"/>
      <c r="O316" s="39">
        <v>8959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5"/>
        <v>10725.131608835853</v>
      </c>
      <c r="W316" s="159">
        <v>1.2</v>
      </c>
      <c r="X316" s="158">
        <f t="shared" si="16"/>
        <v>12870.157930603023</v>
      </c>
      <c r="Y316" s="181">
        <f t="shared" si="17"/>
        <v>76.608082920256095</v>
      </c>
      <c r="Z316" s="133"/>
      <c r="BP316" s="33"/>
      <c r="BQ316" s="41" t="s">
        <v>3059</v>
      </c>
    </row>
    <row r="317" spans="1:69" s="3" customFormat="1" ht="67.5" x14ac:dyDescent="0.25">
      <c r="A317" s="35" t="s">
        <v>662</v>
      </c>
      <c r="B317" s="36" t="s">
        <v>4499</v>
      </c>
      <c r="C317" s="316" t="s">
        <v>3060</v>
      </c>
      <c r="D317" s="316"/>
      <c r="E317" s="316"/>
      <c r="F317" s="35" t="s">
        <v>437</v>
      </c>
      <c r="G317" s="212">
        <v>112</v>
      </c>
      <c r="H317" s="39">
        <v>2.68</v>
      </c>
      <c r="I317" s="39"/>
      <c r="J317" s="39">
        <v>2.68</v>
      </c>
      <c r="K317" s="37" t="s">
        <v>42</v>
      </c>
      <c r="L317" s="39">
        <v>2569</v>
      </c>
      <c r="M317" s="39"/>
      <c r="N317" s="40"/>
      <c r="O317" s="39">
        <v>2569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5"/>
        <v>3075.4395694942855</v>
      </c>
      <c r="W317" s="159">
        <v>1.2</v>
      </c>
      <c r="X317" s="158">
        <f t="shared" si="16"/>
        <v>3690.5274833931426</v>
      </c>
      <c r="Y317" s="181">
        <f t="shared" si="17"/>
        <v>32.951138244581628</v>
      </c>
      <c r="Z317" s="136"/>
      <c r="BP317" s="33"/>
      <c r="BQ317" s="41" t="s">
        <v>3060</v>
      </c>
    </row>
    <row r="318" spans="1:69" s="3" customFormat="1" ht="67.5" x14ac:dyDescent="0.25">
      <c r="A318" s="35" t="s">
        <v>669</v>
      </c>
      <c r="B318" s="36" t="s">
        <v>1493</v>
      </c>
      <c r="C318" s="316" t="s">
        <v>1494</v>
      </c>
      <c r="D318" s="316"/>
      <c r="E318" s="316"/>
      <c r="F318" s="35" t="s">
        <v>174</v>
      </c>
      <c r="G318" s="216">
        <v>0.2</v>
      </c>
      <c r="H318" s="39" t="s">
        <v>1495</v>
      </c>
      <c r="I318" s="39" t="s">
        <v>421</v>
      </c>
      <c r="J318" s="39">
        <v>67.47</v>
      </c>
      <c r="K318" s="37" t="s">
        <v>42</v>
      </c>
      <c r="L318" s="39">
        <v>2654</v>
      </c>
      <c r="M318" s="39">
        <v>2147</v>
      </c>
      <c r="N318" s="40" t="s">
        <v>3257</v>
      </c>
      <c r="O318" s="39">
        <v>116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5"/>
        <v>138.86764891449477</v>
      </c>
      <c r="W318" s="159">
        <v>1.2</v>
      </c>
      <c r="X318" s="158">
        <f t="shared" si="16"/>
        <v>166.64117869739371</v>
      </c>
      <c r="Y318" s="181">
        <f t="shared" si="17"/>
        <v>833.20589348696853</v>
      </c>
      <c r="Z318" s="116"/>
      <c r="BP318" s="33"/>
      <c r="BQ318" s="41" t="s">
        <v>1494</v>
      </c>
    </row>
    <row r="319" spans="1:69" s="3" customFormat="1" ht="18.75" x14ac:dyDescent="0.25">
      <c r="A319" s="42"/>
      <c r="B319" s="43"/>
      <c r="C319" s="44" t="s">
        <v>1310</v>
      </c>
      <c r="D319" s="45"/>
      <c r="E319" s="45"/>
      <c r="F319" s="45"/>
      <c r="G319" s="206"/>
      <c r="H319" s="45"/>
      <c r="I319" s="45"/>
      <c r="J319" s="45"/>
      <c r="K319" s="45"/>
      <c r="L319" s="45"/>
      <c r="M319" s="45"/>
      <c r="N319" s="45"/>
      <c r="O319" s="46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3258</v>
      </c>
      <c r="F320" s="49"/>
      <c r="G320" s="213"/>
      <c r="H320" s="51"/>
      <c r="I320" s="17"/>
      <c r="J320" s="17"/>
      <c r="K320" s="17"/>
      <c r="L320" s="52">
        <v>2084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3259</v>
      </c>
      <c r="F321" s="49"/>
      <c r="G321" s="213"/>
      <c r="H321" s="51"/>
      <c r="I321" s="17"/>
      <c r="J321" s="17"/>
      <c r="K321" s="17"/>
      <c r="L321" s="52">
        <v>1095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18.75" x14ac:dyDescent="0.25">
      <c r="A322" s="47"/>
      <c r="B322" s="48"/>
      <c r="C322" s="48"/>
      <c r="D322" s="48"/>
      <c r="E322" s="49" t="s">
        <v>47</v>
      </c>
      <c r="F322" s="49"/>
      <c r="G322" s="213"/>
      <c r="H322" s="51"/>
      <c r="I322" s="17"/>
      <c r="J322" s="17"/>
      <c r="K322" s="17"/>
      <c r="L322" s="52">
        <v>5833</v>
      </c>
      <c r="M322" s="53"/>
      <c r="N322" s="53"/>
      <c r="O322" s="54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41"/>
    </row>
    <row r="323" spans="1:69" s="3" customFormat="1" ht="67.5" x14ac:dyDescent="0.25">
      <c r="A323" s="35" t="s">
        <v>671</v>
      </c>
      <c r="B323" s="36" t="s">
        <v>4504</v>
      </c>
      <c r="C323" s="316" t="s">
        <v>3056</v>
      </c>
      <c r="D323" s="316"/>
      <c r="E323" s="316"/>
      <c r="F323" s="35" t="s">
        <v>437</v>
      </c>
      <c r="G323" s="212">
        <v>20</v>
      </c>
      <c r="H323" s="39">
        <v>620.67999999999995</v>
      </c>
      <c r="I323" s="39"/>
      <c r="J323" s="39">
        <v>620.67999999999995</v>
      </c>
      <c r="K323" s="37" t="s">
        <v>42</v>
      </c>
      <c r="L323" s="39">
        <v>106260</v>
      </c>
      <c r="M323" s="39"/>
      <c r="N323" s="40"/>
      <c r="O323" s="39">
        <v>106260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5"/>
        <v>127207.55494529496</v>
      </c>
      <c r="W323" s="159">
        <v>1.2</v>
      </c>
      <c r="X323" s="158">
        <f t="shared" si="16"/>
        <v>152649.06593435394</v>
      </c>
      <c r="Y323" s="181">
        <f t="shared" si="17"/>
        <v>7632.4532967176974</v>
      </c>
      <c r="Z323" s="1"/>
      <c r="BP323" s="33"/>
      <c r="BQ323" s="41" t="s">
        <v>3056</v>
      </c>
    </row>
    <row r="324" spans="1:69" s="3" customFormat="1" ht="67.5" x14ac:dyDescent="0.25">
      <c r="A324" s="35" t="s">
        <v>674</v>
      </c>
      <c r="B324" s="36" t="s">
        <v>4527</v>
      </c>
      <c r="C324" s="316" t="s">
        <v>3062</v>
      </c>
      <c r="D324" s="316"/>
      <c r="E324" s="316"/>
      <c r="F324" s="35" t="s">
        <v>437</v>
      </c>
      <c r="G324" s="212">
        <v>40</v>
      </c>
      <c r="H324" s="39">
        <v>120.25</v>
      </c>
      <c r="I324" s="39"/>
      <c r="J324" s="39">
        <v>120.25</v>
      </c>
      <c r="K324" s="37" t="s">
        <v>42</v>
      </c>
      <c r="L324" s="39">
        <v>41174</v>
      </c>
      <c r="M324" s="39"/>
      <c r="N324" s="40"/>
      <c r="O324" s="39">
        <v>41174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5"/>
        <v>49290.832555219036</v>
      </c>
      <c r="W324" s="159">
        <v>1.2</v>
      </c>
      <c r="X324" s="158">
        <f t="shared" si="16"/>
        <v>59148.999066262841</v>
      </c>
      <c r="Y324" s="181">
        <f t="shared" si="17"/>
        <v>1478.724976656571</v>
      </c>
      <c r="Z324" s="1"/>
      <c r="BP324" s="33"/>
      <c r="BQ324" s="41" t="s">
        <v>3062</v>
      </c>
    </row>
    <row r="325" spans="1:69" s="3" customFormat="1" ht="67.5" x14ac:dyDescent="0.25">
      <c r="A325" s="35" t="s">
        <v>683</v>
      </c>
      <c r="B325" s="36" t="s">
        <v>4528</v>
      </c>
      <c r="C325" s="316" t="s">
        <v>3063</v>
      </c>
      <c r="D325" s="316"/>
      <c r="E325" s="316"/>
      <c r="F325" s="35" t="s">
        <v>437</v>
      </c>
      <c r="G325" s="212">
        <v>80</v>
      </c>
      <c r="H325" s="39">
        <v>24.44</v>
      </c>
      <c r="I325" s="39"/>
      <c r="J325" s="39">
        <v>24.44</v>
      </c>
      <c r="K325" s="37" t="s">
        <v>42</v>
      </c>
      <c r="L325" s="39">
        <v>16737</v>
      </c>
      <c r="M325" s="39"/>
      <c r="N325" s="40"/>
      <c r="O325" s="39">
        <v>16737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5"/>
        <v>20036.446895533612</v>
      </c>
      <c r="W325" s="159">
        <v>1.2</v>
      </c>
      <c r="X325" s="158">
        <f t="shared" si="16"/>
        <v>24043.736274640334</v>
      </c>
      <c r="Y325" s="181">
        <f t="shared" si="17"/>
        <v>300.54670343300415</v>
      </c>
      <c r="Z325" s="1"/>
      <c r="BP325" s="33"/>
      <c r="BQ325" s="41" t="s">
        <v>3063</v>
      </c>
    </row>
    <row r="326" spans="1:69" s="3" customFormat="1" ht="67.5" x14ac:dyDescent="0.25">
      <c r="A326" s="35" t="s">
        <v>685</v>
      </c>
      <c r="B326" s="36" t="s">
        <v>4499</v>
      </c>
      <c r="C326" s="316" t="s">
        <v>1588</v>
      </c>
      <c r="D326" s="316"/>
      <c r="E326" s="316"/>
      <c r="F326" s="35" t="s">
        <v>437</v>
      </c>
      <c r="G326" s="212">
        <v>80</v>
      </c>
      <c r="H326" s="39">
        <v>85.17</v>
      </c>
      <c r="I326" s="39"/>
      <c r="J326" s="39">
        <v>85.17</v>
      </c>
      <c r="K326" s="37" t="s">
        <v>42</v>
      </c>
      <c r="L326" s="39">
        <v>58324</v>
      </c>
      <c r="M326" s="39"/>
      <c r="N326" s="40"/>
      <c r="O326" s="39">
        <v>58324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5"/>
        <v>69821.696166284426</v>
      </c>
      <c r="W326" s="159">
        <v>1.2</v>
      </c>
      <c r="X326" s="158">
        <f t="shared" si="16"/>
        <v>83786.035399541302</v>
      </c>
      <c r="Y326" s="181">
        <f t="shared" si="17"/>
        <v>1047.3254424942663</v>
      </c>
      <c r="Z326" s="1"/>
      <c r="BP326" s="33"/>
      <c r="BQ326" s="41" t="s">
        <v>1588</v>
      </c>
    </row>
    <row r="327" spans="1:69" s="3" customFormat="1" ht="67.5" x14ac:dyDescent="0.25">
      <c r="A327" s="35" t="s">
        <v>688</v>
      </c>
      <c r="B327" s="36" t="s">
        <v>4499</v>
      </c>
      <c r="C327" s="316" t="s">
        <v>2806</v>
      </c>
      <c r="D327" s="316"/>
      <c r="E327" s="316"/>
      <c r="F327" s="35" t="s">
        <v>437</v>
      </c>
      <c r="G327" s="212">
        <v>80</v>
      </c>
      <c r="H327" s="39">
        <v>2.63</v>
      </c>
      <c r="I327" s="39"/>
      <c r="J327" s="39">
        <v>2.63</v>
      </c>
      <c r="K327" s="37" t="s">
        <v>42</v>
      </c>
      <c r="L327" s="39">
        <v>1801</v>
      </c>
      <c r="M327" s="39"/>
      <c r="N327" s="40"/>
      <c r="O327" s="39">
        <v>1801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5"/>
        <v>2156.0399628879754</v>
      </c>
      <c r="W327" s="159">
        <v>1.2</v>
      </c>
      <c r="X327" s="158">
        <f t="shared" si="16"/>
        <v>2587.2479554655706</v>
      </c>
      <c r="Y327" s="181">
        <f t="shared" si="17"/>
        <v>32.340599443319633</v>
      </c>
      <c r="Z327" s="1"/>
      <c r="BP327" s="33"/>
      <c r="BQ327" s="41" t="s">
        <v>2806</v>
      </c>
    </row>
    <row r="328" spans="1:69" s="3" customFormat="1" ht="67.5" x14ac:dyDescent="0.25">
      <c r="A328" s="35" t="s">
        <v>690</v>
      </c>
      <c r="B328" s="36" t="s">
        <v>1493</v>
      </c>
      <c r="C328" s="316" t="s">
        <v>1494</v>
      </c>
      <c r="D328" s="316"/>
      <c r="E328" s="316"/>
      <c r="F328" s="35" t="s">
        <v>174</v>
      </c>
      <c r="G328" s="215">
        <v>0.85</v>
      </c>
      <c r="H328" s="39" t="s">
        <v>1495</v>
      </c>
      <c r="I328" s="39" t="s">
        <v>421</v>
      </c>
      <c r="J328" s="39">
        <v>67.47</v>
      </c>
      <c r="K328" s="37" t="s">
        <v>42</v>
      </c>
      <c r="L328" s="39">
        <v>11280</v>
      </c>
      <c r="M328" s="39">
        <v>9127</v>
      </c>
      <c r="N328" s="40" t="s">
        <v>4532</v>
      </c>
      <c r="O328" s="39">
        <v>490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15"/>
        <v>586.59610317329691</v>
      </c>
      <c r="W328" s="159">
        <v>1.2</v>
      </c>
      <c r="X328" s="158">
        <f t="shared" si="16"/>
        <v>703.91532380795627</v>
      </c>
      <c r="Y328" s="181">
        <f t="shared" si="17"/>
        <v>828.1356750681839</v>
      </c>
      <c r="Z328" s="1"/>
      <c r="BP328" s="33"/>
      <c r="BQ328" s="41" t="s">
        <v>1494</v>
      </c>
    </row>
    <row r="329" spans="1:69" s="3" customFormat="1" ht="18.75" x14ac:dyDescent="0.25">
      <c r="A329" s="42"/>
      <c r="B329" s="43"/>
      <c r="C329" s="44" t="s">
        <v>4533</v>
      </c>
      <c r="D329" s="45"/>
      <c r="E329" s="45"/>
      <c r="F329" s="45"/>
      <c r="G329" s="206"/>
      <c r="H329" s="45"/>
      <c r="I329" s="45"/>
      <c r="J329" s="45"/>
      <c r="K329" s="45"/>
      <c r="L329" s="45"/>
      <c r="M329" s="45"/>
      <c r="N329" s="45"/>
      <c r="O329" s="46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69" s="3" customFormat="1" ht="18.75" x14ac:dyDescent="0.25">
      <c r="A330" s="47"/>
      <c r="B330" s="48"/>
      <c r="C330" s="48"/>
      <c r="D330" s="48"/>
      <c r="E330" s="49" t="s">
        <v>4534</v>
      </c>
      <c r="F330" s="49"/>
      <c r="G330" s="213"/>
      <c r="H330" s="51"/>
      <c r="I330" s="17"/>
      <c r="J330" s="17"/>
      <c r="K330" s="17"/>
      <c r="L330" s="52">
        <v>8859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18.75" x14ac:dyDescent="0.25">
      <c r="A331" s="47"/>
      <c r="B331" s="48"/>
      <c r="C331" s="48"/>
      <c r="D331" s="48"/>
      <c r="E331" s="49" t="s">
        <v>4535</v>
      </c>
      <c r="F331" s="49"/>
      <c r="G331" s="213"/>
      <c r="H331" s="51"/>
      <c r="I331" s="17"/>
      <c r="J331" s="17"/>
      <c r="K331" s="17"/>
      <c r="L331" s="52">
        <v>4658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69" s="3" customFormat="1" ht="18.75" x14ac:dyDescent="0.25">
      <c r="A332" s="47"/>
      <c r="B332" s="48"/>
      <c r="C332" s="48"/>
      <c r="D332" s="48"/>
      <c r="E332" s="49" t="s">
        <v>47</v>
      </c>
      <c r="F332" s="49"/>
      <c r="G332" s="213"/>
      <c r="H332" s="51"/>
      <c r="I332" s="17"/>
      <c r="J332" s="17"/>
      <c r="K332" s="17"/>
      <c r="L332" s="52">
        <v>24797</v>
      </c>
      <c r="M332" s="53"/>
      <c r="N332" s="53"/>
      <c r="O332" s="54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67.5" x14ac:dyDescent="0.25">
      <c r="A333" s="35" t="s">
        <v>695</v>
      </c>
      <c r="B333" s="36" t="s">
        <v>4504</v>
      </c>
      <c r="C333" s="316" t="s">
        <v>4536</v>
      </c>
      <c r="D333" s="316"/>
      <c r="E333" s="316"/>
      <c r="F333" s="35" t="s">
        <v>437</v>
      </c>
      <c r="G333" s="212">
        <v>85</v>
      </c>
      <c r="H333" s="39">
        <v>639.78</v>
      </c>
      <c r="I333" s="39"/>
      <c r="J333" s="39">
        <v>639.78</v>
      </c>
      <c r="K333" s="37" t="s">
        <v>42</v>
      </c>
      <c r="L333" s="39">
        <v>465504</v>
      </c>
      <c r="M333" s="39"/>
      <c r="N333" s="40"/>
      <c r="O333" s="39">
        <v>465504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5"/>
        <v>557271.08655424987</v>
      </c>
      <c r="W333" s="159">
        <v>1.2</v>
      </c>
      <c r="X333" s="158">
        <f t="shared" si="16"/>
        <v>668725.30386509979</v>
      </c>
      <c r="Y333" s="181">
        <f t="shared" si="17"/>
        <v>7867.3565160599974</v>
      </c>
      <c r="Z333" s="1"/>
      <c r="BP333" s="33"/>
      <c r="BQ333" s="41" t="s">
        <v>4536</v>
      </c>
    </row>
    <row r="334" spans="1:69" s="3" customFormat="1" ht="67.5" x14ac:dyDescent="0.25">
      <c r="A334" s="35" t="s">
        <v>698</v>
      </c>
      <c r="B334" s="36" t="s">
        <v>3008</v>
      </c>
      <c r="C334" s="316" t="s">
        <v>3009</v>
      </c>
      <c r="D334" s="316"/>
      <c r="E334" s="316"/>
      <c r="F334" s="35" t="s">
        <v>437</v>
      </c>
      <c r="G334" s="212">
        <v>170</v>
      </c>
      <c r="H334" s="39">
        <v>101.3</v>
      </c>
      <c r="I334" s="39"/>
      <c r="J334" s="39">
        <v>101.3</v>
      </c>
      <c r="K334" s="37" t="s">
        <v>42</v>
      </c>
      <c r="L334" s="39">
        <v>147412</v>
      </c>
      <c r="M334" s="39"/>
      <c r="N334" s="40"/>
      <c r="O334" s="39">
        <v>147412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5"/>
        <v>176472.05053261641</v>
      </c>
      <c r="W334" s="159">
        <v>1.2</v>
      </c>
      <c r="X334" s="158">
        <f t="shared" si="16"/>
        <v>211766.4606391397</v>
      </c>
      <c r="Y334" s="181">
        <f t="shared" si="17"/>
        <v>1245.6850625831746</v>
      </c>
      <c r="Z334" s="1"/>
      <c r="BP334" s="33"/>
      <c r="BQ334" s="41" t="s">
        <v>3009</v>
      </c>
    </row>
    <row r="335" spans="1:69" s="3" customFormat="1" ht="67.5" x14ac:dyDescent="0.25">
      <c r="A335" s="35" t="s">
        <v>700</v>
      </c>
      <c r="B335" s="36" t="s">
        <v>4499</v>
      </c>
      <c r="C335" s="316" t="s">
        <v>3010</v>
      </c>
      <c r="D335" s="316"/>
      <c r="E335" s="316"/>
      <c r="F335" s="35" t="s">
        <v>437</v>
      </c>
      <c r="G335" s="212">
        <v>170</v>
      </c>
      <c r="H335" s="39">
        <v>92.59</v>
      </c>
      <c r="I335" s="39"/>
      <c r="J335" s="39">
        <v>92.59</v>
      </c>
      <c r="K335" s="37" t="s">
        <v>42</v>
      </c>
      <c r="L335" s="39">
        <v>134737</v>
      </c>
      <c r="M335" s="39"/>
      <c r="N335" s="40"/>
      <c r="O335" s="39">
        <v>134737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5"/>
        <v>161298.365618899</v>
      </c>
      <c r="W335" s="159">
        <v>1.2</v>
      </c>
      <c r="X335" s="158">
        <f t="shared" si="16"/>
        <v>193558.03874267879</v>
      </c>
      <c r="Y335" s="181">
        <f t="shared" si="17"/>
        <v>1138.5766984863458</v>
      </c>
      <c r="Z335" s="1"/>
      <c r="BP335" s="33"/>
      <c r="BQ335" s="41" t="s">
        <v>3010</v>
      </c>
    </row>
    <row r="336" spans="1:69" s="3" customFormat="1" ht="67.5" x14ac:dyDescent="0.25">
      <c r="A336" s="35" t="s">
        <v>702</v>
      </c>
      <c r="B336" s="36" t="s">
        <v>4528</v>
      </c>
      <c r="C336" s="316" t="s">
        <v>3011</v>
      </c>
      <c r="D336" s="316"/>
      <c r="E336" s="316"/>
      <c r="F336" s="35" t="s">
        <v>437</v>
      </c>
      <c r="G336" s="212">
        <v>170</v>
      </c>
      <c r="H336" s="39">
        <v>40.64</v>
      </c>
      <c r="I336" s="39"/>
      <c r="J336" s="39">
        <v>40.64</v>
      </c>
      <c r="K336" s="37" t="s">
        <v>42</v>
      </c>
      <c r="L336" s="39">
        <v>59139</v>
      </c>
      <c r="M336" s="39"/>
      <c r="N336" s="40"/>
      <c r="O336" s="39">
        <v>59139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5"/>
        <v>70797.361113399209</v>
      </c>
      <c r="W336" s="159">
        <v>1.2</v>
      </c>
      <c r="X336" s="158">
        <f t="shared" si="16"/>
        <v>84956.833336079042</v>
      </c>
      <c r="Y336" s="181">
        <f t="shared" si="17"/>
        <v>499.74607844752376</v>
      </c>
      <c r="Z336" s="1"/>
      <c r="BP336" s="33"/>
      <c r="BQ336" s="41" t="s">
        <v>3011</v>
      </c>
    </row>
    <row r="337" spans="1:69" s="3" customFormat="1" ht="67.5" x14ac:dyDescent="0.25">
      <c r="A337" s="35" t="s">
        <v>705</v>
      </c>
      <c r="B337" s="36" t="s">
        <v>4499</v>
      </c>
      <c r="C337" s="316" t="s">
        <v>1588</v>
      </c>
      <c r="D337" s="316"/>
      <c r="E337" s="316"/>
      <c r="F337" s="35" t="s">
        <v>437</v>
      </c>
      <c r="G337" s="212">
        <v>170</v>
      </c>
      <c r="H337" s="39">
        <v>85.17</v>
      </c>
      <c r="I337" s="39"/>
      <c r="J337" s="39">
        <v>85.17</v>
      </c>
      <c r="K337" s="37" t="s">
        <v>42</v>
      </c>
      <c r="L337" s="39">
        <v>123939</v>
      </c>
      <c r="M337" s="39"/>
      <c r="N337" s="40"/>
      <c r="O337" s="39">
        <v>123939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5"/>
        <v>148371.70292080665</v>
      </c>
      <c r="W337" s="159">
        <v>1.2</v>
      </c>
      <c r="X337" s="158">
        <f t="shared" si="16"/>
        <v>178046.04350496797</v>
      </c>
      <c r="Y337" s="181">
        <f t="shared" si="17"/>
        <v>1047.329667676282</v>
      </c>
      <c r="Z337" s="1"/>
      <c r="BP337" s="33"/>
      <c r="BQ337" s="41" t="s">
        <v>1588</v>
      </c>
    </row>
    <row r="338" spans="1:69" s="3" customFormat="1" ht="67.5" x14ac:dyDescent="0.25">
      <c r="A338" s="35" t="s">
        <v>707</v>
      </c>
      <c r="B338" s="36" t="s">
        <v>1523</v>
      </c>
      <c r="C338" s="316" t="s">
        <v>1524</v>
      </c>
      <c r="D338" s="316"/>
      <c r="E338" s="316"/>
      <c r="F338" s="35" t="s">
        <v>238</v>
      </c>
      <c r="G338" s="215">
        <v>6.45</v>
      </c>
      <c r="H338" s="39" t="s">
        <v>1525</v>
      </c>
      <c r="I338" s="39" t="s">
        <v>1526</v>
      </c>
      <c r="J338" s="39">
        <v>603.04999999999995</v>
      </c>
      <c r="K338" s="37" t="s">
        <v>42</v>
      </c>
      <c r="L338" s="39">
        <v>130812</v>
      </c>
      <c r="M338" s="39">
        <v>82716</v>
      </c>
      <c r="N338" s="40" t="s">
        <v>4537</v>
      </c>
      <c r="O338" s="39">
        <v>33296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5"/>
        <v>39859.80377807773</v>
      </c>
      <c r="W338" s="159">
        <v>1.2</v>
      </c>
      <c r="X338" s="158">
        <f t="shared" si="16"/>
        <v>47831.764533693276</v>
      </c>
      <c r="Y338" s="181">
        <f t="shared" si="17"/>
        <v>7415.7774470842287</v>
      </c>
      <c r="Z338" s="1"/>
      <c r="BP338" s="33"/>
      <c r="BQ338" s="41" t="s">
        <v>1524</v>
      </c>
    </row>
    <row r="339" spans="1:69" s="3" customFormat="1" ht="18.75" x14ac:dyDescent="0.25">
      <c r="A339" s="42"/>
      <c r="B339" s="43"/>
      <c r="C339" s="44" t="s">
        <v>4538</v>
      </c>
      <c r="D339" s="45"/>
      <c r="E339" s="45"/>
      <c r="F339" s="45"/>
      <c r="G339" s="206"/>
      <c r="H339" s="45"/>
      <c r="I339" s="45"/>
      <c r="J339" s="45"/>
      <c r="K339" s="45"/>
      <c r="L339" s="45"/>
      <c r="M339" s="45"/>
      <c r="N339" s="45"/>
      <c r="O339" s="46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41"/>
    </row>
    <row r="340" spans="1:69" s="3" customFormat="1" ht="18.75" x14ac:dyDescent="0.25">
      <c r="A340" s="47"/>
      <c r="B340" s="48"/>
      <c r="C340" s="48"/>
      <c r="D340" s="48"/>
      <c r="E340" s="49" t="s">
        <v>4539</v>
      </c>
      <c r="F340" s="49"/>
      <c r="G340" s="213"/>
      <c r="H340" s="51"/>
      <c r="I340" s="17"/>
      <c r="J340" s="17"/>
      <c r="K340" s="17"/>
      <c r="L340" s="52">
        <v>80951</v>
      </c>
      <c r="M340" s="53"/>
      <c r="N340" s="53"/>
      <c r="O340" s="54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P340" s="33"/>
      <c r="BQ340" s="41"/>
    </row>
    <row r="341" spans="1:69" s="3" customFormat="1" ht="18.75" x14ac:dyDescent="0.25">
      <c r="A341" s="47"/>
      <c r="B341" s="48"/>
      <c r="C341" s="48"/>
      <c r="D341" s="48"/>
      <c r="E341" s="49" t="s">
        <v>4540</v>
      </c>
      <c r="F341" s="49"/>
      <c r="G341" s="213"/>
      <c r="H341" s="51"/>
      <c r="I341" s="17"/>
      <c r="J341" s="17"/>
      <c r="K341" s="17"/>
      <c r="L341" s="52">
        <v>42562</v>
      </c>
      <c r="M341" s="53"/>
      <c r="N341" s="53"/>
      <c r="O341" s="54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</row>
    <row r="342" spans="1:69" s="3" customFormat="1" ht="18.75" x14ac:dyDescent="0.25">
      <c r="A342" s="47"/>
      <c r="B342" s="48"/>
      <c r="C342" s="48"/>
      <c r="D342" s="48"/>
      <c r="E342" s="49" t="s">
        <v>47</v>
      </c>
      <c r="F342" s="49"/>
      <c r="G342" s="213"/>
      <c r="H342" s="51"/>
      <c r="I342" s="17"/>
      <c r="J342" s="17"/>
      <c r="K342" s="17"/>
      <c r="L342" s="52">
        <v>254325</v>
      </c>
      <c r="M342" s="53"/>
      <c r="N342" s="53"/>
      <c r="O342" s="54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P342" s="33"/>
      <c r="BQ342" s="41"/>
    </row>
    <row r="343" spans="1:69" s="3" customFormat="1" ht="67.5" x14ac:dyDescent="0.25">
      <c r="A343" s="35" t="s">
        <v>710</v>
      </c>
      <c r="B343" s="36" t="s">
        <v>2045</v>
      </c>
      <c r="C343" s="316" t="s">
        <v>3946</v>
      </c>
      <c r="D343" s="316"/>
      <c r="E343" s="316"/>
      <c r="F343" s="35" t="s">
        <v>265</v>
      </c>
      <c r="G343" s="215">
        <v>664.35</v>
      </c>
      <c r="H343" s="39">
        <v>176.65</v>
      </c>
      <c r="I343" s="39"/>
      <c r="J343" s="39">
        <v>176.65</v>
      </c>
      <c r="K343" s="37" t="s">
        <v>42</v>
      </c>
      <c r="L343" s="39">
        <v>1004580</v>
      </c>
      <c r="M343" s="39"/>
      <c r="N343" s="40"/>
      <c r="O343" s="39">
        <v>1004580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5"/>
        <v>1202617.7822976136</v>
      </c>
      <c r="W343" s="159">
        <v>1.2</v>
      </c>
      <c r="X343" s="158">
        <f t="shared" si="16"/>
        <v>1443141.3387571361</v>
      </c>
      <c r="Y343" s="181">
        <f t="shared" si="17"/>
        <v>2172.2606137685498</v>
      </c>
      <c r="Z343" s="1"/>
      <c r="BP343" s="33"/>
      <c r="BQ343" s="41" t="s">
        <v>3946</v>
      </c>
    </row>
    <row r="344" spans="1:69" s="3" customFormat="1" ht="18.75" x14ac:dyDescent="0.25">
      <c r="A344" s="42"/>
      <c r="B344" s="43"/>
      <c r="C344" s="44" t="s">
        <v>4541</v>
      </c>
      <c r="D344" s="45"/>
      <c r="E344" s="45"/>
      <c r="F344" s="45"/>
      <c r="G344" s="206"/>
      <c r="H344" s="45"/>
      <c r="I344" s="45"/>
      <c r="J344" s="45"/>
      <c r="K344" s="45"/>
      <c r="L344" s="45"/>
      <c r="M344" s="45"/>
      <c r="N344" s="45"/>
      <c r="O344" s="46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P344" s="33"/>
      <c r="BQ344" s="41"/>
    </row>
    <row r="345" spans="1:69" s="3" customFormat="1" ht="67.5" x14ac:dyDescent="0.25">
      <c r="A345" s="35" t="s">
        <v>713</v>
      </c>
      <c r="B345" s="36" t="s">
        <v>2587</v>
      </c>
      <c r="C345" s="316" t="s">
        <v>2588</v>
      </c>
      <c r="D345" s="316"/>
      <c r="E345" s="316"/>
      <c r="F345" s="35" t="s">
        <v>238</v>
      </c>
      <c r="G345" s="216">
        <v>0.5</v>
      </c>
      <c r="H345" s="39" t="s">
        <v>2589</v>
      </c>
      <c r="I345" s="39" t="s">
        <v>2590</v>
      </c>
      <c r="J345" s="39">
        <v>603.36</v>
      </c>
      <c r="K345" s="37" t="s">
        <v>42</v>
      </c>
      <c r="L345" s="39">
        <v>10488</v>
      </c>
      <c r="M345" s="39">
        <v>6615</v>
      </c>
      <c r="N345" s="40" t="s">
        <v>4542</v>
      </c>
      <c r="O345" s="39">
        <v>2583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5"/>
        <v>3092.1994581563795</v>
      </c>
      <c r="W345" s="159">
        <v>1.2</v>
      </c>
      <c r="X345" s="158">
        <f t="shared" si="16"/>
        <v>3710.6393497876552</v>
      </c>
      <c r="Y345" s="181">
        <f t="shared" si="17"/>
        <v>7421.2786995753104</v>
      </c>
      <c r="Z345" s="1"/>
      <c r="BP345" s="33"/>
      <c r="BQ345" s="41" t="s">
        <v>2588</v>
      </c>
    </row>
    <row r="346" spans="1:69" s="3" customFormat="1" ht="18.75" x14ac:dyDescent="0.25">
      <c r="A346" s="42"/>
      <c r="B346" s="43"/>
      <c r="C346" s="44" t="s">
        <v>1172</v>
      </c>
      <c r="D346" s="45"/>
      <c r="E346" s="45"/>
      <c r="F346" s="45"/>
      <c r="G346" s="206"/>
      <c r="H346" s="45"/>
      <c r="I346" s="45"/>
      <c r="J346" s="45"/>
      <c r="K346" s="45"/>
      <c r="L346" s="45"/>
      <c r="M346" s="45"/>
      <c r="N346" s="45"/>
      <c r="O346" s="46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</row>
    <row r="347" spans="1:69" s="3" customFormat="1" ht="18.75" x14ac:dyDescent="0.25">
      <c r="A347" s="47"/>
      <c r="B347" s="48"/>
      <c r="C347" s="48"/>
      <c r="D347" s="48"/>
      <c r="E347" s="49" t="s">
        <v>4543</v>
      </c>
      <c r="F347" s="49"/>
      <c r="G347" s="213"/>
      <c r="H347" s="51"/>
      <c r="I347" s="17"/>
      <c r="J347" s="17"/>
      <c r="K347" s="17"/>
      <c r="L347" s="52">
        <v>6497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18.75" x14ac:dyDescent="0.25">
      <c r="A348" s="47"/>
      <c r="B348" s="48"/>
      <c r="C348" s="48"/>
      <c r="D348" s="48"/>
      <c r="E348" s="49" t="s">
        <v>4544</v>
      </c>
      <c r="F348" s="49"/>
      <c r="G348" s="213"/>
      <c r="H348" s="51"/>
      <c r="I348" s="17"/>
      <c r="J348" s="17"/>
      <c r="K348" s="17"/>
      <c r="L348" s="52">
        <v>3416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</row>
    <row r="349" spans="1:69" s="3" customFormat="1" ht="18.75" x14ac:dyDescent="0.25">
      <c r="A349" s="47"/>
      <c r="B349" s="48"/>
      <c r="C349" s="48"/>
      <c r="D349" s="48"/>
      <c r="E349" s="49" t="s">
        <v>47</v>
      </c>
      <c r="F349" s="49"/>
      <c r="G349" s="213"/>
      <c r="H349" s="51"/>
      <c r="I349" s="17"/>
      <c r="J349" s="17"/>
      <c r="K349" s="17"/>
      <c r="L349" s="52">
        <v>20401</v>
      </c>
      <c r="M349" s="53"/>
      <c r="N349" s="53"/>
      <c r="O349" s="54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BP349" s="33"/>
      <c r="BQ349" s="41"/>
    </row>
    <row r="350" spans="1:69" s="3" customFormat="1" ht="67.5" x14ac:dyDescent="0.25">
      <c r="A350" s="35" t="s">
        <v>1638</v>
      </c>
      <c r="B350" s="36" t="s">
        <v>2045</v>
      </c>
      <c r="C350" s="316" t="s">
        <v>2815</v>
      </c>
      <c r="D350" s="316"/>
      <c r="E350" s="316"/>
      <c r="F350" s="35" t="s">
        <v>265</v>
      </c>
      <c r="G350" s="216">
        <v>51.5</v>
      </c>
      <c r="H350" s="39">
        <v>621.61</v>
      </c>
      <c r="I350" s="39"/>
      <c r="J350" s="39">
        <v>621.61</v>
      </c>
      <c r="K350" s="37" t="s">
        <v>42</v>
      </c>
      <c r="L350" s="39">
        <v>274031</v>
      </c>
      <c r="M350" s="39"/>
      <c r="N350" s="40"/>
      <c r="O350" s="39">
        <v>274031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5"/>
        <v>328052.07499730965</v>
      </c>
      <c r="W350" s="159">
        <v>1.2</v>
      </c>
      <c r="X350" s="158">
        <f t="shared" si="16"/>
        <v>393662.48999677156</v>
      </c>
      <c r="Y350" s="181">
        <f t="shared" si="17"/>
        <v>7643.9318445975059</v>
      </c>
      <c r="Z350" s="1"/>
      <c r="BP350" s="33"/>
      <c r="BQ350" s="41" t="s">
        <v>2815</v>
      </c>
    </row>
    <row r="351" spans="1:69" s="3" customFormat="1" ht="18.75" x14ac:dyDescent="0.25">
      <c r="A351" s="42"/>
      <c r="B351" s="43"/>
      <c r="C351" s="44" t="s">
        <v>321</v>
      </c>
      <c r="D351" s="45"/>
      <c r="E351" s="45"/>
      <c r="F351" s="45"/>
      <c r="G351" s="206"/>
      <c r="H351" s="45"/>
      <c r="I351" s="45"/>
      <c r="J351" s="45"/>
      <c r="K351" s="45"/>
      <c r="L351" s="45"/>
      <c r="M351" s="45"/>
      <c r="N351" s="45"/>
      <c r="O351" s="46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P351" s="33"/>
      <c r="BQ351" s="41"/>
    </row>
    <row r="352" spans="1:69" s="3" customFormat="1" ht="67.5" x14ac:dyDescent="0.25">
      <c r="A352" s="35" t="s">
        <v>724</v>
      </c>
      <c r="B352" s="36" t="s">
        <v>2050</v>
      </c>
      <c r="C352" s="316" t="s">
        <v>1540</v>
      </c>
      <c r="D352" s="316"/>
      <c r="E352" s="316"/>
      <c r="F352" s="35" t="s">
        <v>1541</v>
      </c>
      <c r="G352" s="212">
        <v>20</v>
      </c>
      <c r="H352" s="39">
        <v>1.57</v>
      </c>
      <c r="I352" s="39"/>
      <c r="J352" s="39">
        <v>1.57</v>
      </c>
      <c r="K352" s="37" t="s">
        <v>42</v>
      </c>
      <c r="L352" s="39">
        <v>269</v>
      </c>
      <c r="M352" s="39"/>
      <c r="N352" s="40"/>
      <c r="O352" s="39">
        <v>269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ref="V352:V366" si="18">O352*P352*Q352*R352*S352*T352*U352</f>
        <v>322.02928929309564</v>
      </c>
      <c r="W352" s="159">
        <v>1.2</v>
      </c>
      <c r="X352" s="158">
        <f t="shared" ref="X352:X366" si="19">V352*W352</f>
        <v>386.43514715171477</v>
      </c>
      <c r="Y352" s="181">
        <f t="shared" ref="Y352:Y366" si="20">X352/G352</f>
        <v>19.321757357585739</v>
      </c>
      <c r="Z352" s="1"/>
      <c r="BP352" s="33"/>
      <c r="BQ352" s="41" t="s">
        <v>1540</v>
      </c>
    </row>
    <row r="353" spans="1:70" s="3" customFormat="1" ht="67.5" x14ac:dyDescent="0.25">
      <c r="A353" s="35" t="s">
        <v>1640</v>
      </c>
      <c r="B353" s="36" t="s">
        <v>4509</v>
      </c>
      <c r="C353" s="316" t="s">
        <v>2542</v>
      </c>
      <c r="D353" s="316"/>
      <c r="E353" s="316"/>
      <c r="F353" s="35" t="s">
        <v>437</v>
      </c>
      <c r="G353" s="212">
        <v>320</v>
      </c>
      <c r="H353" s="39">
        <v>2.96</v>
      </c>
      <c r="I353" s="39"/>
      <c r="J353" s="39">
        <v>2.96</v>
      </c>
      <c r="K353" s="37" t="s">
        <v>42</v>
      </c>
      <c r="L353" s="39">
        <v>8108</v>
      </c>
      <c r="M353" s="39"/>
      <c r="N353" s="40"/>
      <c r="O353" s="39">
        <v>8108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8"/>
        <v>9706.3698051614101</v>
      </c>
      <c r="W353" s="159">
        <v>1.2</v>
      </c>
      <c r="X353" s="158">
        <f t="shared" si="19"/>
        <v>11647.643766193692</v>
      </c>
      <c r="Y353" s="181">
        <f t="shared" si="20"/>
        <v>36.398886769355286</v>
      </c>
      <c r="Z353" s="1"/>
      <c r="BP353" s="33"/>
      <c r="BQ353" s="41" t="s">
        <v>2542</v>
      </c>
    </row>
    <row r="354" spans="1:70" s="3" customFormat="1" ht="67.5" x14ac:dyDescent="0.25">
      <c r="A354" s="35" t="s">
        <v>1641</v>
      </c>
      <c r="B354" s="36" t="s">
        <v>4459</v>
      </c>
      <c r="C354" s="316" t="s">
        <v>1974</v>
      </c>
      <c r="D354" s="316"/>
      <c r="E354" s="316"/>
      <c r="F354" s="35" t="s">
        <v>437</v>
      </c>
      <c r="G354" s="212">
        <v>640</v>
      </c>
      <c r="H354" s="39">
        <v>1.67</v>
      </c>
      <c r="I354" s="39"/>
      <c r="J354" s="39">
        <v>1.67</v>
      </c>
      <c r="K354" s="37" t="s">
        <v>42</v>
      </c>
      <c r="L354" s="39">
        <v>9149</v>
      </c>
      <c r="M354" s="39"/>
      <c r="N354" s="40"/>
      <c r="O354" s="39">
        <v>9149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18"/>
        <v>10952.587240678555</v>
      </c>
      <c r="W354" s="159">
        <v>1.2</v>
      </c>
      <c r="X354" s="158">
        <f t="shared" si="19"/>
        <v>13143.104688814265</v>
      </c>
      <c r="Y354" s="181">
        <f t="shared" si="20"/>
        <v>20.536101076272288</v>
      </c>
      <c r="Z354" s="1"/>
      <c r="BP354" s="33"/>
      <c r="BQ354" s="41" t="s">
        <v>1974</v>
      </c>
    </row>
    <row r="355" spans="1:70" s="3" customFormat="1" ht="67.5" x14ac:dyDescent="0.25">
      <c r="A355" s="35" t="s">
        <v>736</v>
      </c>
      <c r="B355" s="36" t="s">
        <v>4459</v>
      </c>
      <c r="C355" s="316" t="s">
        <v>3021</v>
      </c>
      <c r="D355" s="316"/>
      <c r="E355" s="316"/>
      <c r="F355" s="35" t="s">
        <v>437</v>
      </c>
      <c r="G355" s="212">
        <v>645</v>
      </c>
      <c r="H355" s="39">
        <v>76.05</v>
      </c>
      <c r="I355" s="39"/>
      <c r="J355" s="39">
        <v>76.05</v>
      </c>
      <c r="K355" s="37" t="s">
        <v>42</v>
      </c>
      <c r="L355" s="39">
        <v>419887</v>
      </c>
      <c r="M355" s="39"/>
      <c r="N355" s="40"/>
      <c r="O355" s="39">
        <v>419887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>
        <f t="shared" si="18"/>
        <v>502661.38361862471</v>
      </c>
      <c r="W355" s="159">
        <v>1.2</v>
      </c>
      <c r="X355" s="158">
        <f t="shared" si="19"/>
        <v>603193.66034234967</v>
      </c>
      <c r="Y355" s="181">
        <f t="shared" si="20"/>
        <v>935.18396952302271</v>
      </c>
      <c r="Z355" s="1"/>
      <c r="BP355" s="33"/>
      <c r="BQ355" s="41" t="s">
        <v>3021</v>
      </c>
    </row>
    <row r="356" spans="1:70" s="3" customFormat="1" ht="67.5" x14ac:dyDescent="0.25">
      <c r="A356" s="35" t="s">
        <v>746</v>
      </c>
      <c r="B356" s="36" t="s">
        <v>3409</v>
      </c>
      <c r="C356" s="316" t="s">
        <v>3022</v>
      </c>
      <c r="D356" s="316"/>
      <c r="E356" s="316"/>
      <c r="F356" s="35" t="s">
        <v>437</v>
      </c>
      <c r="G356" s="212">
        <v>645</v>
      </c>
      <c r="H356" s="39">
        <v>213.89</v>
      </c>
      <c r="I356" s="39"/>
      <c r="J356" s="39">
        <v>213.89</v>
      </c>
      <c r="K356" s="37" t="s">
        <v>42</v>
      </c>
      <c r="L356" s="39">
        <v>1180929</v>
      </c>
      <c r="M356" s="39"/>
      <c r="N356" s="40"/>
      <c r="O356" s="39">
        <v>1180929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18"/>
        <v>1413731.3255598741</v>
      </c>
      <c r="W356" s="159">
        <v>1.2</v>
      </c>
      <c r="X356" s="158">
        <f t="shared" si="19"/>
        <v>1696477.5906718487</v>
      </c>
      <c r="Y356" s="181">
        <f t="shared" si="20"/>
        <v>2630.1978149951142</v>
      </c>
      <c r="Z356" s="1"/>
      <c r="BP356" s="33"/>
      <c r="BQ356" s="41" t="s">
        <v>3022</v>
      </c>
    </row>
    <row r="357" spans="1:70" s="3" customFormat="1" ht="67.5" x14ac:dyDescent="0.25">
      <c r="A357" s="35" t="s">
        <v>1644</v>
      </c>
      <c r="B357" s="36" t="s">
        <v>4545</v>
      </c>
      <c r="C357" s="316" t="s">
        <v>2602</v>
      </c>
      <c r="D357" s="316"/>
      <c r="E357" s="316"/>
      <c r="F357" s="35" t="s">
        <v>437</v>
      </c>
      <c r="G357" s="212">
        <v>645</v>
      </c>
      <c r="H357" s="39">
        <v>23.04</v>
      </c>
      <c r="I357" s="39"/>
      <c r="J357" s="39">
        <v>23.04</v>
      </c>
      <c r="K357" s="37" t="s">
        <v>42</v>
      </c>
      <c r="L357" s="39">
        <v>127208</v>
      </c>
      <c r="M357" s="39"/>
      <c r="N357" s="40"/>
      <c r="O357" s="39">
        <v>127208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8"/>
        <v>152285.1369234056</v>
      </c>
      <c r="W357" s="159">
        <v>1.2</v>
      </c>
      <c r="X357" s="158">
        <f t="shared" si="19"/>
        <v>182742.16430808671</v>
      </c>
      <c r="Y357" s="181">
        <f t="shared" si="20"/>
        <v>283.32118497377786</v>
      </c>
      <c r="Z357" s="1"/>
      <c r="BP357" s="33"/>
      <c r="BQ357" s="41" t="s">
        <v>2602</v>
      </c>
    </row>
    <row r="358" spans="1:70" s="3" customFormat="1" ht="67.5" x14ac:dyDescent="0.25">
      <c r="A358" s="35" t="s">
        <v>753</v>
      </c>
      <c r="B358" s="36" t="s">
        <v>4545</v>
      </c>
      <c r="C358" s="316" t="s">
        <v>3024</v>
      </c>
      <c r="D358" s="316"/>
      <c r="E358" s="316"/>
      <c r="F358" s="35" t="s">
        <v>437</v>
      </c>
      <c r="G358" s="212">
        <v>1290</v>
      </c>
      <c r="H358" s="39">
        <v>5.91</v>
      </c>
      <c r="I358" s="39"/>
      <c r="J358" s="39">
        <v>5.91</v>
      </c>
      <c r="K358" s="37" t="s">
        <v>42</v>
      </c>
      <c r="L358" s="39">
        <v>65261</v>
      </c>
      <c r="M358" s="39"/>
      <c r="N358" s="40"/>
      <c r="O358" s="39">
        <v>65261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8"/>
        <v>78126.220998352102</v>
      </c>
      <c r="W358" s="159">
        <v>1.2</v>
      </c>
      <c r="X358" s="158">
        <f t="shared" si="19"/>
        <v>93751.465198022517</v>
      </c>
      <c r="Y358" s="181">
        <f t="shared" si="20"/>
        <v>72.675554417071723</v>
      </c>
      <c r="Z358" s="1"/>
      <c r="BP358" s="33"/>
      <c r="BQ358" s="41" t="s">
        <v>3024</v>
      </c>
    </row>
    <row r="359" spans="1:70" s="3" customFormat="1" ht="67.5" x14ac:dyDescent="0.25">
      <c r="A359" s="35" t="s">
        <v>755</v>
      </c>
      <c r="B359" s="36" t="s">
        <v>4545</v>
      </c>
      <c r="C359" s="316" t="s">
        <v>3025</v>
      </c>
      <c r="D359" s="316"/>
      <c r="E359" s="316"/>
      <c r="F359" s="35" t="s">
        <v>437</v>
      </c>
      <c r="G359" s="212">
        <v>1290</v>
      </c>
      <c r="H359" s="39">
        <v>3.47</v>
      </c>
      <c r="I359" s="39"/>
      <c r="J359" s="39">
        <v>3.47</v>
      </c>
      <c r="K359" s="37" t="s">
        <v>42</v>
      </c>
      <c r="L359" s="39">
        <v>38317</v>
      </c>
      <c r="M359" s="39"/>
      <c r="N359" s="40"/>
      <c r="O359" s="39">
        <v>38317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8"/>
        <v>45870.618133247386</v>
      </c>
      <c r="W359" s="159">
        <v>1.2</v>
      </c>
      <c r="X359" s="158">
        <f t="shared" si="19"/>
        <v>55044.74175989686</v>
      </c>
      <c r="Y359" s="181">
        <f t="shared" si="20"/>
        <v>42.670342449532448</v>
      </c>
      <c r="Z359" s="1"/>
      <c r="BP359" s="33"/>
      <c r="BQ359" s="41" t="s">
        <v>3025</v>
      </c>
    </row>
    <row r="360" spans="1:70" s="3" customFormat="1" ht="67.5" x14ac:dyDescent="0.25">
      <c r="A360" s="35" t="s">
        <v>758</v>
      </c>
      <c r="B360" s="36" t="s">
        <v>4499</v>
      </c>
      <c r="C360" s="316" t="s">
        <v>1650</v>
      </c>
      <c r="D360" s="316"/>
      <c r="E360" s="316"/>
      <c r="F360" s="35" t="s">
        <v>437</v>
      </c>
      <c r="G360" s="212">
        <v>1290</v>
      </c>
      <c r="H360" s="39">
        <v>1.17</v>
      </c>
      <c r="I360" s="39"/>
      <c r="J360" s="39">
        <v>1.17</v>
      </c>
      <c r="K360" s="37" t="s">
        <v>42</v>
      </c>
      <c r="L360" s="39">
        <v>12920</v>
      </c>
      <c r="M360" s="39"/>
      <c r="N360" s="40"/>
      <c r="O360" s="39">
        <v>12920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8"/>
        <v>15466.982965304072</v>
      </c>
      <c r="W360" s="159">
        <v>1.2</v>
      </c>
      <c r="X360" s="158">
        <f t="shared" si="19"/>
        <v>18560.379558364886</v>
      </c>
      <c r="Y360" s="181">
        <f t="shared" si="20"/>
        <v>14.387891130515415</v>
      </c>
      <c r="Z360" s="1"/>
      <c r="BP360" s="33"/>
      <c r="BQ360" s="41" t="s">
        <v>1650</v>
      </c>
    </row>
    <row r="361" spans="1:70" s="3" customFormat="1" ht="67.5" x14ac:dyDescent="0.25">
      <c r="A361" s="35" t="s">
        <v>1646</v>
      </c>
      <c r="B361" s="36" t="s">
        <v>870</v>
      </c>
      <c r="C361" s="316" t="s">
        <v>871</v>
      </c>
      <c r="D361" s="316"/>
      <c r="E361" s="316"/>
      <c r="F361" s="35" t="s">
        <v>238</v>
      </c>
      <c r="G361" s="216">
        <v>0.9</v>
      </c>
      <c r="H361" s="39" t="s">
        <v>872</v>
      </c>
      <c r="I361" s="39" t="s">
        <v>873</v>
      </c>
      <c r="J361" s="39">
        <v>348.62</v>
      </c>
      <c r="K361" s="37" t="s">
        <v>42</v>
      </c>
      <c r="L361" s="39">
        <v>15436</v>
      </c>
      <c r="M361" s="39">
        <v>11010</v>
      </c>
      <c r="N361" s="40" t="s">
        <v>4546</v>
      </c>
      <c r="O361" s="39">
        <v>2685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8"/>
        <v>3214.3072184087805</v>
      </c>
      <c r="W361" s="159">
        <v>1.2</v>
      </c>
      <c r="X361" s="158">
        <f t="shared" si="19"/>
        <v>3857.1686620905366</v>
      </c>
      <c r="Y361" s="181">
        <f t="shared" si="20"/>
        <v>4285.742957878374</v>
      </c>
      <c r="Z361" s="1"/>
      <c r="BP361" s="33"/>
      <c r="BQ361" s="41" t="s">
        <v>871</v>
      </c>
    </row>
    <row r="362" spans="1:70" s="3" customFormat="1" ht="18.75" x14ac:dyDescent="0.25">
      <c r="A362" s="42"/>
      <c r="B362" s="43"/>
      <c r="C362" s="44" t="s">
        <v>2660</v>
      </c>
      <c r="D362" s="45"/>
      <c r="E362" s="45"/>
      <c r="F362" s="45"/>
      <c r="G362" s="206"/>
      <c r="H362" s="45"/>
      <c r="I362" s="45"/>
      <c r="J362" s="45"/>
      <c r="K362" s="45"/>
      <c r="L362" s="45"/>
      <c r="M362" s="45"/>
      <c r="N362" s="45"/>
      <c r="O362" s="46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P362" s="33"/>
      <c r="BQ362" s="41"/>
    </row>
    <row r="363" spans="1:70" s="3" customFormat="1" ht="18.75" x14ac:dyDescent="0.25">
      <c r="A363" s="47"/>
      <c r="B363" s="48"/>
      <c r="C363" s="48"/>
      <c r="D363" s="48"/>
      <c r="E363" s="49" t="s">
        <v>4547</v>
      </c>
      <c r="F363" s="49"/>
      <c r="G363" s="213"/>
      <c r="H363" s="51"/>
      <c r="I363" s="17"/>
      <c r="J363" s="17"/>
      <c r="K363" s="17"/>
      <c r="L363" s="52">
        <v>10890</v>
      </c>
      <c r="M363" s="53"/>
      <c r="N363" s="53"/>
      <c r="O363" s="54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41"/>
    </row>
    <row r="364" spans="1:70" s="3" customFormat="1" ht="18.75" x14ac:dyDescent="0.25">
      <c r="A364" s="47"/>
      <c r="B364" s="48"/>
      <c r="C364" s="48"/>
      <c r="D364" s="48"/>
      <c r="E364" s="49" t="s">
        <v>4548</v>
      </c>
      <c r="F364" s="49"/>
      <c r="G364" s="213"/>
      <c r="H364" s="51"/>
      <c r="I364" s="17"/>
      <c r="J364" s="17"/>
      <c r="K364" s="17"/>
      <c r="L364" s="52">
        <v>5726</v>
      </c>
      <c r="M364" s="53"/>
      <c r="N364" s="53"/>
      <c r="O364" s="54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P364" s="33"/>
      <c r="BQ364" s="41"/>
    </row>
    <row r="365" spans="1:70" s="3" customFormat="1" ht="18.75" x14ac:dyDescent="0.25">
      <c r="A365" s="47"/>
      <c r="B365" s="48"/>
      <c r="C365" s="48"/>
      <c r="D365" s="48"/>
      <c r="E365" s="49" t="s">
        <v>47</v>
      </c>
      <c r="F365" s="49"/>
      <c r="G365" s="213"/>
      <c r="H365" s="51"/>
      <c r="I365" s="17"/>
      <c r="J365" s="17"/>
      <c r="K365" s="17"/>
      <c r="L365" s="52">
        <v>32052</v>
      </c>
      <c r="M365" s="53"/>
      <c r="N365" s="53"/>
      <c r="O365" s="54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</row>
    <row r="366" spans="1:70" s="3" customFormat="1" ht="68.25" thickBot="1" x14ac:dyDescent="0.3">
      <c r="A366" s="35" t="s">
        <v>763</v>
      </c>
      <c r="B366" s="36" t="s">
        <v>1521</v>
      </c>
      <c r="C366" s="316" t="s">
        <v>3248</v>
      </c>
      <c r="D366" s="316"/>
      <c r="E366" s="316"/>
      <c r="F366" s="35" t="s">
        <v>265</v>
      </c>
      <c r="G366" s="216">
        <v>92.7</v>
      </c>
      <c r="H366" s="39">
        <v>139.63999999999999</v>
      </c>
      <c r="I366" s="39"/>
      <c r="J366" s="39">
        <v>139.63999999999999</v>
      </c>
      <c r="K366" s="37" t="s">
        <v>42</v>
      </c>
      <c r="L366" s="39">
        <v>110806</v>
      </c>
      <c r="M366" s="39"/>
      <c r="N366" s="40"/>
      <c r="O366" s="39">
        <v>110806</v>
      </c>
      <c r="P366" s="220">
        <v>1.052</v>
      </c>
      <c r="Q366" s="194">
        <v>1.0209999999999999</v>
      </c>
      <c r="R366" s="194">
        <v>1.0349999999999999</v>
      </c>
      <c r="S366" s="194">
        <v>1.0249999999999999</v>
      </c>
      <c r="T366" s="194">
        <v>1.02</v>
      </c>
      <c r="U366" s="194">
        <v>1.03</v>
      </c>
      <c r="V366" s="195">
        <f t="shared" si="18"/>
        <v>132649.73022085783</v>
      </c>
      <c r="W366" s="196">
        <v>1.2</v>
      </c>
      <c r="X366" s="197">
        <f t="shared" si="19"/>
        <v>159179.67626502938</v>
      </c>
      <c r="Y366" s="198">
        <f t="shared" si="20"/>
        <v>1717.1486112732402</v>
      </c>
      <c r="Z366" s="1"/>
      <c r="BP366" s="33"/>
      <c r="BQ366" s="41" t="s">
        <v>3248</v>
      </c>
    </row>
    <row r="367" spans="1:70" s="3" customFormat="1" ht="19.5" thickTop="1" x14ac:dyDescent="0.25">
      <c r="A367" s="42"/>
      <c r="B367" s="43"/>
      <c r="C367" s="44" t="s">
        <v>3029</v>
      </c>
      <c r="D367" s="45"/>
      <c r="E367" s="45"/>
      <c r="F367" s="45"/>
      <c r="G367" s="206"/>
      <c r="H367" s="45"/>
      <c r="I367" s="45"/>
      <c r="J367" s="45"/>
      <c r="K367" s="45"/>
      <c r="L367" s="45"/>
      <c r="M367" s="45"/>
      <c r="N367" s="45"/>
      <c r="O367" s="46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70" s="3" customFormat="1" ht="22.5" x14ac:dyDescent="0.25">
      <c r="A368" s="317" t="s">
        <v>938</v>
      </c>
      <c r="B368" s="318"/>
      <c r="C368" s="318"/>
      <c r="D368" s="318"/>
      <c r="E368" s="318"/>
      <c r="F368" s="318"/>
      <c r="G368" s="318"/>
      <c r="H368" s="318"/>
      <c r="I368" s="318"/>
      <c r="J368" s="318"/>
      <c r="K368" s="319"/>
      <c r="L368" s="39">
        <v>41534226</v>
      </c>
      <c r="M368" s="39">
        <v>1113045</v>
      </c>
      <c r="N368" s="39" t="s">
        <v>4549</v>
      </c>
      <c r="O368" s="39">
        <v>34019568</v>
      </c>
      <c r="P368" s="154"/>
      <c r="Q368" s="154"/>
      <c r="R368" s="154"/>
      <c r="S368" s="154"/>
      <c r="T368" s="154"/>
      <c r="U368" s="154"/>
      <c r="V368" s="172">
        <f>SUM(V30:V367)</f>
        <v>47116240.4366102</v>
      </c>
      <c r="W368" s="159"/>
      <c r="X368" s="158">
        <f>SUBTOTAL(9,X30:X366)</f>
        <v>56539488.523932226</v>
      </c>
      <c r="Y368" s="181"/>
      <c r="Z368" s="1"/>
      <c r="BR368" s="41" t="s">
        <v>938</v>
      </c>
    </row>
    <row r="369" spans="1:71" s="3" customFormat="1" ht="18.75" x14ac:dyDescent="0.25">
      <c r="A369" s="317" t="s">
        <v>940</v>
      </c>
      <c r="B369" s="318"/>
      <c r="C369" s="318"/>
      <c r="D369" s="318"/>
      <c r="E369" s="318"/>
      <c r="F369" s="318"/>
      <c r="G369" s="318"/>
      <c r="H369" s="318"/>
      <c r="I369" s="318"/>
      <c r="J369" s="318"/>
      <c r="K369" s="319"/>
      <c r="L369" s="39">
        <v>1105076</v>
      </c>
      <c r="M369" s="39"/>
      <c r="N369" s="39"/>
      <c r="O369" s="39"/>
      <c r="P369" s="154"/>
      <c r="Q369" s="154"/>
      <c r="R369" s="154"/>
      <c r="S369" s="154"/>
      <c r="T369" s="154"/>
      <c r="U369" s="154"/>
      <c r="V369" s="172">
        <f>L425+L426</f>
        <v>47116240.436610177</v>
      </c>
      <c r="W369" s="159"/>
      <c r="X369" s="158">
        <f>V369*1.2</f>
        <v>56539488.523932211</v>
      </c>
      <c r="Y369" s="181"/>
      <c r="Z369" s="1"/>
      <c r="BR369" s="41" t="s">
        <v>940</v>
      </c>
    </row>
    <row r="370" spans="1:71" s="3" customFormat="1" ht="18.75" x14ac:dyDescent="0.25">
      <c r="A370" s="320" t="s">
        <v>941</v>
      </c>
      <c r="B370" s="321"/>
      <c r="C370" s="321"/>
      <c r="D370" s="321"/>
      <c r="E370" s="321"/>
      <c r="F370" s="321"/>
      <c r="G370" s="321"/>
      <c r="H370" s="321"/>
      <c r="I370" s="321"/>
      <c r="J370" s="321"/>
      <c r="K370" s="322"/>
      <c r="L370" s="61"/>
      <c r="M370" s="61"/>
      <c r="N370" s="61"/>
      <c r="O370" s="61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R370" s="41"/>
      <c r="BS370" s="2" t="s">
        <v>941</v>
      </c>
    </row>
    <row r="371" spans="1:71" s="3" customFormat="1" ht="18.75" x14ac:dyDescent="0.25">
      <c r="A371" s="320" t="s">
        <v>4550</v>
      </c>
      <c r="B371" s="321"/>
      <c r="C371" s="321"/>
      <c r="D371" s="321"/>
      <c r="E371" s="321"/>
      <c r="F371" s="321"/>
      <c r="G371" s="321"/>
      <c r="H371" s="321"/>
      <c r="I371" s="321"/>
      <c r="J371" s="321"/>
      <c r="K371" s="322"/>
      <c r="L371" s="61">
        <v>41790</v>
      </c>
      <c r="M371" s="61"/>
      <c r="N371" s="61"/>
      <c r="O371" s="61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BR371" s="41"/>
      <c r="BS371" s="2" t="s">
        <v>4550</v>
      </c>
    </row>
    <row r="372" spans="1:71" s="3" customFormat="1" ht="18.75" x14ac:dyDescent="0.25">
      <c r="A372" s="320" t="s">
        <v>4551</v>
      </c>
      <c r="B372" s="321"/>
      <c r="C372" s="321"/>
      <c r="D372" s="321"/>
      <c r="E372" s="321"/>
      <c r="F372" s="321"/>
      <c r="G372" s="321"/>
      <c r="H372" s="321"/>
      <c r="I372" s="321"/>
      <c r="J372" s="321"/>
      <c r="K372" s="322"/>
      <c r="L372" s="61">
        <v>160795</v>
      </c>
      <c r="M372" s="61"/>
      <c r="N372" s="61"/>
      <c r="O372" s="61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R372" s="41"/>
      <c r="BS372" s="2" t="s">
        <v>4551</v>
      </c>
    </row>
    <row r="373" spans="1:71" s="3" customFormat="1" ht="18.75" x14ac:dyDescent="0.25">
      <c r="A373" s="320" t="s">
        <v>4552</v>
      </c>
      <c r="B373" s="321"/>
      <c r="C373" s="321"/>
      <c r="D373" s="321"/>
      <c r="E373" s="321"/>
      <c r="F373" s="321"/>
      <c r="G373" s="321"/>
      <c r="H373" s="321"/>
      <c r="I373" s="321"/>
      <c r="J373" s="321"/>
      <c r="K373" s="322"/>
      <c r="L373" s="61">
        <v>902491</v>
      </c>
      <c r="M373" s="61"/>
      <c r="N373" s="61"/>
      <c r="O373" s="61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BR373" s="41"/>
      <c r="BS373" s="2" t="s">
        <v>4552</v>
      </c>
    </row>
    <row r="374" spans="1:71" s="3" customFormat="1" ht="18.75" x14ac:dyDescent="0.25">
      <c r="A374" s="317" t="s">
        <v>945</v>
      </c>
      <c r="B374" s="318"/>
      <c r="C374" s="318"/>
      <c r="D374" s="318"/>
      <c r="E374" s="318"/>
      <c r="F374" s="318"/>
      <c r="G374" s="318"/>
      <c r="H374" s="318"/>
      <c r="I374" s="318"/>
      <c r="J374" s="318"/>
      <c r="K374" s="319"/>
      <c r="L374" s="39">
        <v>582995</v>
      </c>
      <c r="M374" s="39"/>
      <c r="N374" s="39"/>
      <c r="O374" s="39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BR374" s="41" t="s">
        <v>945</v>
      </c>
    </row>
    <row r="375" spans="1:71" s="3" customFormat="1" ht="18.75" x14ac:dyDescent="0.25">
      <c r="A375" s="320" t="s">
        <v>941</v>
      </c>
      <c r="B375" s="321"/>
      <c r="C375" s="321"/>
      <c r="D375" s="321"/>
      <c r="E375" s="321"/>
      <c r="F375" s="321"/>
      <c r="G375" s="321"/>
      <c r="H375" s="321"/>
      <c r="I375" s="321"/>
      <c r="J375" s="321"/>
      <c r="K375" s="322"/>
      <c r="L375" s="61"/>
      <c r="M375" s="61"/>
      <c r="N375" s="61"/>
      <c r="O375" s="61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BR375" s="41"/>
      <c r="BS375" s="2" t="s">
        <v>941</v>
      </c>
    </row>
    <row r="376" spans="1:71" s="3" customFormat="1" ht="18.75" x14ac:dyDescent="0.25">
      <c r="A376" s="320" t="s">
        <v>4553</v>
      </c>
      <c r="B376" s="321"/>
      <c r="C376" s="321"/>
      <c r="D376" s="321"/>
      <c r="E376" s="321"/>
      <c r="F376" s="321"/>
      <c r="G376" s="321"/>
      <c r="H376" s="321"/>
      <c r="I376" s="321"/>
      <c r="J376" s="321"/>
      <c r="K376" s="322"/>
      <c r="L376" s="61">
        <v>18782</v>
      </c>
      <c r="M376" s="61"/>
      <c r="N376" s="61"/>
      <c r="O376" s="61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BR376" s="41"/>
      <c r="BS376" s="2" t="s">
        <v>4553</v>
      </c>
    </row>
    <row r="377" spans="1:71" s="3" customFormat="1" ht="18.75" x14ac:dyDescent="0.25">
      <c r="A377" s="320" t="s">
        <v>4554</v>
      </c>
      <c r="B377" s="321"/>
      <c r="C377" s="321"/>
      <c r="D377" s="321"/>
      <c r="E377" s="321"/>
      <c r="F377" s="321"/>
      <c r="G377" s="321"/>
      <c r="H377" s="321"/>
      <c r="I377" s="321"/>
      <c r="J377" s="321"/>
      <c r="K377" s="322"/>
      <c r="L377" s="61">
        <v>474506</v>
      </c>
      <c r="M377" s="61"/>
      <c r="N377" s="61"/>
      <c r="O377" s="61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R377" s="41"/>
      <c r="BS377" s="2" t="s">
        <v>4554</v>
      </c>
    </row>
    <row r="378" spans="1:71" s="3" customFormat="1" ht="18.75" x14ac:dyDescent="0.25">
      <c r="A378" s="320" t="s">
        <v>4555</v>
      </c>
      <c r="B378" s="321"/>
      <c r="C378" s="321"/>
      <c r="D378" s="321"/>
      <c r="E378" s="321"/>
      <c r="F378" s="321"/>
      <c r="G378" s="321"/>
      <c r="H378" s="321"/>
      <c r="I378" s="321"/>
      <c r="J378" s="321"/>
      <c r="K378" s="322"/>
      <c r="L378" s="61">
        <v>89707</v>
      </c>
      <c r="M378" s="61"/>
      <c r="N378" s="61"/>
      <c r="O378" s="61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R378" s="41"/>
      <c r="BS378" s="2" t="s">
        <v>4555</v>
      </c>
    </row>
    <row r="379" spans="1:71" s="3" customFormat="1" ht="18.75" x14ac:dyDescent="0.25">
      <c r="A379" s="317" t="s">
        <v>951</v>
      </c>
      <c r="B379" s="318"/>
      <c r="C379" s="318"/>
      <c r="D379" s="318"/>
      <c r="E379" s="318"/>
      <c r="F379" s="318"/>
      <c r="G379" s="318"/>
      <c r="H379" s="318"/>
      <c r="I379" s="318"/>
      <c r="J379" s="318"/>
      <c r="K379" s="319"/>
      <c r="L379" s="39"/>
      <c r="M379" s="39"/>
      <c r="N379" s="39"/>
      <c r="O379" s="39"/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BR379" s="41" t="s">
        <v>951</v>
      </c>
    </row>
    <row r="380" spans="1:71" s="3" customFormat="1" ht="18.75" x14ac:dyDescent="0.25">
      <c r="A380" s="320" t="s">
        <v>952</v>
      </c>
      <c r="B380" s="321"/>
      <c r="C380" s="321"/>
      <c r="D380" s="321"/>
      <c r="E380" s="321"/>
      <c r="F380" s="321"/>
      <c r="G380" s="321"/>
      <c r="H380" s="321"/>
      <c r="I380" s="321"/>
      <c r="J380" s="321"/>
      <c r="K380" s="322"/>
      <c r="L380" s="61"/>
      <c r="M380" s="61"/>
      <c r="N380" s="61"/>
      <c r="O380" s="61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R380" s="41"/>
      <c r="BS380" s="2" t="s">
        <v>952</v>
      </c>
    </row>
    <row r="381" spans="1:71" s="3" customFormat="1" ht="18.75" x14ac:dyDescent="0.25">
      <c r="A381" s="320" t="s">
        <v>1773</v>
      </c>
      <c r="B381" s="321"/>
      <c r="C381" s="321"/>
      <c r="D381" s="321"/>
      <c r="E381" s="321"/>
      <c r="F381" s="321"/>
      <c r="G381" s="321"/>
      <c r="H381" s="321"/>
      <c r="I381" s="321"/>
      <c r="J381" s="321"/>
      <c r="K381" s="322"/>
      <c r="L381" s="61"/>
      <c r="M381" s="61"/>
      <c r="N381" s="61"/>
      <c r="O381" s="61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BR381" s="41"/>
      <c r="BS381" s="2" t="s">
        <v>1773</v>
      </c>
    </row>
    <row r="382" spans="1:71" s="3" customFormat="1" ht="18.75" x14ac:dyDescent="0.25">
      <c r="A382" s="320" t="s">
        <v>4556</v>
      </c>
      <c r="B382" s="321"/>
      <c r="C382" s="321"/>
      <c r="D382" s="321"/>
      <c r="E382" s="321"/>
      <c r="F382" s="321"/>
      <c r="G382" s="321"/>
      <c r="H382" s="321"/>
      <c r="I382" s="321"/>
      <c r="J382" s="321"/>
      <c r="K382" s="322"/>
      <c r="L382" s="61">
        <v>26629955</v>
      </c>
      <c r="M382" s="61"/>
      <c r="N382" s="61"/>
      <c r="O382" s="61">
        <v>26629955</v>
      </c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R382" s="41"/>
      <c r="BS382" s="2" t="s">
        <v>4556</v>
      </c>
    </row>
    <row r="383" spans="1:71" s="3" customFormat="1" ht="18.75" x14ac:dyDescent="0.25">
      <c r="A383" s="320" t="s">
        <v>1778</v>
      </c>
      <c r="B383" s="321"/>
      <c r="C383" s="321"/>
      <c r="D383" s="321"/>
      <c r="E383" s="321"/>
      <c r="F383" s="321"/>
      <c r="G383" s="321"/>
      <c r="H383" s="321"/>
      <c r="I383" s="321"/>
      <c r="J383" s="321"/>
      <c r="K383" s="322"/>
      <c r="L383" s="61"/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R383" s="41"/>
      <c r="BS383" s="2" t="s">
        <v>1778</v>
      </c>
    </row>
    <row r="384" spans="1:71" s="3" customFormat="1" ht="18.75" x14ac:dyDescent="0.25">
      <c r="A384" s="320" t="s">
        <v>4557</v>
      </c>
      <c r="B384" s="321"/>
      <c r="C384" s="321"/>
      <c r="D384" s="321"/>
      <c r="E384" s="321"/>
      <c r="F384" s="321"/>
      <c r="G384" s="321"/>
      <c r="H384" s="321"/>
      <c r="I384" s="321"/>
      <c r="J384" s="321"/>
      <c r="K384" s="322"/>
      <c r="L384" s="61">
        <v>46955</v>
      </c>
      <c r="M384" s="61">
        <v>46955</v>
      </c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R384" s="41"/>
      <c r="BS384" s="2" t="s">
        <v>4557</v>
      </c>
    </row>
    <row r="385" spans="1:71" s="3" customFormat="1" ht="18.75" x14ac:dyDescent="0.25">
      <c r="A385" s="320" t="s">
        <v>4558</v>
      </c>
      <c r="B385" s="321"/>
      <c r="C385" s="321"/>
      <c r="D385" s="321"/>
      <c r="E385" s="321"/>
      <c r="F385" s="321"/>
      <c r="G385" s="321"/>
      <c r="H385" s="321"/>
      <c r="I385" s="321"/>
      <c r="J385" s="321"/>
      <c r="K385" s="322"/>
      <c r="L385" s="61">
        <v>41790</v>
      </c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R385" s="41"/>
      <c r="BS385" s="2" t="s">
        <v>4558</v>
      </c>
    </row>
    <row r="386" spans="1:71" s="3" customFormat="1" ht="18.75" x14ac:dyDescent="0.25">
      <c r="A386" s="320" t="s">
        <v>4559</v>
      </c>
      <c r="B386" s="321"/>
      <c r="C386" s="321"/>
      <c r="D386" s="321"/>
      <c r="E386" s="321"/>
      <c r="F386" s="321"/>
      <c r="G386" s="321"/>
      <c r="H386" s="321"/>
      <c r="I386" s="321"/>
      <c r="J386" s="321"/>
      <c r="K386" s="322"/>
      <c r="L386" s="61">
        <v>18782</v>
      </c>
      <c r="M386" s="61"/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R386" s="41"/>
      <c r="BS386" s="2" t="s">
        <v>4559</v>
      </c>
    </row>
    <row r="387" spans="1:71" s="3" customFormat="1" ht="18.75" x14ac:dyDescent="0.25">
      <c r="A387" s="320" t="s">
        <v>957</v>
      </c>
      <c r="B387" s="321"/>
      <c r="C387" s="321"/>
      <c r="D387" s="321"/>
      <c r="E387" s="321"/>
      <c r="F387" s="321"/>
      <c r="G387" s="321"/>
      <c r="H387" s="321"/>
      <c r="I387" s="321"/>
      <c r="J387" s="321"/>
      <c r="K387" s="322"/>
      <c r="L387" s="61">
        <v>107527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R387" s="41"/>
      <c r="BS387" s="2" t="s">
        <v>957</v>
      </c>
    </row>
    <row r="388" spans="1:71" s="3" customFormat="1" ht="18.75" x14ac:dyDescent="0.25">
      <c r="A388" s="320" t="s">
        <v>958</v>
      </c>
      <c r="B388" s="321"/>
      <c r="C388" s="321"/>
      <c r="D388" s="321"/>
      <c r="E388" s="321"/>
      <c r="F388" s="321"/>
      <c r="G388" s="321"/>
      <c r="H388" s="321"/>
      <c r="I388" s="321"/>
      <c r="J388" s="321"/>
      <c r="K388" s="322"/>
      <c r="L388" s="61">
        <v>26737482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R388" s="41"/>
      <c r="BS388" s="2" t="s">
        <v>958</v>
      </c>
    </row>
    <row r="389" spans="1:71" s="3" customFormat="1" ht="18.75" x14ac:dyDescent="0.25">
      <c r="A389" s="320" t="s">
        <v>959</v>
      </c>
      <c r="B389" s="321"/>
      <c r="C389" s="321"/>
      <c r="D389" s="321"/>
      <c r="E389" s="321"/>
      <c r="F389" s="321"/>
      <c r="G389" s="321"/>
      <c r="H389" s="321"/>
      <c r="I389" s="321"/>
      <c r="J389" s="321"/>
      <c r="K389" s="322"/>
      <c r="L389" s="61"/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R389" s="41"/>
      <c r="BS389" s="2" t="s">
        <v>959</v>
      </c>
    </row>
    <row r="390" spans="1:71" s="3" customFormat="1" ht="18.75" x14ac:dyDescent="0.25">
      <c r="A390" s="320" t="s">
        <v>960</v>
      </c>
      <c r="B390" s="321"/>
      <c r="C390" s="321"/>
      <c r="D390" s="321"/>
      <c r="E390" s="321"/>
      <c r="F390" s="321"/>
      <c r="G390" s="321"/>
      <c r="H390" s="321"/>
      <c r="I390" s="321"/>
      <c r="J390" s="321"/>
      <c r="K390" s="322"/>
      <c r="L390" s="61"/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R390" s="41"/>
      <c r="BS390" s="2" t="s">
        <v>960</v>
      </c>
    </row>
    <row r="391" spans="1:71" s="3" customFormat="1" ht="22.5" x14ac:dyDescent="0.25">
      <c r="A391" s="320" t="s">
        <v>4560</v>
      </c>
      <c r="B391" s="321"/>
      <c r="C391" s="321"/>
      <c r="D391" s="321"/>
      <c r="E391" s="321"/>
      <c r="F391" s="321"/>
      <c r="G391" s="321"/>
      <c r="H391" s="321"/>
      <c r="I391" s="321"/>
      <c r="J391" s="321"/>
      <c r="K391" s="322"/>
      <c r="L391" s="61">
        <v>8477512</v>
      </c>
      <c r="M391" s="61">
        <v>896832</v>
      </c>
      <c r="N391" s="61" t="s">
        <v>4549</v>
      </c>
      <c r="O391" s="61">
        <v>7383172</v>
      </c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R391" s="41"/>
      <c r="BS391" s="2" t="s">
        <v>4560</v>
      </c>
    </row>
    <row r="392" spans="1:71" s="3" customFormat="1" ht="18.75" x14ac:dyDescent="0.25">
      <c r="A392" s="320" t="s">
        <v>4561</v>
      </c>
      <c r="B392" s="321"/>
      <c r="C392" s="321"/>
      <c r="D392" s="321"/>
      <c r="E392" s="321"/>
      <c r="F392" s="321"/>
      <c r="G392" s="321"/>
      <c r="H392" s="321"/>
      <c r="I392" s="321"/>
      <c r="J392" s="321"/>
      <c r="K392" s="322"/>
      <c r="L392" s="61">
        <v>902491</v>
      </c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R392" s="41"/>
      <c r="BS392" s="2" t="s">
        <v>4561</v>
      </c>
    </row>
    <row r="393" spans="1:71" s="3" customFormat="1" ht="15" x14ac:dyDescent="0.25">
      <c r="A393" s="320" t="s">
        <v>4562</v>
      </c>
      <c r="B393" s="321"/>
      <c r="C393" s="321"/>
      <c r="D393" s="321"/>
      <c r="E393" s="321"/>
      <c r="F393" s="321"/>
      <c r="G393" s="321"/>
      <c r="H393" s="321"/>
      <c r="I393" s="321"/>
      <c r="J393" s="321"/>
      <c r="K393" s="322"/>
      <c r="L393" s="61">
        <v>474506</v>
      </c>
      <c r="M393" s="61"/>
      <c r="N393" s="61"/>
      <c r="O393" s="61"/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  <c r="Z393" s="1"/>
      <c r="BR393" s="41"/>
      <c r="BS393" s="2" t="s">
        <v>4562</v>
      </c>
    </row>
    <row r="394" spans="1:71" s="3" customFormat="1" ht="18" x14ac:dyDescent="0.25">
      <c r="A394" s="320" t="s">
        <v>957</v>
      </c>
      <c r="B394" s="321"/>
      <c r="C394" s="321"/>
      <c r="D394" s="321"/>
      <c r="E394" s="321"/>
      <c r="F394" s="321"/>
      <c r="G394" s="321"/>
      <c r="H394" s="321"/>
      <c r="I394" s="321"/>
      <c r="J394" s="321"/>
      <c r="K394" s="322"/>
      <c r="L394" s="61">
        <v>9854509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8"/>
      <c r="Z394" s="1"/>
      <c r="BR394" s="41"/>
      <c r="BS394" s="2" t="s">
        <v>957</v>
      </c>
    </row>
    <row r="395" spans="1:71" s="3" customFormat="1" ht="18" x14ac:dyDescent="0.25">
      <c r="A395" s="320" t="s">
        <v>979</v>
      </c>
      <c r="B395" s="321"/>
      <c r="C395" s="321"/>
      <c r="D395" s="321"/>
      <c r="E395" s="321"/>
      <c r="F395" s="321"/>
      <c r="G395" s="321"/>
      <c r="H395" s="321"/>
      <c r="I395" s="321"/>
      <c r="J395" s="321"/>
      <c r="K395" s="322"/>
      <c r="L395" s="61"/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8"/>
      <c r="Z395" s="1"/>
      <c r="BR395" s="41"/>
      <c r="BS395" s="2" t="s">
        <v>979</v>
      </c>
    </row>
    <row r="396" spans="1:71" s="3" customFormat="1" ht="18" x14ac:dyDescent="0.25">
      <c r="A396" s="320" t="s">
        <v>4563</v>
      </c>
      <c r="B396" s="321"/>
      <c r="C396" s="321"/>
      <c r="D396" s="321"/>
      <c r="E396" s="321"/>
      <c r="F396" s="321"/>
      <c r="G396" s="321"/>
      <c r="H396" s="321"/>
      <c r="I396" s="321"/>
      <c r="J396" s="321"/>
      <c r="K396" s="322"/>
      <c r="L396" s="61">
        <v>175699</v>
      </c>
      <c r="M396" s="61">
        <v>169258</v>
      </c>
      <c r="N396" s="61"/>
      <c r="O396" s="61">
        <v>6441</v>
      </c>
      <c r="P396" s="154"/>
      <c r="Q396" s="154"/>
      <c r="R396" s="154"/>
      <c r="S396" s="154"/>
      <c r="T396" s="154"/>
      <c r="U396" s="154"/>
      <c r="V396" s="172"/>
      <c r="W396" s="159"/>
      <c r="X396" s="158"/>
      <c r="Y396" s="188"/>
      <c r="Z396" s="1"/>
      <c r="BR396" s="41"/>
      <c r="BS396" s="2" t="s">
        <v>4563</v>
      </c>
    </row>
    <row r="397" spans="1:71" s="3" customFormat="1" ht="18" x14ac:dyDescent="0.25">
      <c r="A397" s="320" t="s">
        <v>4564</v>
      </c>
      <c r="B397" s="321"/>
      <c r="C397" s="321"/>
      <c r="D397" s="321"/>
      <c r="E397" s="321"/>
      <c r="F397" s="321"/>
      <c r="G397" s="321"/>
      <c r="H397" s="321"/>
      <c r="I397" s="321"/>
      <c r="J397" s="321"/>
      <c r="K397" s="322"/>
      <c r="L397" s="61">
        <v>160795</v>
      </c>
      <c r="M397" s="61"/>
      <c r="N397" s="61"/>
      <c r="O397" s="61"/>
      <c r="P397" s="1"/>
      <c r="Q397" s="1"/>
      <c r="R397" s="1"/>
      <c r="S397" s="1"/>
      <c r="T397" s="1"/>
      <c r="U397" s="1"/>
      <c r="V397" s="179"/>
      <c r="W397" s="171"/>
      <c r="X397" s="170"/>
      <c r="Y397" s="188"/>
      <c r="Z397" s="1"/>
      <c r="BR397" s="41"/>
      <c r="BS397" s="2" t="s">
        <v>4564</v>
      </c>
    </row>
    <row r="398" spans="1:71" s="3" customFormat="1" ht="18" x14ac:dyDescent="0.25">
      <c r="A398" s="320" t="s">
        <v>4565</v>
      </c>
      <c r="B398" s="321"/>
      <c r="C398" s="321"/>
      <c r="D398" s="321"/>
      <c r="E398" s="321"/>
      <c r="F398" s="321"/>
      <c r="G398" s="321"/>
      <c r="H398" s="321"/>
      <c r="I398" s="321"/>
      <c r="J398" s="321"/>
      <c r="K398" s="322"/>
      <c r="L398" s="61">
        <v>89707</v>
      </c>
      <c r="M398" s="61"/>
      <c r="N398" s="61"/>
      <c r="O398" s="61"/>
      <c r="P398" s="1"/>
      <c r="Q398" s="1"/>
      <c r="R398" s="1"/>
      <c r="S398" s="1"/>
      <c r="T398" s="1"/>
      <c r="U398" s="1"/>
      <c r="V398" s="179"/>
      <c r="W398" s="171"/>
      <c r="X398" s="170"/>
      <c r="Y398" s="188"/>
      <c r="Z398" s="1"/>
      <c r="BR398" s="41"/>
      <c r="BS398" s="2" t="s">
        <v>4565</v>
      </c>
    </row>
    <row r="399" spans="1:71" s="3" customFormat="1" ht="18" x14ac:dyDescent="0.25">
      <c r="A399" s="320" t="s">
        <v>957</v>
      </c>
      <c r="B399" s="321"/>
      <c r="C399" s="321"/>
      <c r="D399" s="321"/>
      <c r="E399" s="321"/>
      <c r="F399" s="321"/>
      <c r="G399" s="321"/>
      <c r="H399" s="321"/>
      <c r="I399" s="321"/>
      <c r="J399" s="321"/>
      <c r="K399" s="322"/>
      <c r="L399" s="61">
        <v>426201</v>
      </c>
      <c r="M399" s="61"/>
      <c r="N399" s="61"/>
      <c r="O399" s="61"/>
      <c r="P399" s="1"/>
      <c r="Q399" s="1"/>
      <c r="R399" s="1"/>
      <c r="S399" s="1"/>
      <c r="T399" s="1"/>
      <c r="U399" s="1"/>
      <c r="V399" s="179"/>
      <c r="W399" s="171"/>
      <c r="X399" s="170"/>
      <c r="Y399" s="188"/>
      <c r="Z399" s="1"/>
      <c r="BR399" s="41"/>
      <c r="BS399" s="2" t="s">
        <v>957</v>
      </c>
    </row>
    <row r="400" spans="1:71" s="3" customFormat="1" ht="18" x14ac:dyDescent="0.25">
      <c r="A400" s="320" t="s">
        <v>958</v>
      </c>
      <c r="B400" s="321"/>
      <c r="C400" s="321"/>
      <c r="D400" s="321"/>
      <c r="E400" s="321"/>
      <c r="F400" s="321"/>
      <c r="G400" s="321"/>
      <c r="H400" s="321"/>
      <c r="I400" s="321"/>
      <c r="J400" s="321"/>
      <c r="K400" s="322"/>
      <c r="L400" s="61">
        <v>10280710</v>
      </c>
      <c r="M400" s="61"/>
      <c r="N400" s="61"/>
      <c r="O400" s="61"/>
      <c r="P400" s="1"/>
      <c r="Q400" s="1"/>
      <c r="R400" s="1"/>
      <c r="S400" s="1"/>
      <c r="T400" s="1"/>
      <c r="U400" s="1"/>
      <c r="V400" s="179"/>
      <c r="W400" s="171"/>
      <c r="X400" s="170"/>
      <c r="Y400" s="188"/>
      <c r="Z400" s="1"/>
      <c r="BR400" s="41"/>
      <c r="BS400" s="2" t="s">
        <v>958</v>
      </c>
    </row>
    <row r="401" spans="1:72" s="3" customFormat="1" ht="18" x14ac:dyDescent="0.25">
      <c r="A401" s="320" t="s">
        <v>983</v>
      </c>
      <c r="B401" s="321"/>
      <c r="C401" s="321"/>
      <c r="D401" s="321"/>
      <c r="E401" s="321"/>
      <c r="F401" s="321"/>
      <c r="G401" s="321"/>
      <c r="H401" s="321"/>
      <c r="I401" s="321"/>
      <c r="J401" s="321"/>
      <c r="K401" s="322"/>
      <c r="L401" s="61"/>
      <c r="M401" s="61"/>
      <c r="N401" s="61"/>
      <c r="O401" s="61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Z401" s="1"/>
      <c r="BR401" s="41"/>
      <c r="BS401" s="2" t="s">
        <v>983</v>
      </c>
    </row>
    <row r="402" spans="1:72" s="3" customFormat="1" ht="18" x14ac:dyDescent="0.25">
      <c r="A402" s="320" t="s">
        <v>986</v>
      </c>
      <c r="B402" s="321"/>
      <c r="C402" s="321"/>
      <c r="D402" s="321"/>
      <c r="E402" s="321"/>
      <c r="F402" s="321"/>
      <c r="G402" s="321"/>
      <c r="H402" s="321"/>
      <c r="I402" s="321"/>
      <c r="J402" s="321"/>
      <c r="K402" s="322"/>
      <c r="L402" s="61"/>
      <c r="M402" s="61"/>
      <c r="N402" s="61"/>
      <c r="O402" s="61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Z402" s="1"/>
      <c r="BR402" s="41"/>
      <c r="BS402" s="2" t="s">
        <v>986</v>
      </c>
    </row>
    <row r="403" spans="1:72" s="3" customFormat="1" ht="18" x14ac:dyDescent="0.25">
      <c r="A403" s="320" t="s">
        <v>4566</v>
      </c>
      <c r="B403" s="321"/>
      <c r="C403" s="321"/>
      <c r="D403" s="321"/>
      <c r="E403" s="321"/>
      <c r="F403" s="321"/>
      <c r="G403" s="321"/>
      <c r="H403" s="321"/>
      <c r="I403" s="321"/>
      <c r="J403" s="321"/>
      <c r="K403" s="322"/>
      <c r="L403" s="61">
        <v>6204105</v>
      </c>
      <c r="M403" s="61"/>
      <c r="N403" s="61"/>
      <c r="O403" s="61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Z403" s="1"/>
      <c r="BR403" s="41"/>
      <c r="BS403" s="2" t="s">
        <v>4566</v>
      </c>
    </row>
    <row r="404" spans="1:72" s="3" customFormat="1" ht="18" x14ac:dyDescent="0.25">
      <c r="A404" s="320" t="s">
        <v>958</v>
      </c>
      <c r="B404" s="321"/>
      <c r="C404" s="321"/>
      <c r="D404" s="321"/>
      <c r="E404" s="321"/>
      <c r="F404" s="321"/>
      <c r="G404" s="321"/>
      <c r="H404" s="321"/>
      <c r="I404" s="321"/>
      <c r="J404" s="321"/>
      <c r="K404" s="322"/>
      <c r="L404" s="61">
        <v>6204105</v>
      </c>
      <c r="M404" s="61"/>
      <c r="N404" s="61"/>
      <c r="O404" s="61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Z404" s="1"/>
      <c r="BR404" s="41"/>
      <c r="BS404" s="2" t="s">
        <v>958</v>
      </c>
    </row>
    <row r="405" spans="1:72" s="3" customFormat="1" ht="18" x14ac:dyDescent="0.25">
      <c r="A405" s="320" t="s">
        <v>988</v>
      </c>
      <c r="B405" s="321"/>
      <c r="C405" s="321"/>
      <c r="D405" s="321"/>
      <c r="E405" s="321"/>
      <c r="F405" s="321"/>
      <c r="G405" s="321"/>
      <c r="H405" s="321"/>
      <c r="I405" s="321"/>
      <c r="J405" s="321"/>
      <c r="K405" s="322"/>
      <c r="L405" s="61">
        <v>43222297</v>
      </c>
      <c r="M405" s="61"/>
      <c r="N405" s="61"/>
      <c r="O405" s="61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Z405" s="1"/>
      <c r="BR405" s="41"/>
      <c r="BS405" s="2" t="s">
        <v>988</v>
      </c>
    </row>
    <row r="406" spans="1:72" s="3" customFormat="1" ht="18" x14ac:dyDescent="0.25">
      <c r="A406" s="320" t="s">
        <v>989</v>
      </c>
      <c r="B406" s="321"/>
      <c r="C406" s="321"/>
      <c r="D406" s="321"/>
      <c r="E406" s="321"/>
      <c r="F406" s="321"/>
      <c r="G406" s="321"/>
      <c r="H406" s="321"/>
      <c r="I406" s="321"/>
      <c r="J406" s="321"/>
      <c r="K406" s="322"/>
      <c r="L406" s="61"/>
      <c r="M406" s="61"/>
      <c r="N406" s="61"/>
      <c r="O406" s="61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Z406" s="1"/>
      <c r="BR406" s="41"/>
      <c r="BS406" s="2" t="s">
        <v>989</v>
      </c>
    </row>
    <row r="407" spans="1:72" s="3" customFormat="1" ht="18" x14ac:dyDescent="0.25">
      <c r="A407" s="320" t="s">
        <v>1024</v>
      </c>
      <c r="B407" s="321"/>
      <c r="C407" s="321"/>
      <c r="D407" s="321"/>
      <c r="E407" s="321"/>
      <c r="F407" s="321"/>
      <c r="G407" s="321"/>
      <c r="H407" s="321"/>
      <c r="I407" s="321"/>
      <c r="J407" s="321"/>
      <c r="K407" s="322"/>
      <c r="L407" s="61">
        <v>1113045</v>
      </c>
      <c r="M407" s="61"/>
      <c r="N407" s="61"/>
      <c r="O407" s="61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Z407" s="1"/>
      <c r="BR407" s="41"/>
      <c r="BS407" s="2" t="s">
        <v>1024</v>
      </c>
    </row>
    <row r="408" spans="1:72" s="3" customFormat="1" ht="18" x14ac:dyDescent="0.25">
      <c r="A408" s="320" t="s">
        <v>990</v>
      </c>
      <c r="B408" s="321"/>
      <c r="C408" s="321"/>
      <c r="D408" s="321"/>
      <c r="E408" s="321"/>
      <c r="F408" s="321"/>
      <c r="G408" s="321"/>
      <c r="H408" s="321"/>
      <c r="I408" s="321"/>
      <c r="J408" s="321"/>
      <c r="K408" s="322"/>
      <c r="L408" s="61">
        <v>34019568</v>
      </c>
      <c r="M408" s="61"/>
      <c r="N408" s="61"/>
      <c r="O408" s="61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Z408" s="1"/>
      <c r="BR408" s="41"/>
      <c r="BS408" s="2" t="s">
        <v>990</v>
      </c>
    </row>
    <row r="409" spans="1:72" s="3" customFormat="1" ht="18" x14ac:dyDescent="0.25">
      <c r="A409" s="320" t="s">
        <v>991</v>
      </c>
      <c r="B409" s="321"/>
      <c r="C409" s="321"/>
      <c r="D409" s="321"/>
      <c r="E409" s="321"/>
      <c r="F409" s="321"/>
      <c r="G409" s="321"/>
      <c r="H409" s="321"/>
      <c r="I409" s="321"/>
      <c r="J409" s="321"/>
      <c r="K409" s="322"/>
      <c r="L409" s="61">
        <v>197508</v>
      </c>
      <c r="M409" s="61"/>
      <c r="N409" s="61"/>
      <c r="O409" s="61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Z409" s="1"/>
      <c r="BR409" s="41"/>
      <c r="BS409" s="2" t="s">
        <v>991</v>
      </c>
    </row>
    <row r="410" spans="1:72" s="3" customFormat="1" ht="18" x14ac:dyDescent="0.25">
      <c r="A410" s="320" t="s">
        <v>1025</v>
      </c>
      <c r="B410" s="321"/>
      <c r="C410" s="321"/>
      <c r="D410" s="321"/>
      <c r="E410" s="321"/>
      <c r="F410" s="321"/>
      <c r="G410" s="321"/>
      <c r="H410" s="321"/>
      <c r="I410" s="321"/>
      <c r="J410" s="321"/>
      <c r="K410" s="322"/>
      <c r="L410" s="61">
        <v>33571</v>
      </c>
      <c r="M410" s="61"/>
      <c r="N410" s="61"/>
      <c r="O410" s="61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Z410" s="1"/>
      <c r="BR410" s="41"/>
      <c r="BS410" s="2" t="s">
        <v>1025</v>
      </c>
    </row>
    <row r="411" spans="1:72" s="3" customFormat="1" ht="18" x14ac:dyDescent="0.25">
      <c r="A411" s="320" t="s">
        <v>993</v>
      </c>
      <c r="B411" s="321"/>
      <c r="C411" s="321"/>
      <c r="D411" s="321"/>
      <c r="E411" s="321"/>
      <c r="F411" s="321"/>
      <c r="G411" s="321"/>
      <c r="H411" s="321"/>
      <c r="I411" s="321"/>
      <c r="J411" s="321"/>
      <c r="K411" s="322"/>
      <c r="L411" s="61">
        <v>6204105</v>
      </c>
      <c r="M411" s="61"/>
      <c r="N411" s="61"/>
      <c r="O411" s="61"/>
      <c r="P411" s="1"/>
      <c r="Q411" s="1"/>
      <c r="R411" s="1"/>
      <c r="S411" s="1"/>
      <c r="T411" s="1"/>
      <c r="U411" s="1"/>
      <c r="V411" s="179"/>
      <c r="W411" s="171"/>
      <c r="X411" s="170"/>
      <c r="Y411" s="188"/>
      <c r="Z411" s="1"/>
      <c r="BR411" s="41"/>
      <c r="BS411" s="2" t="s">
        <v>993</v>
      </c>
    </row>
    <row r="412" spans="1:72" s="3" customFormat="1" ht="18" x14ac:dyDescent="0.25">
      <c r="A412" s="320" t="s">
        <v>994</v>
      </c>
      <c r="B412" s="321"/>
      <c r="C412" s="321"/>
      <c r="D412" s="321"/>
      <c r="E412" s="321"/>
      <c r="F412" s="321"/>
      <c r="G412" s="321"/>
      <c r="H412" s="321"/>
      <c r="I412" s="321"/>
      <c r="J412" s="321"/>
      <c r="K412" s="322"/>
      <c r="L412" s="61">
        <v>1105076</v>
      </c>
      <c r="M412" s="61"/>
      <c r="N412" s="61"/>
      <c r="O412" s="61"/>
      <c r="P412" s="1"/>
      <c r="Q412" s="1"/>
      <c r="R412" s="1"/>
      <c r="S412" s="1"/>
      <c r="T412" s="1"/>
      <c r="U412" s="1"/>
      <c r="V412" s="179"/>
      <c r="W412" s="171"/>
      <c r="X412" s="170"/>
      <c r="Y412" s="188"/>
      <c r="Z412" s="1"/>
      <c r="BR412" s="41"/>
      <c r="BS412" s="2" t="s">
        <v>994</v>
      </c>
    </row>
    <row r="413" spans="1:72" s="3" customFormat="1" ht="18" x14ac:dyDescent="0.25">
      <c r="A413" s="320" t="s">
        <v>995</v>
      </c>
      <c r="B413" s="321"/>
      <c r="C413" s="321"/>
      <c r="D413" s="321"/>
      <c r="E413" s="321"/>
      <c r="F413" s="321"/>
      <c r="G413" s="321"/>
      <c r="H413" s="321"/>
      <c r="I413" s="321"/>
      <c r="J413" s="321"/>
      <c r="K413" s="322"/>
      <c r="L413" s="61">
        <v>582995</v>
      </c>
      <c r="M413" s="61"/>
      <c r="N413" s="61"/>
      <c r="O413" s="61"/>
      <c r="P413" s="1"/>
      <c r="Q413" s="1"/>
      <c r="R413" s="1"/>
      <c r="S413" s="1"/>
      <c r="T413" s="1"/>
      <c r="U413" s="1"/>
      <c r="V413" s="179"/>
      <c r="W413" s="171"/>
      <c r="X413" s="170"/>
      <c r="Y413" s="188"/>
      <c r="Z413" s="1"/>
      <c r="BR413" s="41"/>
      <c r="BS413" s="2" t="s">
        <v>995</v>
      </c>
    </row>
    <row r="414" spans="1:72" s="3" customFormat="1" ht="18" x14ac:dyDescent="0.25">
      <c r="A414" s="320" t="s">
        <v>996</v>
      </c>
      <c r="B414" s="321"/>
      <c r="C414" s="321"/>
      <c r="D414" s="321"/>
      <c r="E414" s="321"/>
      <c r="F414" s="321"/>
      <c r="G414" s="321"/>
      <c r="H414" s="321"/>
      <c r="I414" s="321"/>
      <c r="J414" s="321"/>
      <c r="K414" s="322"/>
      <c r="L414" s="61">
        <v>37018192</v>
      </c>
      <c r="M414" s="61"/>
      <c r="N414" s="61"/>
      <c r="O414" s="61"/>
      <c r="P414" s="1"/>
      <c r="Q414" s="1"/>
      <c r="R414" s="1"/>
      <c r="S414" s="1"/>
      <c r="T414" s="1"/>
      <c r="U414" s="1"/>
      <c r="V414" s="179"/>
      <c r="W414" s="171"/>
      <c r="X414" s="170"/>
      <c r="Y414" s="188"/>
      <c r="Z414" s="1"/>
      <c r="BR414" s="41"/>
      <c r="BS414" s="2" t="s">
        <v>996</v>
      </c>
    </row>
    <row r="415" spans="1:72" s="3" customFormat="1" ht="18" x14ac:dyDescent="0.25">
      <c r="A415" s="320" t="s">
        <v>997</v>
      </c>
      <c r="B415" s="321"/>
      <c r="C415" s="321"/>
      <c r="D415" s="321"/>
      <c r="E415" s="321"/>
      <c r="F415" s="321"/>
      <c r="G415" s="321"/>
      <c r="H415" s="321"/>
      <c r="I415" s="321"/>
      <c r="J415" s="321"/>
      <c r="K415" s="322"/>
      <c r="L415" s="61">
        <v>1924946</v>
      </c>
      <c r="M415" s="61"/>
      <c r="N415" s="61"/>
      <c r="O415" s="61"/>
      <c r="P415" s="1"/>
      <c r="Q415" s="1"/>
      <c r="R415" s="1"/>
      <c r="S415" s="1"/>
      <c r="T415" s="1"/>
      <c r="U415" s="1"/>
      <c r="V415" s="179"/>
      <c r="W415" s="171"/>
      <c r="X415" s="170"/>
      <c r="Y415" s="188"/>
      <c r="Z415" s="1"/>
      <c r="BR415" s="41"/>
      <c r="BS415" s="2" t="s">
        <v>997</v>
      </c>
    </row>
    <row r="416" spans="1:72" s="3" customFormat="1" ht="18" x14ac:dyDescent="0.25">
      <c r="A416" s="317" t="s">
        <v>988</v>
      </c>
      <c r="B416" s="318"/>
      <c r="C416" s="318"/>
      <c r="D416" s="318"/>
      <c r="E416" s="318"/>
      <c r="F416" s="318"/>
      <c r="G416" s="318"/>
      <c r="H416" s="318"/>
      <c r="I416" s="318"/>
      <c r="J416" s="318"/>
      <c r="K416" s="319"/>
      <c r="L416" s="39">
        <v>38943138</v>
      </c>
      <c r="M416" s="39"/>
      <c r="N416" s="39"/>
      <c r="O416" s="39"/>
      <c r="P416" s="1"/>
      <c r="Q416" s="1"/>
      <c r="R416" s="1"/>
      <c r="S416" s="1"/>
      <c r="T416" s="1"/>
      <c r="U416" s="1"/>
      <c r="V416" s="179"/>
      <c r="W416" s="171"/>
      <c r="X416" s="170"/>
      <c r="Y416" s="188"/>
      <c r="Z416" s="1"/>
      <c r="BR416" s="41"/>
      <c r="BT416" s="41" t="s">
        <v>988</v>
      </c>
    </row>
    <row r="417" spans="1:95" s="3" customFormat="1" ht="18" x14ac:dyDescent="0.25">
      <c r="A417" s="320" t="s">
        <v>998</v>
      </c>
      <c r="B417" s="321"/>
      <c r="C417" s="321"/>
      <c r="D417" s="321"/>
      <c r="E417" s="321"/>
      <c r="F417" s="321"/>
      <c r="G417" s="321"/>
      <c r="H417" s="321"/>
      <c r="I417" s="321"/>
      <c r="J417" s="321"/>
      <c r="K417" s="322"/>
      <c r="L417" s="61">
        <v>817806</v>
      </c>
      <c r="M417" s="61"/>
      <c r="N417" s="61"/>
      <c r="O417" s="61"/>
      <c r="P417" s="1"/>
      <c r="Q417" s="1"/>
      <c r="R417" s="1"/>
      <c r="S417" s="1"/>
      <c r="T417" s="1"/>
      <c r="U417" s="1"/>
      <c r="V417" s="179"/>
      <c r="W417" s="171"/>
      <c r="X417" s="170"/>
      <c r="Y417" s="188"/>
      <c r="Z417" s="1"/>
      <c r="BR417" s="41"/>
      <c r="BS417" s="2" t="s">
        <v>998</v>
      </c>
      <c r="BT417" s="41"/>
    </row>
    <row r="418" spans="1:95" s="3" customFormat="1" ht="18" x14ac:dyDescent="0.25">
      <c r="A418" s="320" t="s">
        <v>999</v>
      </c>
      <c r="B418" s="321"/>
      <c r="C418" s="321"/>
      <c r="D418" s="321"/>
      <c r="E418" s="321"/>
      <c r="F418" s="321"/>
      <c r="G418" s="321"/>
      <c r="H418" s="321"/>
      <c r="I418" s="321"/>
      <c r="J418" s="321"/>
      <c r="K418" s="322"/>
      <c r="L418" s="61">
        <v>1363010</v>
      </c>
      <c r="M418" s="61"/>
      <c r="N418" s="61"/>
      <c r="O418" s="61"/>
      <c r="P418" s="1"/>
      <c r="Q418" s="1"/>
      <c r="R418" s="1"/>
      <c r="S418" s="1"/>
      <c r="T418" s="1"/>
      <c r="U418" s="1"/>
      <c r="V418" s="179"/>
      <c r="W418" s="171"/>
      <c r="X418" s="170"/>
      <c r="Y418" s="188"/>
      <c r="Z418" s="1"/>
      <c r="BR418" s="41"/>
      <c r="BS418" s="2" t="s">
        <v>999</v>
      </c>
      <c r="BT418" s="41"/>
    </row>
    <row r="419" spans="1:95" s="3" customFormat="1" ht="18" x14ac:dyDescent="0.25">
      <c r="A419" s="320" t="s">
        <v>1000</v>
      </c>
      <c r="B419" s="321"/>
      <c r="C419" s="321"/>
      <c r="D419" s="321"/>
      <c r="E419" s="321"/>
      <c r="F419" s="321"/>
      <c r="G419" s="321"/>
      <c r="H419" s="321"/>
      <c r="I419" s="321"/>
      <c r="J419" s="321"/>
      <c r="K419" s="322"/>
      <c r="L419" s="61">
        <v>973578</v>
      </c>
      <c r="M419" s="61"/>
      <c r="N419" s="61"/>
      <c r="O419" s="61"/>
      <c r="P419" s="1"/>
      <c r="Q419" s="1"/>
      <c r="R419" s="1"/>
      <c r="S419" s="1"/>
      <c r="T419" s="1"/>
      <c r="U419" s="1"/>
      <c r="V419" s="179"/>
      <c r="W419" s="171"/>
      <c r="X419" s="170"/>
      <c r="Y419" s="188"/>
      <c r="Z419" s="1"/>
      <c r="BR419" s="41"/>
      <c r="BS419" s="2" t="s">
        <v>1000</v>
      </c>
      <c r="BT419" s="41"/>
    </row>
    <row r="420" spans="1:95" s="3" customFormat="1" ht="18" x14ac:dyDescent="0.25">
      <c r="A420" s="320" t="s">
        <v>1001</v>
      </c>
      <c r="B420" s="321"/>
      <c r="C420" s="321"/>
      <c r="D420" s="321"/>
      <c r="E420" s="321"/>
      <c r="F420" s="321"/>
      <c r="G420" s="321"/>
      <c r="H420" s="321"/>
      <c r="I420" s="321"/>
      <c r="J420" s="321"/>
      <c r="K420" s="322"/>
      <c r="L420" s="61">
        <v>778863</v>
      </c>
      <c r="M420" s="61"/>
      <c r="N420" s="61"/>
      <c r="O420" s="61"/>
      <c r="P420" s="1"/>
      <c r="Q420" s="1"/>
      <c r="R420" s="1"/>
      <c r="S420" s="1"/>
      <c r="T420" s="1"/>
      <c r="U420" s="1"/>
      <c r="V420" s="179"/>
      <c r="W420" s="171"/>
      <c r="X420" s="170"/>
      <c r="Y420" s="188"/>
      <c r="Z420" s="1"/>
      <c r="BR420" s="41"/>
      <c r="BS420" s="2" t="s">
        <v>1001</v>
      </c>
      <c r="BT420" s="41"/>
    </row>
    <row r="421" spans="1:95" s="3" customFormat="1" ht="18" x14ac:dyDescent="0.25">
      <c r="A421" s="317" t="s">
        <v>988</v>
      </c>
      <c r="B421" s="318"/>
      <c r="C421" s="318"/>
      <c r="D421" s="318"/>
      <c r="E421" s="318"/>
      <c r="F421" s="318"/>
      <c r="G421" s="318"/>
      <c r="H421" s="318"/>
      <c r="I421" s="318"/>
      <c r="J421" s="318"/>
      <c r="K421" s="319"/>
      <c r="L421" s="39">
        <v>42876395</v>
      </c>
      <c r="M421" s="39"/>
      <c r="N421" s="39"/>
      <c r="O421" s="39"/>
      <c r="P421" s="1"/>
      <c r="Q421" s="1"/>
      <c r="R421" s="1"/>
      <c r="S421" s="1"/>
      <c r="T421" s="1"/>
      <c r="U421" s="1"/>
      <c r="V421" s="179"/>
      <c r="W421" s="171"/>
      <c r="X421" s="170"/>
      <c r="Y421" s="188"/>
      <c r="Z421" s="1"/>
      <c r="BR421" s="41"/>
      <c r="BT421" s="41" t="s">
        <v>988</v>
      </c>
    </row>
    <row r="422" spans="1:95" s="3" customFormat="1" ht="18" x14ac:dyDescent="0.25">
      <c r="A422" s="320" t="s">
        <v>4567</v>
      </c>
      <c r="B422" s="321"/>
      <c r="C422" s="321"/>
      <c r="D422" s="321"/>
      <c r="E422" s="321"/>
      <c r="F422" s="321"/>
      <c r="G422" s="321"/>
      <c r="H422" s="321"/>
      <c r="I422" s="321"/>
      <c r="J422" s="321"/>
      <c r="K422" s="322"/>
      <c r="L422" s="61">
        <v>49080500</v>
      </c>
      <c r="M422" s="61"/>
      <c r="N422" s="61"/>
      <c r="O422" s="61"/>
      <c r="P422" s="1"/>
      <c r="Q422" s="1"/>
      <c r="R422" s="1"/>
      <c r="S422" s="1"/>
      <c r="T422" s="1"/>
      <c r="U422" s="1"/>
      <c r="V422" s="179"/>
      <c r="W422" s="171"/>
      <c r="X422" s="170"/>
      <c r="Y422" s="188"/>
      <c r="Z422" s="1"/>
      <c r="BR422" s="41"/>
      <c r="BS422" s="2" t="s">
        <v>4567</v>
      </c>
      <c r="BT422" s="41"/>
    </row>
    <row r="423" spans="1:95" s="3" customFormat="1" ht="18" x14ac:dyDescent="0.25">
      <c r="A423" s="320" t="s">
        <v>1003</v>
      </c>
      <c r="B423" s="321"/>
      <c r="C423" s="321"/>
      <c r="D423" s="321"/>
      <c r="E423" s="321"/>
      <c r="F423" s="321"/>
      <c r="G423" s="321"/>
      <c r="H423" s="321"/>
      <c r="I423" s="321"/>
      <c r="J423" s="321"/>
      <c r="K423" s="322"/>
      <c r="L423" s="61">
        <v>1472415</v>
      </c>
      <c r="M423" s="61"/>
      <c r="N423" s="61"/>
      <c r="O423" s="61"/>
      <c r="P423" s="1"/>
      <c r="Q423" s="1"/>
      <c r="R423" s="1"/>
      <c r="S423" s="1"/>
      <c r="T423" s="1"/>
      <c r="U423" s="1"/>
      <c r="V423" s="179"/>
      <c r="W423" s="171"/>
      <c r="X423" s="170"/>
      <c r="Y423" s="188"/>
      <c r="Z423" s="1"/>
      <c r="BR423" s="41"/>
      <c r="BS423" s="2" t="s">
        <v>1003</v>
      </c>
      <c r="BT423" s="41"/>
    </row>
    <row r="424" spans="1:95" s="116" customFormat="1" ht="18" x14ac:dyDescent="0.25">
      <c r="A424" s="324" t="s">
        <v>5479</v>
      </c>
      <c r="B424" s="325"/>
      <c r="C424" s="325"/>
      <c r="D424" s="325"/>
      <c r="E424" s="325"/>
      <c r="F424" s="325"/>
      <c r="G424" s="325"/>
      <c r="H424" s="325"/>
      <c r="I424" s="325"/>
      <c r="J424" s="325"/>
      <c r="K424" s="326"/>
      <c r="L424" s="117">
        <f>L422+L423</f>
        <v>50552915</v>
      </c>
      <c r="M424" s="117"/>
      <c r="N424" s="117"/>
      <c r="O424" s="117"/>
      <c r="P424" s="1"/>
      <c r="Q424" s="1"/>
      <c r="R424" s="1"/>
      <c r="S424" s="1"/>
      <c r="T424" s="1"/>
      <c r="U424" s="1"/>
      <c r="V424" s="179"/>
      <c r="W424" s="171"/>
      <c r="X424" s="170"/>
      <c r="Y424" s="188"/>
      <c r="Z424" s="1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  <c r="AL424" s="65"/>
      <c r="AM424" s="65"/>
      <c r="AN424" s="65"/>
      <c r="AO424" s="65"/>
      <c r="AP424" s="65"/>
      <c r="AQ424" s="65"/>
      <c r="AR424" s="65"/>
      <c r="AS424" s="65"/>
      <c r="AT424" s="65"/>
      <c r="AU424" s="65"/>
      <c r="AV424" s="65"/>
      <c r="AW424" s="65"/>
      <c r="AX424" s="65"/>
      <c r="AY424" s="65"/>
      <c r="AZ424" s="65"/>
      <c r="BA424" s="65"/>
      <c r="BB424" s="65"/>
      <c r="BC424" s="65"/>
      <c r="BD424" s="65"/>
      <c r="BE424" s="65"/>
      <c r="BF424" s="65"/>
      <c r="BG424" s="65"/>
      <c r="BH424" s="65"/>
      <c r="BI424" s="65"/>
      <c r="BJ424" s="65"/>
      <c r="BK424" s="65"/>
      <c r="BL424" s="65"/>
      <c r="BM424" s="65"/>
      <c r="BN424" s="65"/>
      <c r="BO424" s="65"/>
      <c r="BP424" s="65"/>
      <c r="BQ424" s="65"/>
      <c r="BR424" s="65"/>
      <c r="BS424" s="65"/>
      <c r="BT424" s="65"/>
      <c r="BU424" s="65" t="s">
        <v>1004</v>
      </c>
      <c r="BV424" s="65"/>
      <c r="BW424" s="65"/>
    </row>
    <row r="425" spans="1:95" s="121" customFormat="1" ht="15" customHeight="1" x14ac:dyDescent="0.25">
      <c r="A425" s="327" t="s">
        <v>5480</v>
      </c>
      <c r="B425" s="328"/>
      <c r="C425" s="328"/>
      <c r="D425" s="328"/>
      <c r="E425" s="328"/>
      <c r="F425" s="328"/>
      <c r="G425" s="328"/>
      <c r="H425" s="328"/>
      <c r="I425" s="328"/>
      <c r="J425" s="328"/>
      <c r="K425" s="329"/>
      <c r="L425" s="118">
        <f>L408*1.052*1.021*1.035*1.025*1.02*1.03</f>
        <v>40726012.286610179</v>
      </c>
      <c r="M425" s="119"/>
      <c r="N425" s="120"/>
      <c r="O425" s="120"/>
      <c r="P425" s="1"/>
      <c r="Q425" s="1"/>
      <c r="R425" s="1"/>
      <c r="S425" s="1"/>
      <c r="T425" s="1"/>
      <c r="U425" s="1"/>
      <c r="V425" s="179"/>
      <c r="W425" s="171"/>
      <c r="X425" s="170"/>
      <c r="Y425" s="188"/>
      <c r="Z425" s="1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  <c r="AL425" s="65"/>
      <c r="AM425" s="65"/>
      <c r="AN425" s="65"/>
      <c r="AO425" s="65"/>
      <c r="AP425" s="65"/>
      <c r="AQ425" s="65"/>
      <c r="AR425" s="65"/>
      <c r="AS425" s="65"/>
      <c r="AT425" s="65"/>
      <c r="AU425" s="65"/>
      <c r="AV425" s="65"/>
      <c r="AW425" s="65"/>
      <c r="AX425" s="65"/>
      <c r="AY425" s="65"/>
      <c r="AZ425" s="65"/>
      <c r="BA425" s="65"/>
      <c r="BB425" s="65"/>
      <c r="BC425" s="65"/>
      <c r="BD425" s="65"/>
      <c r="BE425" s="65"/>
      <c r="BF425" s="65"/>
      <c r="BG425" s="65"/>
      <c r="BH425" s="65"/>
      <c r="BI425" s="65"/>
      <c r="BJ425" s="65"/>
      <c r="BK425" s="65"/>
      <c r="BL425" s="65"/>
      <c r="BM425" s="65"/>
      <c r="BN425" s="65"/>
      <c r="BO425" s="65"/>
      <c r="BP425" s="65"/>
      <c r="BQ425" s="65"/>
      <c r="BR425" s="65"/>
      <c r="BS425" s="65"/>
      <c r="BT425" s="65"/>
      <c r="BU425" s="65"/>
      <c r="BV425" s="65"/>
      <c r="BW425" s="65"/>
      <c r="CG425" s="122"/>
      <c r="CI425" s="122" t="s">
        <v>1004</v>
      </c>
      <c r="CK425" s="123"/>
      <c r="CL425" s="124"/>
      <c r="CM425" s="124"/>
      <c r="CN425" s="124"/>
      <c r="CO425" s="124"/>
      <c r="CP425" s="124"/>
      <c r="CQ425" s="124"/>
    </row>
    <row r="426" spans="1:95" s="121" customFormat="1" ht="15" customHeight="1" x14ac:dyDescent="0.25">
      <c r="A426" s="327" t="s">
        <v>5486</v>
      </c>
      <c r="B426" s="328"/>
      <c r="C426" s="328"/>
      <c r="D426" s="328"/>
      <c r="E426" s="328"/>
      <c r="F426" s="328"/>
      <c r="G426" s="328"/>
      <c r="H426" s="328"/>
      <c r="I426" s="328"/>
      <c r="J426" s="328"/>
      <c r="K426" s="329"/>
      <c r="L426" s="118">
        <f>L411*1.03</f>
        <v>6390228.1500000004</v>
      </c>
      <c r="M426" s="119"/>
      <c r="N426" s="120"/>
      <c r="O426" s="120"/>
      <c r="P426" s="1"/>
      <c r="Q426" s="1"/>
      <c r="R426" s="1"/>
      <c r="S426" s="1"/>
      <c r="T426" s="1"/>
      <c r="U426" s="1"/>
      <c r="V426" s="179"/>
      <c r="W426" s="171"/>
      <c r="X426" s="170"/>
      <c r="Y426" s="188"/>
      <c r="Z426" s="1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65"/>
      <c r="AS426" s="65"/>
      <c r="AT426" s="65"/>
      <c r="AU426" s="65"/>
      <c r="AV426" s="65"/>
      <c r="AW426" s="65"/>
      <c r="AX426" s="65"/>
      <c r="AY426" s="65"/>
      <c r="AZ426" s="65"/>
      <c r="BA426" s="65"/>
      <c r="BB426" s="65"/>
      <c r="BC426" s="65"/>
      <c r="BD426" s="65"/>
      <c r="BE426" s="65"/>
      <c r="BF426" s="65"/>
      <c r="BG426" s="65"/>
      <c r="BH426" s="65"/>
      <c r="BI426" s="65"/>
      <c r="BJ426" s="65"/>
      <c r="BK426" s="65"/>
      <c r="BL426" s="65"/>
      <c r="BM426" s="65"/>
      <c r="BN426" s="65"/>
      <c r="BO426" s="65"/>
      <c r="BP426" s="65"/>
      <c r="BQ426" s="65"/>
      <c r="BR426" s="65"/>
      <c r="BS426" s="65"/>
      <c r="BT426" s="65"/>
      <c r="BU426" s="65"/>
      <c r="BV426" s="65"/>
      <c r="BW426" s="65"/>
      <c r="CG426" s="122"/>
      <c r="CI426" s="122" t="s">
        <v>1004</v>
      </c>
      <c r="CK426" s="123"/>
      <c r="CL426" s="124"/>
      <c r="CM426" s="124"/>
      <c r="CN426" s="124"/>
      <c r="CO426" s="124"/>
      <c r="CP426" s="124"/>
      <c r="CQ426" s="124"/>
    </row>
    <row r="427" spans="1:95" s="121" customFormat="1" ht="15" customHeight="1" x14ac:dyDescent="0.25">
      <c r="A427" s="327" t="s">
        <v>5481</v>
      </c>
      <c r="B427" s="328"/>
      <c r="C427" s="328"/>
      <c r="D427" s="328"/>
      <c r="E427" s="328"/>
      <c r="F427" s="328"/>
      <c r="G427" s="328"/>
      <c r="H427" s="328"/>
      <c r="I427" s="328"/>
      <c r="J427" s="328"/>
      <c r="K427" s="329"/>
      <c r="L427" s="118">
        <f>L424-L425-L426</f>
        <v>3436674.563389821</v>
      </c>
      <c r="M427" s="119"/>
      <c r="N427" s="120"/>
      <c r="O427" s="120"/>
      <c r="P427" s="1"/>
      <c r="Q427" s="1"/>
      <c r="R427" s="1"/>
      <c r="S427" s="1"/>
      <c r="T427" s="1"/>
      <c r="U427" s="1"/>
      <c r="V427" s="179"/>
      <c r="W427" s="171"/>
      <c r="X427" s="170"/>
      <c r="Y427" s="188"/>
      <c r="Z427" s="1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65"/>
      <c r="AS427" s="65"/>
      <c r="AT427" s="65"/>
      <c r="AU427" s="65"/>
      <c r="AV427" s="65"/>
      <c r="AW427" s="65"/>
      <c r="AX427" s="65"/>
      <c r="AY427" s="65"/>
      <c r="AZ427" s="65"/>
      <c r="BA427" s="65"/>
      <c r="BB427" s="65"/>
      <c r="BC427" s="65"/>
      <c r="BD427" s="65"/>
      <c r="BE427" s="65"/>
      <c r="BF427" s="65"/>
      <c r="BG427" s="65"/>
      <c r="BH427" s="65"/>
      <c r="BI427" s="65"/>
      <c r="BJ427" s="65"/>
      <c r="BK427" s="65"/>
      <c r="BL427" s="65"/>
      <c r="BM427" s="65"/>
      <c r="BN427" s="65"/>
      <c r="BO427" s="65"/>
      <c r="BP427" s="65"/>
      <c r="BQ427" s="65"/>
      <c r="BR427" s="65"/>
      <c r="BS427" s="65"/>
      <c r="BT427" s="65"/>
      <c r="BU427" s="65"/>
      <c r="BV427" s="65"/>
      <c r="BW427" s="65"/>
      <c r="CG427" s="122"/>
      <c r="CI427" s="122" t="s">
        <v>1004</v>
      </c>
      <c r="CK427" s="123"/>
      <c r="CL427" s="124"/>
      <c r="CM427" s="124"/>
      <c r="CN427" s="124"/>
      <c r="CO427" s="124"/>
      <c r="CP427" s="124"/>
      <c r="CQ427" s="124"/>
    </row>
    <row r="428" spans="1:95" s="65" customFormat="1" ht="15" customHeight="1" x14ac:dyDescent="0.25">
      <c r="A428" s="330" t="s">
        <v>5482</v>
      </c>
      <c r="B428" s="331"/>
      <c r="C428" s="331"/>
      <c r="D428" s="331"/>
      <c r="E428" s="331"/>
      <c r="F428" s="331"/>
      <c r="G428" s="331"/>
      <c r="H428" s="331"/>
      <c r="I428" s="331"/>
      <c r="J428" s="331"/>
      <c r="K428" s="332"/>
      <c r="L428" s="125">
        <f>'00-ЭС1.СУБ'!L202</f>
        <v>1</v>
      </c>
      <c r="M428" s="89"/>
      <c r="N428" s="126"/>
      <c r="O428" s="89"/>
      <c r="P428" s="1"/>
      <c r="Q428" s="1"/>
      <c r="R428" s="1"/>
      <c r="S428" s="1"/>
      <c r="T428" s="1"/>
      <c r="U428" s="1"/>
      <c r="V428" s="179"/>
      <c r="W428" s="171"/>
      <c r="X428" s="170"/>
      <c r="Y428" s="188"/>
      <c r="Z428" s="1"/>
      <c r="CG428" s="95"/>
      <c r="CH428" s="101" t="s">
        <v>1003</v>
      </c>
      <c r="CI428" s="95"/>
      <c r="CK428" s="127"/>
    </row>
    <row r="429" spans="1:95" s="65" customFormat="1" ht="28.5" customHeight="1" x14ac:dyDescent="0.25">
      <c r="A429" s="330" t="s">
        <v>5483</v>
      </c>
      <c r="B429" s="331"/>
      <c r="C429" s="331"/>
      <c r="D429" s="331"/>
      <c r="E429" s="331"/>
      <c r="F429" s="331"/>
      <c r="G429" s="331"/>
      <c r="H429" s="331"/>
      <c r="I429" s="331"/>
      <c r="J429" s="331"/>
      <c r="K429" s="332"/>
      <c r="L429" s="128">
        <f>L425+L426+L427*L428</f>
        <v>50552915</v>
      </c>
      <c r="M429" s="129"/>
      <c r="N429" s="98"/>
      <c r="O429" s="98"/>
      <c r="P429" s="1"/>
      <c r="Q429" s="1"/>
      <c r="R429" s="1"/>
      <c r="S429" s="1"/>
      <c r="T429" s="1"/>
      <c r="U429" s="1"/>
      <c r="V429" s="179"/>
      <c r="W429" s="171"/>
      <c r="X429" s="170"/>
      <c r="Y429" s="188"/>
      <c r="Z429" s="1"/>
      <c r="CG429" s="95"/>
      <c r="CI429" s="95" t="s">
        <v>1004</v>
      </c>
      <c r="CK429" s="130"/>
    </row>
    <row r="430" spans="1:95" s="65" customFormat="1" ht="15" customHeight="1" x14ac:dyDescent="0.25">
      <c r="A430" s="333" t="s">
        <v>1005</v>
      </c>
      <c r="B430" s="334"/>
      <c r="C430" s="334"/>
      <c r="D430" s="334"/>
      <c r="E430" s="334"/>
      <c r="F430" s="334"/>
      <c r="G430" s="334"/>
      <c r="H430" s="334"/>
      <c r="I430" s="334"/>
      <c r="J430" s="334"/>
      <c r="K430" s="335"/>
      <c r="L430" s="131">
        <f>L429*0.2</f>
        <v>10110583</v>
      </c>
      <c r="M430" s="89"/>
      <c r="N430" s="89"/>
      <c r="O430" s="89"/>
      <c r="P430" s="1"/>
      <c r="Q430" s="1"/>
      <c r="R430" s="1"/>
      <c r="S430" s="1"/>
      <c r="T430" s="1"/>
      <c r="U430" s="1"/>
      <c r="V430" s="179"/>
      <c r="W430" s="171"/>
      <c r="X430" s="170"/>
      <c r="Y430" s="188"/>
      <c r="Z430" s="1"/>
      <c r="CG430" s="95"/>
      <c r="CH430" s="101" t="s">
        <v>1005</v>
      </c>
      <c r="CI430" s="95"/>
    </row>
    <row r="431" spans="1:95" s="65" customFormat="1" ht="15" customHeight="1" x14ac:dyDescent="0.25">
      <c r="A431" s="330" t="s">
        <v>1006</v>
      </c>
      <c r="B431" s="331"/>
      <c r="C431" s="331"/>
      <c r="D431" s="331"/>
      <c r="E431" s="331"/>
      <c r="F431" s="331"/>
      <c r="G431" s="331"/>
      <c r="H431" s="331"/>
      <c r="I431" s="331"/>
      <c r="J431" s="331"/>
      <c r="K431" s="332"/>
      <c r="L431" s="132">
        <f>L429+L430</f>
        <v>60663498</v>
      </c>
      <c r="M431" s="98"/>
      <c r="N431" s="98"/>
      <c r="O431" s="98"/>
      <c r="P431" s="1"/>
      <c r="Q431" s="1"/>
      <c r="R431" s="1"/>
      <c r="S431" s="1"/>
      <c r="T431" s="1"/>
      <c r="U431" s="1"/>
      <c r="V431" s="179"/>
      <c r="W431" s="171"/>
      <c r="X431" s="170"/>
      <c r="Y431" s="188"/>
      <c r="Z431" s="1"/>
      <c r="CG431" s="95"/>
      <c r="CI431" s="95"/>
      <c r="CJ431" s="95" t="s">
        <v>1006</v>
      </c>
      <c r="CM431" s="127"/>
    </row>
    <row r="432" spans="1:95" s="16" customFormat="1" ht="12.75" customHeight="1" x14ac:dyDescent="0.2">
      <c r="A432" s="323"/>
      <c r="B432" s="323"/>
      <c r="C432" s="323"/>
      <c r="D432" s="323"/>
      <c r="E432" s="323"/>
      <c r="F432" s="323"/>
      <c r="G432" s="323"/>
      <c r="H432" s="323"/>
      <c r="I432" s="323"/>
      <c r="J432" s="323"/>
      <c r="K432" s="323"/>
      <c r="L432" s="323"/>
      <c r="M432" s="323"/>
      <c r="N432" s="323"/>
      <c r="O432" s="323"/>
      <c r="P432" s="1"/>
      <c r="Q432" s="1"/>
      <c r="R432" s="1"/>
      <c r="S432" s="1"/>
      <c r="T432" s="1"/>
      <c r="U432" s="1"/>
      <c r="V432" s="179"/>
      <c r="W432" s="171"/>
      <c r="X432" s="170"/>
      <c r="Y432" s="188"/>
      <c r="Z432" s="1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  <c r="BV432" s="25"/>
    </row>
    <row r="433" spans="1:74" s="135" customFormat="1" ht="12.75" customHeight="1" x14ac:dyDescent="0.2">
      <c r="A433" s="287" t="s">
        <v>5484</v>
      </c>
      <c r="B433" s="287"/>
      <c r="C433" s="287"/>
      <c r="D433" s="287"/>
      <c r="E433" s="287"/>
      <c r="F433" s="287"/>
      <c r="G433" s="287"/>
      <c r="H433" s="287"/>
      <c r="I433" s="287"/>
      <c r="J433" s="287"/>
      <c r="K433" s="287"/>
      <c r="L433" s="287"/>
      <c r="M433" s="287"/>
      <c r="N433" s="287"/>
      <c r="O433" s="287"/>
      <c r="P433" s="1"/>
      <c r="Q433" s="1"/>
      <c r="R433" s="1"/>
      <c r="S433" s="1"/>
      <c r="T433" s="1"/>
      <c r="U433" s="1"/>
      <c r="V433" s="179"/>
      <c r="W433" s="171"/>
      <c r="X433" s="170"/>
      <c r="Y433" s="188"/>
      <c r="Z433" s="1"/>
      <c r="AA433" s="134"/>
      <c r="AB433" s="134"/>
      <c r="AC433" s="134"/>
      <c r="AD433" s="134"/>
      <c r="AE433" s="134"/>
      <c r="AF433" s="134"/>
      <c r="AG433" s="134"/>
      <c r="AH433" s="134"/>
      <c r="AI433" s="134"/>
      <c r="AJ433" s="134"/>
      <c r="AK433" s="134"/>
      <c r="AL433" s="134"/>
      <c r="AM433" s="134"/>
      <c r="AN433" s="134"/>
      <c r="AO433" s="134"/>
      <c r="AP433" s="134"/>
      <c r="AQ433" s="134"/>
      <c r="AR433" s="134"/>
      <c r="AS433" s="134"/>
      <c r="AT433" s="134"/>
      <c r="AU433" s="134"/>
      <c r="AV433" s="134"/>
      <c r="AW433" s="134"/>
      <c r="AX433" s="134"/>
      <c r="AY433" s="134"/>
      <c r="AZ433" s="134"/>
      <c r="BA433" s="134"/>
      <c r="BB433" s="134"/>
      <c r="BC433" s="134"/>
      <c r="BD433" s="134"/>
      <c r="BE433" s="134"/>
      <c r="BF433" s="134"/>
      <c r="BG433" s="134"/>
      <c r="BH433" s="134"/>
      <c r="BI433" s="134"/>
      <c r="BJ433" s="134"/>
      <c r="BK433" s="134"/>
      <c r="BL433" s="134"/>
      <c r="BM433" s="134"/>
      <c r="BN433" s="134"/>
      <c r="BO433" s="134"/>
      <c r="BP433" s="134"/>
      <c r="BQ433" s="134"/>
      <c r="BR433" s="134"/>
      <c r="BS433" s="134"/>
      <c r="BT433" s="134"/>
      <c r="BU433" s="134"/>
      <c r="BV433" s="134"/>
    </row>
    <row r="434" spans="1:74" s="135" customFormat="1" ht="12.75" customHeight="1" x14ac:dyDescent="0.2">
      <c r="A434" s="288" t="s">
        <v>1007</v>
      </c>
      <c r="B434" s="288"/>
      <c r="C434" s="288"/>
      <c r="D434" s="288"/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88"/>
      <c r="P434" s="1"/>
      <c r="Q434" s="1"/>
      <c r="R434" s="1"/>
      <c r="S434" s="1"/>
      <c r="T434" s="1"/>
      <c r="U434" s="1"/>
      <c r="V434" s="179"/>
      <c r="W434" s="171"/>
      <c r="X434" s="170"/>
      <c r="Y434" s="188"/>
      <c r="Z434" s="1"/>
      <c r="AA434" s="134"/>
      <c r="AB434" s="134"/>
      <c r="AC434" s="134"/>
      <c r="AD434" s="134"/>
      <c r="AE434" s="134"/>
      <c r="AF434" s="134"/>
      <c r="AG434" s="134"/>
      <c r="AH434" s="134"/>
      <c r="AI434" s="134"/>
      <c r="AJ434" s="134"/>
      <c r="AK434" s="134"/>
      <c r="AL434" s="134"/>
      <c r="AM434" s="134"/>
      <c r="AN434" s="134"/>
      <c r="AO434" s="134"/>
      <c r="AP434" s="134"/>
      <c r="AQ434" s="134"/>
      <c r="AR434" s="134"/>
      <c r="AS434" s="134"/>
      <c r="AT434" s="134"/>
      <c r="AU434" s="134"/>
      <c r="AV434" s="134"/>
      <c r="AW434" s="134"/>
      <c r="AX434" s="134"/>
      <c r="AY434" s="134"/>
      <c r="AZ434" s="134"/>
      <c r="BA434" s="134"/>
      <c r="BB434" s="134"/>
      <c r="BC434" s="134"/>
      <c r="BD434" s="134"/>
      <c r="BE434" s="134"/>
      <c r="BF434" s="134"/>
      <c r="BG434" s="134"/>
      <c r="BH434" s="134"/>
      <c r="BI434" s="134"/>
      <c r="BJ434" s="134"/>
      <c r="BK434" s="134"/>
      <c r="BL434" s="134"/>
      <c r="BM434" s="134"/>
      <c r="BN434" s="134"/>
      <c r="BO434" s="134"/>
      <c r="BP434" s="134"/>
      <c r="BQ434" s="134"/>
      <c r="BR434" s="134"/>
      <c r="BS434" s="134"/>
      <c r="BT434" s="134"/>
      <c r="BU434" s="134"/>
      <c r="BV434" s="134"/>
    </row>
    <row r="435" spans="1:74" s="135" customFormat="1" ht="13.5" customHeight="1" x14ac:dyDescent="0.2">
      <c r="A435" s="137"/>
      <c r="B435" s="137"/>
      <c r="C435" s="137"/>
      <c r="D435" s="137"/>
      <c r="E435" s="137"/>
      <c r="F435" s="137"/>
      <c r="G435" s="209"/>
      <c r="H435" s="138"/>
      <c r="I435" s="139"/>
      <c r="J435" s="139"/>
      <c r="K435" s="139"/>
      <c r="L435" s="139"/>
      <c r="M435" s="137"/>
      <c r="N435" s="137"/>
      <c r="O435" s="137"/>
      <c r="P435" s="1"/>
      <c r="Q435" s="1"/>
      <c r="R435" s="1"/>
      <c r="S435" s="1"/>
      <c r="T435" s="1"/>
      <c r="U435" s="1"/>
      <c r="V435" s="179"/>
      <c r="W435" s="171"/>
      <c r="X435" s="170"/>
      <c r="Y435" s="188"/>
      <c r="Z435" s="1"/>
      <c r="AA435" s="134"/>
      <c r="AB435" s="134"/>
      <c r="AC435" s="134"/>
      <c r="AD435" s="134"/>
      <c r="AE435" s="134"/>
      <c r="AF435" s="134"/>
      <c r="AG435" s="134"/>
      <c r="AH435" s="134"/>
      <c r="AI435" s="134"/>
      <c r="AJ435" s="134"/>
      <c r="AK435" s="134"/>
      <c r="AL435" s="134"/>
      <c r="AM435" s="134"/>
      <c r="AN435" s="134"/>
      <c r="AO435" s="134"/>
      <c r="AP435" s="134"/>
      <c r="AQ435" s="134"/>
      <c r="AR435" s="134"/>
      <c r="AS435" s="134"/>
      <c r="AT435" s="134"/>
      <c r="AU435" s="134"/>
      <c r="AV435" s="134"/>
      <c r="AW435" s="134"/>
      <c r="AX435" s="134"/>
      <c r="AY435" s="134"/>
      <c r="AZ435" s="134"/>
      <c r="BA435" s="134"/>
      <c r="BB435" s="134"/>
      <c r="BC435" s="134"/>
      <c r="BD435" s="134"/>
      <c r="BE435" s="134"/>
      <c r="BF435" s="134"/>
      <c r="BG435" s="134"/>
      <c r="BH435" s="134"/>
      <c r="BI435" s="134"/>
      <c r="BJ435" s="134"/>
      <c r="BK435" s="134"/>
      <c r="BL435" s="134"/>
      <c r="BM435" s="134"/>
      <c r="BN435" s="134"/>
      <c r="BO435" s="134"/>
      <c r="BP435" s="134"/>
      <c r="BQ435" s="134"/>
      <c r="BR435" s="134"/>
      <c r="BS435" s="134"/>
      <c r="BT435" s="134"/>
      <c r="BU435" s="134"/>
      <c r="BV435" s="134"/>
    </row>
    <row r="436" spans="1:74" s="135" customFormat="1" ht="12.75" customHeight="1" x14ac:dyDescent="0.2">
      <c r="A436" s="287" t="s">
        <v>5485</v>
      </c>
      <c r="B436" s="287"/>
      <c r="C436" s="287"/>
      <c r="D436" s="287"/>
      <c r="E436" s="287"/>
      <c r="F436" s="287"/>
      <c r="G436" s="287"/>
      <c r="H436" s="287"/>
      <c r="I436" s="287"/>
      <c r="J436" s="287"/>
      <c r="K436" s="287"/>
      <c r="L436" s="287"/>
      <c r="M436" s="287"/>
      <c r="N436" s="287"/>
      <c r="O436" s="287"/>
      <c r="P436" s="1"/>
      <c r="Q436" s="1"/>
      <c r="R436" s="1"/>
      <c r="S436" s="1"/>
      <c r="T436" s="1"/>
      <c r="U436" s="1"/>
      <c r="V436" s="179"/>
      <c r="W436" s="171"/>
      <c r="X436" s="170"/>
      <c r="Y436" s="188"/>
      <c r="Z436" s="1"/>
      <c r="AA436" s="134"/>
      <c r="AB436" s="134"/>
      <c r="AC436" s="134"/>
      <c r="AD436" s="134"/>
      <c r="AE436" s="134"/>
      <c r="AF436" s="134"/>
      <c r="AG436" s="134"/>
      <c r="AH436" s="134"/>
      <c r="AI436" s="134"/>
      <c r="AJ436" s="134"/>
      <c r="AK436" s="134"/>
      <c r="AL436" s="134"/>
      <c r="AM436" s="134"/>
      <c r="AN436" s="134"/>
      <c r="AO436" s="134"/>
      <c r="AP436" s="134"/>
      <c r="AQ436" s="134"/>
      <c r="AR436" s="134"/>
      <c r="AS436" s="134"/>
      <c r="AT436" s="134"/>
      <c r="AU436" s="134"/>
      <c r="AV436" s="134"/>
      <c r="AW436" s="134"/>
      <c r="AX436" s="134"/>
      <c r="AY436" s="134"/>
      <c r="AZ436" s="134"/>
      <c r="BA436" s="134"/>
      <c r="BB436" s="134"/>
      <c r="BC436" s="134"/>
      <c r="BD436" s="134"/>
      <c r="BE436" s="134"/>
      <c r="BF436" s="134"/>
      <c r="BG436" s="134"/>
      <c r="BH436" s="134"/>
      <c r="BI436" s="134"/>
      <c r="BJ436" s="134"/>
      <c r="BK436" s="134"/>
      <c r="BL436" s="134"/>
      <c r="BM436" s="134"/>
      <c r="BN436" s="134"/>
      <c r="BO436" s="134"/>
      <c r="BP436" s="134"/>
      <c r="BQ436" s="134"/>
      <c r="BR436" s="134"/>
      <c r="BS436" s="134"/>
      <c r="BT436" s="134"/>
      <c r="BU436" s="134"/>
      <c r="BV436" s="134"/>
    </row>
    <row r="437" spans="1:74" s="135" customFormat="1" ht="12.75" customHeight="1" x14ac:dyDescent="0.2">
      <c r="A437" s="288" t="s">
        <v>1007</v>
      </c>
      <c r="B437" s="288"/>
      <c r="C437" s="288"/>
      <c r="D437" s="288"/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88"/>
      <c r="P437" s="1"/>
      <c r="Q437" s="1"/>
      <c r="R437" s="1"/>
      <c r="S437" s="1"/>
      <c r="T437" s="1"/>
      <c r="U437" s="1"/>
      <c r="V437" s="179"/>
      <c r="W437" s="171"/>
      <c r="X437" s="170"/>
      <c r="Y437" s="188"/>
      <c r="Z437" s="1"/>
      <c r="AA437" s="134"/>
      <c r="AB437" s="134"/>
      <c r="AC437" s="134"/>
      <c r="AD437" s="134"/>
      <c r="AE437" s="134"/>
      <c r="AF437" s="134"/>
      <c r="AG437" s="134"/>
      <c r="AH437" s="134"/>
      <c r="AI437" s="134"/>
      <c r="AJ437" s="134"/>
      <c r="AK437" s="134"/>
      <c r="AL437" s="134"/>
      <c r="AM437" s="134"/>
      <c r="AN437" s="134"/>
      <c r="AO437" s="134"/>
      <c r="AP437" s="134"/>
      <c r="AQ437" s="134"/>
      <c r="AR437" s="134"/>
      <c r="AS437" s="134"/>
      <c r="AT437" s="134"/>
      <c r="AU437" s="134"/>
      <c r="AV437" s="134"/>
      <c r="AW437" s="134"/>
      <c r="AX437" s="134"/>
      <c r="AY437" s="134"/>
      <c r="AZ437" s="134"/>
      <c r="BA437" s="134"/>
      <c r="BB437" s="134"/>
      <c r="BC437" s="134"/>
      <c r="BD437" s="134"/>
      <c r="BE437" s="134"/>
      <c r="BF437" s="134"/>
      <c r="BG437" s="134"/>
      <c r="BH437" s="134"/>
      <c r="BI437" s="134"/>
      <c r="BJ437" s="134"/>
      <c r="BK437" s="134"/>
      <c r="BL437" s="134"/>
      <c r="BM437" s="134"/>
      <c r="BN437" s="134"/>
      <c r="BO437" s="134"/>
      <c r="BP437" s="134"/>
      <c r="BQ437" s="134"/>
      <c r="BR437" s="134"/>
      <c r="BS437" s="134"/>
      <c r="BT437" s="134"/>
      <c r="BU437" s="134"/>
      <c r="BV437" s="134"/>
    </row>
    <row r="438" spans="1:74" s="135" customFormat="1" ht="13.5" customHeight="1" x14ac:dyDescent="0.2">
      <c r="A438" s="137"/>
      <c r="B438" s="137"/>
      <c r="C438" s="137"/>
      <c r="D438" s="137"/>
      <c r="E438" s="137"/>
      <c r="F438" s="137"/>
      <c r="G438" s="209"/>
      <c r="H438" s="138"/>
      <c r="I438" s="139"/>
      <c r="J438" s="139"/>
      <c r="K438" s="139"/>
      <c r="L438" s="139"/>
      <c r="M438" s="137"/>
      <c r="N438" s="137"/>
      <c r="O438" s="137"/>
      <c r="P438" s="1"/>
      <c r="Q438" s="1"/>
      <c r="R438" s="1"/>
      <c r="S438" s="1"/>
      <c r="T438" s="1"/>
      <c r="U438" s="1"/>
      <c r="V438" s="179"/>
      <c r="W438" s="171"/>
      <c r="X438" s="170"/>
      <c r="Y438" s="188"/>
      <c r="Z438" s="1"/>
      <c r="AA438" s="134"/>
      <c r="AB438" s="134"/>
      <c r="AC438" s="134"/>
      <c r="AD438" s="134"/>
      <c r="AE438" s="134"/>
      <c r="AF438" s="134"/>
      <c r="AG438" s="134"/>
      <c r="AH438" s="134"/>
      <c r="AI438" s="134"/>
      <c r="AJ438" s="134"/>
      <c r="AK438" s="134"/>
      <c r="AL438" s="134"/>
      <c r="AM438" s="134"/>
      <c r="AN438" s="134"/>
      <c r="AO438" s="134"/>
      <c r="AP438" s="134"/>
      <c r="AQ438" s="134"/>
      <c r="AR438" s="134"/>
      <c r="AS438" s="134"/>
      <c r="AT438" s="134"/>
      <c r="AU438" s="134"/>
      <c r="AV438" s="134"/>
      <c r="AW438" s="134"/>
      <c r="AX438" s="134"/>
      <c r="AY438" s="134"/>
      <c r="AZ438" s="134"/>
      <c r="BA438" s="134"/>
      <c r="BB438" s="134"/>
      <c r="BC438" s="134"/>
      <c r="BD438" s="134"/>
      <c r="BE438" s="134"/>
      <c r="BF438" s="134"/>
      <c r="BG438" s="134"/>
      <c r="BH438" s="134"/>
      <c r="BI438" s="134"/>
      <c r="BJ438" s="134"/>
      <c r="BK438" s="134"/>
      <c r="BL438" s="134"/>
      <c r="BM438" s="134"/>
      <c r="BN438" s="134"/>
      <c r="BO438" s="134"/>
      <c r="BP438" s="134"/>
      <c r="BQ438" s="134"/>
      <c r="BR438" s="134"/>
      <c r="BS438" s="134"/>
      <c r="BT438" s="134"/>
      <c r="BU438" s="134"/>
      <c r="BV438" s="134"/>
    </row>
    <row r="439" spans="1:74" s="116" customFormat="1" ht="18" x14ac:dyDescent="0.25">
      <c r="A439" s="140"/>
      <c r="B439" s="140"/>
      <c r="C439" s="140"/>
      <c r="D439" s="140"/>
      <c r="E439" s="140"/>
      <c r="F439" s="140"/>
      <c r="G439" s="209"/>
      <c r="H439" s="137"/>
      <c r="I439" s="141"/>
      <c r="J439" s="141"/>
      <c r="K439" s="141"/>
      <c r="L439" s="141"/>
      <c r="M439" s="140"/>
      <c r="N439" s="140"/>
      <c r="O439" s="140"/>
      <c r="P439" s="1"/>
      <c r="Q439" s="1"/>
      <c r="R439" s="1"/>
      <c r="S439" s="1"/>
      <c r="T439" s="1"/>
      <c r="U439" s="1"/>
      <c r="V439" s="179"/>
      <c r="W439" s="171"/>
      <c r="X439" s="170"/>
      <c r="Y439" s="188"/>
      <c r="Z439" s="1"/>
    </row>
    <row r="453" spans="22:22" ht="11.25" customHeight="1" x14ac:dyDescent="0.2">
      <c r="V453" s="179">
        <v>0</v>
      </c>
    </row>
  </sheetData>
  <autoFilter ref="A28:CQ431" xr:uid="{00000000-0001-0000-1200-000000000000}">
    <filterColumn colId="2" showButton="0"/>
    <filterColumn colId="3" showButton="0"/>
  </autoFilter>
  <mergeCells count="273">
    <mergeCell ref="A434:O434"/>
    <mergeCell ref="A426:K426"/>
    <mergeCell ref="A432:O432"/>
    <mergeCell ref="A421:K421"/>
    <mergeCell ref="A422:K422"/>
    <mergeCell ref="A423:K423"/>
    <mergeCell ref="A424:K424"/>
    <mergeCell ref="A425:K425"/>
    <mergeCell ref="A427:K427"/>
    <mergeCell ref="A428:K428"/>
    <mergeCell ref="A429:K429"/>
    <mergeCell ref="A430:K430"/>
    <mergeCell ref="A431:K431"/>
    <mergeCell ref="A433:O433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71:K371"/>
    <mergeCell ref="A372:K372"/>
    <mergeCell ref="A373:K373"/>
    <mergeCell ref="A374:K374"/>
    <mergeCell ref="A375:K375"/>
    <mergeCell ref="C361:E361"/>
    <mergeCell ref="C366:E366"/>
    <mergeCell ref="A368:K368"/>
    <mergeCell ref="A369:K369"/>
    <mergeCell ref="A370:K370"/>
    <mergeCell ref="C356:E356"/>
    <mergeCell ref="C357:E357"/>
    <mergeCell ref="C358:E358"/>
    <mergeCell ref="C359:E359"/>
    <mergeCell ref="C360:E360"/>
    <mergeCell ref="C350:E350"/>
    <mergeCell ref="C352:E352"/>
    <mergeCell ref="C353:E353"/>
    <mergeCell ref="C354:E354"/>
    <mergeCell ref="C355:E355"/>
    <mergeCell ref="C336:E336"/>
    <mergeCell ref="C337:E337"/>
    <mergeCell ref="C338:E338"/>
    <mergeCell ref="C343:E343"/>
    <mergeCell ref="C345:E345"/>
    <mergeCell ref="C327:E327"/>
    <mergeCell ref="C328:E328"/>
    <mergeCell ref="C333:E333"/>
    <mergeCell ref="C334:E334"/>
    <mergeCell ref="C335:E335"/>
    <mergeCell ref="C318:E318"/>
    <mergeCell ref="C323:E323"/>
    <mergeCell ref="C324:E324"/>
    <mergeCell ref="C325:E325"/>
    <mergeCell ref="C326:E326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299:E299"/>
    <mergeCell ref="C300:E300"/>
    <mergeCell ref="C301:E301"/>
    <mergeCell ref="C302:E302"/>
    <mergeCell ref="C307:E307"/>
    <mergeCell ref="C294:E294"/>
    <mergeCell ref="C295:E295"/>
    <mergeCell ref="C296:E296"/>
    <mergeCell ref="C297:E297"/>
    <mergeCell ref="C298:E298"/>
    <mergeCell ref="C288:E288"/>
    <mergeCell ref="C290:E290"/>
    <mergeCell ref="C291:E291"/>
    <mergeCell ref="C292:E292"/>
    <mergeCell ref="C293:E293"/>
    <mergeCell ref="C273:E273"/>
    <mergeCell ref="C278:E278"/>
    <mergeCell ref="A280:O280"/>
    <mergeCell ref="C281:E281"/>
    <mergeCell ref="C286:E286"/>
    <mergeCell ref="C268:E268"/>
    <mergeCell ref="C269:E269"/>
    <mergeCell ref="C270:E270"/>
    <mergeCell ref="C271:E271"/>
    <mergeCell ref="C272:E272"/>
    <mergeCell ref="C262:E262"/>
    <mergeCell ref="C264:E264"/>
    <mergeCell ref="C265:E265"/>
    <mergeCell ref="C266:E266"/>
    <mergeCell ref="C267:E267"/>
    <mergeCell ref="C253:E253"/>
    <mergeCell ref="C254:E254"/>
    <mergeCell ref="C255:E255"/>
    <mergeCell ref="C256:E256"/>
    <mergeCell ref="C257:E257"/>
    <mergeCell ref="C244:E244"/>
    <mergeCell ref="C245:E245"/>
    <mergeCell ref="C246:E246"/>
    <mergeCell ref="C251:E251"/>
    <mergeCell ref="C252:E252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19:E219"/>
    <mergeCell ref="C224:E224"/>
    <mergeCell ref="A226:O226"/>
    <mergeCell ref="C227:E227"/>
    <mergeCell ref="C232:E232"/>
    <mergeCell ref="C210:E210"/>
    <mergeCell ref="C211:E211"/>
    <mergeCell ref="C213:E213"/>
    <mergeCell ref="C214:E214"/>
    <mergeCell ref="C218:E218"/>
    <mergeCell ref="C200:E200"/>
    <mergeCell ref="C205:E205"/>
    <mergeCell ref="C207:E207"/>
    <mergeCell ref="C208:E208"/>
    <mergeCell ref="C209:E209"/>
    <mergeCell ref="C190:E190"/>
    <mergeCell ref="A191:O191"/>
    <mergeCell ref="C192:E192"/>
    <mergeCell ref="C197:E197"/>
    <mergeCell ref="C199:E199"/>
    <mergeCell ref="C180:E180"/>
    <mergeCell ref="C182:E182"/>
    <mergeCell ref="C183:E183"/>
    <mergeCell ref="C184:E184"/>
    <mergeCell ref="C185:E185"/>
    <mergeCell ref="C160:E160"/>
    <mergeCell ref="C164:E164"/>
    <mergeCell ref="C169:E169"/>
    <mergeCell ref="C174:E174"/>
    <mergeCell ref="C175:E175"/>
    <mergeCell ref="C147:E147"/>
    <mergeCell ref="C152:E152"/>
    <mergeCell ref="C153:E153"/>
    <mergeCell ref="A154:O154"/>
    <mergeCell ref="C155:E155"/>
    <mergeCell ref="C135:E135"/>
    <mergeCell ref="C139:E139"/>
    <mergeCell ref="C140:E140"/>
    <mergeCell ref="C145:E145"/>
    <mergeCell ref="C146:E146"/>
    <mergeCell ref="A124:O124"/>
    <mergeCell ref="C125:E125"/>
    <mergeCell ref="C129:E129"/>
    <mergeCell ref="C130:E130"/>
    <mergeCell ref="C134:E134"/>
    <mergeCell ref="A116:O116"/>
    <mergeCell ref="C117:E117"/>
    <mergeCell ref="C121:E121"/>
    <mergeCell ref="C122:E122"/>
    <mergeCell ref="C123:E123"/>
    <mergeCell ref="C107:E107"/>
    <mergeCell ref="A109:O109"/>
    <mergeCell ref="C110:E110"/>
    <mergeCell ref="C115:E115"/>
    <mergeCell ref="C92:E92"/>
    <mergeCell ref="C94:E94"/>
    <mergeCell ref="C96:E96"/>
    <mergeCell ref="C101:E101"/>
    <mergeCell ref="C103:E103"/>
    <mergeCell ref="C86:E86"/>
    <mergeCell ref="C88:E88"/>
    <mergeCell ref="C90:E90"/>
    <mergeCell ref="C72:E72"/>
    <mergeCell ref="C74:E74"/>
    <mergeCell ref="C76:E76"/>
    <mergeCell ref="C78:E78"/>
    <mergeCell ref="C80:E80"/>
    <mergeCell ref="C105:E105"/>
    <mergeCell ref="C62:E62"/>
    <mergeCell ref="C67:E67"/>
    <mergeCell ref="A49:O49"/>
    <mergeCell ref="C50:E50"/>
    <mergeCell ref="C55:E55"/>
    <mergeCell ref="C56:E56"/>
    <mergeCell ref="C57:E57"/>
    <mergeCell ref="C82:E82"/>
    <mergeCell ref="C84:E84"/>
    <mergeCell ref="C48:E48"/>
    <mergeCell ref="C28:E28"/>
    <mergeCell ref="A29:O29"/>
    <mergeCell ref="C30:E30"/>
    <mergeCell ref="C34:E34"/>
    <mergeCell ref="C35:E35"/>
    <mergeCell ref="C58:E58"/>
    <mergeCell ref="C59:E59"/>
    <mergeCell ref="A61:O61"/>
    <mergeCell ref="L25:O25"/>
    <mergeCell ref="J26:J27"/>
    <mergeCell ref="L26:L27"/>
    <mergeCell ref="M26:M27"/>
    <mergeCell ref="O26:O27"/>
    <mergeCell ref="C40:E40"/>
    <mergeCell ref="C41:E41"/>
    <mergeCell ref="C42:E42"/>
    <mergeCell ref="C47:E47"/>
    <mergeCell ref="A436:O436"/>
    <mergeCell ref="A437:O43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CQ453"/>
  <sheetViews>
    <sheetView topLeftCell="E23" workbookViewId="0">
      <selection activeCell="Y11" sqref="Y11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0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4"/>
      <c r="G2" s="199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4"/>
      <c r="G3" s="199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4"/>
      <c r="G4" s="199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4236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18.75" x14ac:dyDescent="0.25">
      <c r="A13" s="289" t="s">
        <v>4237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4237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3116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89437.603000000003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56695.249000000003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5334.7839999999997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514.11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2318.4059999999999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5733.61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 t="s">
        <v>1793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300" t="s">
        <v>23</v>
      </c>
      <c r="G25" s="362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354"/>
      <c r="G26" s="362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355"/>
      <c r="G27" s="362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3" t="s">
        <v>3837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16" t="s">
        <v>204</v>
      </c>
      <c r="D30" s="316"/>
      <c r="E30" s="316"/>
      <c r="F30" s="35" t="s">
        <v>174</v>
      </c>
      <c r="G30" s="215">
        <v>2.2200000000000002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93982</v>
      </c>
      <c r="M30" s="39">
        <v>76387</v>
      </c>
      <c r="N30" s="40" t="s">
        <v>4238</v>
      </c>
      <c r="O30" s="39">
        <v>9804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11736.71060308368</v>
      </c>
      <c r="W30" s="159">
        <v>1.2</v>
      </c>
      <c r="X30" s="158">
        <f>V30*W30</f>
        <v>14084.052723700415</v>
      </c>
      <c r="Y30" s="181">
        <f>X30/G30</f>
        <v>6344.1678935587452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4239</v>
      </c>
      <c r="D31" s="45"/>
      <c r="E31" s="45"/>
      <c r="F31" s="45"/>
      <c r="G31" s="206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4240</v>
      </c>
      <c r="F32" s="49"/>
      <c r="G32" s="213"/>
      <c r="H32" s="51"/>
      <c r="I32" s="17"/>
      <c r="J32" s="17"/>
      <c r="K32" s="17"/>
      <c r="L32" s="52">
        <v>75300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4241</v>
      </c>
      <c r="F33" s="49"/>
      <c r="G33" s="213"/>
      <c r="H33" s="51"/>
      <c r="I33" s="17"/>
      <c r="J33" s="17"/>
      <c r="K33" s="17"/>
      <c r="L33" s="52">
        <v>39591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18.75" x14ac:dyDescent="0.25">
      <c r="A34" s="47"/>
      <c r="B34" s="48"/>
      <c r="C34" s="48"/>
      <c r="D34" s="48"/>
      <c r="E34" s="49" t="s">
        <v>47</v>
      </c>
      <c r="F34" s="49"/>
      <c r="G34" s="213"/>
      <c r="H34" s="51"/>
      <c r="I34" s="17"/>
      <c r="J34" s="17"/>
      <c r="K34" s="17"/>
      <c r="L34" s="52">
        <v>208873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69" s="3" customFormat="1" ht="67.5" x14ac:dyDescent="0.25">
      <c r="A35" s="35" t="s">
        <v>1009</v>
      </c>
      <c r="B35" s="36" t="s">
        <v>1815</v>
      </c>
      <c r="C35" s="316" t="s">
        <v>3842</v>
      </c>
      <c r="D35" s="316"/>
      <c r="E35" s="316"/>
      <c r="F35" s="35" t="s">
        <v>437</v>
      </c>
      <c r="G35" s="212">
        <v>222</v>
      </c>
      <c r="H35" s="39">
        <v>5395.12</v>
      </c>
      <c r="I35" s="39"/>
      <c r="J35" s="39">
        <v>5395.12</v>
      </c>
      <c r="K35" s="37" t="s">
        <v>42</v>
      </c>
      <c r="L35" s="39">
        <v>10252454</v>
      </c>
      <c r="M35" s="39"/>
      <c r="N35" s="40"/>
      <c r="O35" s="39">
        <v>10252454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2" si="0">O35*P35*Q35*R35*S35*T35*U35</f>
        <v>12273570.539517308</v>
      </c>
      <c r="W35" s="159">
        <v>1.2</v>
      </c>
      <c r="X35" s="158">
        <f t="shared" ref="X35:X92" si="1">V35*W35</f>
        <v>14728284.64742077</v>
      </c>
      <c r="Y35" s="181">
        <f t="shared" ref="Y35:Y92" si="2">X35/G35</f>
        <v>66343.624537931391</v>
      </c>
      <c r="BP35" s="33"/>
      <c r="BQ35" s="41" t="s">
        <v>3842</v>
      </c>
    </row>
    <row r="36" spans="1:69" s="3" customFormat="1" ht="67.5" x14ac:dyDescent="0.25">
      <c r="A36" s="35" t="s">
        <v>53</v>
      </c>
      <c r="B36" s="36" t="s">
        <v>2384</v>
      </c>
      <c r="C36" s="316" t="s">
        <v>2385</v>
      </c>
      <c r="D36" s="316"/>
      <c r="E36" s="316"/>
      <c r="F36" s="35" t="s">
        <v>174</v>
      </c>
      <c r="G36" s="215">
        <v>0.74</v>
      </c>
      <c r="H36" s="39">
        <v>2637</v>
      </c>
      <c r="I36" s="39"/>
      <c r="J36" s="39">
        <v>2637</v>
      </c>
      <c r="K36" s="37" t="s">
        <v>42</v>
      </c>
      <c r="L36" s="39">
        <v>16704</v>
      </c>
      <c r="M36" s="39"/>
      <c r="N36" s="40"/>
      <c r="O36" s="39">
        <v>16704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19996.941443687247</v>
      </c>
      <c r="W36" s="159">
        <v>1.2</v>
      </c>
      <c r="X36" s="158">
        <f t="shared" si="1"/>
        <v>23996.329732424696</v>
      </c>
      <c r="Y36" s="181">
        <f t="shared" si="2"/>
        <v>32427.472611384725</v>
      </c>
      <c r="BP36" s="33"/>
      <c r="BQ36" s="41" t="s">
        <v>2385</v>
      </c>
    </row>
    <row r="37" spans="1:69" s="3" customFormat="1" ht="18.75" x14ac:dyDescent="0.25">
      <c r="A37" s="42"/>
      <c r="B37" s="43"/>
      <c r="C37" s="44" t="s">
        <v>4242</v>
      </c>
      <c r="D37" s="45"/>
      <c r="E37" s="45"/>
      <c r="F37" s="45"/>
      <c r="G37" s="206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313" t="s">
        <v>3844</v>
      </c>
      <c r="B38" s="314"/>
      <c r="C38" s="314"/>
      <c r="D38" s="314"/>
      <c r="E38" s="314"/>
      <c r="F38" s="314"/>
      <c r="G38" s="314"/>
      <c r="H38" s="314"/>
      <c r="I38" s="314"/>
      <c r="J38" s="314"/>
      <c r="K38" s="314"/>
      <c r="L38" s="314"/>
      <c r="M38" s="314"/>
      <c r="N38" s="314"/>
      <c r="O38" s="315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 t="s">
        <v>3844</v>
      </c>
      <c r="BQ38" s="41"/>
    </row>
    <row r="39" spans="1:69" s="3" customFormat="1" ht="67.5" x14ac:dyDescent="0.25">
      <c r="A39" s="35" t="s">
        <v>63</v>
      </c>
      <c r="B39" s="36" t="s">
        <v>255</v>
      </c>
      <c r="C39" s="316" t="s">
        <v>256</v>
      </c>
      <c r="D39" s="316"/>
      <c r="E39" s="316"/>
      <c r="F39" s="35" t="s">
        <v>238</v>
      </c>
      <c r="G39" s="216">
        <v>61.8</v>
      </c>
      <c r="H39" s="39" t="s">
        <v>257</v>
      </c>
      <c r="I39" s="39" t="s">
        <v>258</v>
      </c>
      <c r="J39" s="39">
        <v>57.82</v>
      </c>
      <c r="K39" s="37" t="s">
        <v>42</v>
      </c>
      <c r="L39" s="39">
        <v>421062</v>
      </c>
      <c r="M39" s="39">
        <v>349447</v>
      </c>
      <c r="N39" s="40" t="s">
        <v>4243</v>
      </c>
      <c r="O39" s="39">
        <v>30588</v>
      </c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>
        <f t="shared" si="0"/>
        <v>36617.962456866953</v>
      </c>
      <c r="W39" s="159">
        <v>1.2</v>
      </c>
      <c r="X39" s="158">
        <f t="shared" si="1"/>
        <v>43941.554948240344</v>
      </c>
      <c r="Y39" s="181">
        <f t="shared" si="2"/>
        <v>711.02839722071758</v>
      </c>
      <c r="BP39" s="33"/>
      <c r="BQ39" s="41" t="s">
        <v>256</v>
      </c>
    </row>
    <row r="40" spans="1:69" s="3" customFormat="1" ht="18.75" x14ac:dyDescent="0.25">
      <c r="A40" s="42"/>
      <c r="B40" s="43"/>
      <c r="C40" s="44" t="s">
        <v>1272</v>
      </c>
      <c r="D40" s="45"/>
      <c r="E40" s="45"/>
      <c r="F40" s="45"/>
      <c r="G40" s="206"/>
      <c r="H40" s="45"/>
      <c r="I40" s="45"/>
      <c r="J40" s="45"/>
      <c r="K40" s="45"/>
      <c r="L40" s="45"/>
      <c r="M40" s="45"/>
      <c r="N40" s="45"/>
      <c r="O40" s="46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18.75" x14ac:dyDescent="0.25">
      <c r="A41" s="47"/>
      <c r="B41" s="48"/>
      <c r="C41" s="48"/>
      <c r="D41" s="48"/>
      <c r="E41" s="49" t="s">
        <v>4244</v>
      </c>
      <c r="F41" s="49"/>
      <c r="G41" s="213"/>
      <c r="H41" s="51"/>
      <c r="I41" s="17"/>
      <c r="J41" s="17"/>
      <c r="K41" s="17"/>
      <c r="L41" s="52">
        <v>342769</v>
      </c>
      <c r="M41" s="53"/>
      <c r="N41" s="53"/>
      <c r="O41" s="54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</row>
    <row r="42" spans="1:69" s="3" customFormat="1" ht="18.75" x14ac:dyDescent="0.25">
      <c r="A42" s="47"/>
      <c r="B42" s="48"/>
      <c r="C42" s="48"/>
      <c r="D42" s="48"/>
      <c r="E42" s="49" t="s">
        <v>4245</v>
      </c>
      <c r="F42" s="49"/>
      <c r="G42" s="213"/>
      <c r="H42" s="51"/>
      <c r="I42" s="17"/>
      <c r="J42" s="17"/>
      <c r="K42" s="17"/>
      <c r="L42" s="52">
        <v>180219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</row>
    <row r="43" spans="1:69" s="3" customFormat="1" ht="18.75" x14ac:dyDescent="0.25">
      <c r="A43" s="47"/>
      <c r="B43" s="48"/>
      <c r="C43" s="48"/>
      <c r="D43" s="48"/>
      <c r="E43" s="49" t="s">
        <v>47</v>
      </c>
      <c r="F43" s="49"/>
      <c r="G43" s="213"/>
      <c r="H43" s="51"/>
      <c r="I43" s="17"/>
      <c r="J43" s="17"/>
      <c r="K43" s="17"/>
      <c r="L43" s="52">
        <v>944050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67.5" x14ac:dyDescent="0.25">
      <c r="A44" s="35" t="s">
        <v>72</v>
      </c>
      <c r="B44" s="36" t="s">
        <v>246</v>
      </c>
      <c r="C44" s="316" t="s">
        <v>247</v>
      </c>
      <c r="D44" s="316"/>
      <c r="E44" s="316"/>
      <c r="F44" s="35" t="s">
        <v>238</v>
      </c>
      <c r="G44" s="215">
        <v>22.55</v>
      </c>
      <c r="H44" s="39" t="s">
        <v>248</v>
      </c>
      <c r="I44" s="39" t="s">
        <v>249</v>
      </c>
      <c r="J44" s="39">
        <v>52.81</v>
      </c>
      <c r="K44" s="37" t="s">
        <v>42</v>
      </c>
      <c r="L44" s="39">
        <v>78102</v>
      </c>
      <c r="M44" s="39">
        <v>65525</v>
      </c>
      <c r="N44" s="40" t="s">
        <v>4246</v>
      </c>
      <c r="O44" s="39">
        <v>10193</v>
      </c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>
        <f t="shared" si="0"/>
        <v>12202.396080909009</v>
      </c>
      <c r="W44" s="159">
        <v>1.2</v>
      </c>
      <c r="X44" s="158">
        <f t="shared" si="1"/>
        <v>14642.875297090812</v>
      </c>
      <c r="Y44" s="181">
        <f t="shared" si="2"/>
        <v>649.35145441644397</v>
      </c>
      <c r="BP44" s="33"/>
      <c r="BQ44" s="41" t="s">
        <v>247</v>
      </c>
    </row>
    <row r="45" spans="1:69" s="3" customFormat="1" ht="18.75" x14ac:dyDescent="0.25">
      <c r="A45" s="42"/>
      <c r="B45" s="43"/>
      <c r="C45" s="44" t="s">
        <v>4247</v>
      </c>
      <c r="D45" s="45"/>
      <c r="E45" s="45"/>
      <c r="F45" s="45"/>
      <c r="G45" s="206"/>
      <c r="H45" s="45"/>
      <c r="I45" s="45"/>
      <c r="J45" s="45"/>
      <c r="K45" s="45"/>
      <c r="L45" s="45"/>
      <c r="M45" s="45"/>
      <c r="N45" s="45"/>
      <c r="O45" s="46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4248</v>
      </c>
      <c r="F46" s="49"/>
      <c r="G46" s="213"/>
      <c r="H46" s="51"/>
      <c r="I46" s="17"/>
      <c r="J46" s="17"/>
      <c r="K46" s="17"/>
      <c r="L46" s="52">
        <v>63978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4249</v>
      </c>
      <c r="F47" s="49"/>
      <c r="G47" s="213"/>
      <c r="H47" s="51"/>
      <c r="I47" s="17"/>
      <c r="J47" s="17"/>
      <c r="K47" s="17"/>
      <c r="L47" s="52">
        <v>33638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18.75" x14ac:dyDescent="0.25">
      <c r="A48" s="47"/>
      <c r="B48" s="48"/>
      <c r="C48" s="48"/>
      <c r="D48" s="48"/>
      <c r="E48" s="49" t="s">
        <v>47</v>
      </c>
      <c r="F48" s="49"/>
      <c r="G48" s="213"/>
      <c r="H48" s="51"/>
      <c r="I48" s="17"/>
      <c r="J48" s="17"/>
      <c r="K48" s="17"/>
      <c r="L48" s="52">
        <v>175718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</row>
    <row r="49" spans="1:69" s="3" customFormat="1" ht="67.5" x14ac:dyDescent="0.25">
      <c r="A49" s="35" t="s">
        <v>80</v>
      </c>
      <c r="B49" s="36" t="s">
        <v>1297</v>
      </c>
      <c r="C49" s="316" t="s">
        <v>1298</v>
      </c>
      <c r="D49" s="316"/>
      <c r="E49" s="316"/>
      <c r="F49" s="35" t="s">
        <v>56</v>
      </c>
      <c r="G49" s="216">
        <v>0.6</v>
      </c>
      <c r="H49" s="39" t="s">
        <v>1299</v>
      </c>
      <c r="I49" s="39" t="s">
        <v>1300</v>
      </c>
      <c r="J49" s="39">
        <v>367.19</v>
      </c>
      <c r="K49" s="37" t="s">
        <v>42</v>
      </c>
      <c r="L49" s="39">
        <v>19927</v>
      </c>
      <c r="M49" s="39">
        <v>17799</v>
      </c>
      <c r="N49" s="40" t="s">
        <v>4250</v>
      </c>
      <c r="O49" s="39">
        <v>1885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>
        <f t="shared" si="0"/>
        <v>2256.5992948605394</v>
      </c>
      <c r="W49" s="159">
        <v>1.2</v>
      </c>
      <c r="X49" s="158">
        <f t="shared" si="1"/>
        <v>2707.9191538326472</v>
      </c>
      <c r="Y49" s="181">
        <f t="shared" si="2"/>
        <v>4513.1985897210789</v>
      </c>
      <c r="BP49" s="33"/>
      <c r="BQ49" s="41" t="s">
        <v>1298</v>
      </c>
    </row>
    <row r="50" spans="1:69" s="3" customFormat="1" ht="18.75" x14ac:dyDescent="0.25">
      <c r="A50" s="42"/>
      <c r="B50" s="43"/>
      <c r="C50" s="44" t="s">
        <v>1069</v>
      </c>
      <c r="D50" s="45"/>
      <c r="E50" s="45"/>
      <c r="F50" s="45"/>
      <c r="G50" s="206"/>
      <c r="H50" s="45"/>
      <c r="I50" s="45"/>
      <c r="J50" s="45"/>
      <c r="K50" s="45"/>
      <c r="L50" s="45"/>
      <c r="M50" s="45"/>
      <c r="N50" s="45"/>
      <c r="O50" s="46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</row>
    <row r="51" spans="1:69" s="3" customFormat="1" ht="18.75" x14ac:dyDescent="0.25">
      <c r="A51" s="47"/>
      <c r="B51" s="48"/>
      <c r="C51" s="48"/>
      <c r="D51" s="48"/>
      <c r="E51" s="49" t="s">
        <v>4251</v>
      </c>
      <c r="F51" s="49"/>
      <c r="G51" s="213"/>
      <c r="H51" s="51"/>
      <c r="I51" s="17"/>
      <c r="J51" s="17"/>
      <c r="K51" s="17"/>
      <c r="L51" s="52">
        <v>17277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18.75" x14ac:dyDescent="0.25">
      <c r="A52" s="47"/>
      <c r="B52" s="48"/>
      <c r="C52" s="48"/>
      <c r="D52" s="48"/>
      <c r="E52" s="49" t="s">
        <v>4252</v>
      </c>
      <c r="F52" s="49"/>
      <c r="G52" s="213"/>
      <c r="H52" s="51"/>
      <c r="I52" s="17"/>
      <c r="J52" s="17"/>
      <c r="K52" s="17"/>
      <c r="L52" s="52">
        <v>9084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47</v>
      </c>
      <c r="F53" s="49"/>
      <c r="G53" s="213"/>
      <c r="H53" s="51"/>
      <c r="I53" s="17"/>
      <c r="J53" s="17"/>
      <c r="K53" s="17"/>
      <c r="L53" s="52">
        <v>46288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67.5" x14ac:dyDescent="0.25">
      <c r="A54" s="35" t="s">
        <v>89</v>
      </c>
      <c r="B54" s="36" t="s">
        <v>1305</v>
      </c>
      <c r="C54" s="316" t="s">
        <v>1306</v>
      </c>
      <c r="D54" s="316"/>
      <c r="E54" s="316"/>
      <c r="F54" s="35" t="s">
        <v>56</v>
      </c>
      <c r="G54" s="216">
        <v>0.6</v>
      </c>
      <c r="H54" s="39" t="s">
        <v>1307</v>
      </c>
      <c r="I54" s="39" t="s">
        <v>1308</v>
      </c>
      <c r="J54" s="39">
        <v>302.85000000000002</v>
      </c>
      <c r="K54" s="37" t="s">
        <v>42</v>
      </c>
      <c r="L54" s="39">
        <v>15408</v>
      </c>
      <c r="M54" s="39">
        <v>13619</v>
      </c>
      <c r="N54" s="40" t="s">
        <v>4253</v>
      </c>
      <c r="O54" s="39">
        <v>1556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1862.7419113013264</v>
      </c>
      <c r="W54" s="159">
        <v>1.2</v>
      </c>
      <c r="X54" s="158">
        <f t="shared" si="1"/>
        <v>2235.2902935615916</v>
      </c>
      <c r="Y54" s="181">
        <f t="shared" si="2"/>
        <v>3725.4838226026527</v>
      </c>
      <c r="BP54" s="33"/>
      <c r="BQ54" s="41" t="s">
        <v>1306</v>
      </c>
    </row>
    <row r="55" spans="1:69" s="3" customFormat="1" ht="18.75" x14ac:dyDescent="0.25">
      <c r="A55" s="42"/>
      <c r="B55" s="43"/>
      <c r="C55" s="44" t="s">
        <v>1069</v>
      </c>
      <c r="D55" s="45"/>
      <c r="E55" s="45"/>
      <c r="F55" s="45"/>
      <c r="G55" s="206"/>
      <c r="H55" s="45"/>
      <c r="I55" s="45"/>
      <c r="J55" s="45"/>
      <c r="K55" s="45"/>
      <c r="L55" s="45"/>
      <c r="M55" s="45"/>
      <c r="N55" s="45"/>
      <c r="O55" s="46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18.75" x14ac:dyDescent="0.25">
      <c r="A56" s="47"/>
      <c r="B56" s="48"/>
      <c r="C56" s="48"/>
      <c r="D56" s="48"/>
      <c r="E56" s="49" t="s">
        <v>4254</v>
      </c>
      <c r="F56" s="49"/>
      <c r="G56" s="213"/>
      <c r="H56" s="51"/>
      <c r="I56" s="17"/>
      <c r="J56" s="17"/>
      <c r="K56" s="17"/>
      <c r="L56" s="52">
        <v>13222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18.75" x14ac:dyDescent="0.25">
      <c r="A57" s="47"/>
      <c r="B57" s="48"/>
      <c r="C57" s="48"/>
      <c r="D57" s="48"/>
      <c r="E57" s="49" t="s">
        <v>4255</v>
      </c>
      <c r="F57" s="49"/>
      <c r="G57" s="213"/>
      <c r="H57" s="51"/>
      <c r="I57" s="17"/>
      <c r="J57" s="17"/>
      <c r="K57" s="17"/>
      <c r="L57" s="52">
        <v>6952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</row>
    <row r="58" spans="1:69" s="3" customFormat="1" ht="18.75" x14ac:dyDescent="0.25">
      <c r="A58" s="47"/>
      <c r="B58" s="48"/>
      <c r="C58" s="48"/>
      <c r="D58" s="48"/>
      <c r="E58" s="49" t="s">
        <v>47</v>
      </c>
      <c r="F58" s="49"/>
      <c r="G58" s="213"/>
      <c r="H58" s="51"/>
      <c r="I58" s="17"/>
      <c r="J58" s="17"/>
      <c r="K58" s="17"/>
      <c r="L58" s="52">
        <v>35582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67.5" x14ac:dyDescent="0.25">
      <c r="A59" s="35" t="s">
        <v>1013</v>
      </c>
      <c r="B59" s="36" t="s">
        <v>73</v>
      </c>
      <c r="C59" s="316" t="s">
        <v>74</v>
      </c>
      <c r="D59" s="316"/>
      <c r="E59" s="316"/>
      <c r="F59" s="35" t="s">
        <v>56</v>
      </c>
      <c r="G59" s="216">
        <v>1.4</v>
      </c>
      <c r="H59" s="39" t="s">
        <v>75</v>
      </c>
      <c r="I59" s="39" t="s">
        <v>76</v>
      </c>
      <c r="J59" s="39">
        <v>265.20999999999998</v>
      </c>
      <c r="K59" s="37" t="s">
        <v>42</v>
      </c>
      <c r="L59" s="39">
        <v>30031</v>
      </c>
      <c r="M59" s="39">
        <v>26459</v>
      </c>
      <c r="N59" s="40" t="s">
        <v>4256</v>
      </c>
      <c r="O59" s="39">
        <v>3179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3805.691861199818</v>
      </c>
      <c r="W59" s="159">
        <v>1.2</v>
      </c>
      <c r="X59" s="158">
        <f t="shared" si="1"/>
        <v>4566.8302334397813</v>
      </c>
      <c r="Y59" s="181">
        <f t="shared" si="2"/>
        <v>3262.0215953141296</v>
      </c>
      <c r="BP59" s="33"/>
      <c r="BQ59" s="41" t="s">
        <v>74</v>
      </c>
    </row>
    <row r="60" spans="1:69" s="3" customFormat="1" ht="18.75" x14ac:dyDescent="0.25">
      <c r="A60" s="42"/>
      <c r="B60" s="43"/>
      <c r="C60" s="44" t="s">
        <v>4257</v>
      </c>
      <c r="D60" s="45"/>
      <c r="E60" s="45"/>
      <c r="F60" s="45"/>
      <c r="G60" s="206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69" s="3" customFormat="1" ht="18.75" x14ac:dyDescent="0.25">
      <c r="A61" s="47"/>
      <c r="B61" s="48"/>
      <c r="C61" s="48"/>
      <c r="D61" s="48"/>
      <c r="E61" s="49" t="s">
        <v>4258</v>
      </c>
      <c r="F61" s="49"/>
      <c r="G61" s="213"/>
      <c r="H61" s="51"/>
      <c r="I61" s="17"/>
      <c r="J61" s="17"/>
      <c r="K61" s="17"/>
      <c r="L61" s="52">
        <v>25683</v>
      </c>
      <c r="M61" s="53"/>
      <c r="N61" s="53"/>
      <c r="O61" s="54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</row>
    <row r="62" spans="1:69" s="3" customFormat="1" ht="18.75" x14ac:dyDescent="0.25">
      <c r="A62" s="47"/>
      <c r="B62" s="48"/>
      <c r="C62" s="48"/>
      <c r="D62" s="48"/>
      <c r="E62" s="49" t="s">
        <v>4259</v>
      </c>
      <c r="F62" s="49"/>
      <c r="G62" s="213"/>
      <c r="H62" s="51"/>
      <c r="I62" s="17"/>
      <c r="J62" s="17"/>
      <c r="K62" s="17"/>
      <c r="L62" s="52">
        <v>13503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x14ac:dyDescent="0.25">
      <c r="A63" s="47"/>
      <c r="B63" s="48"/>
      <c r="C63" s="48"/>
      <c r="D63" s="48"/>
      <c r="E63" s="49" t="s">
        <v>47</v>
      </c>
      <c r="F63" s="49"/>
      <c r="G63" s="213"/>
      <c r="H63" s="51"/>
      <c r="I63" s="17"/>
      <c r="J63" s="17"/>
      <c r="K63" s="17"/>
      <c r="L63" s="52">
        <v>69217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67.5" x14ac:dyDescent="0.25">
      <c r="A64" s="35" t="s">
        <v>101</v>
      </c>
      <c r="B64" s="36" t="s">
        <v>64</v>
      </c>
      <c r="C64" s="316" t="s">
        <v>65</v>
      </c>
      <c r="D64" s="316"/>
      <c r="E64" s="316"/>
      <c r="F64" s="35" t="s">
        <v>56</v>
      </c>
      <c r="G64" s="216">
        <v>0.4</v>
      </c>
      <c r="H64" s="39" t="s">
        <v>66</v>
      </c>
      <c r="I64" s="39" t="s">
        <v>67</v>
      </c>
      <c r="J64" s="39">
        <v>161.83000000000001</v>
      </c>
      <c r="K64" s="37" t="s">
        <v>42</v>
      </c>
      <c r="L64" s="39">
        <v>7401</v>
      </c>
      <c r="M64" s="39">
        <v>6761</v>
      </c>
      <c r="N64" s="40" t="s">
        <v>4260</v>
      </c>
      <c r="O64" s="39">
        <v>554</v>
      </c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>
        <f t="shared" si="0"/>
        <v>663.21273705715612</v>
      </c>
      <c r="W64" s="159">
        <v>1.2</v>
      </c>
      <c r="X64" s="158">
        <f t="shared" si="1"/>
        <v>795.85528446858734</v>
      </c>
      <c r="Y64" s="181">
        <f t="shared" si="2"/>
        <v>1989.6382111714684</v>
      </c>
      <c r="BP64" s="33"/>
      <c r="BQ64" s="41" t="s">
        <v>65</v>
      </c>
    </row>
    <row r="65" spans="1:69" s="3" customFormat="1" ht="18.75" x14ac:dyDescent="0.25">
      <c r="A65" s="42"/>
      <c r="B65" s="43"/>
      <c r="C65" s="44" t="s">
        <v>251</v>
      </c>
      <c r="D65" s="45"/>
      <c r="E65" s="45"/>
      <c r="F65" s="45"/>
      <c r="G65" s="206"/>
      <c r="H65" s="45"/>
      <c r="I65" s="45"/>
      <c r="J65" s="45"/>
      <c r="K65" s="45"/>
      <c r="L65" s="45"/>
      <c r="M65" s="45"/>
      <c r="N65" s="45"/>
      <c r="O65" s="46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4261</v>
      </c>
      <c r="F66" s="49"/>
      <c r="G66" s="213"/>
      <c r="H66" s="51"/>
      <c r="I66" s="17"/>
      <c r="J66" s="17"/>
      <c r="K66" s="17"/>
      <c r="L66" s="52">
        <v>6561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4262</v>
      </c>
      <c r="F67" s="49"/>
      <c r="G67" s="213"/>
      <c r="H67" s="51"/>
      <c r="I67" s="17"/>
      <c r="J67" s="17"/>
      <c r="K67" s="17"/>
      <c r="L67" s="52">
        <v>3450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47</v>
      </c>
      <c r="F68" s="49"/>
      <c r="G68" s="213"/>
      <c r="H68" s="51"/>
      <c r="I68" s="17"/>
      <c r="J68" s="17"/>
      <c r="K68" s="17"/>
      <c r="L68" s="52">
        <v>17412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7.5" x14ac:dyDescent="0.25">
      <c r="A69" s="35" t="s">
        <v>106</v>
      </c>
      <c r="B69" s="36" t="s">
        <v>54</v>
      </c>
      <c r="C69" s="316" t="s">
        <v>55</v>
      </c>
      <c r="D69" s="316"/>
      <c r="E69" s="316"/>
      <c r="F69" s="35" t="s">
        <v>56</v>
      </c>
      <c r="G69" s="216">
        <v>1.7</v>
      </c>
      <c r="H69" s="39" t="s">
        <v>57</v>
      </c>
      <c r="I69" s="39" t="s">
        <v>58</v>
      </c>
      <c r="J69" s="39">
        <v>114.45</v>
      </c>
      <c r="K69" s="37" t="s">
        <v>42</v>
      </c>
      <c r="L69" s="39">
        <v>15637</v>
      </c>
      <c r="M69" s="39">
        <v>13912</v>
      </c>
      <c r="N69" s="40" t="s">
        <v>4263</v>
      </c>
      <c r="O69" s="39">
        <v>1665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1993.2296158847741</v>
      </c>
      <c r="W69" s="159">
        <v>1.2</v>
      </c>
      <c r="X69" s="158">
        <f t="shared" si="1"/>
        <v>2391.8755390617289</v>
      </c>
      <c r="Y69" s="181">
        <f t="shared" si="2"/>
        <v>1406.9856112127818</v>
      </c>
      <c r="BP69" s="33"/>
      <c r="BQ69" s="41" t="s">
        <v>55</v>
      </c>
    </row>
    <row r="70" spans="1:69" s="3" customFormat="1" ht="18.75" x14ac:dyDescent="0.25">
      <c r="A70" s="42"/>
      <c r="B70" s="43"/>
      <c r="C70" s="44" t="s">
        <v>4264</v>
      </c>
      <c r="D70" s="45"/>
      <c r="E70" s="45"/>
      <c r="F70" s="45"/>
      <c r="G70" s="206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4265</v>
      </c>
      <c r="F71" s="49"/>
      <c r="G71" s="213"/>
      <c r="H71" s="51"/>
      <c r="I71" s="17"/>
      <c r="J71" s="17"/>
      <c r="K71" s="17"/>
      <c r="L71" s="52">
        <v>13505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4266</v>
      </c>
      <c r="F72" s="49"/>
      <c r="G72" s="213"/>
      <c r="H72" s="51"/>
      <c r="I72" s="17"/>
      <c r="J72" s="17"/>
      <c r="K72" s="17"/>
      <c r="L72" s="52">
        <v>7101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47</v>
      </c>
      <c r="F73" s="49"/>
      <c r="G73" s="213"/>
      <c r="H73" s="51"/>
      <c r="I73" s="17"/>
      <c r="J73" s="17"/>
      <c r="K73" s="17"/>
      <c r="L73" s="52">
        <v>36243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67.5" x14ac:dyDescent="0.25">
      <c r="A74" s="35" t="s">
        <v>1014</v>
      </c>
      <c r="B74" s="36" t="s">
        <v>1325</v>
      </c>
      <c r="C74" s="316" t="s">
        <v>3146</v>
      </c>
      <c r="D74" s="316"/>
      <c r="E74" s="316"/>
      <c r="F74" s="35" t="s">
        <v>265</v>
      </c>
      <c r="G74" s="216">
        <v>1509.6</v>
      </c>
      <c r="H74" s="39">
        <v>282.27999999999997</v>
      </c>
      <c r="I74" s="39"/>
      <c r="J74" s="39">
        <v>282.27999999999997</v>
      </c>
      <c r="K74" s="37" t="s">
        <v>42</v>
      </c>
      <c r="L74" s="39">
        <v>3647672</v>
      </c>
      <c r="M74" s="39"/>
      <c r="N74" s="40"/>
      <c r="O74" s="39">
        <v>3647672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4366755.4711313182</v>
      </c>
      <c r="W74" s="159">
        <v>1.2</v>
      </c>
      <c r="X74" s="158">
        <f t="shared" si="1"/>
        <v>5240106.5653575817</v>
      </c>
      <c r="Y74" s="181">
        <f t="shared" si="2"/>
        <v>3471.1887687848316</v>
      </c>
      <c r="BP74" s="33"/>
      <c r="BQ74" s="41" t="s">
        <v>3146</v>
      </c>
    </row>
    <row r="75" spans="1:69" s="3" customFormat="1" ht="18.75" x14ac:dyDescent="0.25">
      <c r="A75" s="42"/>
      <c r="B75" s="43"/>
      <c r="C75" s="44" t="s">
        <v>4267</v>
      </c>
      <c r="D75" s="45"/>
      <c r="E75" s="45"/>
      <c r="F75" s="45"/>
      <c r="G75" s="206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67.5" x14ac:dyDescent="0.25">
      <c r="A76" s="35" t="s">
        <v>119</v>
      </c>
      <c r="B76" s="36" t="s">
        <v>1325</v>
      </c>
      <c r="C76" s="316" t="s">
        <v>2671</v>
      </c>
      <c r="D76" s="316"/>
      <c r="E76" s="316"/>
      <c r="F76" s="35" t="s">
        <v>265</v>
      </c>
      <c r="G76" s="216">
        <v>1157.7</v>
      </c>
      <c r="H76" s="39">
        <v>219.53</v>
      </c>
      <c r="I76" s="39"/>
      <c r="J76" s="39">
        <v>219.53</v>
      </c>
      <c r="K76" s="37" t="s">
        <v>42</v>
      </c>
      <c r="L76" s="39">
        <v>2175523</v>
      </c>
      <c r="M76" s="39"/>
      <c r="N76" s="40"/>
      <c r="O76" s="39">
        <v>2175523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0"/>
        <v>2604394.518701796</v>
      </c>
      <c r="W76" s="159">
        <v>1.2</v>
      </c>
      <c r="X76" s="158">
        <f t="shared" si="1"/>
        <v>3125273.422442155</v>
      </c>
      <c r="Y76" s="181">
        <f t="shared" si="2"/>
        <v>2699.5537897919626</v>
      </c>
      <c r="BP76" s="33"/>
      <c r="BQ76" s="41" t="s">
        <v>2671</v>
      </c>
    </row>
    <row r="77" spans="1:69" s="3" customFormat="1" ht="18.75" x14ac:dyDescent="0.25">
      <c r="A77" s="42"/>
      <c r="B77" s="43"/>
      <c r="C77" s="44" t="s">
        <v>4268</v>
      </c>
      <c r="D77" s="45"/>
      <c r="E77" s="45"/>
      <c r="F77" s="45"/>
      <c r="G77" s="206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67.5" x14ac:dyDescent="0.25">
      <c r="A78" s="35" t="s">
        <v>1015</v>
      </c>
      <c r="B78" s="36" t="s">
        <v>1325</v>
      </c>
      <c r="C78" s="316" t="s">
        <v>3148</v>
      </c>
      <c r="D78" s="316"/>
      <c r="E78" s="316"/>
      <c r="F78" s="35" t="s">
        <v>265</v>
      </c>
      <c r="G78" s="216">
        <v>1366.8</v>
      </c>
      <c r="H78" s="39">
        <v>175.26</v>
      </c>
      <c r="I78" s="39"/>
      <c r="J78" s="39">
        <v>175.26</v>
      </c>
      <c r="K78" s="37" t="s">
        <v>42</v>
      </c>
      <c r="L78" s="39">
        <v>2050508</v>
      </c>
      <c r="M78" s="39"/>
      <c r="N78" s="40"/>
      <c r="O78" s="39">
        <v>2050508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0"/>
        <v>2454734.6986238183</v>
      </c>
      <c r="W78" s="159">
        <v>1.2</v>
      </c>
      <c r="X78" s="158">
        <f t="shared" si="1"/>
        <v>2945681.6383485817</v>
      </c>
      <c r="Y78" s="181">
        <f t="shared" si="2"/>
        <v>2155.1665483966799</v>
      </c>
      <c r="BP78" s="33"/>
      <c r="BQ78" s="41" t="s">
        <v>3148</v>
      </c>
    </row>
    <row r="79" spans="1:69" s="3" customFormat="1" ht="18.75" x14ac:dyDescent="0.25">
      <c r="A79" s="42"/>
      <c r="B79" s="43"/>
      <c r="C79" s="44" t="s">
        <v>4269</v>
      </c>
      <c r="D79" s="45"/>
      <c r="E79" s="45"/>
      <c r="F79" s="45"/>
      <c r="G79" s="206"/>
      <c r="H79" s="45"/>
      <c r="I79" s="45"/>
      <c r="J79" s="45"/>
      <c r="K79" s="45"/>
      <c r="L79" s="45"/>
      <c r="M79" s="45"/>
      <c r="N79" s="45"/>
      <c r="O79" s="46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67.5" x14ac:dyDescent="0.25">
      <c r="A80" s="35" t="s">
        <v>126</v>
      </c>
      <c r="B80" s="36" t="s">
        <v>2410</v>
      </c>
      <c r="C80" s="316" t="s">
        <v>3149</v>
      </c>
      <c r="D80" s="316"/>
      <c r="E80" s="316"/>
      <c r="F80" s="35" t="s">
        <v>265</v>
      </c>
      <c r="G80" s="216">
        <v>107.1</v>
      </c>
      <c r="H80" s="39">
        <v>118.59</v>
      </c>
      <c r="I80" s="39"/>
      <c r="J80" s="39">
        <v>118.59</v>
      </c>
      <c r="K80" s="37" t="s">
        <v>42</v>
      </c>
      <c r="L80" s="39">
        <v>108720</v>
      </c>
      <c r="M80" s="39"/>
      <c r="N80" s="40"/>
      <c r="O80" s="39">
        <v>108720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0"/>
        <v>130152.50681020578</v>
      </c>
      <c r="W80" s="159">
        <v>1.2</v>
      </c>
      <c r="X80" s="158">
        <f t="shared" si="1"/>
        <v>156183.00817224695</v>
      </c>
      <c r="Y80" s="181">
        <f t="shared" si="2"/>
        <v>1458.2913928314374</v>
      </c>
      <c r="BP80" s="33"/>
      <c r="BQ80" s="41" t="s">
        <v>3149</v>
      </c>
    </row>
    <row r="81" spans="1:69" s="3" customFormat="1" ht="18.75" x14ac:dyDescent="0.25">
      <c r="A81" s="42"/>
      <c r="B81" s="43"/>
      <c r="C81" s="44" t="s">
        <v>2426</v>
      </c>
      <c r="D81" s="45"/>
      <c r="E81" s="45"/>
      <c r="F81" s="45"/>
      <c r="G81" s="206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68.25" x14ac:dyDescent="0.25">
      <c r="A82" s="35" t="s">
        <v>131</v>
      </c>
      <c r="B82" s="36" t="s">
        <v>1338</v>
      </c>
      <c r="C82" s="316" t="s">
        <v>4270</v>
      </c>
      <c r="D82" s="316"/>
      <c r="E82" s="316"/>
      <c r="F82" s="35" t="s">
        <v>265</v>
      </c>
      <c r="G82" s="216">
        <v>173.4</v>
      </c>
      <c r="H82" s="39">
        <v>76.42</v>
      </c>
      <c r="I82" s="39"/>
      <c r="J82" s="39">
        <v>76.42</v>
      </c>
      <c r="K82" s="37" t="s">
        <v>42</v>
      </c>
      <c r="L82" s="39">
        <v>113431</v>
      </c>
      <c r="M82" s="39"/>
      <c r="N82" s="40"/>
      <c r="O82" s="39">
        <v>113431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0"/>
        <v>135792.2093450005</v>
      </c>
      <c r="W82" s="159">
        <v>1.2</v>
      </c>
      <c r="X82" s="158">
        <f t="shared" si="1"/>
        <v>162950.65121400059</v>
      </c>
      <c r="Y82" s="181">
        <f t="shared" si="2"/>
        <v>939.73847297578197</v>
      </c>
      <c r="BP82" s="33"/>
      <c r="BQ82" s="41" t="s">
        <v>4270</v>
      </c>
    </row>
    <row r="83" spans="1:69" s="3" customFormat="1" ht="18.75" x14ac:dyDescent="0.25">
      <c r="A83" s="42"/>
      <c r="B83" s="43"/>
      <c r="C83" s="44" t="s">
        <v>4271</v>
      </c>
      <c r="D83" s="45"/>
      <c r="E83" s="45"/>
      <c r="F83" s="45"/>
      <c r="G83" s="206"/>
      <c r="H83" s="45"/>
      <c r="I83" s="45"/>
      <c r="J83" s="45"/>
      <c r="K83" s="45"/>
      <c r="L83" s="45"/>
      <c r="M83" s="45"/>
      <c r="N83" s="45"/>
      <c r="O83" s="46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68.25" x14ac:dyDescent="0.25">
      <c r="A84" s="35" t="s">
        <v>1016</v>
      </c>
      <c r="B84" s="36" t="s">
        <v>2415</v>
      </c>
      <c r="C84" s="316" t="s">
        <v>4272</v>
      </c>
      <c r="D84" s="316"/>
      <c r="E84" s="316"/>
      <c r="F84" s="35" t="s">
        <v>265</v>
      </c>
      <c r="G84" s="216">
        <v>683.4</v>
      </c>
      <c r="H84" s="39">
        <v>55.8</v>
      </c>
      <c r="I84" s="39"/>
      <c r="J84" s="39">
        <v>55.8</v>
      </c>
      <c r="K84" s="37" t="s">
        <v>42</v>
      </c>
      <c r="L84" s="39">
        <v>326425</v>
      </c>
      <c r="M84" s="39"/>
      <c r="N84" s="40"/>
      <c r="O84" s="39">
        <v>326425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390774.76118029276</v>
      </c>
      <c r="W84" s="159">
        <v>1.2</v>
      </c>
      <c r="X84" s="158">
        <f t="shared" si="1"/>
        <v>468929.7134163513</v>
      </c>
      <c r="Y84" s="181">
        <f t="shared" si="2"/>
        <v>686.17166142281428</v>
      </c>
      <c r="BP84" s="33"/>
      <c r="BQ84" s="41" t="s">
        <v>4272</v>
      </c>
    </row>
    <row r="85" spans="1:69" s="3" customFormat="1" ht="18.75" x14ac:dyDescent="0.25">
      <c r="A85" s="42"/>
      <c r="B85" s="43"/>
      <c r="C85" s="44" t="s">
        <v>4273</v>
      </c>
      <c r="D85" s="45"/>
      <c r="E85" s="45"/>
      <c r="F85" s="45"/>
      <c r="G85" s="206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67.5" x14ac:dyDescent="0.25">
      <c r="A86" s="35" t="s">
        <v>142</v>
      </c>
      <c r="B86" s="36" t="s">
        <v>1338</v>
      </c>
      <c r="C86" s="316" t="s">
        <v>2679</v>
      </c>
      <c r="D86" s="316"/>
      <c r="E86" s="316"/>
      <c r="F86" s="35" t="s">
        <v>265</v>
      </c>
      <c r="G86" s="216">
        <v>1524.9</v>
      </c>
      <c r="H86" s="39">
        <v>35.549999999999997</v>
      </c>
      <c r="I86" s="39"/>
      <c r="J86" s="39">
        <v>35.549999999999997</v>
      </c>
      <c r="K86" s="37" t="s">
        <v>42</v>
      </c>
      <c r="L86" s="39">
        <v>464039</v>
      </c>
      <c r="M86" s="39"/>
      <c r="N86" s="40"/>
      <c r="O86" s="39">
        <v>464039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0"/>
        <v>555517.28391925211</v>
      </c>
      <c r="W86" s="159">
        <v>1.2</v>
      </c>
      <c r="X86" s="158">
        <f t="shared" si="1"/>
        <v>666620.74070310255</v>
      </c>
      <c r="Y86" s="181">
        <f t="shared" si="2"/>
        <v>437.15702059354874</v>
      </c>
      <c r="BP86" s="33"/>
      <c r="BQ86" s="41" t="s">
        <v>2679</v>
      </c>
    </row>
    <row r="87" spans="1:69" s="3" customFormat="1" ht="18.75" x14ac:dyDescent="0.25">
      <c r="A87" s="42"/>
      <c r="B87" s="43"/>
      <c r="C87" s="44" t="s">
        <v>4274</v>
      </c>
      <c r="D87" s="45"/>
      <c r="E87" s="45"/>
      <c r="F87" s="45"/>
      <c r="G87" s="206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68.25" x14ac:dyDescent="0.25">
      <c r="A88" s="35" t="s">
        <v>1017</v>
      </c>
      <c r="B88" s="36" t="s">
        <v>1325</v>
      </c>
      <c r="C88" s="316" t="s">
        <v>2681</v>
      </c>
      <c r="D88" s="316"/>
      <c r="E88" s="316"/>
      <c r="F88" s="35" t="s">
        <v>265</v>
      </c>
      <c r="G88" s="212">
        <v>867</v>
      </c>
      <c r="H88" s="39">
        <v>205.49</v>
      </c>
      <c r="I88" s="39"/>
      <c r="J88" s="39">
        <v>205.49</v>
      </c>
      <c r="K88" s="37" t="s">
        <v>42</v>
      </c>
      <c r="L88" s="39">
        <v>1525048</v>
      </c>
      <c r="M88" s="39"/>
      <c r="N88" s="40"/>
      <c r="O88" s="39">
        <v>1525048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1825688.1917392449</v>
      </c>
      <c r="W88" s="159">
        <v>1.2</v>
      </c>
      <c r="X88" s="158">
        <f t="shared" si="1"/>
        <v>2190825.8300870936</v>
      </c>
      <c r="Y88" s="181">
        <f t="shared" si="2"/>
        <v>2526.9040716114114</v>
      </c>
      <c r="BP88" s="33"/>
      <c r="BQ88" s="41" t="s">
        <v>2681</v>
      </c>
    </row>
    <row r="89" spans="1:69" s="3" customFormat="1" ht="18.75" x14ac:dyDescent="0.25">
      <c r="A89" s="42"/>
      <c r="B89" s="43"/>
      <c r="C89" s="44" t="s">
        <v>3531</v>
      </c>
      <c r="D89" s="45"/>
      <c r="E89" s="45"/>
      <c r="F89" s="45"/>
      <c r="G89" s="206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8.25" x14ac:dyDescent="0.25">
      <c r="A90" s="35" t="s">
        <v>1018</v>
      </c>
      <c r="B90" s="36" t="s">
        <v>1347</v>
      </c>
      <c r="C90" s="316" t="s">
        <v>2688</v>
      </c>
      <c r="D90" s="316"/>
      <c r="E90" s="316"/>
      <c r="F90" s="35" t="s">
        <v>265</v>
      </c>
      <c r="G90" s="216">
        <v>1213.8</v>
      </c>
      <c r="H90" s="39">
        <v>47.4</v>
      </c>
      <c r="I90" s="39"/>
      <c r="J90" s="39">
        <v>47.4</v>
      </c>
      <c r="K90" s="37" t="s">
        <v>42</v>
      </c>
      <c r="L90" s="39">
        <v>492492</v>
      </c>
      <c r="M90" s="39"/>
      <c r="N90" s="40"/>
      <c r="O90" s="39">
        <v>492492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0"/>
        <v>589579.36335514963</v>
      </c>
      <c r="W90" s="159">
        <v>1.2</v>
      </c>
      <c r="X90" s="158">
        <f t="shared" si="1"/>
        <v>707495.23602617951</v>
      </c>
      <c r="Y90" s="181">
        <f t="shared" si="2"/>
        <v>582.87628606539749</v>
      </c>
      <c r="BP90" s="33"/>
      <c r="BQ90" s="41" t="s">
        <v>2688</v>
      </c>
    </row>
    <row r="91" spans="1:69" s="3" customFormat="1" ht="18.75" x14ac:dyDescent="0.25">
      <c r="A91" s="42"/>
      <c r="B91" s="43"/>
      <c r="C91" s="44" t="s">
        <v>4275</v>
      </c>
      <c r="D91" s="45"/>
      <c r="E91" s="45"/>
      <c r="F91" s="45"/>
      <c r="G91" s="206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67.5" x14ac:dyDescent="0.25">
      <c r="A92" s="35" t="s">
        <v>151</v>
      </c>
      <c r="B92" s="36" t="s">
        <v>310</v>
      </c>
      <c r="C92" s="316" t="s">
        <v>311</v>
      </c>
      <c r="D92" s="316"/>
      <c r="E92" s="316"/>
      <c r="F92" s="35" t="s">
        <v>238</v>
      </c>
      <c r="G92" s="216">
        <v>0.8</v>
      </c>
      <c r="H92" s="39" t="s">
        <v>312</v>
      </c>
      <c r="I92" s="39" t="s">
        <v>313</v>
      </c>
      <c r="J92" s="39">
        <v>171.88</v>
      </c>
      <c r="K92" s="37" t="s">
        <v>42</v>
      </c>
      <c r="L92" s="39">
        <v>13412</v>
      </c>
      <c r="M92" s="39">
        <v>11885</v>
      </c>
      <c r="N92" s="40" t="s">
        <v>4276</v>
      </c>
      <c r="O92" s="39">
        <v>1177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0"/>
        <v>1409.0277825203477</v>
      </c>
      <c r="W92" s="159">
        <v>1.2</v>
      </c>
      <c r="X92" s="158">
        <f t="shared" si="1"/>
        <v>1690.8333390244172</v>
      </c>
      <c r="Y92" s="181">
        <f t="shared" si="2"/>
        <v>2113.5416737805213</v>
      </c>
      <c r="BP92" s="33"/>
      <c r="BQ92" s="41" t="s">
        <v>311</v>
      </c>
    </row>
    <row r="93" spans="1:69" s="3" customFormat="1" ht="18.75" x14ac:dyDescent="0.25">
      <c r="A93" s="42"/>
      <c r="B93" s="43"/>
      <c r="C93" s="44" t="s">
        <v>4101</v>
      </c>
      <c r="D93" s="45"/>
      <c r="E93" s="45"/>
      <c r="F93" s="45"/>
      <c r="G93" s="206"/>
      <c r="H93" s="45"/>
      <c r="I93" s="45"/>
      <c r="J93" s="45"/>
      <c r="K93" s="45"/>
      <c r="L93" s="45"/>
      <c r="M93" s="45"/>
      <c r="N93" s="45"/>
      <c r="O93" s="46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18.75" x14ac:dyDescent="0.25">
      <c r="A94" s="47"/>
      <c r="B94" s="48"/>
      <c r="C94" s="48"/>
      <c r="D94" s="48"/>
      <c r="E94" s="49" t="s">
        <v>4277</v>
      </c>
      <c r="F94" s="49"/>
      <c r="G94" s="213"/>
      <c r="H94" s="51"/>
      <c r="I94" s="17"/>
      <c r="J94" s="17"/>
      <c r="K94" s="17"/>
      <c r="L94" s="52">
        <v>11543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18.75" x14ac:dyDescent="0.25">
      <c r="A95" s="47"/>
      <c r="B95" s="48"/>
      <c r="C95" s="48"/>
      <c r="D95" s="48"/>
      <c r="E95" s="49" t="s">
        <v>4278</v>
      </c>
      <c r="F95" s="49"/>
      <c r="G95" s="213"/>
      <c r="H95" s="51"/>
      <c r="I95" s="17"/>
      <c r="J95" s="17"/>
      <c r="K95" s="17"/>
      <c r="L95" s="52">
        <v>6069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18.75" x14ac:dyDescent="0.25">
      <c r="A96" s="47"/>
      <c r="B96" s="48"/>
      <c r="C96" s="48"/>
      <c r="D96" s="48"/>
      <c r="E96" s="49" t="s">
        <v>47</v>
      </c>
      <c r="F96" s="49"/>
      <c r="G96" s="213"/>
      <c r="H96" s="51"/>
      <c r="I96" s="17"/>
      <c r="J96" s="17"/>
      <c r="K96" s="17"/>
      <c r="L96" s="52">
        <v>31024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67.5" x14ac:dyDescent="0.25">
      <c r="A97" s="35" t="s">
        <v>156</v>
      </c>
      <c r="B97" s="36" t="s">
        <v>1359</v>
      </c>
      <c r="C97" s="316" t="s">
        <v>1866</v>
      </c>
      <c r="D97" s="316"/>
      <c r="E97" s="316"/>
      <c r="F97" s="35" t="s">
        <v>265</v>
      </c>
      <c r="G97" s="216">
        <v>30.6</v>
      </c>
      <c r="H97" s="39">
        <v>29.8</v>
      </c>
      <c r="I97" s="39"/>
      <c r="J97" s="39">
        <v>29.8</v>
      </c>
      <c r="K97" s="37" t="s">
        <v>42</v>
      </c>
      <c r="L97" s="39">
        <v>7806</v>
      </c>
      <c r="M97" s="39"/>
      <c r="N97" s="40"/>
      <c r="O97" s="39">
        <v>7806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ref="V97:V158" si="3">O97*P97*Q97*R97*S97*T97*U97</f>
        <v>9344.8350640219505</v>
      </c>
      <c r="W97" s="159">
        <v>1.2</v>
      </c>
      <c r="X97" s="158">
        <f t="shared" ref="X97:X158" si="4">V97*W97</f>
        <v>11213.80207682634</v>
      </c>
      <c r="Y97" s="181">
        <f t="shared" ref="Y97:Y158" si="5">X97/G97</f>
        <v>366.46412015772347</v>
      </c>
      <c r="BP97" s="33"/>
      <c r="BQ97" s="41" t="s">
        <v>1866</v>
      </c>
    </row>
    <row r="98" spans="1:69" s="3" customFormat="1" ht="18.75" x14ac:dyDescent="0.25">
      <c r="A98" s="42"/>
      <c r="B98" s="43"/>
      <c r="C98" s="44" t="s">
        <v>1097</v>
      </c>
      <c r="D98" s="45"/>
      <c r="E98" s="45"/>
      <c r="F98" s="45"/>
      <c r="G98" s="206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67.5" x14ac:dyDescent="0.25">
      <c r="A99" s="35" t="s">
        <v>1019</v>
      </c>
      <c r="B99" s="36" t="s">
        <v>1359</v>
      </c>
      <c r="C99" s="316" t="s">
        <v>1867</v>
      </c>
      <c r="D99" s="316"/>
      <c r="E99" s="316"/>
      <c r="F99" s="35" t="s">
        <v>265</v>
      </c>
      <c r="G99" s="216">
        <v>51.5</v>
      </c>
      <c r="H99" s="39">
        <v>7.41</v>
      </c>
      <c r="I99" s="39"/>
      <c r="J99" s="39">
        <v>7.41</v>
      </c>
      <c r="K99" s="37" t="s">
        <v>42</v>
      </c>
      <c r="L99" s="39">
        <v>3267</v>
      </c>
      <c r="M99" s="39"/>
      <c r="N99" s="40"/>
      <c r="O99" s="39">
        <v>3267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si="3"/>
        <v>3911.0397327901242</v>
      </c>
      <c r="W99" s="159">
        <v>1.2</v>
      </c>
      <c r="X99" s="158">
        <f t="shared" si="4"/>
        <v>4693.2476793481492</v>
      </c>
      <c r="Y99" s="181">
        <f t="shared" si="5"/>
        <v>91.131022899964066</v>
      </c>
      <c r="BP99" s="33"/>
      <c r="BQ99" s="41" t="s">
        <v>1867</v>
      </c>
    </row>
    <row r="100" spans="1:69" s="3" customFormat="1" ht="18.75" x14ac:dyDescent="0.25">
      <c r="A100" s="42"/>
      <c r="B100" s="43"/>
      <c r="C100" s="44" t="s">
        <v>321</v>
      </c>
      <c r="D100" s="45"/>
      <c r="E100" s="45"/>
      <c r="F100" s="45"/>
      <c r="G100" s="206"/>
      <c r="H100" s="45"/>
      <c r="I100" s="45"/>
      <c r="J100" s="45"/>
      <c r="K100" s="45"/>
      <c r="L100" s="45"/>
      <c r="M100" s="45"/>
      <c r="N100" s="45"/>
      <c r="O100" s="46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67.5" x14ac:dyDescent="0.25">
      <c r="A101" s="35" t="s">
        <v>1020</v>
      </c>
      <c r="B101" s="36" t="s">
        <v>2427</v>
      </c>
      <c r="C101" s="316" t="s">
        <v>2690</v>
      </c>
      <c r="D101" s="316"/>
      <c r="E101" s="316"/>
      <c r="F101" s="35" t="s">
        <v>265</v>
      </c>
      <c r="G101" s="212">
        <v>102</v>
      </c>
      <c r="H101" s="39">
        <v>54.01</v>
      </c>
      <c r="I101" s="39"/>
      <c r="J101" s="39">
        <v>54.01</v>
      </c>
      <c r="K101" s="37" t="s">
        <v>42</v>
      </c>
      <c r="L101" s="39">
        <v>47157</v>
      </c>
      <c r="M101" s="39"/>
      <c r="N101" s="40"/>
      <c r="O101" s="39">
        <v>47157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3"/>
        <v>56453.290688455447</v>
      </c>
      <c r="W101" s="159">
        <v>1.2</v>
      </c>
      <c r="X101" s="158">
        <f t="shared" si="4"/>
        <v>67743.94882614653</v>
      </c>
      <c r="Y101" s="181">
        <f t="shared" si="5"/>
        <v>664.15636104065231</v>
      </c>
      <c r="BP101" s="33"/>
      <c r="BQ101" s="41" t="s">
        <v>2690</v>
      </c>
    </row>
    <row r="102" spans="1:69" s="3" customFormat="1" ht="18.75" x14ac:dyDescent="0.25">
      <c r="A102" s="42"/>
      <c r="B102" s="43"/>
      <c r="C102" s="44" t="s">
        <v>272</v>
      </c>
      <c r="D102" s="45"/>
      <c r="E102" s="45"/>
      <c r="F102" s="45"/>
      <c r="G102" s="206"/>
      <c r="H102" s="45"/>
      <c r="I102" s="45"/>
      <c r="J102" s="45"/>
      <c r="K102" s="45"/>
      <c r="L102" s="45"/>
      <c r="M102" s="45"/>
      <c r="N102" s="45"/>
      <c r="O102" s="46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18.75" x14ac:dyDescent="0.25">
      <c r="A103" s="313" t="s">
        <v>3870</v>
      </c>
      <c r="B103" s="314"/>
      <c r="C103" s="314"/>
      <c r="D103" s="314"/>
      <c r="E103" s="314"/>
      <c r="F103" s="314"/>
      <c r="G103" s="314"/>
      <c r="H103" s="314"/>
      <c r="I103" s="314"/>
      <c r="J103" s="314"/>
      <c r="K103" s="314"/>
      <c r="L103" s="314"/>
      <c r="M103" s="314"/>
      <c r="N103" s="314"/>
      <c r="O103" s="315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 t="s">
        <v>3870</v>
      </c>
      <c r="BQ103" s="41"/>
    </row>
    <row r="104" spans="1:69" s="3" customFormat="1" ht="67.5" x14ac:dyDescent="0.25">
      <c r="A104" s="35" t="s">
        <v>171</v>
      </c>
      <c r="B104" s="36" t="s">
        <v>1386</v>
      </c>
      <c r="C104" s="316" t="s">
        <v>1387</v>
      </c>
      <c r="D104" s="316"/>
      <c r="E104" s="316"/>
      <c r="F104" s="35" t="s">
        <v>109</v>
      </c>
      <c r="G104" s="212">
        <v>36</v>
      </c>
      <c r="H104" s="39" t="s">
        <v>1388</v>
      </c>
      <c r="I104" s="39">
        <v>0.37</v>
      </c>
      <c r="J104" s="39">
        <v>55.05</v>
      </c>
      <c r="K104" s="37" t="s">
        <v>42</v>
      </c>
      <c r="L104" s="39">
        <v>48568</v>
      </c>
      <c r="M104" s="39">
        <v>31452</v>
      </c>
      <c r="N104" s="40">
        <v>151</v>
      </c>
      <c r="O104" s="39">
        <v>16965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3"/>
        <v>20309.393653744864</v>
      </c>
      <c r="W104" s="159">
        <v>1.2</v>
      </c>
      <c r="X104" s="158">
        <f t="shared" si="4"/>
        <v>24371.272384493837</v>
      </c>
      <c r="Y104" s="181">
        <f t="shared" si="5"/>
        <v>676.97978845816215</v>
      </c>
      <c r="BP104" s="33"/>
      <c r="BQ104" s="41" t="s">
        <v>1387</v>
      </c>
    </row>
    <row r="105" spans="1:69" s="3" customFormat="1" ht="18.75" x14ac:dyDescent="0.25">
      <c r="A105" s="47"/>
      <c r="B105" s="48"/>
      <c r="C105" s="48"/>
      <c r="D105" s="48"/>
      <c r="E105" s="49" t="s">
        <v>4279</v>
      </c>
      <c r="F105" s="49"/>
      <c r="G105" s="213"/>
      <c r="H105" s="51"/>
      <c r="I105" s="17"/>
      <c r="J105" s="17"/>
      <c r="K105" s="17"/>
      <c r="L105" s="52">
        <v>30508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18.75" x14ac:dyDescent="0.25">
      <c r="A106" s="47"/>
      <c r="B106" s="48"/>
      <c r="C106" s="48"/>
      <c r="D106" s="48"/>
      <c r="E106" s="49" t="s">
        <v>4280</v>
      </c>
      <c r="F106" s="49"/>
      <c r="G106" s="213"/>
      <c r="H106" s="51"/>
      <c r="I106" s="17"/>
      <c r="J106" s="17"/>
      <c r="K106" s="17"/>
      <c r="L106" s="52">
        <v>16041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18.75" x14ac:dyDescent="0.25">
      <c r="A107" s="47"/>
      <c r="B107" s="48"/>
      <c r="C107" s="48"/>
      <c r="D107" s="48"/>
      <c r="E107" s="49" t="s">
        <v>47</v>
      </c>
      <c r="F107" s="49"/>
      <c r="G107" s="213"/>
      <c r="H107" s="51"/>
      <c r="I107" s="17"/>
      <c r="J107" s="17"/>
      <c r="K107" s="17"/>
      <c r="L107" s="52">
        <v>95117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45.75" x14ac:dyDescent="0.25">
      <c r="A108" s="111" t="s">
        <v>4281</v>
      </c>
      <c r="B108" s="112" t="s">
        <v>1392</v>
      </c>
      <c r="C108" s="305" t="s">
        <v>2457</v>
      </c>
      <c r="D108" s="305"/>
      <c r="E108" s="305"/>
      <c r="F108" s="111" t="s">
        <v>437</v>
      </c>
      <c r="G108" s="214">
        <v>36</v>
      </c>
      <c r="H108" s="114">
        <v>2292.27</v>
      </c>
      <c r="I108" s="114"/>
      <c r="J108" s="114"/>
      <c r="K108" s="144" t="s">
        <v>52</v>
      </c>
      <c r="L108" s="114">
        <v>514110</v>
      </c>
      <c r="M108" s="114"/>
      <c r="N108" s="115"/>
      <c r="O108" s="114"/>
      <c r="P108" s="189">
        <v>1.052</v>
      </c>
      <c r="Q108" s="189">
        <v>1.0209999999999999</v>
      </c>
      <c r="R108" s="189">
        <v>1.0349999999999999</v>
      </c>
      <c r="S108" s="189">
        <v>1.0249999999999999</v>
      </c>
      <c r="T108" s="189">
        <v>1.02</v>
      </c>
      <c r="U108" s="189">
        <v>1.03</v>
      </c>
      <c r="V108" s="180">
        <f>L108*U108</f>
        <v>529533.30000000005</v>
      </c>
      <c r="W108" s="190">
        <v>1.2</v>
      </c>
      <c r="X108" s="191">
        <f t="shared" si="4"/>
        <v>635439.96000000008</v>
      </c>
      <c r="Y108" s="192">
        <f t="shared" si="5"/>
        <v>17651.11</v>
      </c>
      <c r="BP108" s="33"/>
      <c r="BQ108" s="41" t="s">
        <v>2457</v>
      </c>
    </row>
    <row r="109" spans="1:69" s="3" customFormat="1" ht="68.25" x14ac:dyDescent="0.25">
      <c r="A109" s="35" t="s">
        <v>185</v>
      </c>
      <c r="B109" s="36" t="s">
        <v>4282</v>
      </c>
      <c r="C109" s="316" t="s">
        <v>4283</v>
      </c>
      <c r="D109" s="316"/>
      <c r="E109" s="316"/>
      <c r="F109" s="35" t="s">
        <v>665</v>
      </c>
      <c r="G109" s="212">
        <v>18</v>
      </c>
      <c r="H109" s="39" t="s">
        <v>4284</v>
      </c>
      <c r="I109" s="39">
        <v>0.74</v>
      </c>
      <c r="J109" s="39">
        <v>17.91</v>
      </c>
      <c r="K109" s="37" t="s">
        <v>42</v>
      </c>
      <c r="L109" s="39">
        <v>19161</v>
      </c>
      <c r="M109" s="39">
        <v>16248</v>
      </c>
      <c r="N109" s="40">
        <v>151</v>
      </c>
      <c r="O109" s="39">
        <v>2762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3"/>
        <v>3306.4866060502986</v>
      </c>
      <c r="W109" s="159">
        <v>1.2</v>
      </c>
      <c r="X109" s="158">
        <f t="shared" si="4"/>
        <v>3967.7839272603583</v>
      </c>
      <c r="Y109" s="181">
        <f t="shared" si="5"/>
        <v>220.43244040335324</v>
      </c>
      <c r="BP109" s="33"/>
      <c r="BQ109" s="41" t="s">
        <v>4283</v>
      </c>
    </row>
    <row r="110" spans="1:69" s="3" customFormat="1" ht="18.75" x14ac:dyDescent="0.25">
      <c r="A110" s="47"/>
      <c r="B110" s="48"/>
      <c r="C110" s="48"/>
      <c r="D110" s="48"/>
      <c r="E110" s="49" t="s">
        <v>4285</v>
      </c>
      <c r="F110" s="49"/>
      <c r="G110" s="213"/>
      <c r="H110" s="51"/>
      <c r="I110" s="17"/>
      <c r="J110" s="17"/>
      <c r="K110" s="17"/>
      <c r="L110" s="52">
        <v>15761</v>
      </c>
      <c r="M110" s="53"/>
      <c r="N110" s="53"/>
      <c r="O110" s="54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18.75" x14ac:dyDescent="0.25">
      <c r="A111" s="47"/>
      <c r="B111" s="48"/>
      <c r="C111" s="48"/>
      <c r="D111" s="48"/>
      <c r="E111" s="49" t="s">
        <v>4286</v>
      </c>
      <c r="F111" s="49"/>
      <c r="G111" s="213"/>
      <c r="H111" s="51"/>
      <c r="I111" s="17"/>
      <c r="J111" s="17"/>
      <c r="K111" s="17"/>
      <c r="L111" s="52">
        <v>8286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18.75" x14ac:dyDescent="0.25">
      <c r="A112" s="47"/>
      <c r="B112" s="48"/>
      <c r="C112" s="48"/>
      <c r="D112" s="48"/>
      <c r="E112" s="49" t="s">
        <v>47</v>
      </c>
      <c r="F112" s="49"/>
      <c r="G112" s="213"/>
      <c r="H112" s="51"/>
      <c r="I112" s="17"/>
      <c r="J112" s="17"/>
      <c r="K112" s="17"/>
      <c r="L112" s="52">
        <v>43208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67.5" x14ac:dyDescent="0.25">
      <c r="A113" s="35" t="s">
        <v>187</v>
      </c>
      <c r="B113" s="36" t="s">
        <v>4287</v>
      </c>
      <c r="C113" s="316" t="s">
        <v>1429</v>
      </c>
      <c r="D113" s="316"/>
      <c r="E113" s="316"/>
      <c r="F113" s="35" t="s">
        <v>437</v>
      </c>
      <c r="G113" s="212">
        <v>18</v>
      </c>
      <c r="H113" s="39">
        <v>2269.2600000000002</v>
      </c>
      <c r="I113" s="39"/>
      <c r="J113" s="39">
        <v>2269.2600000000002</v>
      </c>
      <c r="K113" s="37" t="s">
        <v>42</v>
      </c>
      <c r="L113" s="39">
        <v>349648</v>
      </c>
      <c r="M113" s="39"/>
      <c r="N113" s="40"/>
      <c r="O113" s="39">
        <v>349648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3"/>
        <v>418575.8250659937</v>
      </c>
      <c r="W113" s="159">
        <v>1.2</v>
      </c>
      <c r="X113" s="158">
        <f t="shared" si="4"/>
        <v>502290.99007919244</v>
      </c>
      <c r="Y113" s="181">
        <f t="shared" si="5"/>
        <v>27905.055004399579</v>
      </c>
      <c r="BP113" s="33"/>
      <c r="BQ113" s="41" t="s">
        <v>1429</v>
      </c>
    </row>
    <row r="114" spans="1:69" s="3" customFormat="1" ht="67.5" x14ac:dyDescent="0.25">
      <c r="A114" s="35" t="s">
        <v>196</v>
      </c>
      <c r="B114" s="36" t="s">
        <v>1401</v>
      </c>
      <c r="C114" s="316" t="s">
        <v>1402</v>
      </c>
      <c r="D114" s="316"/>
      <c r="E114" s="316"/>
      <c r="F114" s="35" t="s">
        <v>1403</v>
      </c>
      <c r="G114" s="212">
        <v>148</v>
      </c>
      <c r="H114" s="39" t="s">
        <v>1404</v>
      </c>
      <c r="I114" s="39" t="s">
        <v>1405</v>
      </c>
      <c r="J114" s="39">
        <v>13.13</v>
      </c>
      <c r="K114" s="37" t="s">
        <v>42</v>
      </c>
      <c r="L114" s="39">
        <v>241401</v>
      </c>
      <c r="M114" s="39">
        <v>139886</v>
      </c>
      <c r="N114" s="40" t="s">
        <v>4288</v>
      </c>
      <c r="O114" s="39">
        <v>16634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19913.142000376774</v>
      </c>
      <c r="W114" s="159">
        <v>1.2</v>
      </c>
      <c r="X114" s="158">
        <f t="shared" si="4"/>
        <v>23895.770400452129</v>
      </c>
      <c r="Y114" s="181">
        <f t="shared" si="5"/>
        <v>161.45790811116302</v>
      </c>
      <c r="BP114" s="33"/>
      <c r="BQ114" s="41" t="s">
        <v>1402</v>
      </c>
    </row>
    <row r="115" spans="1:69" s="3" customFormat="1" ht="18.75" x14ac:dyDescent="0.25">
      <c r="A115" s="47"/>
      <c r="B115" s="48"/>
      <c r="C115" s="48"/>
      <c r="D115" s="48"/>
      <c r="E115" s="49" t="s">
        <v>4289</v>
      </c>
      <c r="F115" s="49"/>
      <c r="G115" s="213"/>
      <c r="H115" s="51"/>
      <c r="I115" s="17"/>
      <c r="J115" s="17"/>
      <c r="K115" s="17"/>
      <c r="L115" s="52">
        <v>150539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18.75" x14ac:dyDescent="0.25">
      <c r="A116" s="47"/>
      <c r="B116" s="48"/>
      <c r="C116" s="48"/>
      <c r="D116" s="48"/>
      <c r="E116" s="49" t="s">
        <v>4290</v>
      </c>
      <c r="F116" s="49"/>
      <c r="G116" s="213"/>
      <c r="H116" s="51"/>
      <c r="I116" s="17"/>
      <c r="J116" s="17"/>
      <c r="K116" s="17"/>
      <c r="L116" s="52">
        <v>76942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18.75" x14ac:dyDescent="0.25">
      <c r="A117" s="47"/>
      <c r="B117" s="48"/>
      <c r="C117" s="48"/>
      <c r="D117" s="48"/>
      <c r="E117" s="49" t="s">
        <v>47</v>
      </c>
      <c r="F117" s="49"/>
      <c r="G117" s="213"/>
      <c r="H117" s="51"/>
      <c r="I117" s="17"/>
      <c r="J117" s="17"/>
      <c r="K117" s="17"/>
      <c r="L117" s="52">
        <v>468882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x14ac:dyDescent="0.25">
      <c r="A118" s="35" t="s">
        <v>198</v>
      </c>
      <c r="B118" s="36" t="s">
        <v>1410</v>
      </c>
      <c r="C118" s="316" t="s">
        <v>1898</v>
      </c>
      <c r="D118" s="316"/>
      <c r="E118" s="316"/>
      <c r="F118" s="35" t="s">
        <v>437</v>
      </c>
      <c r="G118" s="212">
        <v>148</v>
      </c>
      <c r="H118" s="39">
        <v>3539.81</v>
      </c>
      <c r="I118" s="39"/>
      <c r="J118" s="39">
        <v>3539.81</v>
      </c>
      <c r="K118" s="37" t="s">
        <v>42</v>
      </c>
      <c r="L118" s="39">
        <v>4484514</v>
      </c>
      <c r="M118" s="39"/>
      <c r="N118" s="40"/>
      <c r="O118" s="39">
        <v>4484514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5368568.2388287634</v>
      </c>
      <c r="W118" s="159">
        <v>1.2</v>
      </c>
      <c r="X118" s="158">
        <f t="shared" si="4"/>
        <v>6442281.8865945162</v>
      </c>
      <c r="Y118" s="181">
        <f t="shared" si="5"/>
        <v>43528.931666179167</v>
      </c>
      <c r="BP118" s="33"/>
      <c r="BQ118" s="41" t="s">
        <v>1898</v>
      </c>
    </row>
    <row r="119" spans="1:69" s="3" customFormat="1" ht="18.75" x14ac:dyDescent="0.25">
      <c r="A119" s="313" t="s">
        <v>3880</v>
      </c>
      <c r="B119" s="314"/>
      <c r="C119" s="314"/>
      <c r="D119" s="314"/>
      <c r="E119" s="314"/>
      <c r="F119" s="314"/>
      <c r="G119" s="314"/>
      <c r="H119" s="314"/>
      <c r="I119" s="314"/>
      <c r="J119" s="314"/>
      <c r="K119" s="314"/>
      <c r="L119" s="314"/>
      <c r="M119" s="314"/>
      <c r="N119" s="314"/>
      <c r="O119" s="315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 t="s">
        <v>3880</v>
      </c>
      <c r="BQ119" s="41"/>
    </row>
    <row r="120" spans="1:69" s="3" customFormat="1" ht="67.5" x14ac:dyDescent="0.25">
      <c r="A120" s="35" t="s">
        <v>200</v>
      </c>
      <c r="B120" s="36" t="s">
        <v>1682</v>
      </c>
      <c r="C120" s="316" t="s">
        <v>1683</v>
      </c>
      <c r="D120" s="316"/>
      <c r="E120" s="316"/>
      <c r="F120" s="35" t="s">
        <v>1684</v>
      </c>
      <c r="G120" s="218">
        <v>2.1349999999999998</v>
      </c>
      <c r="H120" s="39" t="s">
        <v>1685</v>
      </c>
      <c r="I120" s="39"/>
      <c r="J120" s="39"/>
      <c r="K120" s="37" t="s">
        <v>42</v>
      </c>
      <c r="L120" s="39">
        <v>125993</v>
      </c>
      <c r="M120" s="39">
        <v>125993</v>
      </c>
      <c r="N120" s="40"/>
      <c r="O120" s="39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 t="s">
        <v>1683</v>
      </c>
    </row>
    <row r="121" spans="1:69" s="3" customFormat="1" ht="18.75" x14ac:dyDescent="0.25">
      <c r="A121" s="42"/>
      <c r="B121" s="43"/>
      <c r="C121" s="44" t="s">
        <v>2713</v>
      </c>
      <c r="D121" s="45"/>
      <c r="E121" s="45"/>
      <c r="F121" s="45"/>
      <c r="G121" s="206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18.75" x14ac:dyDescent="0.25">
      <c r="A122" s="47"/>
      <c r="B122" s="48"/>
      <c r="C122" s="48"/>
      <c r="D122" s="48"/>
      <c r="E122" s="49" t="s">
        <v>4291</v>
      </c>
      <c r="F122" s="49"/>
      <c r="G122" s="213"/>
      <c r="H122" s="51"/>
      <c r="I122" s="17"/>
      <c r="J122" s="17"/>
      <c r="K122" s="17"/>
      <c r="L122" s="52">
        <v>112134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18.75" x14ac:dyDescent="0.25">
      <c r="A123" s="47"/>
      <c r="B123" s="48"/>
      <c r="C123" s="48"/>
      <c r="D123" s="48"/>
      <c r="E123" s="49" t="s">
        <v>4292</v>
      </c>
      <c r="F123" s="49"/>
      <c r="G123" s="213"/>
      <c r="H123" s="51"/>
      <c r="I123" s="17"/>
      <c r="J123" s="17"/>
      <c r="K123" s="17"/>
      <c r="L123" s="52">
        <v>50397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18.75" x14ac:dyDescent="0.25">
      <c r="A124" s="47"/>
      <c r="B124" s="48"/>
      <c r="C124" s="48"/>
      <c r="D124" s="48"/>
      <c r="E124" s="49" t="s">
        <v>47</v>
      </c>
      <c r="F124" s="49"/>
      <c r="G124" s="213"/>
      <c r="H124" s="51"/>
      <c r="I124" s="17"/>
      <c r="J124" s="17"/>
      <c r="K124" s="17"/>
      <c r="L124" s="52">
        <v>288524</v>
      </c>
      <c r="M124" s="53"/>
      <c r="N124" s="53"/>
      <c r="O124" s="54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67.5" x14ac:dyDescent="0.25">
      <c r="A125" s="35" t="s">
        <v>202</v>
      </c>
      <c r="B125" s="36" t="s">
        <v>1689</v>
      </c>
      <c r="C125" s="316" t="s">
        <v>1690</v>
      </c>
      <c r="D125" s="316"/>
      <c r="E125" s="316"/>
      <c r="F125" s="35" t="s">
        <v>1684</v>
      </c>
      <c r="G125" s="218">
        <v>2.1349999999999998</v>
      </c>
      <c r="H125" s="39" t="s">
        <v>1691</v>
      </c>
      <c r="I125" s="39"/>
      <c r="J125" s="39"/>
      <c r="K125" s="37" t="s">
        <v>42</v>
      </c>
      <c r="L125" s="39">
        <v>69615</v>
      </c>
      <c r="M125" s="39">
        <v>69615</v>
      </c>
      <c r="N125" s="40"/>
      <c r="O125" s="39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 t="s">
        <v>1690</v>
      </c>
    </row>
    <row r="126" spans="1:69" s="3" customFormat="1" ht="18.75" x14ac:dyDescent="0.25">
      <c r="A126" s="47"/>
      <c r="B126" s="48"/>
      <c r="C126" s="48"/>
      <c r="D126" s="48"/>
      <c r="E126" s="49" t="s">
        <v>4293</v>
      </c>
      <c r="F126" s="49"/>
      <c r="G126" s="213"/>
      <c r="H126" s="51"/>
      <c r="I126" s="17"/>
      <c r="J126" s="17"/>
      <c r="K126" s="17"/>
      <c r="L126" s="52">
        <v>61957</v>
      </c>
      <c r="M126" s="53"/>
      <c r="N126" s="53"/>
      <c r="O126" s="54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18.75" x14ac:dyDescent="0.25">
      <c r="A127" s="47"/>
      <c r="B127" s="48"/>
      <c r="C127" s="48"/>
      <c r="D127" s="48"/>
      <c r="E127" s="49" t="s">
        <v>4294</v>
      </c>
      <c r="F127" s="49"/>
      <c r="G127" s="213"/>
      <c r="H127" s="51"/>
      <c r="I127" s="17"/>
      <c r="J127" s="17"/>
      <c r="K127" s="17"/>
      <c r="L127" s="52">
        <v>27846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18.75" x14ac:dyDescent="0.25">
      <c r="A128" s="47"/>
      <c r="B128" s="48"/>
      <c r="C128" s="48"/>
      <c r="D128" s="48"/>
      <c r="E128" s="49" t="s">
        <v>47</v>
      </c>
      <c r="F128" s="49"/>
      <c r="G128" s="213"/>
      <c r="H128" s="51"/>
      <c r="I128" s="17"/>
      <c r="J128" s="17"/>
      <c r="K128" s="17"/>
      <c r="L128" s="52">
        <v>159418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67.5" x14ac:dyDescent="0.25">
      <c r="A129" s="35" t="s">
        <v>211</v>
      </c>
      <c r="B129" s="36" t="s">
        <v>1010</v>
      </c>
      <c r="C129" s="316" t="s">
        <v>1695</v>
      </c>
      <c r="D129" s="316"/>
      <c r="E129" s="316"/>
      <c r="F129" s="35" t="s">
        <v>238</v>
      </c>
      <c r="G129" s="215">
        <v>8.5399999999999991</v>
      </c>
      <c r="H129" s="39" t="s">
        <v>1011</v>
      </c>
      <c r="I129" s="39" t="s">
        <v>1012</v>
      </c>
      <c r="J129" s="39">
        <v>124.14</v>
      </c>
      <c r="K129" s="37" t="s">
        <v>42</v>
      </c>
      <c r="L129" s="39">
        <v>84105</v>
      </c>
      <c r="M129" s="39">
        <v>65491</v>
      </c>
      <c r="N129" s="40" t="s">
        <v>4295</v>
      </c>
      <c r="O129" s="39">
        <v>9075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3"/>
        <v>10863.999257750345</v>
      </c>
      <c r="W129" s="159">
        <v>1.2</v>
      </c>
      <c r="X129" s="158">
        <f t="shared" si="4"/>
        <v>13036.799109300415</v>
      </c>
      <c r="Y129" s="181">
        <f t="shared" si="5"/>
        <v>1526.5572727518052</v>
      </c>
      <c r="BP129" s="33"/>
      <c r="BQ129" s="41" t="s">
        <v>1695</v>
      </c>
    </row>
    <row r="130" spans="1:69" s="3" customFormat="1" ht="18.75" x14ac:dyDescent="0.25">
      <c r="A130" s="42"/>
      <c r="B130" s="43"/>
      <c r="C130" s="44" t="s">
        <v>2719</v>
      </c>
      <c r="D130" s="45"/>
      <c r="E130" s="45"/>
      <c r="F130" s="45"/>
      <c r="G130" s="206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18.75" x14ac:dyDescent="0.25">
      <c r="A131" s="47"/>
      <c r="B131" s="48"/>
      <c r="C131" s="48"/>
      <c r="D131" s="48"/>
      <c r="E131" s="49" t="s">
        <v>4296</v>
      </c>
      <c r="F131" s="49"/>
      <c r="G131" s="213"/>
      <c r="H131" s="51"/>
      <c r="I131" s="17"/>
      <c r="J131" s="17"/>
      <c r="K131" s="17"/>
      <c r="L131" s="52">
        <v>64685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18.75" x14ac:dyDescent="0.25">
      <c r="A132" s="47"/>
      <c r="B132" s="48"/>
      <c r="C132" s="48"/>
      <c r="D132" s="48"/>
      <c r="E132" s="49" t="s">
        <v>4297</v>
      </c>
      <c r="F132" s="49"/>
      <c r="G132" s="213"/>
      <c r="H132" s="51"/>
      <c r="I132" s="17"/>
      <c r="J132" s="17"/>
      <c r="K132" s="17"/>
      <c r="L132" s="52">
        <v>34010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x14ac:dyDescent="0.25">
      <c r="A133" s="47"/>
      <c r="B133" s="48"/>
      <c r="C133" s="48"/>
      <c r="D133" s="48"/>
      <c r="E133" s="49" t="s">
        <v>47</v>
      </c>
      <c r="F133" s="49"/>
      <c r="G133" s="213"/>
      <c r="H133" s="51"/>
      <c r="I133" s="17"/>
      <c r="J133" s="17"/>
      <c r="K133" s="17"/>
      <c r="L133" s="52">
        <v>182800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67.5" x14ac:dyDescent="0.25">
      <c r="A134" s="35" t="s">
        <v>213</v>
      </c>
      <c r="B134" s="36" t="s">
        <v>812</v>
      </c>
      <c r="C134" s="316" t="s">
        <v>813</v>
      </c>
      <c r="D134" s="316"/>
      <c r="E134" s="316"/>
      <c r="F134" s="35" t="s">
        <v>238</v>
      </c>
      <c r="G134" s="215">
        <v>13.46</v>
      </c>
      <c r="H134" s="39" t="s">
        <v>1700</v>
      </c>
      <c r="I134" s="39" t="s">
        <v>815</v>
      </c>
      <c r="J134" s="39">
        <v>22.32</v>
      </c>
      <c r="K134" s="37" t="s">
        <v>42</v>
      </c>
      <c r="L134" s="39">
        <v>151812</v>
      </c>
      <c r="M134" s="39">
        <v>132445</v>
      </c>
      <c r="N134" s="40" t="s">
        <v>4298</v>
      </c>
      <c r="O134" s="39">
        <v>2572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3"/>
        <v>3079.0309742075915</v>
      </c>
      <c r="W134" s="159">
        <v>1.2</v>
      </c>
      <c r="X134" s="158">
        <f t="shared" si="4"/>
        <v>3694.8371690491094</v>
      </c>
      <c r="Y134" s="181">
        <f t="shared" si="5"/>
        <v>274.50499027110766</v>
      </c>
      <c r="BP134" s="33"/>
      <c r="BQ134" s="41" t="s">
        <v>813</v>
      </c>
    </row>
    <row r="135" spans="1:69" s="3" customFormat="1" ht="18.75" x14ac:dyDescent="0.25">
      <c r="A135" s="42"/>
      <c r="B135" s="43"/>
      <c r="C135" s="44" t="s">
        <v>4299</v>
      </c>
      <c r="D135" s="45"/>
      <c r="E135" s="45"/>
      <c r="F135" s="45"/>
      <c r="G135" s="206"/>
      <c r="H135" s="45"/>
      <c r="I135" s="45"/>
      <c r="J135" s="45"/>
      <c r="K135" s="45"/>
      <c r="L135" s="45"/>
      <c r="M135" s="45"/>
      <c r="N135" s="45"/>
      <c r="O135" s="46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18.75" x14ac:dyDescent="0.25">
      <c r="A136" s="47"/>
      <c r="B136" s="48"/>
      <c r="C136" s="48"/>
      <c r="D136" s="48"/>
      <c r="E136" s="49" t="s">
        <v>4300</v>
      </c>
      <c r="F136" s="49"/>
      <c r="G136" s="213"/>
      <c r="H136" s="51"/>
      <c r="I136" s="17"/>
      <c r="J136" s="17"/>
      <c r="K136" s="17"/>
      <c r="L136" s="52">
        <v>130546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18.75" x14ac:dyDescent="0.25">
      <c r="A137" s="47"/>
      <c r="B137" s="48"/>
      <c r="C137" s="48"/>
      <c r="D137" s="48"/>
      <c r="E137" s="49" t="s">
        <v>4301</v>
      </c>
      <c r="F137" s="49"/>
      <c r="G137" s="213"/>
      <c r="H137" s="51"/>
      <c r="I137" s="17"/>
      <c r="J137" s="17"/>
      <c r="K137" s="17"/>
      <c r="L137" s="52">
        <v>68637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18.75" x14ac:dyDescent="0.25">
      <c r="A138" s="47"/>
      <c r="B138" s="48"/>
      <c r="C138" s="48"/>
      <c r="D138" s="48"/>
      <c r="E138" s="49" t="s">
        <v>47</v>
      </c>
      <c r="F138" s="49"/>
      <c r="G138" s="213"/>
      <c r="H138" s="51"/>
      <c r="I138" s="17"/>
      <c r="J138" s="17"/>
      <c r="K138" s="17"/>
      <c r="L138" s="52">
        <v>350995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67.5" x14ac:dyDescent="0.25">
      <c r="A139" s="35" t="s">
        <v>215</v>
      </c>
      <c r="B139" s="36" t="s">
        <v>1705</v>
      </c>
      <c r="C139" s="316" t="s">
        <v>822</v>
      </c>
      <c r="D139" s="316"/>
      <c r="E139" s="316"/>
      <c r="F139" s="35" t="s">
        <v>265</v>
      </c>
      <c r="G139" s="212">
        <v>2200</v>
      </c>
      <c r="H139" s="39">
        <v>35.549999999999997</v>
      </c>
      <c r="I139" s="39"/>
      <c r="J139" s="39">
        <v>35.549999999999997</v>
      </c>
      <c r="K139" s="37" t="s">
        <v>42</v>
      </c>
      <c r="L139" s="39">
        <v>669478</v>
      </c>
      <c r="M139" s="39"/>
      <c r="N139" s="40"/>
      <c r="O139" s="39">
        <v>669478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801455.48155153566</v>
      </c>
      <c r="W139" s="159">
        <v>1.2</v>
      </c>
      <c r="X139" s="158">
        <f t="shared" si="4"/>
        <v>961746.5778618427</v>
      </c>
      <c r="Y139" s="181">
        <f t="shared" si="5"/>
        <v>437.15753539174671</v>
      </c>
      <c r="BP139" s="33"/>
      <c r="BQ139" s="41" t="s">
        <v>822</v>
      </c>
    </row>
    <row r="140" spans="1:69" s="3" customFormat="1" ht="67.5" x14ac:dyDescent="0.25">
      <c r="A140" s="35" t="s">
        <v>217</v>
      </c>
      <c r="B140" s="36" t="s">
        <v>849</v>
      </c>
      <c r="C140" s="316" t="s">
        <v>850</v>
      </c>
      <c r="D140" s="316"/>
      <c r="E140" s="316"/>
      <c r="F140" s="35" t="s">
        <v>520</v>
      </c>
      <c r="G140" s="212">
        <v>9</v>
      </c>
      <c r="H140" s="39" t="s">
        <v>851</v>
      </c>
      <c r="I140" s="39" t="s">
        <v>852</v>
      </c>
      <c r="J140" s="39">
        <v>69.58</v>
      </c>
      <c r="K140" s="37" t="s">
        <v>42</v>
      </c>
      <c r="L140" s="39">
        <v>57593</v>
      </c>
      <c r="M140" s="39">
        <v>44487</v>
      </c>
      <c r="N140" s="40" t="s">
        <v>4302</v>
      </c>
      <c r="O140" s="39">
        <v>5361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3"/>
        <v>6417.8402226776416</v>
      </c>
      <c r="W140" s="159">
        <v>1.2</v>
      </c>
      <c r="X140" s="158">
        <f t="shared" si="4"/>
        <v>7701.4082672131699</v>
      </c>
      <c r="Y140" s="181">
        <f t="shared" si="5"/>
        <v>855.71202969035221</v>
      </c>
      <c r="BP140" s="33"/>
      <c r="BQ140" s="41" t="s">
        <v>850</v>
      </c>
    </row>
    <row r="141" spans="1:69" s="3" customFormat="1" ht="18.75" x14ac:dyDescent="0.25">
      <c r="A141" s="42"/>
      <c r="B141" s="43"/>
      <c r="C141" s="44" t="s">
        <v>4303</v>
      </c>
      <c r="D141" s="45"/>
      <c r="E141" s="45"/>
      <c r="F141" s="45"/>
      <c r="G141" s="206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4304</v>
      </c>
      <c r="F142" s="49"/>
      <c r="G142" s="213"/>
      <c r="H142" s="51"/>
      <c r="I142" s="17"/>
      <c r="J142" s="17"/>
      <c r="K142" s="17"/>
      <c r="L142" s="52">
        <v>44207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47"/>
      <c r="B143" s="48"/>
      <c r="C143" s="48"/>
      <c r="D143" s="48"/>
      <c r="E143" s="49" t="s">
        <v>4305</v>
      </c>
      <c r="F143" s="49"/>
      <c r="G143" s="213"/>
      <c r="H143" s="51"/>
      <c r="I143" s="17"/>
      <c r="J143" s="17"/>
      <c r="K143" s="17"/>
      <c r="L143" s="52">
        <v>23243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18.75" x14ac:dyDescent="0.25">
      <c r="A144" s="47"/>
      <c r="B144" s="48"/>
      <c r="C144" s="48"/>
      <c r="D144" s="48"/>
      <c r="E144" s="49" t="s">
        <v>47</v>
      </c>
      <c r="F144" s="49"/>
      <c r="G144" s="213"/>
      <c r="H144" s="51"/>
      <c r="I144" s="17"/>
      <c r="J144" s="17"/>
      <c r="K144" s="17"/>
      <c r="L144" s="52">
        <v>125043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67.5" x14ac:dyDescent="0.25">
      <c r="A145" s="35" t="s">
        <v>219</v>
      </c>
      <c r="B145" s="36" t="s">
        <v>1737</v>
      </c>
      <c r="C145" s="316" t="s">
        <v>1738</v>
      </c>
      <c r="D145" s="316"/>
      <c r="E145" s="316"/>
      <c r="F145" s="35" t="s">
        <v>1739</v>
      </c>
      <c r="G145" s="212">
        <v>90</v>
      </c>
      <c r="H145" s="39" t="s">
        <v>1740</v>
      </c>
      <c r="I145" s="39"/>
      <c r="J145" s="39">
        <v>791.2</v>
      </c>
      <c r="K145" s="37" t="s">
        <v>42</v>
      </c>
      <c r="L145" s="39">
        <v>832256</v>
      </c>
      <c r="M145" s="39">
        <v>222715</v>
      </c>
      <c r="N145" s="40"/>
      <c r="O145" s="39">
        <v>609541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3"/>
        <v>729702.80678439711</v>
      </c>
      <c r="W145" s="159">
        <v>1.2</v>
      </c>
      <c r="X145" s="158">
        <f t="shared" si="4"/>
        <v>875643.36814127653</v>
      </c>
      <c r="Y145" s="181">
        <f t="shared" si="5"/>
        <v>9729.3707571252944</v>
      </c>
      <c r="BP145" s="33"/>
      <c r="BQ145" s="41" t="s">
        <v>1738</v>
      </c>
    </row>
    <row r="146" spans="1:69" s="3" customFormat="1" ht="18.75" x14ac:dyDescent="0.25">
      <c r="A146" s="47"/>
      <c r="B146" s="48"/>
      <c r="C146" s="48"/>
      <c r="D146" s="48"/>
      <c r="E146" s="49" t="s">
        <v>4306</v>
      </c>
      <c r="F146" s="49"/>
      <c r="G146" s="213"/>
      <c r="H146" s="51"/>
      <c r="I146" s="17"/>
      <c r="J146" s="17"/>
      <c r="K146" s="17"/>
      <c r="L146" s="52">
        <v>198216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18.75" x14ac:dyDescent="0.25">
      <c r="A147" s="47"/>
      <c r="B147" s="48"/>
      <c r="C147" s="48"/>
      <c r="D147" s="48"/>
      <c r="E147" s="49" t="s">
        <v>4307</v>
      </c>
      <c r="F147" s="49"/>
      <c r="G147" s="213"/>
      <c r="H147" s="51"/>
      <c r="I147" s="17"/>
      <c r="J147" s="17"/>
      <c r="K147" s="17"/>
      <c r="L147" s="52">
        <v>89086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47</v>
      </c>
      <c r="F148" s="49"/>
      <c r="G148" s="213"/>
      <c r="H148" s="51"/>
      <c r="I148" s="17"/>
      <c r="J148" s="17"/>
      <c r="K148" s="17"/>
      <c r="L148" s="52">
        <v>1119558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67.5" x14ac:dyDescent="0.25">
      <c r="A149" s="35" t="s">
        <v>221</v>
      </c>
      <c r="B149" s="36" t="s">
        <v>1751</v>
      </c>
      <c r="C149" s="316" t="s">
        <v>1752</v>
      </c>
      <c r="D149" s="316"/>
      <c r="E149" s="316"/>
      <c r="F149" s="35" t="s">
        <v>437</v>
      </c>
      <c r="G149" s="212">
        <v>90</v>
      </c>
      <c r="H149" s="39">
        <v>148.94999999999999</v>
      </c>
      <c r="I149" s="39"/>
      <c r="J149" s="39">
        <v>148.94999999999999</v>
      </c>
      <c r="K149" s="37" t="s">
        <v>42</v>
      </c>
      <c r="L149" s="39">
        <v>114751</v>
      </c>
      <c r="M149" s="39"/>
      <c r="N149" s="40"/>
      <c r="O149" s="39">
        <v>114751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137372.42741885511</v>
      </c>
      <c r="W149" s="159">
        <v>1.2</v>
      </c>
      <c r="X149" s="158">
        <f t="shared" si="4"/>
        <v>164846.91290262612</v>
      </c>
      <c r="Y149" s="181">
        <f t="shared" si="5"/>
        <v>1831.6323655847348</v>
      </c>
      <c r="BP149" s="33"/>
      <c r="BQ149" s="41" t="s">
        <v>1752</v>
      </c>
    </row>
    <row r="150" spans="1:69" s="3" customFormat="1" ht="67.5" x14ac:dyDescent="0.25">
      <c r="A150" s="35" t="s">
        <v>230</v>
      </c>
      <c r="B150" s="36" t="s">
        <v>1706</v>
      </c>
      <c r="C150" s="316" t="s">
        <v>824</v>
      </c>
      <c r="D150" s="316"/>
      <c r="E150" s="316"/>
      <c r="F150" s="35" t="s">
        <v>437</v>
      </c>
      <c r="G150" s="212">
        <v>2500</v>
      </c>
      <c r="H150" s="39">
        <v>48.46</v>
      </c>
      <c r="I150" s="39"/>
      <c r="J150" s="39">
        <v>48.46</v>
      </c>
      <c r="K150" s="37" t="s">
        <v>42</v>
      </c>
      <c r="L150" s="39">
        <v>1037044</v>
      </c>
      <c r="M150" s="39"/>
      <c r="N150" s="40"/>
      <c r="O150" s="39">
        <v>1037044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1241481.5698352009</v>
      </c>
      <c r="W150" s="159">
        <v>1.2</v>
      </c>
      <c r="X150" s="158">
        <f t="shared" si="4"/>
        <v>1489777.8838022409</v>
      </c>
      <c r="Y150" s="181">
        <f t="shared" si="5"/>
        <v>595.91115352089639</v>
      </c>
      <c r="BP150" s="33"/>
      <c r="BQ150" s="41" t="s">
        <v>824</v>
      </c>
    </row>
    <row r="151" spans="1:69" s="3" customFormat="1" ht="67.5" x14ac:dyDescent="0.25">
      <c r="A151" s="35" t="s">
        <v>232</v>
      </c>
      <c r="B151" s="36" t="s">
        <v>1726</v>
      </c>
      <c r="C151" s="316" t="s">
        <v>1727</v>
      </c>
      <c r="D151" s="316"/>
      <c r="E151" s="316"/>
      <c r="F151" s="35" t="s">
        <v>437</v>
      </c>
      <c r="G151" s="212">
        <v>20</v>
      </c>
      <c r="H151" s="39">
        <v>389.35</v>
      </c>
      <c r="I151" s="39"/>
      <c r="J151" s="39">
        <v>389.35</v>
      </c>
      <c r="K151" s="37" t="s">
        <v>42</v>
      </c>
      <c r="L151" s="39">
        <v>66657</v>
      </c>
      <c r="M151" s="39"/>
      <c r="N151" s="40"/>
      <c r="O151" s="39">
        <v>66657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79797.421324943789</v>
      </c>
      <c r="W151" s="159">
        <v>1.2</v>
      </c>
      <c r="X151" s="158">
        <f t="shared" si="4"/>
        <v>95756.905589932547</v>
      </c>
      <c r="Y151" s="181">
        <f t="shared" si="5"/>
        <v>4787.845279496627</v>
      </c>
      <c r="BP151" s="33"/>
      <c r="BQ151" s="41" t="s">
        <v>1727</v>
      </c>
    </row>
    <row r="152" spans="1:69" s="3" customFormat="1" ht="67.5" x14ac:dyDescent="0.25">
      <c r="A152" s="35" t="s">
        <v>235</v>
      </c>
      <c r="B152" s="36" t="s">
        <v>4308</v>
      </c>
      <c r="C152" s="316" t="s">
        <v>1553</v>
      </c>
      <c r="D152" s="316"/>
      <c r="E152" s="316"/>
      <c r="F152" s="35" t="s">
        <v>437</v>
      </c>
      <c r="G152" s="212">
        <v>2500</v>
      </c>
      <c r="H152" s="39">
        <v>3.01</v>
      </c>
      <c r="I152" s="39"/>
      <c r="J152" s="39">
        <v>3.01</v>
      </c>
      <c r="K152" s="37" t="s">
        <v>42</v>
      </c>
      <c r="L152" s="39">
        <v>64414</v>
      </c>
      <c r="M152" s="39"/>
      <c r="N152" s="40"/>
      <c r="O152" s="39">
        <v>64414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77112.247734295408</v>
      </c>
      <c r="W152" s="159">
        <v>1.2</v>
      </c>
      <c r="X152" s="158">
        <f t="shared" si="4"/>
        <v>92534.697281154484</v>
      </c>
      <c r="Y152" s="181">
        <f t="shared" si="5"/>
        <v>37.013878912461792</v>
      </c>
      <c r="BP152" s="33"/>
      <c r="BQ152" s="41" t="s">
        <v>1553</v>
      </c>
    </row>
    <row r="153" spans="1:69" s="3" customFormat="1" ht="18.75" x14ac:dyDescent="0.25">
      <c r="A153" s="313" t="s">
        <v>2442</v>
      </c>
      <c r="B153" s="314"/>
      <c r="C153" s="314"/>
      <c r="D153" s="314"/>
      <c r="E153" s="314"/>
      <c r="F153" s="314"/>
      <c r="G153" s="314"/>
      <c r="H153" s="314"/>
      <c r="I153" s="314"/>
      <c r="J153" s="314"/>
      <c r="K153" s="314"/>
      <c r="L153" s="314"/>
      <c r="M153" s="314"/>
      <c r="N153" s="314"/>
      <c r="O153" s="315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 t="s">
        <v>2442</v>
      </c>
      <c r="BQ153" s="41"/>
    </row>
    <row r="154" spans="1:69" s="3" customFormat="1" ht="67.5" x14ac:dyDescent="0.25">
      <c r="A154" s="35" t="s">
        <v>245</v>
      </c>
      <c r="B154" s="36" t="s">
        <v>324</v>
      </c>
      <c r="C154" s="316" t="s">
        <v>325</v>
      </c>
      <c r="D154" s="316"/>
      <c r="E154" s="316"/>
      <c r="F154" s="35" t="s">
        <v>326</v>
      </c>
      <c r="G154" s="212">
        <v>10</v>
      </c>
      <c r="H154" s="39" t="s">
        <v>1204</v>
      </c>
      <c r="I154" s="39"/>
      <c r="J154" s="39">
        <v>1.55</v>
      </c>
      <c r="K154" s="37" t="s">
        <v>42</v>
      </c>
      <c r="L154" s="39">
        <v>1928</v>
      </c>
      <c r="M154" s="39">
        <v>1796</v>
      </c>
      <c r="N154" s="40"/>
      <c r="O154" s="39">
        <v>132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158.02180738545957</v>
      </c>
      <c r="W154" s="159">
        <v>1.2</v>
      </c>
      <c r="X154" s="158">
        <f t="shared" si="4"/>
        <v>189.62616886255148</v>
      </c>
      <c r="Y154" s="181">
        <f t="shared" si="5"/>
        <v>18.962616886255148</v>
      </c>
      <c r="BP154" s="33"/>
      <c r="BQ154" s="41" t="s">
        <v>325</v>
      </c>
    </row>
    <row r="155" spans="1:69" s="3" customFormat="1" ht="18.75" x14ac:dyDescent="0.25">
      <c r="A155" s="47"/>
      <c r="B155" s="48"/>
      <c r="C155" s="48"/>
      <c r="D155" s="48"/>
      <c r="E155" s="49" t="s">
        <v>3166</v>
      </c>
      <c r="F155" s="49"/>
      <c r="G155" s="213"/>
      <c r="H155" s="51"/>
      <c r="I155" s="17"/>
      <c r="J155" s="17"/>
      <c r="K155" s="17"/>
      <c r="L155" s="52">
        <v>1742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18.75" x14ac:dyDescent="0.25">
      <c r="A156" s="47"/>
      <c r="B156" s="48"/>
      <c r="C156" s="48"/>
      <c r="D156" s="48"/>
      <c r="E156" s="49" t="s">
        <v>3167</v>
      </c>
      <c r="F156" s="49"/>
      <c r="G156" s="213"/>
      <c r="H156" s="51"/>
      <c r="I156" s="17"/>
      <c r="J156" s="17"/>
      <c r="K156" s="17"/>
      <c r="L156" s="52">
        <v>916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18.75" x14ac:dyDescent="0.25">
      <c r="A157" s="47"/>
      <c r="B157" s="48"/>
      <c r="C157" s="48"/>
      <c r="D157" s="48"/>
      <c r="E157" s="49" t="s">
        <v>47</v>
      </c>
      <c r="F157" s="49"/>
      <c r="G157" s="213"/>
      <c r="H157" s="51"/>
      <c r="I157" s="17"/>
      <c r="J157" s="17"/>
      <c r="K157" s="17"/>
      <c r="L157" s="52">
        <v>4586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67.5" x14ac:dyDescent="0.25">
      <c r="A158" s="35" t="s">
        <v>254</v>
      </c>
      <c r="B158" s="36" t="s">
        <v>1446</v>
      </c>
      <c r="C158" s="316" t="s">
        <v>1929</v>
      </c>
      <c r="D158" s="316"/>
      <c r="E158" s="316"/>
      <c r="F158" s="35" t="s">
        <v>437</v>
      </c>
      <c r="G158" s="212">
        <v>1</v>
      </c>
      <c r="H158" s="39">
        <v>814.25</v>
      </c>
      <c r="I158" s="39"/>
      <c r="J158" s="39">
        <v>814.25</v>
      </c>
      <c r="K158" s="37" t="s">
        <v>42</v>
      </c>
      <c r="L158" s="39">
        <v>6970</v>
      </c>
      <c r="M158" s="39"/>
      <c r="N158" s="40"/>
      <c r="O158" s="39">
        <v>6970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3"/>
        <v>8344.0302839140404</v>
      </c>
      <c r="W158" s="159">
        <v>1.2</v>
      </c>
      <c r="X158" s="158">
        <f t="shared" si="4"/>
        <v>10012.836340696847</v>
      </c>
      <c r="Y158" s="181">
        <f t="shared" si="5"/>
        <v>10012.836340696847</v>
      </c>
      <c r="BP158" s="33"/>
      <c r="BQ158" s="41" t="s">
        <v>1929</v>
      </c>
    </row>
    <row r="159" spans="1:69" s="3" customFormat="1" ht="67.5" x14ac:dyDescent="0.25">
      <c r="A159" s="35" t="s">
        <v>288</v>
      </c>
      <c r="B159" s="36" t="s">
        <v>1448</v>
      </c>
      <c r="C159" s="316" t="s">
        <v>1930</v>
      </c>
      <c r="D159" s="316"/>
      <c r="E159" s="316"/>
      <c r="F159" s="35" t="s">
        <v>437</v>
      </c>
      <c r="G159" s="212">
        <v>1</v>
      </c>
      <c r="H159" s="39">
        <v>181.62</v>
      </c>
      <c r="I159" s="39"/>
      <c r="J159" s="39">
        <v>181.62</v>
      </c>
      <c r="K159" s="37" t="s">
        <v>42</v>
      </c>
      <c r="L159" s="39">
        <v>1555</v>
      </c>
      <c r="M159" s="39"/>
      <c r="N159" s="40"/>
      <c r="O159" s="39">
        <v>1555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18" si="6">O159*P159*Q159*R159*S159*T159*U159</f>
        <v>1861.5447763968912</v>
      </c>
      <c r="W159" s="159">
        <v>1.2</v>
      </c>
      <c r="X159" s="158">
        <f t="shared" ref="X159:X218" si="7">V159*W159</f>
        <v>2233.8537316762695</v>
      </c>
      <c r="Y159" s="181">
        <f t="shared" ref="Y159:Y218" si="8">X159/G159</f>
        <v>2233.8537316762695</v>
      </c>
      <c r="BP159" s="33"/>
      <c r="BQ159" s="41" t="s">
        <v>1930</v>
      </c>
    </row>
    <row r="160" spans="1:69" s="3" customFormat="1" ht="67.5" x14ac:dyDescent="0.25">
      <c r="A160" s="35" t="s">
        <v>300</v>
      </c>
      <c r="B160" s="36" t="s">
        <v>1450</v>
      </c>
      <c r="C160" s="316" t="s">
        <v>1931</v>
      </c>
      <c r="D160" s="316"/>
      <c r="E160" s="316"/>
      <c r="F160" s="35" t="s">
        <v>437</v>
      </c>
      <c r="G160" s="212">
        <v>1</v>
      </c>
      <c r="H160" s="39">
        <v>2214.5700000000002</v>
      </c>
      <c r="I160" s="39"/>
      <c r="J160" s="39">
        <v>2214.5700000000002</v>
      </c>
      <c r="K160" s="37" t="s">
        <v>42</v>
      </c>
      <c r="L160" s="39">
        <v>18957</v>
      </c>
      <c r="M160" s="39"/>
      <c r="N160" s="40"/>
      <c r="O160" s="39">
        <v>18957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si="6"/>
        <v>22694.086383379981</v>
      </c>
      <c r="W160" s="159">
        <v>1.2</v>
      </c>
      <c r="X160" s="158">
        <f t="shared" si="7"/>
        <v>27232.903660055978</v>
      </c>
      <c r="Y160" s="181">
        <f t="shared" si="8"/>
        <v>27232.903660055978</v>
      </c>
      <c r="BP160" s="33"/>
      <c r="BQ160" s="41" t="s">
        <v>1931</v>
      </c>
    </row>
    <row r="161" spans="1:69" s="3" customFormat="1" ht="18.75" x14ac:dyDescent="0.25">
      <c r="A161" s="313" t="s">
        <v>3900</v>
      </c>
      <c r="B161" s="314"/>
      <c r="C161" s="314"/>
      <c r="D161" s="314"/>
      <c r="E161" s="314"/>
      <c r="F161" s="314"/>
      <c r="G161" s="314"/>
      <c r="H161" s="314"/>
      <c r="I161" s="314"/>
      <c r="J161" s="314"/>
      <c r="K161" s="314"/>
      <c r="L161" s="314"/>
      <c r="M161" s="314"/>
      <c r="N161" s="314"/>
      <c r="O161" s="315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 t="s">
        <v>3900</v>
      </c>
      <c r="BQ161" s="41"/>
    </row>
    <row r="162" spans="1:69" s="3" customFormat="1" ht="67.5" x14ac:dyDescent="0.25">
      <c r="A162" s="35" t="s">
        <v>309</v>
      </c>
      <c r="B162" s="36" t="s">
        <v>737</v>
      </c>
      <c r="C162" s="316" t="s">
        <v>738</v>
      </c>
      <c r="D162" s="316"/>
      <c r="E162" s="316"/>
      <c r="F162" s="35" t="s">
        <v>739</v>
      </c>
      <c r="G162" s="215">
        <v>14.82</v>
      </c>
      <c r="H162" s="39" t="s">
        <v>2086</v>
      </c>
      <c r="I162" s="39" t="s">
        <v>741</v>
      </c>
      <c r="J162" s="39">
        <v>43.08</v>
      </c>
      <c r="K162" s="37" t="s">
        <v>42</v>
      </c>
      <c r="L162" s="39">
        <v>88107</v>
      </c>
      <c r="M162" s="39">
        <v>69477</v>
      </c>
      <c r="N162" s="40" t="s">
        <v>4309</v>
      </c>
      <c r="O162" s="39">
        <v>5465</v>
      </c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>
        <f t="shared" si="6"/>
        <v>6542.3422527389139</v>
      </c>
      <c r="W162" s="159">
        <v>1.2</v>
      </c>
      <c r="X162" s="158">
        <f t="shared" si="7"/>
        <v>7850.8107032866965</v>
      </c>
      <c r="Y162" s="181">
        <f t="shared" si="8"/>
        <v>529.74431196266505</v>
      </c>
      <c r="BP162" s="33"/>
      <c r="BQ162" s="41" t="s">
        <v>738</v>
      </c>
    </row>
    <row r="163" spans="1:69" s="3" customFormat="1" ht="18.75" x14ac:dyDescent="0.25">
      <c r="A163" s="42"/>
      <c r="B163" s="43"/>
      <c r="C163" s="44" t="s">
        <v>4310</v>
      </c>
      <c r="D163" s="45"/>
      <c r="E163" s="45"/>
      <c r="F163" s="45"/>
      <c r="G163" s="206"/>
      <c r="H163" s="45"/>
      <c r="I163" s="45"/>
      <c r="J163" s="45"/>
      <c r="K163" s="45"/>
      <c r="L163" s="45"/>
      <c r="M163" s="45"/>
      <c r="N163" s="45"/>
      <c r="O163" s="46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18.75" x14ac:dyDescent="0.25">
      <c r="A164" s="47"/>
      <c r="B164" s="48"/>
      <c r="C164" s="48"/>
      <c r="D164" s="48"/>
      <c r="E164" s="49" t="s">
        <v>4311</v>
      </c>
      <c r="F164" s="49"/>
      <c r="G164" s="213"/>
      <c r="H164" s="51"/>
      <c r="I164" s="17"/>
      <c r="J164" s="17"/>
      <c r="K164" s="17"/>
      <c r="L164" s="52">
        <v>69221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18.75" x14ac:dyDescent="0.25">
      <c r="A165" s="47"/>
      <c r="B165" s="48"/>
      <c r="C165" s="48"/>
      <c r="D165" s="48"/>
      <c r="E165" s="49" t="s">
        <v>4312</v>
      </c>
      <c r="F165" s="49"/>
      <c r="G165" s="213"/>
      <c r="H165" s="51"/>
      <c r="I165" s="17"/>
      <c r="J165" s="17"/>
      <c r="K165" s="17"/>
      <c r="L165" s="52">
        <v>36395</v>
      </c>
      <c r="M165" s="53"/>
      <c r="N165" s="53"/>
      <c r="O165" s="54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x14ac:dyDescent="0.25">
      <c r="A166" s="47"/>
      <c r="B166" s="48"/>
      <c r="C166" s="48"/>
      <c r="D166" s="48"/>
      <c r="E166" s="49" t="s">
        <v>47</v>
      </c>
      <c r="F166" s="49"/>
      <c r="G166" s="213"/>
      <c r="H166" s="51"/>
      <c r="I166" s="17"/>
      <c r="J166" s="17"/>
      <c r="K166" s="17"/>
      <c r="L166" s="52">
        <v>193723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67.5" x14ac:dyDescent="0.25">
      <c r="A167" s="35" t="s">
        <v>323</v>
      </c>
      <c r="B167" s="36" t="s">
        <v>2742</v>
      </c>
      <c r="C167" s="316" t="s">
        <v>2093</v>
      </c>
      <c r="D167" s="316"/>
      <c r="E167" s="316"/>
      <c r="F167" s="35" t="s">
        <v>265</v>
      </c>
      <c r="G167" s="215">
        <v>2149.14</v>
      </c>
      <c r="H167" s="39">
        <v>23.04</v>
      </c>
      <c r="I167" s="39"/>
      <c r="J167" s="39">
        <v>23.04</v>
      </c>
      <c r="K167" s="37" t="s">
        <v>42</v>
      </c>
      <c r="L167" s="39">
        <v>423859</v>
      </c>
      <c r="M167" s="39"/>
      <c r="N167" s="40"/>
      <c r="O167" s="39">
        <v>423859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507416.40345904173</v>
      </c>
      <c r="W167" s="159">
        <v>1.2</v>
      </c>
      <c r="X167" s="158">
        <f t="shared" si="7"/>
        <v>608899.68415085005</v>
      </c>
      <c r="Y167" s="181">
        <f t="shared" si="8"/>
        <v>283.32248441276516</v>
      </c>
      <c r="BP167" s="33"/>
      <c r="BQ167" s="41" t="s">
        <v>2093</v>
      </c>
    </row>
    <row r="168" spans="1:69" s="3" customFormat="1" ht="18.75" x14ac:dyDescent="0.25">
      <c r="A168" s="42"/>
      <c r="B168" s="43"/>
      <c r="C168" s="44" t="s">
        <v>4313</v>
      </c>
      <c r="D168" s="45"/>
      <c r="E168" s="45"/>
      <c r="F168" s="45"/>
      <c r="G168" s="206"/>
      <c r="H168" s="45"/>
      <c r="I168" s="45"/>
      <c r="J168" s="45"/>
      <c r="K168" s="45"/>
      <c r="L168" s="45"/>
      <c r="M168" s="45"/>
      <c r="N168" s="45"/>
      <c r="O168" s="46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</row>
    <row r="169" spans="1:69" s="3" customFormat="1" ht="67.5" x14ac:dyDescent="0.25">
      <c r="A169" s="35" t="s">
        <v>331</v>
      </c>
      <c r="B169" s="36" t="s">
        <v>2142</v>
      </c>
      <c r="C169" s="316" t="s">
        <v>2155</v>
      </c>
      <c r="D169" s="316"/>
      <c r="E169" s="316"/>
      <c r="F169" s="35" t="s">
        <v>437</v>
      </c>
      <c r="G169" s="212">
        <v>56</v>
      </c>
      <c r="H169" s="39">
        <v>67.52</v>
      </c>
      <c r="I169" s="39"/>
      <c r="J169" s="39">
        <v>67.52</v>
      </c>
      <c r="K169" s="37" t="s">
        <v>42</v>
      </c>
      <c r="L169" s="39">
        <v>32366</v>
      </c>
      <c r="M169" s="39"/>
      <c r="N169" s="40"/>
      <c r="O169" s="39">
        <v>32366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38746.468316952909</v>
      </c>
      <c r="W169" s="159">
        <v>1.2</v>
      </c>
      <c r="X169" s="158">
        <f t="shared" si="7"/>
        <v>46495.761980343486</v>
      </c>
      <c r="Y169" s="181">
        <f t="shared" si="8"/>
        <v>830.28146393470513</v>
      </c>
      <c r="BP169" s="33"/>
      <c r="BQ169" s="41" t="s">
        <v>2155</v>
      </c>
    </row>
    <row r="170" spans="1:69" s="3" customFormat="1" ht="67.5" x14ac:dyDescent="0.25">
      <c r="A170" s="35" t="s">
        <v>335</v>
      </c>
      <c r="B170" s="36" t="s">
        <v>2214</v>
      </c>
      <c r="C170" s="316" t="s">
        <v>2215</v>
      </c>
      <c r="D170" s="316"/>
      <c r="E170" s="316"/>
      <c r="F170" s="35" t="s">
        <v>739</v>
      </c>
      <c r="G170" s="215">
        <v>6.25</v>
      </c>
      <c r="H170" s="39" t="s">
        <v>2216</v>
      </c>
      <c r="I170" s="39" t="s">
        <v>2217</v>
      </c>
      <c r="J170" s="39">
        <v>422.51</v>
      </c>
      <c r="K170" s="37" t="s">
        <v>42</v>
      </c>
      <c r="L170" s="39">
        <v>207686</v>
      </c>
      <c r="M170" s="39">
        <v>40406</v>
      </c>
      <c r="N170" s="40" t="s">
        <v>4314</v>
      </c>
      <c r="O170" s="39">
        <v>22604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27060.037379855516</v>
      </c>
      <c r="W170" s="159">
        <v>1.2</v>
      </c>
      <c r="X170" s="158">
        <f t="shared" si="7"/>
        <v>32472.044855826618</v>
      </c>
      <c r="Y170" s="181">
        <f t="shared" si="8"/>
        <v>5195.527176932259</v>
      </c>
      <c r="BP170" s="33"/>
      <c r="BQ170" s="41" t="s">
        <v>2215</v>
      </c>
    </row>
    <row r="171" spans="1:69" s="3" customFormat="1" ht="18.75" x14ac:dyDescent="0.25">
      <c r="A171" s="42"/>
      <c r="B171" s="43"/>
      <c r="C171" s="44" t="s">
        <v>4315</v>
      </c>
      <c r="D171" s="45"/>
      <c r="E171" s="45"/>
      <c r="F171" s="45"/>
      <c r="G171" s="206"/>
      <c r="H171" s="45"/>
      <c r="I171" s="45"/>
      <c r="J171" s="45"/>
      <c r="K171" s="45"/>
      <c r="L171" s="45"/>
      <c r="M171" s="45"/>
      <c r="N171" s="45"/>
      <c r="O171" s="46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4316</v>
      </c>
      <c r="F172" s="49"/>
      <c r="G172" s="213"/>
      <c r="H172" s="51"/>
      <c r="I172" s="17"/>
      <c r="J172" s="17"/>
      <c r="K172" s="17"/>
      <c r="L172" s="52">
        <v>80962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18.75" x14ac:dyDescent="0.25">
      <c r="A173" s="47"/>
      <c r="B173" s="48"/>
      <c r="C173" s="48"/>
      <c r="D173" s="48"/>
      <c r="E173" s="49" t="s">
        <v>4317</v>
      </c>
      <c r="F173" s="49"/>
      <c r="G173" s="213"/>
      <c r="H173" s="51"/>
      <c r="I173" s="17"/>
      <c r="J173" s="17"/>
      <c r="K173" s="17"/>
      <c r="L173" s="52">
        <v>42568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18.75" x14ac:dyDescent="0.25">
      <c r="A174" s="47"/>
      <c r="B174" s="48"/>
      <c r="C174" s="48"/>
      <c r="D174" s="48"/>
      <c r="E174" s="49" t="s">
        <v>47</v>
      </c>
      <c r="F174" s="49"/>
      <c r="G174" s="213"/>
      <c r="H174" s="51"/>
      <c r="I174" s="17"/>
      <c r="J174" s="17"/>
      <c r="K174" s="17"/>
      <c r="L174" s="52">
        <v>331216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67.5" x14ac:dyDescent="0.25">
      <c r="A175" s="35" t="s">
        <v>339</v>
      </c>
      <c r="B175" s="36" t="s">
        <v>2223</v>
      </c>
      <c r="C175" s="316" t="s">
        <v>2748</v>
      </c>
      <c r="D175" s="316"/>
      <c r="E175" s="316"/>
      <c r="F175" s="35" t="s">
        <v>265</v>
      </c>
      <c r="G175" s="216">
        <v>637.5</v>
      </c>
      <c r="H175" s="39">
        <v>2.36</v>
      </c>
      <c r="I175" s="39"/>
      <c r="J175" s="39">
        <v>2.36</v>
      </c>
      <c r="K175" s="37" t="s">
        <v>42</v>
      </c>
      <c r="L175" s="39">
        <v>12879</v>
      </c>
      <c r="M175" s="39"/>
      <c r="N175" s="40"/>
      <c r="O175" s="39">
        <v>12879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15417.900434222225</v>
      </c>
      <c r="W175" s="159">
        <v>1.2</v>
      </c>
      <c r="X175" s="158">
        <f t="shared" si="7"/>
        <v>18501.480521066671</v>
      </c>
      <c r="Y175" s="181">
        <f t="shared" si="8"/>
        <v>29.021930229124191</v>
      </c>
      <c r="BP175" s="33"/>
      <c r="BQ175" s="41" t="s">
        <v>2748</v>
      </c>
    </row>
    <row r="176" spans="1:69" s="3" customFormat="1" ht="18.75" x14ac:dyDescent="0.25">
      <c r="A176" s="42"/>
      <c r="B176" s="43"/>
      <c r="C176" s="44" t="s">
        <v>4318</v>
      </c>
      <c r="D176" s="45"/>
      <c r="E176" s="45"/>
      <c r="F176" s="45"/>
      <c r="G176" s="206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67.5" x14ac:dyDescent="0.25">
      <c r="A177" s="35" t="s">
        <v>342</v>
      </c>
      <c r="B177" s="36" t="s">
        <v>2227</v>
      </c>
      <c r="C177" s="316" t="s">
        <v>2228</v>
      </c>
      <c r="D177" s="316"/>
      <c r="E177" s="316"/>
      <c r="F177" s="35" t="s">
        <v>437</v>
      </c>
      <c r="G177" s="212">
        <v>25</v>
      </c>
      <c r="H177" s="39">
        <v>0.41</v>
      </c>
      <c r="I177" s="39"/>
      <c r="J177" s="39">
        <v>0.41</v>
      </c>
      <c r="K177" s="37" t="s">
        <v>42</v>
      </c>
      <c r="L177" s="39">
        <v>88</v>
      </c>
      <c r="M177" s="39"/>
      <c r="N177" s="40"/>
      <c r="O177" s="39">
        <v>88</v>
      </c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>
        <f t="shared" si="6"/>
        <v>105.34787159030638</v>
      </c>
      <c r="W177" s="159">
        <v>1.2</v>
      </c>
      <c r="X177" s="158">
        <f t="shared" si="7"/>
        <v>126.41744590836765</v>
      </c>
      <c r="Y177" s="181">
        <f t="shared" si="8"/>
        <v>5.0566978363347062</v>
      </c>
      <c r="BP177" s="33"/>
      <c r="BQ177" s="41" t="s">
        <v>2228</v>
      </c>
    </row>
    <row r="178" spans="1:69" s="3" customFormat="1" ht="67.5" x14ac:dyDescent="0.25">
      <c r="A178" s="35" t="s">
        <v>350</v>
      </c>
      <c r="B178" s="36" t="s">
        <v>2227</v>
      </c>
      <c r="C178" s="316" t="s">
        <v>2230</v>
      </c>
      <c r="D178" s="316"/>
      <c r="E178" s="316"/>
      <c r="F178" s="35" t="s">
        <v>437</v>
      </c>
      <c r="G178" s="212">
        <v>25</v>
      </c>
      <c r="H178" s="39">
        <v>0.88</v>
      </c>
      <c r="I178" s="39"/>
      <c r="J178" s="39">
        <v>0.88</v>
      </c>
      <c r="K178" s="37" t="s">
        <v>42</v>
      </c>
      <c r="L178" s="39">
        <v>188</v>
      </c>
      <c r="M178" s="39"/>
      <c r="N178" s="40"/>
      <c r="O178" s="39">
        <v>188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6"/>
        <v>225.06136203383639</v>
      </c>
      <c r="W178" s="159">
        <v>1.2</v>
      </c>
      <c r="X178" s="158">
        <f t="shared" si="7"/>
        <v>270.07363444060366</v>
      </c>
      <c r="Y178" s="181">
        <f t="shared" si="8"/>
        <v>10.802945377624146</v>
      </c>
      <c r="BP178" s="33"/>
      <c r="BQ178" s="41" t="s">
        <v>2230</v>
      </c>
    </row>
    <row r="179" spans="1:69" s="3" customFormat="1" ht="67.5" x14ac:dyDescent="0.25">
      <c r="A179" s="35" t="s">
        <v>353</v>
      </c>
      <c r="B179" s="36" t="s">
        <v>2194</v>
      </c>
      <c r="C179" s="316" t="s">
        <v>2195</v>
      </c>
      <c r="D179" s="316"/>
      <c r="E179" s="316"/>
      <c r="F179" s="35" t="s">
        <v>437</v>
      </c>
      <c r="G179" s="212">
        <v>1250</v>
      </c>
      <c r="H179" s="39">
        <v>2.74</v>
      </c>
      <c r="I179" s="39"/>
      <c r="J179" s="39">
        <v>2.74</v>
      </c>
      <c r="K179" s="37" t="s">
        <v>42</v>
      </c>
      <c r="L179" s="39">
        <v>29318</v>
      </c>
      <c r="M179" s="39"/>
      <c r="N179" s="40"/>
      <c r="O179" s="39">
        <v>29318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6"/>
        <v>35097.601128234128</v>
      </c>
      <c r="W179" s="159">
        <v>1.2</v>
      </c>
      <c r="X179" s="158">
        <f t="shared" si="7"/>
        <v>42117.121353880953</v>
      </c>
      <c r="Y179" s="181">
        <f t="shared" si="8"/>
        <v>33.693697083104766</v>
      </c>
      <c r="BP179" s="33"/>
      <c r="BQ179" s="41" t="s">
        <v>2195</v>
      </c>
    </row>
    <row r="180" spans="1:69" s="3" customFormat="1" ht="67.5" x14ac:dyDescent="0.25">
      <c r="A180" s="35" t="s">
        <v>355</v>
      </c>
      <c r="B180" s="36" t="s">
        <v>2194</v>
      </c>
      <c r="C180" s="316" t="s">
        <v>2197</v>
      </c>
      <c r="D180" s="316"/>
      <c r="E180" s="316"/>
      <c r="F180" s="35" t="s">
        <v>437</v>
      </c>
      <c r="G180" s="212">
        <v>50</v>
      </c>
      <c r="H180" s="39">
        <v>3.52</v>
      </c>
      <c r="I180" s="39"/>
      <c r="J180" s="39">
        <v>3.52</v>
      </c>
      <c r="K180" s="37" t="s">
        <v>42</v>
      </c>
      <c r="L180" s="39">
        <v>1507</v>
      </c>
      <c r="M180" s="39"/>
      <c r="N180" s="40"/>
      <c r="O180" s="39">
        <v>1507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1804.0823009839969</v>
      </c>
      <c r="W180" s="159">
        <v>1.2</v>
      </c>
      <c r="X180" s="158">
        <f t="shared" si="7"/>
        <v>2164.8987611807961</v>
      </c>
      <c r="Y180" s="181">
        <f t="shared" si="8"/>
        <v>43.297975223615921</v>
      </c>
      <c r="BP180" s="33"/>
      <c r="BQ180" s="41" t="s">
        <v>2197</v>
      </c>
    </row>
    <row r="181" spans="1:69" s="3" customFormat="1" ht="67.5" x14ac:dyDescent="0.25">
      <c r="A181" s="35" t="s">
        <v>363</v>
      </c>
      <c r="B181" s="36" t="s">
        <v>2207</v>
      </c>
      <c r="C181" s="316" t="s">
        <v>2208</v>
      </c>
      <c r="D181" s="316"/>
      <c r="E181" s="316"/>
      <c r="F181" s="35" t="s">
        <v>265</v>
      </c>
      <c r="G181" s="212">
        <v>840</v>
      </c>
      <c r="H181" s="39">
        <v>25.52</v>
      </c>
      <c r="I181" s="39"/>
      <c r="J181" s="39">
        <v>25.52</v>
      </c>
      <c r="K181" s="37" t="s">
        <v>42</v>
      </c>
      <c r="L181" s="39">
        <v>183499</v>
      </c>
      <c r="M181" s="39"/>
      <c r="N181" s="40"/>
      <c r="O181" s="39">
        <v>183499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6"/>
        <v>219673.05782897311</v>
      </c>
      <c r="W181" s="159">
        <v>1.2</v>
      </c>
      <c r="X181" s="158">
        <f t="shared" si="7"/>
        <v>263607.66939476773</v>
      </c>
      <c r="Y181" s="181">
        <f t="shared" si="8"/>
        <v>313.81865404139018</v>
      </c>
      <c r="BP181" s="33"/>
      <c r="BQ181" s="41" t="s">
        <v>2208</v>
      </c>
    </row>
    <row r="182" spans="1:69" s="3" customFormat="1" ht="67.5" x14ac:dyDescent="0.25">
      <c r="A182" s="35" t="s">
        <v>1176</v>
      </c>
      <c r="B182" s="36" t="s">
        <v>2204</v>
      </c>
      <c r="C182" s="316" t="s">
        <v>2205</v>
      </c>
      <c r="D182" s="316"/>
      <c r="E182" s="316"/>
      <c r="F182" s="35" t="s">
        <v>437</v>
      </c>
      <c r="G182" s="212">
        <v>1680</v>
      </c>
      <c r="H182" s="39">
        <v>0.08</v>
      </c>
      <c r="I182" s="39"/>
      <c r="J182" s="39">
        <v>0.08</v>
      </c>
      <c r="K182" s="37" t="s">
        <v>42</v>
      </c>
      <c r="L182" s="39">
        <v>1150</v>
      </c>
      <c r="M182" s="39"/>
      <c r="N182" s="40"/>
      <c r="O182" s="39">
        <v>1150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6"/>
        <v>1376.7051401005947</v>
      </c>
      <c r="W182" s="159">
        <v>1.2</v>
      </c>
      <c r="X182" s="158">
        <f t="shared" si="7"/>
        <v>1652.0461681207137</v>
      </c>
      <c r="Y182" s="181">
        <f t="shared" si="8"/>
        <v>0.98336081435756761</v>
      </c>
      <c r="BP182" s="33"/>
      <c r="BQ182" s="41" t="s">
        <v>2205</v>
      </c>
    </row>
    <row r="183" spans="1:69" s="3" customFormat="1" ht="67.5" x14ac:dyDescent="0.25">
      <c r="A183" s="35" t="s">
        <v>371</v>
      </c>
      <c r="B183" s="36" t="s">
        <v>324</v>
      </c>
      <c r="C183" s="316" t="s">
        <v>325</v>
      </c>
      <c r="D183" s="316"/>
      <c r="E183" s="316"/>
      <c r="F183" s="35" t="s">
        <v>326</v>
      </c>
      <c r="G183" s="212">
        <v>10</v>
      </c>
      <c r="H183" s="39" t="s">
        <v>1204</v>
      </c>
      <c r="I183" s="39"/>
      <c r="J183" s="39">
        <v>1.55</v>
      </c>
      <c r="K183" s="37" t="s">
        <v>42</v>
      </c>
      <c r="L183" s="39">
        <v>1928</v>
      </c>
      <c r="M183" s="39">
        <v>1796</v>
      </c>
      <c r="N183" s="40"/>
      <c r="O183" s="39">
        <v>132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158.02180738545957</v>
      </c>
      <c r="W183" s="159">
        <v>1.2</v>
      </c>
      <c r="X183" s="158">
        <f t="shared" si="7"/>
        <v>189.62616886255148</v>
      </c>
      <c r="Y183" s="181">
        <f t="shared" si="8"/>
        <v>18.962616886255148</v>
      </c>
      <c r="BP183" s="33"/>
      <c r="BQ183" s="41" t="s">
        <v>325</v>
      </c>
    </row>
    <row r="184" spans="1:69" s="3" customFormat="1" ht="18.75" x14ac:dyDescent="0.25">
      <c r="A184" s="47"/>
      <c r="B184" s="48"/>
      <c r="C184" s="48"/>
      <c r="D184" s="48"/>
      <c r="E184" s="49" t="s">
        <v>3166</v>
      </c>
      <c r="F184" s="49"/>
      <c r="G184" s="213"/>
      <c r="H184" s="51"/>
      <c r="I184" s="17"/>
      <c r="J184" s="17"/>
      <c r="K184" s="17"/>
      <c r="L184" s="52">
        <v>1742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18.75" x14ac:dyDescent="0.25">
      <c r="A185" s="47"/>
      <c r="B185" s="48"/>
      <c r="C185" s="48"/>
      <c r="D185" s="48"/>
      <c r="E185" s="49" t="s">
        <v>3167</v>
      </c>
      <c r="F185" s="49"/>
      <c r="G185" s="213"/>
      <c r="H185" s="51"/>
      <c r="I185" s="17"/>
      <c r="J185" s="17"/>
      <c r="K185" s="17"/>
      <c r="L185" s="52">
        <v>916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</row>
    <row r="186" spans="1:69" s="3" customFormat="1" ht="18.75" x14ac:dyDescent="0.25">
      <c r="A186" s="47"/>
      <c r="B186" s="48"/>
      <c r="C186" s="48"/>
      <c r="D186" s="48"/>
      <c r="E186" s="49" t="s">
        <v>47</v>
      </c>
      <c r="F186" s="49"/>
      <c r="G186" s="213"/>
      <c r="H186" s="51"/>
      <c r="I186" s="17"/>
      <c r="J186" s="17"/>
      <c r="K186" s="17"/>
      <c r="L186" s="52">
        <v>4586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</row>
    <row r="187" spans="1:69" s="3" customFormat="1" ht="67.5" x14ac:dyDescent="0.25">
      <c r="A187" s="35" t="s">
        <v>381</v>
      </c>
      <c r="B187" s="36" t="s">
        <v>2496</v>
      </c>
      <c r="C187" s="316" t="s">
        <v>2497</v>
      </c>
      <c r="D187" s="316"/>
      <c r="E187" s="316"/>
      <c r="F187" s="35" t="s">
        <v>437</v>
      </c>
      <c r="G187" s="212">
        <v>10</v>
      </c>
      <c r="H187" s="39">
        <v>56.6</v>
      </c>
      <c r="I187" s="39"/>
      <c r="J187" s="39">
        <v>56.6</v>
      </c>
      <c r="K187" s="37" t="s">
        <v>42</v>
      </c>
      <c r="L187" s="39">
        <v>4845</v>
      </c>
      <c r="M187" s="39"/>
      <c r="N187" s="40"/>
      <c r="O187" s="39">
        <v>4845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5800.1186119890272</v>
      </c>
      <c r="W187" s="159">
        <v>1.2</v>
      </c>
      <c r="X187" s="158">
        <f t="shared" si="7"/>
        <v>6960.1423343868328</v>
      </c>
      <c r="Y187" s="181">
        <f t="shared" si="8"/>
        <v>696.01423343868328</v>
      </c>
      <c r="BP187" s="33"/>
      <c r="BQ187" s="41" t="s">
        <v>2497</v>
      </c>
    </row>
    <row r="188" spans="1:69" s="3" customFormat="1" ht="18.75" x14ac:dyDescent="0.25">
      <c r="A188" s="313" t="s">
        <v>1934</v>
      </c>
      <c r="B188" s="314"/>
      <c r="C188" s="314"/>
      <c r="D188" s="314"/>
      <c r="E188" s="314"/>
      <c r="F188" s="314"/>
      <c r="G188" s="314"/>
      <c r="H188" s="314"/>
      <c r="I188" s="314"/>
      <c r="J188" s="314"/>
      <c r="K188" s="314"/>
      <c r="L188" s="314"/>
      <c r="M188" s="314"/>
      <c r="N188" s="314"/>
      <c r="O188" s="315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 t="s">
        <v>1934</v>
      </c>
      <c r="BQ188" s="41"/>
    </row>
    <row r="189" spans="1:69" s="3" customFormat="1" ht="67.5" x14ac:dyDescent="0.25">
      <c r="A189" s="35" t="s">
        <v>384</v>
      </c>
      <c r="B189" s="36" t="s">
        <v>372</v>
      </c>
      <c r="C189" s="316" t="s">
        <v>373</v>
      </c>
      <c r="D189" s="316"/>
      <c r="E189" s="316"/>
      <c r="F189" s="35" t="s">
        <v>374</v>
      </c>
      <c r="G189" s="219">
        <v>5.1239379999999999</v>
      </c>
      <c r="H189" s="39" t="s">
        <v>1462</v>
      </c>
      <c r="I189" s="39" t="s">
        <v>376</v>
      </c>
      <c r="J189" s="39">
        <v>57.29</v>
      </c>
      <c r="K189" s="37" t="s">
        <v>42</v>
      </c>
      <c r="L189" s="39">
        <v>165159</v>
      </c>
      <c r="M189" s="39">
        <v>134214</v>
      </c>
      <c r="N189" s="40" t="s">
        <v>4319</v>
      </c>
      <c r="O189" s="39">
        <v>2513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3008.4000148459081</v>
      </c>
      <c r="W189" s="159">
        <v>1.2</v>
      </c>
      <c r="X189" s="158">
        <f t="shared" si="7"/>
        <v>3610.0800178150898</v>
      </c>
      <c r="Y189" s="181">
        <f t="shared" si="8"/>
        <v>704.55185402615916</v>
      </c>
      <c r="BP189" s="33"/>
      <c r="BQ189" s="41" t="s">
        <v>373</v>
      </c>
    </row>
    <row r="190" spans="1:69" s="3" customFormat="1" ht="18.75" x14ac:dyDescent="0.25">
      <c r="A190" s="42"/>
      <c r="B190" s="43"/>
      <c r="C190" s="44" t="s">
        <v>4320</v>
      </c>
      <c r="D190" s="45"/>
      <c r="E190" s="45"/>
      <c r="F190" s="45"/>
      <c r="G190" s="206"/>
      <c r="H190" s="45"/>
      <c r="I190" s="45"/>
      <c r="J190" s="45"/>
      <c r="K190" s="45"/>
      <c r="L190" s="45"/>
      <c r="M190" s="45"/>
      <c r="N190" s="45"/>
      <c r="O190" s="46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</row>
    <row r="191" spans="1:69" s="3" customFormat="1" ht="18.75" x14ac:dyDescent="0.25">
      <c r="A191" s="47"/>
      <c r="B191" s="48"/>
      <c r="C191" s="48"/>
      <c r="D191" s="48"/>
      <c r="E191" s="49" t="s">
        <v>4321</v>
      </c>
      <c r="F191" s="49"/>
      <c r="G191" s="213"/>
      <c r="H191" s="51"/>
      <c r="I191" s="17"/>
      <c r="J191" s="17"/>
      <c r="K191" s="17"/>
      <c r="L191" s="52">
        <v>134135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18.75" x14ac:dyDescent="0.25">
      <c r="A192" s="47"/>
      <c r="B192" s="48"/>
      <c r="C192" s="48"/>
      <c r="D192" s="48"/>
      <c r="E192" s="49" t="s">
        <v>4322</v>
      </c>
      <c r="F192" s="49"/>
      <c r="G192" s="213"/>
      <c r="H192" s="51"/>
      <c r="I192" s="17"/>
      <c r="J192" s="17"/>
      <c r="K192" s="17"/>
      <c r="L192" s="52">
        <v>70525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47</v>
      </c>
      <c r="F193" s="49"/>
      <c r="G193" s="213"/>
      <c r="H193" s="51"/>
      <c r="I193" s="17"/>
      <c r="J193" s="17"/>
      <c r="K193" s="17"/>
      <c r="L193" s="52">
        <v>369819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67.5" x14ac:dyDescent="0.25">
      <c r="A194" s="35" t="s">
        <v>386</v>
      </c>
      <c r="B194" s="36" t="s">
        <v>1467</v>
      </c>
      <c r="C194" s="316" t="s">
        <v>3913</v>
      </c>
      <c r="D194" s="316"/>
      <c r="E194" s="316"/>
      <c r="F194" s="35" t="s">
        <v>265</v>
      </c>
      <c r="G194" s="212">
        <v>150</v>
      </c>
      <c r="H194" s="39">
        <v>2143.1</v>
      </c>
      <c r="I194" s="39"/>
      <c r="J194" s="39">
        <v>2143.1</v>
      </c>
      <c r="K194" s="37" t="s">
        <v>42</v>
      </c>
      <c r="L194" s="39">
        <v>2751740</v>
      </c>
      <c r="M194" s="39"/>
      <c r="N194" s="40"/>
      <c r="O194" s="39">
        <v>2751740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3294204.0019307914</v>
      </c>
      <c r="W194" s="159">
        <v>1.2</v>
      </c>
      <c r="X194" s="158">
        <f t="shared" si="7"/>
        <v>3953044.8023169497</v>
      </c>
      <c r="Y194" s="181">
        <f t="shared" si="8"/>
        <v>26353.632015446332</v>
      </c>
      <c r="BP194" s="33"/>
      <c r="BQ194" s="41" t="s">
        <v>3913</v>
      </c>
    </row>
    <row r="195" spans="1:69" s="3" customFormat="1" ht="18.75" x14ac:dyDescent="0.25">
      <c r="A195" s="42"/>
      <c r="B195" s="43"/>
      <c r="C195" s="44" t="s">
        <v>4323</v>
      </c>
      <c r="D195" s="45"/>
      <c r="E195" s="45"/>
      <c r="F195" s="45"/>
      <c r="G195" s="206"/>
      <c r="H195" s="45"/>
      <c r="I195" s="45"/>
      <c r="J195" s="45"/>
      <c r="K195" s="45"/>
      <c r="L195" s="45"/>
      <c r="M195" s="45"/>
      <c r="N195" s="45"/>
      <c r="O195" s="46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</row>
    <row r="196" spans="1:69" s="3" customFormat="1" ht="67.5" x14ac:dyDescent="0.25">
      <c r="A196" s="35" t="s">
        <v>388</v>
      </c>
      <c r="B196" s="36" t="s">
        <v>1599</v>
      </c>
      <c r="C196" s="316" t="s">
        <v>4324</v>
      </c>
      <c r="D196" s="316"/>
      <c r="E196" s="316"/>
      <c r="F196" s="35" t="s">
        <v>437</v>
      </c>
      <c r="G196" s="212">
        <v>2</v>
      </c>
      <c r="H196" s="39">
        <v>970.33</v>
      </c>
      <c r="I196" s="39"/>
      <c r="J196" s="39">
        <v>970.33</v>
      </c>
      <c r="K196" s="37" t="s">
        <v>42</v>
      </c>
      <c r="L196" s="39">
        <v>16612</v>
      </c>
      <c r="M196" s="39"/>
      <c r="N196" s="40"/>
      <c r="O196" s="39">
        <v>16612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6"/>
        <v>19886.805032479202</v>
      </c>
      <c r="W196" s="159">
        <v>1.2</v>
      </c>
      <c r="X196" s="158">
        <f t="shared" si="7"/>
        <v>23864.166038975043</v>
      </c>
      <c r="Y196" s="181">
        <f t="shared" si="8"/>
        <v>11932.083019487522</v>
      </c>
      <c r="BP196" s="33"/>
      <c r="BQ196" s="41" t="s">
        <v>4324</v>
      </c>
    </row>
    <row r="197" spans="1:69" s="3" customFormat="1" ht="67.5" x14ac:dyDescent="0.25">
      <c r="A197" s="35" t="s">
        <v>391</v>
      </c>
      <c r="B197" s="36" t="s">
        <v>1467</v>
      </c>
      <c r="C197" s="316" t="s">
        <v>3914</v>
      </c>
      <c r="D197" s="316"/>
      <c r="E197" s="316"/>
      <c r="F197" s="35" t="s">
        <v>4325</v>
      </c>
      <c r="G197" s="212">
        <v>310</v>
      </c>
      <c r="H197" s="39">
        <v>116.71</v>
      </c>
      <c r="I197" s="39"/>
      <c r="J197" s="39">
        <v>116.71</v>
      </c>
      <c r="K197" s="37" t="s">
        <v>42</v>
      </c>
      <c r="L197" s="39">
        <v>309702</v>
      </c>
      <c r="M197" s="39"/>
      <c r="N197" s="40"/>
      <c r="O197" s="39">
        <v>309702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370755.07417342119</v>
      </c>
      <c r="W197" s="159">
        <v>1.2</v>
      </c>
      <c r="X197" s="158">
        <f t="shared" si="7"/>
        <v>444906.08900810539</v>
      </c>
      <c r="Y197" s="181">
        <f t="shared" si="8"/>
        <v>1435.1809322842109</v>
      </c>
      <c r="BP197" s="33"/>
      <c r="BQ197" s="41" t="s">
        <v>3914</v>
      </c>
    </row>
    <row r="198" spans="1:69" s="3" customFormat="1" ht="67.5" x14ac:dyDescent="0.25">
      <c r="A198" s="35" t="s">
        <v>393</v>
      </c>
      <c r="B198" s="36" t="s">
        <v>1467</v>
      </c>
      <c r="C198" s="316" t="s">
        <v>2515</v>
      </c>
      <c r="D198" s="316"/>
      <c r="E198" s="316"/>
      <c r="F198" s="35" t="s">
        <v>437</v>
      </c>
      <c r="G198" s="212">
        <v>20</v>
      </c>
      <c r="H198" s="39">
        <v>52.35</v>
      </c>
      <c r="I198" s="39"/>
      <c r="J198" s="39">
        <v>52.35</v>
      </c>
      <c r="K198" s="37" t="s">
        <v>42</v>
      </c>
      <c r="L198" s="39">
        <v>8962</v>
      </c>
      <c r="M198" s="39"/>
      <c r="N198" s="40"/>
      <c r="O198" s="39">
        <v>8962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6"/>
        <v>10728.723013549159</v>
      </c>
      <c r="W198" s="159">
        <v>1.2</v>
      </c>
      <c r="X198" s="158">
        <f t="shared" si="7"/>
        <v>12874.467616258991</v>
      </c>
      <c r="Y198" s="181">
        <f t="shared" si="8"/>
        <v>643.72338081294959</v>
      </c>
      <c r="BP198" s="33"/>
      <c r="BQ198" s="41" t="s">
        <v>2515</v>
      </c>
    </row>
    <row r="199" spans="1:69" s="3" customFormat="1" ht="67.5" x14ac:dyDescent="0.25">
      <c r="A199" s="35" t="s">
        <v>395</v>
      </c>
      <c r="B199" s="36" t="s">
        <v>1467</v>
      </c>
      <c r="C199" s="316" t="s">
        <v>4326</v>
      </c>
      <c r="D199" s="316"/>
      <c r="E199" s="316"/>
      <c r="F199" s="35" t="s">
        <v>437</v>
      </c>
      <c r="G199" s="212">
        <v>20</v>
      </c>
      <c r="H199" s="39">
        <v>154.41999999999999</v>
      </c>
      <c r="I199" s="39"/>
      <c r="J199" s="39">
        <v>154.41999999999999</v>
      </c>
      <c r="K199" s="37" t="s">
        <v>42</v>
      </c>
      <c r="L199" s="39">
        <v>26437</v>
      </c>
      <c r="M199" s="39"/>
      <c r="N199" s="40"/>
      <c r="O199" s="39">
        <v>26437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6"/>
        <v>31648.655468556022</v>
      </c>
      <c r="W199" s="159">
        <v>1.2</v>
      </c>
      <c r="X199" s="158">
        <f t="shared" si="7"/>
        <v>37978.386562267224</v>
      </c>
      <c r="Y199" s="181">
        <f t="shared" si="8"/>
        <v>1898.9193281133612</v>
      </c>
      <c r="BP199" s="33"/>
      <c r="BQ199" s="41" t="s">
        <v>4326</v>
      </c>
    </row>
    <row r="200" spans="1:69" s="3" customFormat="1" ht="67.5" x14ac:dyDescent="0.25">
      <c r="A200" s="35" t="s">
        <v>397</v>
      </c>
      <c r="B200" s="36" t="s">
        <v>1557</v>
      </c>
      <c r="C200" s="316" t="s">
        <v>3918</v>
      </c>
      <c r="D200" s="316"/>
      <c r="E200" s="316"/>
      <c r="F200" s="35" t="s">
        <v>437</v>
      </c>
      <c r="G200" s="212">
        <v>600</v>
      </c>
      <c r="H200" s="39">
        <v>8.49</v>
      </c>
      <c r="I200" s="39"/>
      <c r="J200" s="39">
        <v>8.49</v>
      </c>
      <c r="K200" s="37" t="s">
        <v>42</v>
      </c>
      <c r="L200" s="39">
        <v>43605</v>
      </c>
      <c r="M200" s="39"/>
      <c r="N200" s="40"/>
      <c r="O200" s="39">
        <v>43605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6"/>
        <v>52201.067507901244</v>
      </c>
      <c r="W200" s="159">
        <v>1.2</v>
      </c>
      <c r="X200" s="158">
        <f t="shared" si="7"/>
        <v>62641.281009481492</v>
      </c>
      <c r="Y200" s="181">
        <f t="shared" si="8"/>
        <v>104.40213501580249</v>
      </c>
      <c r="BP200" s="33"/>
      <c r="BQ200" s="41" t="s">
        <v>3918</v>
      </c>
    </row>
    <row r="201" spans="1:69" s="3" customFormat="1" ht="67.5" x14ac:dyDescent="0.25">
      <c r="A201" s="35" t="s">
        <v>399</v>
      </c>
      <c r="B201" s="36" t="s">
        <v>1542</v>
      </c>
      <c r="C201" s="316" t="s">
        <v>2994</v>
      </c>
      <c r="D201" s="316"/>
      <c r="E201" s="316"/>
      <c r="F201" s="35" t="s">
        <v>437</v>
      </c>
      <c r="G201" s="212">
        <v>4000</v>
      </c>
      <c r="H201" s="39">
        <v>4.17</v>
      </c>
      <c r="I201" s="39"/>
      <c r="J201" s="39">
        <v>4.17</v>
      </c>
      <c r="K201" s="37" t="s">
        <v>42</v>
      </c>
      <c r="L201" s="39">
        <v>142781</v>
      </c>
      <c r="M201" s="39"/>
      <c r="N201" s="40"/>
      <c r="O201" s="39">
        <v>142781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6"/>
        <v>170928.11879017652</v>
      </c>
      <c r="W201" s="159">
        <v>1.2</v>
      </c>
      <c r="X201" s="158">
        <f t="shared" si="7"/>
        <v>205113.74254821183</v>
      </c>
      <c r="Y201" s="181">
        <f t="shared" si="8"/>
        <v>51.278435637052958</v>
      </c>
      <c r="BP201" s="33"/>
      <c r="BQ201" s="41" t="s">
        <v>2994</v>
      </c>
    </row>
    <row r="202" spans="1:69" s="3" customFormat="1" ht="67.5" x14ac:dyDescent="0.25">
      <c r="A202" s="35" t="s">
        <v>401</v>
      </c>
      <c r="B202" s="36" t="s">
        <v>1544</v>
      </c>
      <c r="C202" s="316" t="s">
        <v>3051</v>
      </c>
      <c r="D202" s="316"/>
      <c r="E202" s="316"/>
      <c r="F202" s="35" t="s">
        <v>437</v>
      </c>
      <c r="G202" s="212">
        <v>4000</v>
      </c>
      <c r="H202" s="39">
        <v>1.17</v>
      </c>
      <c r="I202" s="39"/>
      <c r="J202" s="39">
        <v>1.17</v>
      </c>
      <c r="K202" s="37" t="s">
        <v>42</v>
      </c>
      <c r="L202" s="39">
        <v>40061</v>
      </c>
      <c r="M202" s="39"/>
      <c r="N202" s="40"/>
      <c r="O202" s="39">
        <v>40061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47958.421406582544</v>
      </c>
      <c r="W202" s="159">
        <v>1.2</v>
      </c>
      <c r="X202" s="158">
        <f t="shared" si="7"/>
        <v>57550.105687899049</v>
      </c>
      <c r="Y202" s="181">
        <f t="shared" si="8"/>
        <v>14.387526421974762</v>
      </c>
      <c r="BP202" s="33"/>
      <c r="BQ202" s="41" t="s">
        <v>3051</v>
      </c>
    </row>
    <row r="203" spans="1:69" s="3" customFormat="1" ht="67.5" x14ac:dyDescent="0.25">
      <c r="A203" s="35" t="s">
        <v>403</v>
      </c>
      <c r="B203" s="36" t="s">
        <v>1546</v>
      </c>
      <c r="C203" s="316" t="s">
        <v>2996</v>
      </c>
      <c r="D203" s="316"/>
      <c r="E203" s="316"/>
      <c r="F203" s="35" t="s">
        <v>437</v>
      </c>
      <c r="G203" s="212">
        <v>4000</v>
      </c>
      <c r="H203" s="39">
        <v>0.34</v>
      </c>
      <c r="I203" s="39"/>
      <c r="J203" s="39">
        <v>0.34</v>
      </c>
      <c r="K203" s="37" t="s">
        <v>42</v>
      </c>
      <c r="L203" s="39">
        <v>11642</v>
      </c>
      <c r="M203" s="39"/>
      <c r="N203" s="40"/>
      <c r="O203" s="39">
        <v>11642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13937.04455743576</v>
      </c>
      <c r="W203" s="159">
        <v>1.2</v>
      </c>
      <c r="X203" s="158">
        <f t="shared" si="7"/>
        <v>16724.453468922911</v>
      </c>
      <c r="Y203" s="181">
        <f t="shared" si="8"/>
        <v>4.1811133672307275</v>
      </c>
      <c r="BP203" s="33"/>
      <c r="BQ203" s="41" t="s">
        <v>2996</v>
      </c>
    </row>
    <row r="204" spans="1:69" s="3" customFormat="1" ht="67.5" x14ac:dyDescent="0.25">
      <c r="A204" s="35" t="s">
        <v>405</v>
      </c>
      <c r="B204" s="36" t="s">
        <v>418</v>
      </c>
      <c r="C204" s="316" t="s">
        <v>419</v>
      </c>
      <c r="D204" s="316"/>
      <c r="E204" s="316"/>
      <c r="F204" s="35" t="s">
        <v>174</v>
      </c>
      <c r="G204" s="212">
        <v>6</v>
      </c>
      <c r="H204" s="39" t="s">
        <v>420</v>
      </c>
      <c r="I204" s="39" t="s">
        <v>421</v>
      </c>
      <c r="J204" s="39">
        <v>77.400000000000006</v>
      </c>
      <c r="K204" s="37" t="s">
        <v>42</v>
      </c>
      <c r="L204" s="39">
        <v>80134</v>
      </c>
      <c r="M204" s="39">
        <v>64423</v>
      </c>
      <c r="N204" s="40" t="s">
        <v>4327</v>
      </c>
      <c r="O204" s="39">
        <v>3975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4758.6112451303152</v>
      </c>
      <c r="W204" s="159">
        <v>1.2</v>
      </c>
      <c r="X204" s="158">
        <f t="shared" si="7"/>
        <v>5710.333494156378</v>
      </c>
      <c r="Y204" s="181">
        <f t="shared" si="8"/>
        <v>951.72224902606297</v>
      </c>
      <c r="BP204" s="33"/>
      <c r="BQ204" s="41" t="s">
        <v>419</v>
      </c>
    </row>
    <row r="205" spans="1:69" s="3" customFormat="1" ht="18.75" x14ac:dyDescent="0.25">
      <c r="A205" s="42"/>
      <c r="B205" s="43"/>
      <c r="C205" s="44" t="s">
        <v>4328</v>
      </c>
      <c r="D205" s="45"/>
      <c r="E205" s="45"/>
      <c r="F205" s="45"/>
      <c r="G205" s="206"/>
      <c r="H205" s="45"/>
      <c r="I205" s="45"/>
      <c r="J205" s="45"/>
      <c r="K205" s="45"/>
      <c r="L205" s="45"/>
      <c r="M205" s="45"/>
      <c r="N205" s="45"/>
      <c r="O205" s="46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x14ac:dyDescent="0.25">
      <c r="A206" s="47"/>
      <c r="B206" s="48"/>
      <c r="C206" s="48"/>
      <c r="D206" s="48"/>
      <c r="E206" s="49" t="s">
        <v>4329</v>
      </c>
      <c r="F206" s="49"/>
      <c r="G206" s="213"/>
      <c r="H206" s="51"/>
      <c r="I206" s="17"/>
      <c r="J206" s="17"/>
      <c r="K206" s="17"/>
      <c r="L206" s="52">
        <v>62528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4330</v>
      </c>
      <c r="F207" s="49"/>
      <c r="G207" s="213"/>
      <c r="H207" s="51"/>
      <c r="I207" s="17"/>
      <c r="J207" s="17"/>
      <c r="K207" s="17"/>
      <c r="L207" s="52">
        <v>32876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47</v>
      </c>
      <c r="F208" s="49"/>
      <c r="G208" s="213"/>
      <c r="H208" s="51"/>
      <c r="I208" s="17"/>
      <c r="J208" s="17"/>
      <c r="K208" s="17"/>
      <c r="L208" s="52">
        <v>175538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67.5" x14ac:dyDescent="0.25">
      <c r="A209" s="35" t="s">
        <v>407</v>
      </c>
      <c r="B209" s="36" t="s">
        <v>1500</v>
      </c>
      <c r="C209" s="316" t="s">
        <v>4331</v>
      </c>
      <c r="D209" s="316"/>
      <c r="E209" s="316"/>
      <c r="F209" s="35" t="s">
        <v>437</v>
      </c>
      <c r="G209" s="212">
        <v>300</v>
      </c>
      <c r="H209" s="39">
        <v>231.34</v>
      </c>
      <c r="I209" s="39"/>
      <c r="J209" s="39">
        <v>231.34</v>
      </c>
      <c r="K209" s="37" t="s">
        <v>42</v>
      </c>
      <c r="L209" s="39">
        <v>594081</v>
      </c>
      <c r="M209" s="39"/>
      <c r="N209" s="40"/>
      <c r="O209" s="39">
        <v>594081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711195.10116182733</v>
      </c>
      <c r="W209" s="159">
        <v>1.2</v>
      </c>
      <c r="X209" s="158">
        <f t="shared" si="7"/>
        <v>853434.1213941928</v>
      </c>
      <c r="Y209" s="181">
        <f t="shared" si="8"/>
        <v>2844.7804046473093</v>
      </c>
      <c r="BP209" s="33"/>
      <c r="BQ209" s="41" t="s">
        <v>4331</v>
      </c>
    </row>
    <row r="210" spans="1:69" s="3" customFormat="1" ht="67.5" x14ac:dyDescent="0.25">
      <c r="A210" s="35" t="s">
        <v>409</v>
      </c>
      <c r="B210" s="36" t="s">
        <v>1500</v>
      </c>
      <c r="C210" s="316" t="s">
        <v>3440</v>
      </c>
      <c r="D210" s="316"/>
      <c r="E210" s="316"/>
      <c r="F210" s="35" t="s">
        <v>437</v>
      </c>
      <c r="G210" s="212">
        <v>300</v>
      </c>
      <c r="H210" s="39">
        <v>639.78</v>
      </c>
      <c r="I210" s="39"/>
      <c r="J210" s="39">
        <v>639.78</v>
      </c>
      <c r="K210" s="37" t="s">
        <v>42</v>
      </c>
      <c r="L210" s="39">
        <v>1642955</v>
      </c>
      <c r="M210" s="39"/>
      <c r="N210" s="40"/>
      <c r="O210" s="39">
        <v>1642955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6"/>
        <v>1966838.7769164979</v>
      </c>
      <c r="W210" s="159">
        <v>1.2</v>
      </c>
      <c r="X210" s="158">
        <f t="shared" si="7"/>
        <v>2360206.5322997975</v>
      </c>
      <c r="Y210" s="181">
        <f t="shared" si="8"/>
        <v>7867.3551076659915</v>
      </c>
      <c r="BP210" s="33"/>
      <c r="BQ210" s="41" t="s">
        <v>3440</v>
      </c>
    </row>
    <row r="211" spans="1:69" s="3" customFormat="1" ht="67.5" x14ac:dyDescent="0.25">
      <c r="A211" s="35" t="s">
        <v>411</v>
      </c>
      <c r="B211" s="36" t="s">
        <v>4332</v>
      </c>
      <c r="C211" s="316" t="s">
        <v>4333</v>
      </c>
      <c r="D211" s="316"/>
      <c r="E211" s="316"/>
      <c r="F211" s="35" t="s">
        <v>437</v>
      </c>
      <c r="G211" s="212">
        <v>600</v>
      </c>
      <c r="H211" s="39">
        <v>16.28</v>
      </c>
      <c r="I211" s="39"/>
      <c r="J211" s="39">
        <v>16.28</v>
      </c>
      <c r="K211" s="37" t="s">
        <v>42</v>
      </c>
      <c r="L211" s="39">
        <v>83614</v>
      </c>
      <c r="M211" s="39"/>
      <c r="N211" s="40"/>
      <c r="O211" s="39">
        <v>83614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6"/>
        <v>100097.23789945315</v>
      </c>
      <c r="W211" s="159">
        <v>1.2</v>
      </c>
      <c r="X211" s="158">
        <f t="shared" si="7"/>
        <v>120116.68547934377</v>
      </c>
      <c r="Y211" s="181">
        <f t="shared" si="8"/>
        <v>200.19447579890627</v>
      </c>
      <c r="BP211" s="33"/>
      <c r="BQ211" s="41" t="s">
        <v>4333</v>
      </c>
    </row>
    <row r="212" spans="1:69" s="3" customFormat="1" ht="67.5" x14ac:dyDescent="0.25">
      <c r="A212" s="35" t="s">
        <v>413</v>
      </c>
      <c r="B212" s="36" t="s">
        <v>4334</v>
      </c>
      <c r="C212" s="316" t="s">
        <v>3009</v>
      </c>
      <c r="D212" s="316"/>
      <c r="E212" s="316"/>
      <c r="F212" s="35" t="s">
        <v>437</v>
      </c>
      <c r="G212" s="212">
        <v>600</v>
      </c>
      <c r="H212" s="39">
        <v>101.3</v>
      </c>
      <c r="I212" s="39"/>
      <c r="J212" s="39">
        <v>101.3</v>
      </c>
      <c r="K212" s="37" t="s">
        <v>42</v>
      </c>
      <c r="L212" s="39">
        <v>520277</v>
      </c>
      <c r="M212" s="39"/>
      <c r="N212" s="40"/>
      <c r="O212" s="39">
        <v>520277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6"/>
        <v>622841.75667488447</v>
      </c>
      <c r="W212" s="159">
        <v>1.2</v>
      </c>
      <c r="X212" s="158">
        <f t="shared" si="7"/>
        <v>747410.10800986132</v>
      </c>
      <c r="Y212" s="181">
        <f t="shared" si="8"/>
        <v>1245.6835133497689</v>
      </c>
      <c r="BP212" s="33"/>
      <c r="BQ212" s="41" t="s">
        <v>3009</v>
      </c>
    </row>
    <row r="213" spans="1:69" s="3" customFormat="1" ht="67.5" x14ac:dyDescent="0.25">
      <c r="A213" s="35" t="s">
        <v>415</v>
      </c>
      <c r="B213" s="36" t="s">
        <v>1544</v>
      </c>
      <c r="C213" s="316" t="s">
        <v>3010</v>
      </c>
      <c r="D213" s="316"/>
      <c r="E213" s="316"/>
      <c r="F213" s="35" t="s">
        <v>437</v>
      </c>
      <c r="G213" s="212">
        <v>600</v>
      </c>
      <c r="H213" s="39">
        <v>92.59</v>
      </c>
      <c r="I213" s="39"/>
      <c r="J213" s="39">
        <v>92.59</v>
      </c>
      <c r="K213" s="37" t="s">
        <v>42</v>
      </c>
      <c r="L213" s="39">
        <v>475542</v>
      </c>
      <c r="M213" s="39"/>
      <c r="N213" s="40"/>
      <c r="O213" s="39">
        <v>475542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6"/>
        <v>569287.92672497127</v>
      </c>
      <c r="W213" s="159">
        <v>1.2</v>
      </c>
      <c r="X213" s="158">
        <f t="shared" si="7"/>
        <v>683145.51206996548</v>
      </c>
      <c r="Y213" s="181">
        <f t="shared" si="8"/>
        <v>1138.5758534499425</v>
      </c>
      <c r="BP213" s="33"/>
      <c r="BQ213" s="41" t="s">
        <v>3010</v>
      </c>
    </row>
    <row r="214" spans="1:69" s="3" customFormat="1" ht="67.5" x14ac:dyDescent="0.25">
      <c r="A214" s="35" t="s">
        <v>417</v>
      </c>
      <c r="B214" s="36" t="s">
        <v>1567</v>
      </c>
      <c r="C214" s="316" t="s">
        <v>3011</v>
      </c>
      <c r="D214" s="316"/>
      <c r="E214" s="316"/>
      <c r="F214" s="35" t="s">
        <v>437</v>
      </c>
      <c r="G214" s="212">
        <v>600</v>
      </c>
      <c r="H214" s="39">
        <v>40.64</v>
      </c>
      <c r="I214" s="39"/>
      <c r="J214" s="39">
        <v>40.64</v>
      </c>
      <c r="K214" s="37" t="s">
        <v>42</v>
      </c>
      <c r="L214" s="39">
        <v>208727</v>
      </c>
      <c r="M214" s="39"/>
      <c r="N214" s="40"/>
      <c r="O214" s="39">
        <v>208727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249874.37719806682</v>
      </c>
      <c r="W214" s="159">
        <v>1.2</v>
      </c>
      <c r="X214" s="158">
        <f t="shared" si="7"/>
        <v>299849.25263768015</v>
      </c>
      <c r="Y214" s="181">
        <f t="shared" si="8"/>
        <v>499.74875439613356</v>
      </c>
      <c r="BP214" s="33"/>
      <c r="BQ214" s="41" t="s">
        <v>3011</v>
      </c>
    </row>
    <row r="215" spans="1:69" s="3" customFormat="1" ht="67.5" x14ac:dyDescent="0.25">
      <c r="A215" s="35" t="s">
        <v>426</v>
      </c>
      <c r="B215" s="36" t="s">
        <v>1544</v>
      </c>
      <c r="C215" s="316" t="s">
        <v>1588</v>
      </c>
      <c r="D215" s="316"/>
      <c r="E215" s="316"/>
      <c r="F215" s="35" t="s">
        <v>437</v>
      </c>
      <c r="G215" s="212">
        <v>600</v>
      </c>
      <c r="H215" s="39">
        <v>85.17</v>
      </c>
      <c r="I215" s="39"/>
      <c r="J215" s="39">
        <v>85.17</v>
      </c>
      <c r="K215" s="37" t="s">
        <v>42</v>
      </c>
      <c r="L215" s="39">
        <v>437433</v>
      </c>
      <c r="M215" s="39"/>
      <c r="N215" s="40"/>
      <c r="O215" s="39">
        <v>437433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523666.31265184644</v>
      </c>
      <c r="W215" s="159">
        <v>1.2</v>
      </c>
      <c r="X215" s="158">
        <f t="shared" si="7"/>
        <v>628399.57518221566</v>
      </c>
      <c r="Y215" s="181">
        <f t="shared" si="8"/>
        <v>1047.3326253036928</v>
      </c>
      <c r="BP215" s="33"/>
      <c r="BQ215" s="41" t="s">
        <v>1588</v>
      </c>
    </row>
    <row r="216" spans="1:69" s="3" customFormat="1" ht="67.5" x14ac:dyDescent="0.25">
      <c r="A216" s="35" t="s">
        <v>428</v>
      </c>
      <c r="B216" s="36" t="s">
        <v>1544</v>
      </c>
      <c r="C216" s="316" t="s">
        <v>3059</v>
      </c>
      <c r="D216" s="316"/>
      <c r="E216" s="316"/>
      <c r="F216" s="35" t="s">
        <v>437</v>
      </c>
      <c r="G216" s="212">
        <v>2400</v>
      </c>
      <c r="H216" s="39">
        <v>6.23</v>
      </c>
      <c r="I216" s="39"/>
      <c r="J216" s="39">
        <v>6.23</v>
      </c>
      <c r="K216" s="37" t="s">
        <v>42</v>
      </c>
      <c r="L216" s="39">
        <v>127989</v>
      </c>
      <c r="M216" s="39"/>
      <c r="N216" s="40"/>
      <c r="O216" s="39">
        <v>127989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153220.09928376958</v>
      </c>
      <c r="W216" s="159">
        <v>1.2</v>
      </c>
      <c r="X216" s="158">
        <f t="shared" si="7"/>
        <v>183864.11914052349</v>
      </c>
      <c r="Y216" s="181">
        <f t="shared" si="8"/>
        <v>76.610049641884785</v>
      </c>
      <c r="BP216" s="33"/>
      <c r="BQ216" s="41" t="s">
        <v>3059</v>
      </c>
    </row>
    <row r="217" spans="1:69" s="3" customFormat="1" ht="67.5" x14ac:dyDescent="0.25">
      <c r="A217" s="35" t="s">
        <v>434</v>
      </c>
      <c r="B217" s="36" t="s">
        <v>1546</v>
      </c>
      <c r="C217" s="316" t="s">
        <v>4335</v>
      </c>
      <c r="D217" s="316"/>
      <c r="E217" s="316"/>
      <c r="F217" s="35" t="s">
        <v>437</v>
      </c>
      <c r="G217" s="212">
        <v>2400</v>
      </c>
      <c r="H217" s="39">
        <v>2.63</v>
      </c>
      <c r="I217" s="39"/>
      <c r="J217" s="39">
        <v>2.63</v>
      </c>
      <c r="K217" s="37" t="s">
        <v>42</v>
      </c>
      <c r="L217" s="39">
        <v>54031</v>
      </c>
      <c r="M217" s="39"/>
      <c r="N217" s="40"/>
      <c r="O217" s="39">
        <v>54031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64682.396021543682</v>
      </c>
      <c r="W217" s="159">
        <v>1.2</v>
      </c>
      <c r="X217" s="158">
        <f t="shared" si="7"/>
        <v>77618.875225852418</v>
      </c>
      <c r="Y217" s="181">
        <f t="shared" si="8"/>
        <v>32.341198010771841</v>
      </c>
      <c r="BP217" s="33"/>
      <c r="BQ217" s="41" t="s">
        <v>4335</v>
      </c>
    </row>
    <row r="218" spans="1:69" s="3" customFormat="1" ht="67.5" x14ac:dyDescent="0.25">
      <c r="A218" s="35" t="s">
        <v>438</v>
      </c>
      <c r="B218" s="36" t="s">
        <v>418</v>
      </c>
      <c r="C218" s="316" t="s">
        <v>419</v>
      </c>
      <c r="D218" s="316"/>
      <c r="E218" s="316"/>
      <c r="F218" s="35" t="s">
        <v>174</v>
      </c>
      <c r="G218" s="215">
        <v>0.74</v>
      </c>
      <c r="H218" s="39" t="s">
        <v>420</v>
      </c>
      <c r="I218" s="39" t="s">
        <v>421</v>
      </c>
      <c r="J218" s="39">
        <v>77.400000000000006</v>
      </c>
      <c r="K218" s="37" t="s">
        <v>42</v>
      </c>
      <c r="L218" s="39">
        <v>9883</v>
      </c>
      <c r="M218" s="39">
        <v>7946</v>
      </c>
      <c r="N218" s="40" t="s">
        <v>4336</v>
      </c>
      <c r="O218" s="39">
        <v>490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586.59610317329691</v>
      </c>
      <c r="W218" s="159">
        <v>1.2</v>
      </c>
      <c r="X218" s="158">
        <f t="shared" si="7"/>
        <v>703.91532380795627</v>
      </c>
      <c r="Y218" s="181">
        <f t="shared" si="8"/>
        <v>951.23692406480575</v>
      </c>
      <c r="BP218" s="33"/>
      <c r="BQ218" s="41" t="s">
        <v>419</v>
      </c>
    </row>
    <row r="219" spans="1:69" s="3" customFormat="1" ht="18.75" x14ac:dyDescent="0.25">
      <c r="A219" s="42"/>
      <c r="B219" s="43"/>
      <c r="C219" s="44" t="s">
        <v>4337</v>
      </c>
      <c r="D219" s="45"/>
      <c r="E219" s="45"/>
      <c r="F219" s="45"/>
      <c r="G219" s="206"/>
      <c r="H219" s="45"/>
      <c r="I219" s="45"/>
      <c r="J219" s="45"/>
      <c r="K219" s="45"/>
      <c r="L219" s="45"/>
      <c r="M219" s="45"/>
      <c r="N219" s="45"/>
      <c r="O219" s="46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4338</v>
      </c>
      <c r="F220" s="49"/>
      <c r="G220" s="213"/>
      <c r="H220" s="51"/>
      <c r="I220" s="17"/>
      <c r="J220" s="17"/>
      <c r="K220" s="17"/>
      <c r="L220" s="52">
        <v>7712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18.75" x14ac:dyDescent="0.25">
      <c r="A221" s="47"/>
      <c r="B221" s="48"/>
      <c r="C221" s="48"/>
      <c r="D221" s="48"/>
      <c r="E221" s="49" t="s">
        <v>4339</v>
      </c>
      <c r="F221" s="49"/>
      <c r="G221" s="213"/>
      <c r="H221" s="51"/>
      <c r="I221" s="17"/>
      <c r="J221" s="17"/>
      <c r="K221" s="17"/>
      <c r="L221" s="52">
        <v>4055</v>
      </c>
      <c r="M221" s="53"/>
      <c r="N221" s="53"/>
      <c r="O221" s="54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</row>
    <row r="222" spans="1:69" s="3" customFormat="1" ht="18.75" x14ac:dyDescent="0.25">
      <c r="A222" s="47"/>
      <c r="B222" s="48"/>
      <c r="C222" s="48"/>
      <c r="D222" s="48"/>
      <c r="E222" s="49" t="s">
        <v>47</v>
      </c>
      <c r="F222" s="49"/>
      <c r="G222" s="213"/>
      <c r="H222" s="51"/>
      <c r="I222" s="17"/>
      <c r="J222" s="17"/>
      <c r="K222" s="17"/>
      <c r="L222" s="52">
        <v>21650</v>
      </c>
      <c r="M222" s="53"/>
      <c r="N222" s="53"/>
      <c r="O222" s="54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67.5" x14ac:dyDescent="0.25">
      <c r="A223" s="35" t="s">
        <v>1223</v>
      </c>
      <c r="B223" s="36" t="s">
        <v>1500</v>
      </c>
      <c r="C223" s="316" t="s">
        <v>3007</v>
      </c>
      <c r="D223" s="316"/>
      <c r="E223" s="316"/>
      <c r="F223" s="35" t="s">
        <v>437</v>
      </c>
      <c r="G223" s="212">
        <v>74</v>
      </c>
      <c r="H223" s="39">
        <v>639.78</v>
      </c>
      <c r="I223" s="39"/>
      <c r="J223" s="39">
        <v>639.78</v>
      </c>
      <c r="K223" s="37" t="s">
        <v>42</v>
      </c>
      <c r="L223" s="39">
        <v>405262</v>
      </c>
      <c r="M223" s="39"/>
      <c r="N223" s="40"/>
      <c r="O223" s="39">
        <v>405262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86" si="9">O223*P223*Q223*R223*S223*T223*U223</f>
        <v>485153.28564125852</v>
      </c>
      <c r="W223" s="159">
        <v>1.2</v>
      </c>
      <c r="X223" s="158">
        <f t="shared" ref="X223:X286" si="10">V223*W223</f>
        <v>582183.94276951021</v>
      </c>
      <c r="Y223" s="181">
        <f t="shared" ref="Y223:Y286" si="11">X223/G223</f>
        <v>7867.3505779663537</v>
      </c>
      <c r="BP223" s="33"/>
      <c r="BQ223" s="41" t="s">
        <v>3007</v>
      </c>
    </row>
    <row r="224" spans="1:69" s="3" customFormat="1" ht="67.5" x14ac:dyDescent="0.25">
      <c r="A224" s="35" t="s">
        <v>450</v>
      </c>
      <c r="B224" s="36" t="s">
        <v>4332</v>
      </c>
      <c r="C224" s="316" t="s">
        <v>3009</v>
      </c>
      <c r="D224" s="316"/>
      <c r="E224" s="316"/>
      <c r="F224" s="35" t="s">
        <v>437</v>
      </c>
      <c r="G224" s="212">
        <v>148</v>
      </c>
      <c r="H224" s="39">
        <v>101.3</v>
      </c>
      <c r="I224" s="39"/>
      <c r="J224" s="39">
        <v>101.3</v>
      </c>
      <c r="K224" s="37" t="s">
        <v>42</v>
      </c>
      <c r="L224" s="39">
        <v>128335</v>
      </c>
      <c r="M224" s="39"/>
      <c r="N224" s="40"/>
      <c r="O224" s="39">
        <v>128335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si="9"/>
        <v>153634.3079607042</v>
      </c>
      <c r="W224" s="159">
        <v>1.2</v>
      </c>
      <c r="X224" s="158">
        <f t="shared" si="10"/>
        <v>184361.16955284504</v>
      </c>
      <c r="Y224" s="181">
        <f t="shared" si="11"/>
        <v>1245.6835780597637</v>
      </c>
      <c r="BP224" s="33"/>
      <c r="BQ224" s="41" t="s">
        <v>3009</v>
      </c>
    </row>
    <row r="225" spans="1:69" s="3" customFormat="1" ht="67.5" x14ac:dyDescent="0.25">
      <c r="A225" s="35" t="s">
        <v>1474</v>
      </c>
      <c r="B225" s="36" t="s">
        <v>1544</v>
      </c>
      <c r="C225" s="316" t="s">
        <v>3010</v>
      </c>
      <c r="D225" s="316"/>
      <c r="E225" s="316"/>
      <c r="F225" s="35" t="s">
        <v>437</v>
      </c>
      <c r="G225" s="212">
        <v>148</v>
      </c>
      <c r="H225" s="39">
        <v>92.59</v>
      </c>
      <c r="I225" s="39"/>
      <c r="J225" s="39">
        <v>92.59</v>
      </c>
      <c r="K225" s="37" t="s">
        <v>42</v>
      </c>
      <c r="L225" s="39">
        <v>117300</v>
      </c>
      <c r="M225" s="39"/>
      <c r="N225" s="40"/>
      <c r="O225" s="39">
        <v>117300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si="9"/>
        <v>140423.92429026068</v>
      </c>
      <c r="W225" s="159">
        <v>1.2</v>
      </c>
      <c r="X225" s="158">
        <f t="shared" si="10"/>
        <v>168508.7091483128</v>
      </c>
      <c r="Y225" s="181">
        <f t="shared" si="11"/>
        <v>1138.5723591102217</v>
      </c>
      <c r="BP225" s="33"/>
      <c r="BQ225" s="41" t="s">
        <v>3010</v>
      </c>
    </row>
    <row r="226" spans="1:69" s="3" customFormat="1" ht="67.5" x14ac:dyDescent="0.25">
      <c r="A226" s="35" t="s">
        <v>462</v>
      </c>
      <c r="B226" s="36" t="s">
        <v>1567</v>
      </c>
      <c r="C226" s="316" t="s">
        <v>3011</v>
      </c>
      <c r="D226" s="316"/>
      <c r="E226" s="316"/>
      <c r="F226" s="35" t="s">
        <v>437</v>
      </c>
      <c r="G226" s="212">
        <v>148</v>
      </c>
      <c r="H226" s="39">
        <v>40.64</v>
      </c>
      <c r="I226" s="39"/>
      <c r="J226" s="39">
        <v>40.64</v>
      </c>
      <c r="K226" s="37" t="s">
        <v>42</v>
      </c>
      <c r="L226" s="39">
        <v>51486</v>
      </c>
      <c r="M226" s="39"/>
      <c r="N226" s="40"/>
      <c r="O226" s="39">
        <v>51486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si="9"/>
        <v>61635.68768975584</v>
      </c>
      <c r="W226" s="159">
        <v>1.2</v>
      </c>
      <c r="X226" s="158">
        <f t="shared" si="10"/>
        <v>73962.825227706999</v>
      </c>
      <c r="Y226" s="181">
        <f t="shared" si="11"/>
        <v>499.74881910612839</v>
      </c>
      <c r="BP226" s="33"/>
      <c r="BQ226" s="41" t="s">
        <v>3011</v>
      </c>
    </row>
    <row r="227" spans="1:69" s="3" customFormat="1" ht="67.5" x14ac:dyDescent="0.25">
      <c r="A227" s="35" t="s">
        <v>464</v>
      </c>
      <c r="B227" s="36" t="s">
        <v>1544</v>
      </c>
      <c r="C227" s="316" t="s">
        <v>1588</v>
      </c>
      <c r="D227" s="316"/>
      <c r="E227" s="316"/>
      <c r="F227" s="35" t="s">
        <v>437</v>
      </c>
      <c r="G227" s="212">
        <v>148</v>
      </c>
      <c r="H227" s="39">
        <v>85.17</v>
      </c>
      <c r="I227" s="39"/>
      <c r="J227" s="39">
        <v>85.17</v>
      </c>
      <c r="K227" s="37" t="s">
        <v>42</v>
      </c>
      <c r="L227" s="39">
        <v>107900</v>
      </c>
      <c r="M227" s="39"/>
      <c r="N227" s="40"/>
      <c r="O227" s="39">
        <v>107900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9"/>
        <v>129170.85618856885</v>
      </c>
      <c r="W227" s="159">
        <v>1.2</v>
      </c>
      <c r="X227" s="158">
        <f t="shared" si="10"/>
        <v>155005.02742628261</v>
      </c>
      <c r="Y227" s="181">
        <f t="shared" si="11"/>
        <v>1047.3312663938013</v>
      </c>
      <c r="BP227" s="33"/>
      <c r="BQ227" s="41" t="s">
        <v>1588</v>
      </c>
    </row>
    <row r="228" spans="1:69" s="3" customFormat="1" ht="67.5" x14ac:dyDescent="0.25">
      <c r="A228" s="35" t="s">
        <v>466</v>
      </c>
      <c r="B228" s="36" t="s">
        <v>1533</v>
      </c>
      <c r="C228" s="316" t="s">
        <v>1534</v>
      </c>
      <c r="D228" s="316"/>
      <c r="E228" s="316"/>
      <c r="F228" s="35" t="s">
        <v>437</v>
      </c>
      <c r="G228" s="212">
        <v>84</v>
      </c>
      <c r="H228" s="39">
        <v>977.82</v>
      </c>
      <c r="I228" s="39"/>
      <c r="J228" s="39">
        <v>977.82</v>
      </c>
      <c r="K228" s="37" t="s">
        <v>42</v>
      </c>
      <c r="L228" s="39">
        <v>703092</v>
      </c>
      <c r="M228" s="39"/>
      <c r="N228" s="40"/>
      <c r="O228" s="39">
        <v>703092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9"/>
        <v>841695.97422922379</v>
      </c>
      <c r="W228" s="159">
        <v>1.2</v>
      </c>
      <c r="X228" s="158">
        <f t="shared" si="10"/>
        <v>1010035.1690750686</v>
      </c>
      <c r="Y228" s="181">
        <f t="shared" si="11"/>
        <v>12024.228203274626</v>
      </c>
      <c r="BP228" s="33"/>
      <c r="BQ228" s="41" t="s">
        <v>1534</v>
      </c>
    </row>
    <row r="229" spans="1:69" s="3" customFormat="1" ht="67.5" x14ac:dyDescent="0.25">
      <c r="A229" s="35" t="s">
        <v>469</v>
      </c>
      <c r="B229" s="36" t="s">
        <v>1523</v>
      </c>
      <c r="C229" s="316" t="s">
        <v>1524</v>
      </c>
      <c r="D229" s="316"/>
      <c r="E229" s="316"/>
      <c r="F229" s="35" t="s">
        <v>238</v>
      </c>
      <c r="G229" s="215">
        <v>6.15</v>
      </c>
      <c r="H229" s="39" t="s">
        <v>1525</v>
      </c>
      <c r="I229" s="39" t="s">
        <v>1526</v>
      </c>
      <c r="J229" s="39">
        <v>603.04999999999995</v>
      </c>
      <c r="K229" s="37" t="s">
        <v>42</v>
      </c>
      <c r="L229" s="39">
        <v>124727</v>
      </c>
      <c r="M229" s="39">
        <v>78869</v>
      </c>
      <c r="N229" s="40" t="s">
        <v>4340</v>
      </c>
      <c r="O229" s="39">
        <v>31746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9"/>
        <v>38004.24467620303</v>
      </c>
      <c r="W229" s="159">
        <v>1.2</v>
      </c>
      <c r="X229" s="158">
        <f t="shared" si="10"/>
        <v>45605.093611443634</v>
      </c>
      <c r="Y229" s="181">
        <f t="shared" si="11"/>
        <v>7415.4623758444932</v>
      </c>
      <c r="BP229" s="33"/>
      <c r="BQ229" s="41" t="s">
        <v>1524</v>
      </c>
    </row>
    <row r="230" spans="1:69" s="3" customFormat="1" ht="18.75" x14ac:dyDescent="0.25">
      <c r="A230" s="42"/>
      <c r="B230" s="43"/>
      <c r="C230" s="44" t="s">
        <v>4341</v>
      </c>
      <c r="D230" s="45"/>
      <c r="E230" s="45"/>
      <c r="F230" s="45"/>
      <c r="G230" s="206"/>
      <c r="H230" s="45"/>
      <c r="I230" s="45"/>
      <c r="J230" s="45"/>
      <c r="K230" s="45"/>
      <c r="L230" s="45"/>
      <c r="M230" s="45"/>
      <c r="N230" s="45"/>
      <c r="O230" s="46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18.75" x14ac:dyDescent="0.25">
      <c r="A231" s="47"/>
      <c r="B231" s="48"/>
      <c r="C231" s="48"/>
      <c r="D231" s="48"/>
      <c r="E231" s="49" t="s">
        <v>4342</v>
      </c>
      <c r="F231" s="49"/>
      <c r="G231" s="213"/>
      <c r="H231" s="51"/>
      <c r="I231" s="17"/>
      <c r="J231" s="17"/>
      <c r="K231" s="17"/>
      <c r="L231" s="52">
        <v>77186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18.75" x14ac:dyDescent="0.25">
      <c r="A232" s="47"/>
      <c r="B232" s="48"/>
      <c r="C232" s="48"/>
      <c r="D232" s="48"/>
      <c r="E232" s="49" t="s">
        <v>4343</v>
      </c>
      <c r="F232" s="49"/>
      <c r="G232" s="213"/>
      <c r="H232" s="51"/>
      <c r="I232" s="17"/>
      <c r="J232" s="17"/>
      <c r="K232" s="17"/>
      <c r="L232" s="52">
        <v>40582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47</v>
      </c>
      <c r="F233" s="49"/>
      <c r="G233" s="213"/>
      <c r="H233" s="51"/>
      <c r="I233" s="17"/>
      <c r="J233" s="17"/>
      <c r="K233" s="17"/>
      <c r="L233" s="52">
        <v>242495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67.5" x14ac:dyDescent="0.25">
      <c r="A234" s="35" t="s">
        <v>478</v>
      </c>
      <c r="B234" s="36" t="s">
        <v>1531</v>
      </c>
      <c r="C234" s="316" t="s">
        <v>3926</v>
      </c>
      <c r="D234" s="316"/>
      <c r="E234" s="316"/>
      <c r="F234" s="35" t="s">
        <v>265</v>
      </c>
      <c r="G234" s="215">
        <v>633.45000000000005</v>
      </c>
      <c r="H234" s="39">
        <v>521.41999999999996</v>
      </c>
      <c r="I234" s="39"/>
      <c r="J234" s="39">
        <v>521.41999999999996</v>
      </c>
      <c r="K234" s="37" t="s">
        <v>42</v>
      </c>
      <c r="L234" s="39">
        <v>2827312</v>
      </c>
      <c r="M234" s="39"/>
      <c r="N234" s="40"/>
      <c r="O234" s="39">
        <v>2827312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3384673.8809287758</v>
      </c>
      <c r="W234" s="159">
        <v>1.2</v>
      </c>
      <c r="X234" s="158">
        <f t="shared" si="10"/>
        <v>4061608.6571145309</v>
      </c>
      <c r="Y234" s="181">
        <f t="shared" si="11"/>
        <v>6411.8851639664226</v>
      </c>
      <c r="BP234" s="33"/>
      <c r="BQ234" s="41" t="s">
        <v>3926</v>
      </c>
    </row>
    <row r="235" spans="1:69" s="3" customFormat="1" ht="18.75" x14ac:dyDescent="0.25">
      <c r="A235" s="42"/>
      <c r="B235" s="43"/>
      <c r="C235" s="44" t="s">
        <v>4344</v>
      </c>
      <c r="D235" s="45"/>
      <c r="E235" s="45"/>
      <c r="F235" s="45"/>
      <c r="G235" s="206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67.5" x14ac:dyDescent="0.25">
      <c r="A236" s="35" t="s">
        <v>480</v>
      </c>
      <c r="B236" s="36" t="s">
        <v>2050</v>
      </c>
      <c r="C236" s="316" t="s">
        <v>1540</v>
      </c>
      <c r="D236" s="316"/>
      <c r="E236" s="316"/>
      <c r="F236" s="35" t="s">
        <v>437</v>
      </c>
      <c r="G236" s="212">
        <v>4000</v>
      </c>
      <c r="H236" s="39">
        <v>1.57</v>
      </c>
      <c r="I236" s="39"/>
      <c r="J236" s="39">
        <v>1.57</v>
      </c>
      <c r="K236" s="37" t="s">
        <v>42</v>
      </c>
      <c r="L236" s="39">
        <v>53757</v>
      </c>
      <c r="M236" s="39"/>
      <c r="N236" s="40"/>
      <c r="O236" s="39">
        <v>53757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64354.381057728402</v>
      </c>
      <c r="W236" s="159">
        <v>1.2</v>
      </c>
      <c r="X236" s="158">
        <f t="shared" si="10"/>
        <v>77225.25726927408</v>
      </c>
      <c r="Y236" s="181">
        <f t="shared" si="11"/>
        <v>19.30631431731852</v>
      </c>
      <c r="BP236" s="33"/>
      <c r="BQ236" s="41" t="s">
        <v>1540</v>
      </c>
    </row>
    <row r="237" spans="1:69" s="3" customFormat="1" ht="18.75" x14ac:dyDescent="0.25">
      <c r="A237" s="42"/>
      <c r="B237" s="43"/>
      <c r="C237" s="44" t="s">
        <v>4345</v>
      </c>
      <c r="D237" s="45"/>
      <c r="E237" s="45"/>
      <c r="F237" s="45"/>
      <c r="G237" s="206"/>
      <c r="H237" s="45"/>
      <c r="I237" s="45"/>
      <c r="J237" s="45"/>
      <c r="K237" s="45"/>
      <c r="L237" s="45"/>
      <c r="M237" s="45"/>
      <c r="N237" s="45"/>
      <c r="O237" s="46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</row>
    <row r="238" spans="1:69" s="3" customFormat="1" ht="67.5" x14ac:dyDescent="0.25">
      <c r="A238" s="35" t="s">
        <v>482</v>
      </c>
      <c r="B238" s="36" t="s">
        <v>1537</v>
      </c>
      <c r="C238" s="316" t="s">
        <v>2542</v>
      </c>
      <c r="D238" s="316"/>
      <c r="E238" s="316"/>
      <c r="F238" s="35" t="s">
        <v>437</v>
      </c>
      <c r="G238" s="212">
        <v>360</v>
      </c>
      <c r="H238" s="39">
        <v>2.96</v>
      </c>
      <c r="I238" s="39"/>
      <c r="J238" s="39">
        <v>2.96</v>
      </c>
      <c r="K238" s="37" t="s">
        <v>42</v>
      </c>
      <c r="L238" s="39">
        <v>9122</v>
      </c>
      <c r="M238" s="39"/>
      <c r="N238" s="40"/>
      <c r="O238" s="39">
        <v>9122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10920.264598258804</v>
      </c>
      <c r="W238" s="159">
        <v>1.2</v>
      </c>
      <c r="X238" s="158">
        <f t="shared" si="10"/>
        <v>13104.317517910564</v>
      </c>
      <c r="Y238" s="181">
        <f t="shared" si="11"/>
        <v>36.400881994196013</v>
      </c>
      <c r="BP238" s="33"/>
      <c r="BQ238" s="41" t="s">
        <v>2542</v>
      </c>
    </row>
    <row r="239" spans="1:69" s="3" customFormat="1" ht="67.5" x14ac:dyDescent="0.25">
      <c r="A239" s="35" t="s">
        <v>484</v>
      </c>
      <c r="B239" s="36" t="s">
        <v>1507</v>
      </c>
      <c r="C239" s="316" t="s">
        <v>3927</v>
      </c>
      <c r="D239" s="316"/>
      <c r="E239" s="316"/>
      <c r="F239" s="35" t="s">
        <v>437</v>
      </c>
      <c r="G239" s="212">
        <v>360</v>
      </c>
      <c r="H239" s="39">
        <v>1.67</v>
      </c>
      <c r="I239" s="39"/>
      <c r="J239" s="39">
        <v>1.67</v>
      </c>
      <c r="K239" s="37" t="s">
        <v>42</v>
      </c>
      <c r="L239" s="39">
        <v>5146</v>
      </c>
      <c r="M239" s="39"/>
      <c r="N239" s="40"/>
      <c r="O239" s="39">
        <v>5146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9"/>
        <v>6160.4562182240534</v>
      </c>
      <c r="W239" s="159">
        <v>1.2</v>
      </c>
      <c r="X239" s="158">
        <f t="shared" si="10"/>
        <v>7392.547461868864</v>
      </c>
      <c r="Y239" s="181">
        <f t="shared" si="11"/>
        <v>20.534854060746845</v>
      </c>
      <c r="BP239" s="33"/>
      <c r="BQ239" s="41" t="s">
        <v>3927</v>
      </c>
    </row>
    <row r="240" spans="1:69" s="3" customFormat="1" ht="67.5" x14ac:dyDescent="0.25">
      <c r="A240" s="35" t="s">
        <v>486</v>
      </c>
      <c r="B240" s="36" t="s">
        <v>1509</v>
      </c>
      <c r="C240" s="316" t="s">
        <v>3021</v>
      </c>
      <c r="D240" s="316"/>
      <c r="E240" s="316"/>
      <c r="F240" s="35" t="s">
        <v>437</v>
      </c>
      <c r="G240" s="212">
        <v>250</v>
      </c>
      <c r="H240" s="39">
        <v>76.05</v>
      </c>
      <c r="I240" s="39"/>
      <c r="J240" s="39">
        <v>76.05</v>
      </c>
      <c r="K240" s="37" t="s">
        <v>42</v>
      </c>
      <c r="L240" s="39">
        <v>162747</v>
      </c>
      <c r="M240" s="39"/>
      <c r="N240" s="40"/>
      <c r="O240" s="39">
        <v>162747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9"/>
        <v>194830.11429213171</v>
      </c>
      <c r="W240" s="159">
        <v>1.2</v>
      </c>
      <c r="X240" s="158">
        <f t="shared" si="10"/>
        <v>233796.13715055803</v>
      </c>
      <c r="Y240" s="181">
        <f t="shared" si="11"/>
        <v>935.1845486022321</v>
      </c>
      <c r="BP240" s="33"/>
      <c r="BQ240" s="41" t="s">
        <v>3021</v>
      </c>
    </row>
    <row r="241" spans="1:69" s="3" customFormat="1" ht="67.5" x14ac:dyDescent="0.25">
      <c r="A241" s="35" t="s">
        <v>487</v>
      </c>
      <c r="B241" s="36" t="s">
        <v>1503</v>
      </c>
      <c r="C241" s="316" t="s">
        <v>3022</v>
      </c>
      <c r="D241" s="316"/>
      <c r="E241" s="316"/>
      <c r="F241" s="35" t="s">
        <v>437</v>
      </c>
      <c r="G241" s="212">
        <v>250</v>
      </c>
      <c r="H241" s="39">
        <v>213.89</v>
      </c>
      <c r="I241" s="39"/>
      <c r="J241" s="39">
        <v>213.89</v>
      </c>
      <c r="K241" s="37" t="s">
        <v>42</v>
      </c>
      <c r="L241" s="39">
        <v>457725</v>
      </c>
      <c r="M241" s="39"/>
      <c r="N241" s="40"/>
      <c r="O241" s="39">
        <v>457725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9"/>
        <v>547958.5741326476</v>
      </c>
      <c r="W241" s="159">
        <v>1.2</v>
      </c>
      <c r="X241" s="158">
        <f t="shared" si="10"/>
        <v>657550.28895917709</v>
      </c>
      <c r="Y241" s="181">
        <f t="shared" si="11"/>
        <v>2630.2011558367085</v>
      </c>
      <c r="BP241" s="33"/>
      <c r="BQ241" s="41" t="s">
        <v>3022</v>
      </c>
    </row>
    <row r="242" spans="1:69" s="3" customFormat="1" ht="67.5" x14ac:dyDescent="0.25">
      <c r="A242" s="35" t="s">
        <v>488</v>
      </c>
      <c r="B242" s="36" t="s">
        <v>3281</v>
      </c>
      <c r="C242" s="316" t="s">
        <v>2602</v>
      </c>
      <c r="D242" s="316"/>
      <c r="E242" s="316"/>
      <c r="F242" s="35" t="s">
        <v>437</v>
      </c>
      <c r="G242" s="212">
        <v>250</v>
      </c>
      <c r="H242" s="39">
        <v>77.03</v>
      </c>
      <c r="I242" s="39"/>
      <c r="J242" s="39">
        <v>77.03</v>
      </c>
      <c r="K242" s="37" t="s">
        <v>42</v>
      </c>
      <c r="L242" s="39">
        <v>164844</v>
      </c>
      <c r="M242" s="39"/>
      <c r="N242" s="40"/>
      <c r="O242" s="39">
        <v>164844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9"/>
        <v>197340.50618673259</v>
      </c>
      <c r="W242" s="159">
        <v>1.2</v>
      </c>
      <c r="X242" s="158">
        <f t="shared" si="10"/>
        <v>236808.60742407909</v>
      </c>
      <c r="Y242" s="181">
        <f t="shared" si="11"/>
        <v>947.2344296963164</v>
      </c>
      <c r="BP242" s="33"/>
      <c r="BQ242" s="41" t="s">
        <v>2602</v>
      </c>
    </row>
    <row r="243" spans="1:69" s="3" customFormat="1" ht="67.5" x14ac:dyDescent="0.25">
      <c r="A243" s="35" t="s">
        <v>490</v>
      </c>
      <c r="B243" s="36" t="s">
        <v>3281</v>
      </c>
      <c r="C243" s="316" t="s">
        <v>3024</v>
      </c>
      <c r="D243" s="316"/>
      <c r="E243" s="316"/>
      <c r="F243" s="35" t="s">
        <v>437</v>
      </c>
      <c r="G243" s="212">
        <v>500</v>
      </c>
      <c r="H243" s="39">
        <v>14.42</v>
      </c>
      <c r="I243" s="39"/>
      <c r="J243" s="39">
        <v>14.42</v>
      </c>
      <c r="K243" s="37" t="s">
        <v>42</v>
      </c>
      <c r="L243" s="39">
        <v>61718</v>
      </c>
      <c r="M243" s="39"/>
      <c r="N243" s="40"/>
      <c r="O243" s="39">
        <v>61718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9"/>
        <v>73884.772031937842</v>
      </c>
      <c r="W243" s="159">
        <v>1.2</v>
      </c>
      <c r="X243" s="158">
        <f t="shared" si="10"/>
        <v>88661.726438325408</v>
      </c>
      <c r="Y243" s="181">
        <f t="shared" si="11"/>
        <v>177.3234528766508</v>
      </c>
      <c r="BP243" s="33"/>
      <c r="BQ243" s="41" t="s">
        <v>3024</v>
      </c>
    </row>
    <row r="244" spans="1:69" s="3" customFormat="1" ht="67.5" x14ac:dyDescent="0.25">
      <c r="A244" s="35" t="s">
        <v>492</v>
      </c>
      <c r="B244" s="36" t="s">
        <v>3281</v>
      </c>
      <c r="C244" s="316" t="s">
        <v>3025</v>
      </c>
      <c r="D244" s="316"/>
      <c r="E244" s="316"/>
      <c r="F244" s="35" t="s">
        <v>437</v>
      </c>
      <c r="G244" s="212">
        <v>50</v>
      </c>
      <c r="H244" s="39">
        <v>9.6199999999999992</v>
      </c>
      <c r="I244" s="39"/>
      <c r="J244" s="39">
        <v>9.6199999999999992</v>
      </c>
      <c r="K244" s="37" t="s">
        <v>42</v>
      </c>
      <c r="L244" s="39">
        <v>4117</v>
      </c>
      <c r="M244" s="39"/>
      <c r="N244" s="40"/>
      <c r="O244" s="39">
        <v>4117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4928.6044015601301</v>
      </c>
      <c r="W244" s="159">
        <v>1.2</v>
      </c>
      <c r="X244" s="158">
        <f t="shared" si="10"/>
        <v>5914.3252818721558</v>
      </c>
      <c r="Y244" s="181">
        <f t="shared" si="11"/>
        <v>118.28650563744311</v>
      </c>
      <c r="BP244" s="33"/>
      <c r="BQ244" s="41" t="s">
        <v>3025</v>
      </c>
    </row>
    <row r="245" spans="1:69" s="3" customFormat="1" ht="67.5" x14ac:dyDescent="0.25">
      <c r="A245" s="35" t="s">
        <v>493</v>
      </c>
      <c r="B245" s="36" t="s">
        <v>1544</v>
      </c>
      <c r="C245" s="316" t="s">
        <v>1650</v>
      </c>
      <c r="D245" s="316"/>
      <c r="E245" s="316"/>
      <c r="F245" s="35" t="s">
        <v>437</v>
      </c>
      <c r="G245" s="212">
        <v>500</v>
      </c>
      <c r="H245" s="39">
        <v>1.17</v>
      </c>
      <c r="I245" s="39"/>
      <c r="J245" s="39">
        <v>1.17</v>
      </c>
      <c r="K245" s="37" t="s">
        <v>42</v>
      </c>
      <c r="L245" s="39">
        <v>5008</v>
      </c>
      <c r="M245" s="39"/>
      <c r="N245" s="40"/>
      <c r="O245" s="39">
        <v>5008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9"/>
        <v>5995.251601411981</v>
      </c>
      <c r="W245" s="159">
        <v>1.2</v>
      </c>
      <c r="X245" s="158">
        <f t="shared" si="10"/>
        <v>7194.3019216943767</v>
      </c>
      <c r="Y245" s="181">
        <f t="shared" si="11"/>
        <v>14.388603843388754</v>
      </c>
      <c r="BP245" s="33"/>
      <c r="BQ245" s="41" t="s">
        <v>1650</v>
      </c>
    </row>
    <row r="246" spans="1:69" s="3" customFormat="1" ht="18.75" x14ac:dyDescent="0.25">
      <c r="A246" s="313" t="s">
        <v>3929</v>
      </c>
      <c r="B246" s="314"/>
      <c r="C246" s="314"/>
      <c r="D246" s="314"/>
      <c r="E246" s="314"/>
      <c r="F246" s="314"/>
      <c r="G246" s="314"/>
      <c r="H246" s="314"/>
      <c r="I246" s="314"/>
      <c r="J246" s="314"/>
      <c r="K246" s="314"/>
      <c r="L246" s="314"/>
      <c r="M246" s="314"/>
      <c r="N246" s="314"/>
      <c r="O246" s="315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 t="s">
        <v>3929</v>
      </c>
      <c r="BQ246" s="41"/>
    </row>
    <row r="247" spans="1:69" s="3" customFormat="1" ht="67.5" x14ac:dyDescent="0.25">
      <c r="A247" s="35" t="s">
        <v>494</v>
      </c>
      <c r="B247" s="36" t="s">
        <v>1483</v>
      </c>
      <c r="C247" s="316" t="s">
        <v>1484</v>
      </c>
      <c r="D247" s="316"/>
      <c r="E247" s="316"/>
      <c r="F247" s="35" t="s">
        <v>374</v>
      </c>
      <c r="G247" s="221">
        <v>5.1546200000000004</v>
      </c>
      <c r="H247" s="39" t="s">
        <v>1485</v>
      </c>
      <c r="I247" s="39" t="s">
        <v>1486</v>
      </c>
      <c r="J247" s="39">
        <v>74.510000000000005</v>
      </c>
      <c r="K247" s="37" t="s">
        <v>42</v>
      </c>
      <c r="L247" s="39">
        <v>146979</v>
      </c>
      <c r="M247" s="39">
        <v>116215</v>
      </c>
      <c r="N247" s="40" t="s">
        <v>4346</v>
      </c>
      <c r="O247" s="39">
        <v>3287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3934.9824308788302</v>
      </c>
      <c r="W247" s="159">
        <v>1.2</v>
      </c>
      <c r="X247" s="158">
        <f t="shared" si="10"/>
        <v>4721.9789170545964</v>
      </c>
      <c r="Y247" s="181">
        <f t="shared" si="11"/>
        <v>916.0673176790134</v>
      </c>
      <c r="BP247" s="33"/>
      <c r="BQ247" s="41" t="s">
        <v>1484</v>
      </c>
    </row>
    <row r="248" spans="1:69" s="3" customFormat="1" ht="18.75" x14ac:dyDescent="0.25">
      <c r="A248" s="42"/>
      <c r="B248" s="43"/>
      <c r="C248" s="44" t="s">
        <v>4347</v>
      </c>
      <c r="D248" s="45"/>
      <c r="E248" s="45"/>
      <c r="F248" s="45"/>
      <c r="G248" s="206"/>
      <c r="H248" s="45"/>
      <c r="I248" s="45"/>
      <c r="J248" s="45"/>
      <c r="K248" s="45"/>
      <c r="L248" s="45"/>
      <c r="M248" s="45"/>
      <c r="N248" s="45"/>
      <c r="O248" s="46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x14ac:dyDescent="0.25">
      <c r="A249" s="47"/>
      <c r="B249" s="48"/>
      <c r="C249" s="48"/>
      <c r="D249" s="48"/>
      <c r="E249" s="49" t="s">
        <v>4348</v>
      </c>
      <c r="F249" s="49"/>
      <c r="G249" s="213"/>
      <c r="H249" s="51"/>
      <c r="I249" s="17"/>
      <c r="J249" s="17"/>
      <c r="K249" s="17"/>
      <c r="L249" s="52">
        <v>116701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18.75" x14ac:dyDescent="0.25">
      <c r="A250" s="47"/>
      <c r="B250" s="48"/>
      <c r="C250" s="48"/>
      <c r="D250" s="48"/>
      <c r="E250" s="49" t="s">
        <v>4349</v>
      </c>
      <c r="F250" s="49"/>
      <c r="G250" s="213"/>
      <c r="H250" s="51"/>
      <c r="I250" s="17"/>
      <c r="J250" s="17"/>
      <c r="K250" s="17"/>
      <c r="L250" s="52">
        <v>61358</v>
      </c>
      <c r="M250" s="53"/>
      <c r="N250" s="53"/>
      <c r="O250" s="54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18.75" x14ac:dyDescent="0.25">
      <c r="A251" s="47"/>
      <c r="B251" s="48"/>
      <c r="C251" s="48"/>
      <c r="D251" s="48"/>
      <c r="E251" s="49" t="s">
        <v>47</v>
      </c>
      <c r="F251" s="49"/>
      <c r="G251" s="213"/>
      <c r="H251" s="51"/>
      <c r="I251" s="17"/>
      <c r="J251" s="17"/>
      <c r="K251" s="17"/>
      <c r="L251" s="52">
        <v>325038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67.5" x14ac:dyDescent="0.25">
      <c r="A252" s="35" t="s">
        <v>495</v>
      </c>
      <c r="B252" s="36" t="s">
        <v>1467</v>
      </c>
      <c r="C252" s="316" t="s">
        <v>3934</v>
      </c>
      <c r="D252" s="316"/>
      <c r="E252" s="316"/>
      <c r="F252" s="35" t="s">
        <v>265</v>
      </c>
      <c r="G252" s="212">
        <v>150</v>
      </c>
      <c r="H252" s="39">
        <v>2307.83</v>
      </c>
      <c r="I252" s="39"/>
      <c r="J252" s="39">
        <v>2307.83</v>
      </c>
      <c r="K252" s="37" t="s">
        <v>42</v>
      </c>
      <c r="L252" s="39">
        <v>2963254</v>
      </c>
      <c r="M252" s="39"/>
      <c r="N252" s="40"/>
      <c r="O252" s="39">
        <v>2963254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9"/>
        <v>3547414.79410752</v>
      </c>
      <c r="W252" s="159">
        <v>1.2</v>
      </c>
      <c r="X252" s="158">
        <f t="shared" si="10"/>
        <v>4256897.7529290235</v>
      </c>
      <c r="Y252" s="181">
        <f t="shared" si="11"/>
        <v>28379.318352860155</v>
      </c>
      <c r="BP252" s="33"/>
      <c r="BQ252" s="41" t="s">
        <v>3934</v>
      </c>
    </row>
    <row r="253" spans="1:69" s="3" customFormat="1" ht="18.75" x14ac:dyDescent="0.25">
      <c r="A253" s="42"/>
      <c r="B253" s="43"/>
      <c r="C253" s="44" t="s">
        <v>4323</v>
      </c>
      <c r="D253" s="45"/>
      <c r="E253" s="45"/>
      <c r="F253" s="45"/>
      <c r="G253" s="206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67.5" x14ac:dyDescent="0.25">
      <c r="A254" s="35" t="s">
        <v>496</v>
      </c>
      <c r="B254" s="36" t="s">
        <v>1599</v>
      </c>
      <c r="C254" s="316" t="s">
        <v>4350</v>
      </c>
      <c r="D254" s="316"/>
      <c r="E254" s="316"/>
      <c r="F254" s="35" t="s">
        <v>437</v>
      </c>
      <c r="G254" s="212">
        <v>2</v>
      </c>
      <c r="H254" s="39">
        <v>1156.1300000000001</v>
      </c>
      <c r="I254" s="39"/>
      <c r="J254" s="39">
        <v>1156.1300000000001</v>
      </c>
      <c r="K254" s="37" t="s">
        <v>42</v>
      </c>
      <c r="L254" s="39">
        <v>19793</v>
      </c>
      <c r="M254" s="39"/>
      <c r="N254" s="40"/>
      <c r="O254" s="39">
        <v>19793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9"/>
        <v>23694.891163487893</v>
      </c>
      <c r="W254" s="159">
        <v>1.2</v>
      </c>
      <c r="X254" s="158">
        <f t="shared" si="10"/>
        <v>28433.86939618547</v>
      </c>
      <c r="Y254" s="181">
        <f t="shared" si="11"/>
        <v>14216.934698092735</v>
      </c>
      <c r="BP254" s="33"/>
      <c r="BQ254" s="41" t="s">
        <v>4350</v>
      </c>
    </row>
    <row r="255" spans="1:69" s="3" customFormat="1" ht="67.5" x14ac:dyDescent="0.25">
      <c r="A255" s="35" t="s">
        <v>498</v>
      </c>
      <c r="B255" s="36" t="s">
        <v>1467</v>
      </c>
      <c r="C255" s="316" t="s">
        <v>3914</v>
      </c>
      <c r="D255" s="316"/>
      <c r="E255" s="316"/>
      <c r="F255" s="35" t="s">
        <v>437</v>
      </c>
      <c r="G255" s="212">
        <v>310</v>
      </c>
      <c r="H255" s="39">
        <v>116.71</v>
      </c>
      <c r="I255" s="39"/>
      <c r="J255" s="39">
        <v>116.71</v>
      </c>
      <c r="K255" s="37" t="s">
        <v>42</v>
      </c>
      <c r="L255" s="39">
        <v>309702</v>
      </c>
      <c r="M255" s="39"/>
      <c r="N255" s="40"/>
      <c r="O255" s="39">
        <v>309702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9"/>
        <v>370755.07417342119</v>
      </c>
      <c r="W255" s="159">
        <v>1.2</v>
      </c>
      <c r="X255" s="158">
        <f t="shared" si="10"/>
        <v>444906.08900810539</v>
      </c>
      <c r="Y255" s="181">
        <f t="shared" si="11"/>
        <v>1435.1809322842109</v>
      </c>
      <c r="BP255" s="33"/>
      <c r="BQ255" s="41" t="s">
        <v>3914</v>
      </c>
    </row>
    <row r="256" spans="1:69" s="3" customFormat="1" ht="67.5" x14ac:dyDescent="0.25">
      <c r="A256" s="35" t="s">
        <v>500</v>
      </c>
      <c r="B256" s="36" t="s">
        <v>1467</v>
      </c>
      <c r="C256" s="316" t="s">
        <v>2515</v>
      </c>
      <c r="D256" s="316"/>
      <c r="E256" s="316"/>
      <c r="F256" s="35" t="s">
        <v>437</v>
      </c>
      <c r="G256" s="212">
        <v>20</v>
      </c>
      <c r="H256" s="39">
        <v>52.35</v>
      </c>
      <c r="I256" s="39"/>
      <c r="J256" s="39">
        <v>52.35</v>
      </c>
      <c r="K256" s="37" t="s">
        <v>42</v>
      </c>
      <c r="L256" s="39">
        <v>8962</v>
      </c>
      <c r="M256" s="39"/>
      <c r="N256" s="40"/>
      <c r="O256" s="39">
        <v>8962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9"/>
        <v>10728.723013549159</v>
      </c>
      <c r="W256" s="159">
        <v>1.2</v>
      </c>
      <c r="X256" s="158">
        <f t="shared" si="10"/>
        <v>12874.467616258991</v>
      </c>
      <c r="Y256" s="181">
        <f t="shared" si="11"/>
        <v>643.72338081294959</v>
      </c>
      <c r="BP256" s="33"/>
      <c r="BQ256" s="41" t="s">
        <v>2515</v>
      </c>
    </row>
    <row r="257" spans="1:69" s="3" customFormat="1" ht="67.5" x14ac:dyDescent="0.25">
      <c r="A257" s="35" t="s">
        <v>502</v>
      </c>
      <c r="B257" s="36" t="s">
        <v>1467</v>
      </c>
      <c r="C257" s="316" t="s">
        <v>4351</v>
      </c>
      <c r="D257" s="316"/>
      <c r="E257" s="316"/>
      <c r="F257" s="35" t="s">
        <v>437</v>
      </c>
      <c r="G257" s="212">
        <v>20</v>
      </c>
      <c r="H257" s="39">
        <v>154.41999999999999</v>
      </c>
      <c r="I257" s="39"/>
      <c r="J257" s="39">
        <v>154.41999999999999</v>
      </c>
      <c r="K257" s="37" t="s">
        <v>42</v>
      </c>
      <c r="L257" s="39">
        <v>26437</v>
      </c>
      <c r="M257" s="39"/>
      <c r="N257" s="40"/>
      <c r="O257" s="39">
        <v>26437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9"/>
        <v>31648.655468556022</v>
      </c>
      <c r="W257" s="159">
        <v>1.2</v>
      </c>
      <c r="X257" s="158">
        <f t="shared" si="10"/>
        <v>37978.386562267224</v>
      </c>
      <c r="Y257" s="181">
        <f t="shared" si="11"/>
        <v>1898.9193281133612</v>
      </c>
      <c r="BP257" s="33"/>
      <c r="BQ257" s="41" t="s">
        <v>4351</v>
      </c>
    </row>
    <row r="258" spans="1:69" s="3" customFormat="1" ht="67.5" x14ac:dyDescent="0.25">
      <c r="A258" s="35" t="s">
        <v>504</v>
      </c>
      <c r="B258" s="36" t="s">
        <v>1557</v>
      </c>
      <c r="C258" s="316" t="s">
        <v>3918</v>
      </c>
      <c r="D258" s="316"/>
      <c r="E258" s="316"/>
      <c r="F258" s="35" t="s">
        <v>437</v>
      </c>
      <c r="G258" s="212">
        <v>600</v>
      </c>
      <c r="H258" s="39">
        <v>8.49</v>
      </c>
      <c r="I258" s="39"/>
      <c r="J258" s="39">
        <v>8.49</v>
      </c>
      <c r="K258" s="37" t="s">
        <v>42</v>
      </c>
      <c r="L258" s="39">
        <v>43605</v>
      </c>
      <c r="M258" s="39"/>
      <c r="N258" s="40"/>
      <c r="O258" s="39">
        <v>43605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9"/>
        <v>52201.067507901244</v>
      </c>
      <c r="W258" s="159">
        <v>1.2</v>
      </c>
      <c r="X258" s="158">
        <f t="shared" si="10"/>
        <v>62641.281009481492</v>
      </c>
      <c r="Y258" s="181">
        <f t="shared" si="11"/>
        <v>104.40213501580249</v>
      </c>
      <c r="BP258" s="33"/>
      <c r="BQ258" s="41" t="s">
        <v>3918</v>
      </c>
    </row>
    <row r="259" spans="1:69" s="3" customFormat="1" ht="67.5" x14ac:dyDescent="0.25">
      <c r="A259" s="35" t="s">
        <v>506</v>
      </c>
      <c r="B259" s="36" t="s">
        <v>1542</v>
      </c>
      <c r="C259" s="316" t="s">
        <v>2994</v>
      </c>
      <c r="D259" s="316"/>
      <c r="E259" s="316"/>
      <c r="F259" s="35" t="s">
        <v>437</v>
      </c>
      <c r="G259" s="212">
        <v>4000</v>
      </c>
      <c r="H259" s="39">
        <v>4.17</v>
      </c>
      <c r="I259" s="39"/>
      <c r="J259" s="39">
        <v>4.17</v>
      </c>
      <c r="K259" s="37" t="s">
        <v>42</v>
      </c>
      <c r="L259" s="39">
        <v>142781</v>
      </c>
      <c r="M259" s="39"/>
      <c r="N259" s="40"/>
      <c r="O259" s="39">
        <v>142781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170928.11879017652</v>
      </c>
      <c r="W259" s="159">
        <v>1.2</v>
      </c>
      <c r="X259" s="158">
        <f t="shared" si="10"/>
        <v>205113.74254821183</v>
      </c>
      <c r="Y259" s="181">
        <f t="shared" si="11"/>
        <v>51.278435637052958</v>
      </c>
      <c r="BP259" s="33"/>
      <c r="BQ259" s="41" t="s">
        <v>2994</v>
      </c>
    </row>
    <row r="260" spans="1:69" s="3" customFormat="1" ht="67.5" x14ac:dyDescent="0.25">
      <c r="A260" s="35" t="s">
        <v>508</v>
      </c>
      <c r="B260" s="36" t="s">
        <v>1544</v>
      </c>
      <c r="C260" s="316" t="s">
        <v>3051</v>
      </c>
      <c r="D260" s="316"/>
      <c r="E260" s="316"/>
      <c r="F260" s="35" t="s">
        <v>437</v>
      </c>
      <c r="G260" s="212">
        <v>4000</v>
      </c>
      <c r="H260" s="39">
        <v>1.17</v>
      </c>
      <c r="I260" s="39"/>
      <c r="J260" s="39">
        <v>1.17</v>
      </c>
      <c r="K260" s="37" t="s">
        <v>42</v>
      </c>
      <c r="L260" s="39">
        <v>40061</v>
      </c>
      <c r="M260" s="39"/>
      <c r="N260" s="40"/>
      <c r="O260" s="39">
        <v>40061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9"/>
        <v>47958.421406582544</v>
      </c>
      <c r="W260" s="159">
        <v>1.2</v>
      </c>
      <c r="X260" s="158">
        <f t="shared" si="10"/>
        <v>57550.105687899049</v>
      </c>
      <c r="Y260" s="181">
        <f t="shared" si="11"/>
        <v>14.387526421974762</v>
      </c>
      <c r="BP260" s="33"/>
      <c r="BQ260" s="41" t="s">
        <v>3051</v>
      </c>
    </row>
    <row r="261" spans="1:69" s="3" customFormat="1" ht="67.5" x14ac:dyDescent="0.25">
      <c r="A261" s="35" t="s">
        <v>510</v>
      </c>
      <c r="B261" s="36" t="s">
        <v>1546</v>
      </c>
      <c r="C261" s="316" t="s">
        <v>2996</v>
      </c>
      <c r="D261" s="316"/>
      <c r="E261" s="316"/>
      <c r="F261" s="35" t="s">
        <v>437</v>
      </c>
      <c r="G261" s="212">
        <v>4000</v>
      </c>
      <c r="H261" s="39">
        <v>0.34</v>
      </c>
      <c r="I261" s="39"/>
      <c r="J261" s="39">
        <v>0.34</v>
      </c>
      <c r="K261" s="37" t="s">
        <v>42</v>
      </c>
      <c r="L261" s="39">
        <v>11642</v>
      </c>
      <c r="M261" s="39"/>
      <c r="N261" s="40"/>
      <c r="O261" s="39">
        <v>11642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9"/>
        <v>13937.04455743576</v>
      </c>
      <c r="W261" s="159">
        <v>1.2</v>
      </c>
      <c r="X261" s="158">
        <f t="shared" si="10"/>
        <v>16724.453468922911</v>
      </c>
      <c r="Y261" s="181">
        <f t="shared" si="11"/>
        <v>4.1811133672307275</v>
      </c>
      <c r="BP261" s="33"/>
      <c r="BQ261" s="41" t="s">
        <v>2996</v>
      </c>
    </row>
    <row r="262" spans="1:69" s="3" customFormat="1" ht="67.5" x14ac:dyDescent="0.25">
      <c r="A262" s="35" t="s">
        <v>511</v>
      </c>
      <c r="B262" s="36" t="s">
        <v>1493</v>
      </c>
      <c r="C262" s="316" t="s">
        <v>1494</v>
      </c>
      <c r="D262" s="316"/>
      <c r="E262" s="316"/>
      <c r="F262" s="35" t="s">
        <v>174</v>
      </c>
      <c r="G262" s="212">
        <v>6</v>
      </c>
      <c r="H262" s="39" t="s">
        <v>1495</v>
      </c>
      <c r="I262" s="39" t="s">
        <v>421</v>
      </c>
      <c r="J262" s="39">
        <v>67.47</v>
      </c>
      <c r="K262" s="37" t="s">
        <v>42</v>
      </c>
      <c r="L262" s="39">
        <v>79624</v>
      </c>
      <c r="M262" s="39">
        <v>64423</v>
      </c>
      <c r="N262" s="40" t="s">
        <v>4327</v>
      </c>
      <c r="O262" s="39">
        <v>3465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9"/>
        <v>4148.0724438683137</v>
      </c>
      <c r="W262" s="159">
        <v>1.2</v>
      </c>
      <c r="X262" s="158">
        <f t="shared" si="10"/>
        <v>4977.6869326419765</v>
      </c>
      <c r="Y262" s="181">
        <f t="shared" si="11"/>
        <v>829.61448877366274</v>
      </c>
      <c r="BP262" s="33"/>
      <c r="BQ262" s="41" t="s">
        <v>1494</v>
      </c>
    </row>
    <row r="263" spans="1:69" s="3" customFormat="1" ht="18.75" x14ac:dyDescent="0.25">
      <c r="A263" s="42"/>
      <c r="B263" s="43"/>
      <c r="C263" s="44" t="s">
        <v>4328</v>
      </c>
      <c r="D263" s="45"/>
      <c r="E263" s="45"/>
      <c r="F263" s="45"/>
      <c r="G263" s="206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18.75" x14ac:dyDescent="0.25">
      <c r="A264" s="47"/>
      <c r="B264" s="48"/>
      <c r="C264" s="48"/>
      <c r="D264" s="48"/>
      <c r="E264" s="49" t="s">
        <v>4329</v>
      </c>
      <c r="F264" s="49"/>
      <c r="G264" s="213"/>
      <c r="H264" s="51"/>
      <c r="I264" s="17"/>
      <c r="J264" s="17"/>
      <c r="K264" s="17"/>
      <c r="L264" s="52">
        <v>62528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</row>
    <row r="265" spans="1:69" s="3" customFormat="1" ht="18.75" x14ac:dyDescent="0.25">
      <c r="A265" s="47"/>
      <c r="B265" s="48"/>
      <c r="C265" s="48"/>
      <c r="D265" s="48"/>
      <c r="E265" s="49" t="s">
        <v>4330</v>
      </c>
      <c r="F265" s="49"/>
      <c r="G265" s="213"/>
      <c r="H265" s="51"/>
      <c r="I265" s="17"/>
      <c r="J265" s="17"/>
      <c r="K265" s="17"/>
      <c r="L265" s="52">
        <v>32876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</row>
    <row r="266" spans="1:69" s="3" customFormat="1" ht="18.75" x14ac:dyDescent="0.25">
      <c r="A266" s="47"/>
      <c r="B266" s="48"/>
      <c r="C266" s="48"/>
      <c r="D266" s="48"/>
      <c r="E266" s="49" t="s">
        <v>47</v>
      </c>
      <c r="F266" s="49"/>
      <c r="G266" s="213"/>
      <c r="H266" s="51"/>
      <c r="I266" s="17"/>
      <c r="J266" s="17"/>
      <c r="K266" s="17"/>
      <c r="L266" s="52">
        <v>175028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</row>
    <row r="267" spans="1:69" s="3" customFormat="1" ht="67.5" x14ac:dyDescent="0.25">
      <c r="A267" s="35" t="s">
        <v>515</v>
      </c>
      <c r="B267" s="36" t="s">
        <v>1500</v>
      </c>
      <c r="C267" s="316" t="s">
        <v>4331</v>
      </c>
      <c r="D267" s="316"/>
      <c r="E267" s="316"/>
      <c r="F267" s="35" t="s">
        <v>437</v>
      </c>
      <c r="G267" s="212">
        <v>300</v>
      </c>
      <c r="H267" s="39">
        <v>231.34</v>
      </c>
      <c r="I267" s="39"/>
      <c r="J267" s="39">
        <v>231.34</v>
      </c>
      <c r="K267" s="37" t="s">
        <v>42</v>
      </c>
      <c r="L267" s="39">
        <v>594081</v>
      </c>
      <c r="M267" s="39"/>
      <c r="N267" s="40"/>
      <c r="O267" s="39">
        <v>594081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9"/>
        <v>711195.10116182733</v>
      </c>
      <c r="W267" s="159">
        <v>1.2</v>
      </c>
      <c r="X267" s="158">
        <f t="shared" si="10"/>
        <v>853434.1213941928</v>
      </c>
      <c r="Y267" s="181">
        <f t="shared" si="11"/>
        <v>2844.7804046473093</v>
      </c>
      <c r="BP267" s="33"/>
      <c r="BQ267" s="41" t="s">
        <v>4331</v>
      </c>
    </row>
    <row r="268" spans="1:69" s="3" customFormat="1" ht="67.5" x14ac:dyDescent="0.25">
      <c r="A268" s="35" t="s">
        <v>517</v>
      </c>
      <c r="B268" s="36" t="s">
        <v>1500</v>
      </c>
      <c r="C268" s="316" t="s">
        <v>3440</v>
      </c>
      <c r="D268" s="316"/>
      <c r="E268" s="316"/>
      <c r="F268" s="35" t="s">
        <v>437</v>
      </c>
      <c r="G268" s="212">
        <v>300</v>
      </c>
      <c r="H268" s="39">
        <v>639.78</v>
      </c>
      <c r="I268" s="39"/>
      <c r="J268" s="39">
        <v>639.78</v>
      </c>
      <c r="K268" s="37" t="s">
        <v>42</v>
      </c>
      <c r="L268" s="39">
        <v>1642955</v>
      </c>
      <c r="M268" s="39"/>
      <c r="N268" s="40"/>
      <c r="O268" s="39">
        <v>1642955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9"/>
        <v>1966838.7769164979</v>
      </c>
      <c r="W268" s="159">
        <v>1.2</v>
      </c>
      <c r="X268" s="158">
        <f t="shared" si="10"/>
        <v>2360206.5322997975</v>
      </c>
      <c r="Y268" s="181">
        <f t="shared" si="11"/>
        <v>7867.3551076659915</v>
      </c>
      <c r="BP268" s="33"/>
      <c r="BQ268" s="41" t="s">
        <v>3440</v>
      </c>
    </row>
    <row r="269" spans="1:69" s="3" customFormat="1" ht="67.5" x14ac:dyDescent="0.25">
      <c r="A269" s="35" t="s">
        <v>522</v>
      </c>
      <c r="B269" s="36" t="s">
        <v>1503</v>
      </c>
      <c r="C269" s="316" t="s">
        <v>4333</v>
      </c>
      <c r="D269" s="316"/>
      <c r="E269" s="316"/>
      <c r="F269" s="35" t="s">
        <v>437</v>
      </c>
      <c r="G269" s="212">
        <v>600</v>
      </c>
      <c r="H269" s="39">
        <v>16.28</v>
      </c>
      <c r="I269" s="39"/>
      <c r="J269" s="39">
        <v>16.28</v>
      </c>
      <c r="K269" s="37" t="s">
        <v>42</v>
      </c>
      <c r="L269" s="39">
        <v>83614</v>
      </c>
      <c r="M269" s="39"/>
      <c r="N269" s="40"/>
      <c r="O269" s="39">
        <v>83614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9"/>
        <v>100097.23789945315</v>
      </c>
      <c r="W269" s="159">
        <v>1.2</v>
      </c>
      <c r="X269" s="158">
        <f t="shared" si="10"/>
        <v>120116.68547934377</v>
      </c>
      <c r="Y269" s="181">
        <f t="shared" si="11"/>
        <v>200.19447579890627</v>
      </c>
      <c r="BP269" s="33"/>
      <c r="BQ269" s="41" t="s">
        <v>4333</v>
      </c>
    </row>
    <row r="270" spans="1:69" s="3" customFormat="1" ht="67.5" x14ac:dyDescent="0.25">
      <c r="A270" s="35" t="s">
        <v>1551</v>
      </c>
      <c r="B270" s="36" t="s">
        <v>1535</v>
      </c>
      <c r="C270" s="316" t="s">
        <v>3009</v>
      </c>
      <c r="D270" s="316"/>
      <c r="E270" s="316"/>
      <c r="F270" s="35" t="s">
        <v>437</v>
      </c>
      <c r="G270" s="212">
        <v>600</v>
      </c>
      <c r="H270" s="39">
        <v>101.3</v>
      </c>
      <c r="I270" s="39"/>
      <c r="J270" s="39">
        <v>101.3</v>
      </c>
      <c r="K270" s="37" t="s">
        <v>42</v>
      </c>
      <c r="L270" s="39">
        <v>520277</v>
      </c>
      <c r="M270" s="39"/>
      <c r="N270" s="40"/>
      <c r="O270" s="39">
        <v>520277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9"/>
        <v>622841.75667488447</v>
      </c>
      <c r="W270" s="159">
        <v>1.2</v>
      </c>
      <c r="X270" s="158">
        <f t="shared" si="10"/>
        <v>747410.10800986132</v>
      </c>
      <c r="Y270" s="181">
        <f t="shared" si="11"/>
        <v>1245.6835133497689</v>
      </c>
      <c r="BP270" s="33"/>
      <c r="BQ270" s="41" t="s">
        <v>3009</v>
      </c>
    </row>
    <row r="271" spans="1:69" s="3" customFormat="1" ht="67.5" x14ac:dyDescent="0.25">
      <c r="A271" s="35" t="s">
        <v>529</v>
      </c>
      <c r="B271" s="36" t="s">
        <v>1544</v>
      </c>
      <c r="C271" s="316" t="s">
        <v>3010</v>
      </c>
      <c r="D271" s="316"/>
      <c r="E271" s="316"/>
      <c r="F271" s="35" t="s">
        <v>437</v>
      </c>
      <c r="G271" s="212">
        <v>600</v>
      </c>
      <c r="H271" s="39">
        <v>92.59</v>
      </c>
      <c r="I271" s="39"/>
      <c r="J271" s="39">
        <v>92.59</v>
      </c>
      <c r="K271" s="37" t="s">
        <v>42</v>
      </c>
      <c r="L271" s="39">
        <v>475542</v>
      </c>
      <c r="M271" s="39"/>
      <c r="N271" s="40"/>
      <c r="O271" s="39">
        <v>475542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9"/>
        <v>569287.92672497127</v>
      </c>
      <c r="W271" s="159">
        <v>1.2</v>
      </c>
      <c r="X271" s="158">
        <f t="shared" si="10"/>
        <v>683145.51206996548</v>
      </c>
      <c r="Y271" s="181">
        <f t="shared" si="11"/>
        <v>1138.5758534499425</v>
      </c>
      <c r="BP271" s="33"/>
      <c r="BQ271" s="41" t="s">
        <v>3010</v>
      </c>
    </row>
    <row r="272" spans="1:69" s="3" customFormat="1" ht="67.5" x14ac:dyDescent="0.25">
      <c r="A272" s="35" t="s">
        <v>531</v>
      </c>
      <c r="B272" s="36" t="s">
        <v>1567</v>
      </c>
      <c r="C272" s="316" t="s">
        <v>3011</v>
      </c>
      <c r="D272" s="316"/>
      <c r="E272" s="316"/>
      <c r="F272" s="35" t="s">
        <v>437</v>
      </c>
      <c r="G272" s="212">
        <v>600</v>
      </c>
      <c r="H272" s="39">
        <v>40.64</v>
      </c>
      <c r="I272" s="39"/>
      <c r="J272" s="39">
        <v>40.64</v>
      </c>
      <c r="K272" s="37" t="s">
        <v>42</v>
      </c>
      <c r="L272" s="39">
        <v>208727</v>
      </c>
      <c r="M272" s="39"/>
      <c r="N272" s="40"/>
      <c r="O272" s="39">
        <v>208727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9"/>
        <v>249874.37719806682</v>
      </c>
      <c r="W272" s="159">
        <v>1.2</v>
      </c>
      <c r="X272" s="158">
        <f t="shared" si="10"/>
        <v>299849.25263768015</v>
      </c>
      <c r="Y272" s="181">
        <f t="shared" si="11"/>
        <v>499.74875439613356</v>
      </c>
      <c r="BP272" s="33"/>
      <c r="BQ272" s="41" t="s">
        <v>3011</v>
      </c>
    </row>
    <row r="273" spans="1:69" s="3" customFormat="1" ht="67.5" x14ac:dyDescent="0.25">
      <c r="A273" s="35" t="s">
        <v>533</v>
      </c>
      <c r="B273" s="36" t="s">
        <v>1544</v>
      </c>
      <c r="C273" s="316" t="s">
        <v>1588</v>
      </c>
      <c r="D273" s="316"/>
      <c r="E273" s="316"/>
      <c r="F273" s="35" t="s">
        <v>437</v>
      </c>
      <c r="G273" s="212">
        <v>600</v>
      </c>
      <c r="H273" s="39">
        <v>85.17</v>
      </c>
      <c r="I273" s="39"/>
      <c r="J273" s="39">
        <v>85.17</v>
      </c>
      <c r="K273" s="37" t="s">
        <v>42</v>
      </c>
      <c r="L273" s="39">
        <v>437433</v>
      </c>
      <c r="M273" s="39"/>
      <c r="N273" s="40"/>
      <c r="O273" s="39">
        <v>437433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9"/>
        <v>523666.31265184644</v>
      </c>
      <c r="W273" s="159">
        <v>1.2</v>
      </c>
      <c r="X273" s="158">
        <f t="shared" si="10"/>
        <v>628399.57518221566</v>
      </c>
      <c r="Y273" s="181">
        <f t="shared" si="11"/>
        <v>1047.3326253036928</v>
      </c>
      <c r="BP273" s="33"/>
      <c r="BQ273" s="41" t="s">
        <v>1588</v>
      </c>
    </row>
    <row r="274" spans="1:69" s="3" customFormat="1" ht="67.5" x14ac:dyDescent="0.25">
      <c r="A274" s="35" t="s">
        <v>541</v>
      </c>
      <c r="B274" s="36" t="s">
        <v>1544</v>
      </c>
      <c r="C274" s="316" t="s">
        <v>4352</v>
      </c>
      <c r="D274" s="316"/>
      <c r="E274" s="316"/>
      <c r="F274" s="35" t="s">
        <v>437</v>
      </c>
      <c r="G274" s="212">
        <v>2400</v>
      </c>
      <c r="H274" s="39">
        <v>6.23</v>
      </c>
      <c r="I274" s="39"/>
      <c r="J274" s="39">
        <v>6.23</v>
      </c>
      <c r="K274" s="37" t="s">
        <v>42</v>
      </c>
      <c r="L274" s="39">
        <v>127989</v>
      </c>
      <c r="M274" s="39"/>
      <c r="N274" s="40"/>
      <c r="O274" s="39">
        <v>127989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9"/>
        <v>153220.09928376958</v>
      </c>
      <c r="W274" s="159">
        <v>1.2</v>
      </c>
      <c r="X274" s="158">
        <f t="shared" si="10"/>
        <v>183864.11914052349</v>
      </c>
      <c r="Y274" s="181">
        <f t="shared" si="11"/>
        <v>76.610049641884785</v>
      </c>
      <c r="BP274" s="33"/>
      <c r="BQ274" s="41" t="s">
        <v>4352</v>
      </c>
    </row>
    <row r="275" spans="1:69" s="3" customFormat="1" ht="67.5" x14ac:dyDescent="0.25">
      <c r="A275" s="35" t="s">
        <v>544</v>
      </c>
      <c r="B275" s="36" t="s">
        <v>1546</v>
      </c>
      <c r="C275" s="316" t="s">
        <v>4335</v>
      </c>
      <c r="D275" s="316"/>
      <c r="E275" s="316"/>
      <c r="F275" s="35" t="s">
        <v>437</v>
      </c>
      <c r="G275" s="212">
        <v>2400</v>
      </c>
      <c r="H275" s="39">
        <v>2.63</v>
      </c>
      <c r="I275" s="39"/>
      <c r="J275" s="39">
        <v>2.63</v>
      </c>
      <c r="K275" s="37" t="s">
        <v>42</v>
      </c>
      <c r="L275" s="39">
        <v>54031</v>
      </c>
      <c r="M275" s="39"/>
      <c r="N275" s="40"/>
      <c r="O275" s="39">
        <v>54031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9"/>
        <v>64682.396021543682</v>
      </c>
      <c r="W275" s="159">
        <v>1.2</v>
      </c>
      <c r="X275" s="158">
        <f t="shared" si="10"/>
        <v>77618.875225852418</v>
      </c>
      <c r="Y275" s="181">
        <f t="shared" si="11"/>
        <v>32.341198010771841</v>
      </c>
      <c r="BP275" s="33"/>
      <c r="BQ275" s="41" t="s">
        <v>4335</v>
      </c>
    </row>
    <row r="276" spans="1:69" s="3" customFormat="1" ht="67.5" x14ac:dyDescent="0.25">
      <c r="A276" s="35" t="s">
        <v>546</v>
      </c>
      <c r="B276" s="36" t="s">
        <v>1493</v>
      </c>
      <c r="C276" s="316" t="s">
        <v>1494</v>
      </c>
      <c r="D276" s="316"/>
      <c r="E276" s="316"/>
      <c r="F276" s="35" t="s">
        <v>174</v>
      </c>
      <c r="G276" s="215">
        <v>0.48</v>
      </c>
      <c r="H276" s="39" t="s">
        <v>1495</v>
      </c>
      <c r="I276" s="39" t="s">
        <v>421</v>
      </c>
      <c r="J276" s="39">
        <v>67.47</v>
      </c>
      <c r="K276" s="37" t="s">
        <v>42</v>
      </c>
      <c r="L276" s="39">
        <v>6370</v>
      </c>
      <c r="M276" s="39">
        <v>5154</v>
      </c>
      <c r="N276" s="40" t="s">
        <v>4353</v>
      </c>
      <c r="O276" s="39">
        <v>277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9"/>
        <v>331.60636852857806</v>
      </c>
      <c r="W276" s="159">
        <v>1.2</v>
      </c>
      <c r="X276" s="158">
        <f t="shared" si="10"/>
        <v>397.92764223429367</v>
      </c>
      <c r="Y276" s="181">
        <f t="shared" si="11"/>
        <v>829.01592132144515</v>
      </c>
      <c r="BP276" s="33"/>
      <c r="BQ276" s="41" t="s">
        <v>1494</v>
      </c>
    </row>
    <row r="277" spans="1:69" s="3" customFormat="1" ht="18.75" x14ac:dyDescent="0.25">
      <c r="A277" s="42"/>
      <c r="B277" s="43"/>
      <c r="C277" s="44" t="s">
        <v>1318</v>
      </c>
      <c r="D277" s="45"/>
      <c r="E277" s="45"/>
      <c r="F277" s="45"/>
      <c r="G277" s="206"/>
      <c r="H277" s="45"/>
      <c r="I277" s="45"/>
      <c r="J277" s="45"/>
      <c r="K277" s="45"/>
      <c r="L277" s="45"/>
      <c r="M277" s="45"/>
      <c r="N277" s="45"/>
      <c r="O277" s="46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</row>
    <row r="278" spans="1:69" s="3" customFormat="1" ht="18.75" x14ac:dyDescent="0.25">
      <c r="A278" s="47"/>
      <c r="B278" s="48"/>
      <c r="C278" s="48"/>
      <c r="D278" s="48"/>
      <c r="E278" s="49" t="s">
        <v>4354</v>
      </c>
      <c r="F278" s="49"/>
      <c r="G278" s="213"/>
      <c r="H278" s="51"/>
      <c r="I278" s="17"/>
      <c r="J278" s="17"/>
      <c r="K278" s="17"/>
      <c r="L278" s="52">
        <v>5002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</row>
    <row r="279" spans="1:69" s="3" customFormat="1" ht="18.75" x14ac:dyDescent="0.25">
      <c r="A279" s="47"/>
      <c r="B279" s="48"/>
      <c r="C279" s="48"/>
      <c r="D279" s="48"/>
      <c r="E279" s="49" t="s">
        <v>4355</v>
      </c>
      <c r="F279" s="49"/>
      <c r="G279" s="213"/>
      <c r="H279" s="51"/>
      <c r="I279" s="17"/>
      <c r="J279" s="17"/>
      <c r="K279" s="17"/>
      <c r="L279" s="52">
        <v>2630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18.75" x14ac:dyDescent="0.25">
      <c r="A280" s="47"/>
      <c r="B280" s="48"/>
      <c r="C280" s="48"/>
      <c r="D280" s="48"/>
      <c r="E280" s="49" t="s">
        <v>47</v>
      </c>
      <c r="F280" s="49"/>
      <c r="G280" s="213"/>
      <c r="H280" s="51"/>
      <c r="I280" s="17"/>
      <c r="J280" s="17"/>
      <c r="K280" s="17"/>
      <c r="L280" s="52">
        <v>14002</v>
      </c>
      <c r="M280" s="53"/>
      <c r="N280" s="53"/>
      <c r="O280" s="54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P280" s="33"/>
      <c r="BQ280" s="41"/>
    </row>
    <row r="281" spans="1:69" s="3" customFormat="1" ht="67.5" x14ac:dyDescent="0.25">
      <c r="A281" s="35" t="s">
        <v>554</v>
      </c>
      <c r="B281" s="36" t="s">
        <v>1500</v>
      </c>
      <c r="C281" s="316" t="s">
        <v>3007</v>
      </c>
      <c r="D281" s="316"/>
      <c r="E281" s="316"/>
      <c r="F281" s="35" t="s">
        <v>437</v>
      </c>
      <c r="G281" s="212">
        <v>148</v>
      </c>
      <c r="H281" s="39">
        <v>639.78</v>
      </c>
      <c r="I281" s="39"/>
      <c r="J281" s="39">
        <v>639.78</v>
      </c>
      <c r="K281" s="37" t="s">
        <v>42</v>
      </c>
      <c r="L281" s="39">
        <v>810524</v>
      </c>
      <c r="M281" s="39"/>
      <c r="N281" s="40"/>
      <c r="O281" s="39">
        <v>810524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9"/>
        <v>970306.57128251705</v>
      </c>
      <c r="W281" s="159">
        <v>1.2</v>
      </c>
      <c r="X281" s="158">
        <f t="shared" si="10"/>
        <v>1164367.8855390204</v>
      </c>
      <c r="Y281" s="181">
        <f t="shared" si="11"/>
        <v>7867.3505779663537</v>
      </c>
      <c r="BP281" s="33"/>
      <c r="BQ281" s="41" t="s">
        <v>3007</v>
      </c>
    </row>
    <row r="282" spans="1:69" s="3" customFormat="1" ht="67.5" x14ac:dyDescent="0.25">
      <c r="A282" s="35" t="s">
        <v>556</v>
      </c>
      <c r="B282" s="36" t="s">
        <v>1535</v>
      </c>
      <c r="C282" s="316" t="s">
        <v>3009</v>
      </c>
      <c r="D282" s="316"/>
      <c r="E282" s="316"/>
      <c r="F282" s="35" t="s">
        <v>437</v>
      </c>
      <c r="G282" s="212">
        <v>296</v>
      </c>
      <c r="H282" s="39">
        <v>101.3</v>
      </c>
      <c r="I282" s="39"/>
      <c r="J282" s="39">
        <v>101.3</v>
      </c>
      <c r="K282" s="37" t="s">
        <v>42</v>
      </c>
      <c r="L282" s="39">
        <v>256670</v>
      </c>
      <c r="M282" s="39"/>
      <c r="N282" s="40"/>
      <c r="O282" s="39">
        <v>256670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9"/>
        <v>307268.6159214084</v>
      </c>
      <c r="W282" s="159">
        <v>1.2</v>
      </c>
      <c r="X282" s="158">
        <f t="shared" si="10"/>
        <v>368722.33910569007</v>
      </c>
      <c r="Y282" s="181">
        <f t="shared" si="11"/>
        <v>1245.6835780597637</v>
      </c>
      <c r="BP282" s="33"/>
      <c r="BQ282" s="41" t="s">
        <v>3009</v>
      </c>
    </row>
    <row r="283" spans="1:69" s="3" customFormat="1" ht="67.5" x14ac:dyDescent="0.25">
      <c r="A283" s="35" t="s">
        <v>558</v>
      </c>
      <c r="B283" s="36" t="s">
        <v>1544</v>
      </c>
      <c r="C283" s="316" t="s">
        <v>3010</v>
      </c>
      <c r="D283" s="316"/>
      <c r="E283" s="316"/>
      <c r="F283" s="35" t="s">
        <v>437</v>
      </c>
      <c r="G283" s="212">
        <v>296</v>
      </c>
      <c r="H283" s="39">
        <v>92.59</v>
      </c>
      <c r="I283" s="39"/>
      <c r="J283" s="39">
        <v>92.59</v>
      </c>
      <c r="K283" s="37" t="s">
        <v>42</v>
      </c>
      <c r="L283" s="39">
        <v>234601</v>
      </c>
      <c r="M283" s="39"/>
      <c r="N283" s="40"/>
      <c r="O283" s="39">
        <v>234601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9"/>
        <v>280849.0457154258</v>
      </c>
      <c r="W283" s="159">
        <v>1.2</v>
      </c>
      <c r="X283" s="158">
        <f t="shared" si="10"/>
        <v>337018.85485851095</v>
      </c>
      <c r="Y283" s="181">
        <f t="shared" si="11"/>
        <v>1138.5772123598342</v>
      </c>
      <c r="BP283" s="33"/>
      <c r="BQ283" s="41" t="s">
        <v>3010</v>
      </c>
    </row>
    <row r="284" spans="1:69" s="3" customFormat="1" ht="67.5" x14ac:dyDescent="0.25">
      <c r="A284" s="35" t="s">
        <v>567</v>
      </c>
      <c r="B284" s="36" t="s">
        <v>1567</v>
      </c>
      <c r="C284" s="316" t="s">
        <v>3011</v>
      </c>
      <c r="D284" s="316"/>
      <c r="E284" s="316"/>
      <c r="F284" s="35" t="s">
        <v>437</v>
      </c>
      <c r="G284" s="212">
        <v>296</v>
      </c>
      <c r="H284" s="39">
        <v>40.64</v>
      </c>
      <c r="I284" s="39"/>
      <c r="J284" s="39">
        <v>40.64</v>
      </c>
      <c r="K284" s="37" t="s">
        <v>42</v>
      </c>
      <c r="L284" s="39">
        <v>102972</v>
      </c>
      <c r="M284" s="39"/>
      <c r="N284" s="40"/>
      <c r="O284" s="39">
        <v>102972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9"/>
        <v>123271.37537951168</v>
      </c>
      <c r="W284" s="159">
        <v>1.2</v>
      </c>
      <c r="X284" s="158">
        <f t="shared" si="10"/>
        <v>147925.650455414</v>
      </c>
      <c r="Y284" s="181">
        <f t="shared" si="11"/>
        <v>499.74881910612839</v>
      </c>
      <c r="BP284" s="33"/>
      <c r="BQ284" s="41" t="s">
        <v>3011</v>
      </c>
    </row>
    <row r="285" spans="1:69" s="3" customFormat="1" ht="67.5" x14ac:dyDescent="0.25">
      <c r="A285" s="35" t="s">
        <v>569</v>
      </c>
      <c r="B285" s="36" t="s">
        <v>1544</v>
      </c>
      <c r="C285" s="316" t="s">
        <v>1588</v>
      </c>
      <c r="D285" s="316"/>
      <c r="E285" s="316"/>
      <c r="F285" s="35" t="s">
        <v>437</v>
      </c>
      <c r="G285" s="212">
        <v>296</v>
      </c>
      <c r="H285" s="39">
        <v>85.17</v>
      </c>
      <c r="I285" s="39"/>
      <c r="J285" s="39">
        <v>85.17</v>
      </c>
      <c r="K285" s="37" t="s">
        <v>42</v>
      </c>
      <c r="L285" s="39">
        <v>215800</v>
      </c>
      <c r="M285" s="39"/>
      <c r="N285" s="40"/>
      <c r="O285" s="39">
        <v>215800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9"/>
        <v>258341.71237713771</v>
      </c>
      <c r="W285" s="159">
        <v>1.2</v>
      </c>
      <c r="X285" s="158">
        <f t="shared" si="10"/>
        <v>310010.05485256523</v>
      </c>
      <c r="Y285" s="181">
        <f t="shared" si="11"/>
        <v>1047.3312663938013</v>
      </c>
      <c r="BP285" s="33"/>
      <c r="BQ285" s="41" t="s">
        <v>1588</v>
      </c>
    </row>
    <row r="286" spans="1:69" s="3" customFormat="1" ht="67.5" x14ac:dyDescent="0.25">
      <c r="A286" s="35" t="s">
        <v>1574</v>
      </c>
      <c r="B286" s="36" t="s">
        <v>1523</v>
      </c>
      <c r="C286" s="316" t="s">
        <v>1524</v>
      </c>
      <c r="D286" s="316"/>
      <c r="E286" s="316"/>
      <c r="F286" s="35" t="s">
        <v>238</v>
      </c>
      <c r="G286" s="216">
        <v>16.399999999999999</v>
      </c>
      <c r="H286" s="39" t="s">
        <v>1525</v>
      </c>
      <c r="I286" s="39" t="s">
        <v>1526</v>
      </c>
      <c r="J286" s="39">
        <v>603.04999999999995</v>
      </c>
      <c r="K286" s="37" t="s">
        <v>42</v>
      </c>
      <c r="L286" s="39">
        <v>332606</v>
      </c>
      <c r="M286" s="39">
        <v>210316</v>
      </c>
      <c r="N286" s="40" t="s">
        <v>4356</v>
      </c>
      <c r="O286" s="39">
        <v>84659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9"/>
        <v>101348.24387458804</v>
      </c>
      <c r="W286" s="159">
        <v>1.2</v>
      </c>
      <c r="X286" s="158">
        <f t="shared" si="10"/>
        <v>121617.89264950564</v>
      </c>
      <c r="Y286" s="181">
        <f t="shared" si="11"/>
        <v>7415.7251615552223</v>
      </c>
      <c r="BP286" s="33"/>
      <c r="BQ286" s="41" t="s">
        <v>1524</v>
      </c>
    </row>
    <row r="287" spans="1:69" s="3" customFormat="1" ht="18.75" x14ac:dyDescent="0.25">
      <c r="A287" s="42"/>
      <c r="B287" s="43"/>
      <c r="C287" s="44" t="s">
        <v>4357</v>
      </c>
      <c r="D287" s="45"/>
      <c r="E287" s="45"/>
      <c r="F287" s="45"/>
      <c r="G287" s="206"/>
      <c r="H287" s="45"/>
      <c r="I287" s="45"/>
      <c r="J287" s="45"/>
      <c r="K287" s="45"/>
      <c r="L287" s="45"/>
      <c r="M287" s="45"/>
      <c r="N287" s="45"/>
      <c r="O287" s="46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</row>
    <row r="288" spans="1:69" s="3" customFormat="1" ht="18.75" x14ac:dyDescent="0.25">
      <c r="A288" s="47"/>
      <c r="B288" s="48"/>
      <c r="C288" s="48"/>
      <c r="D288" s="48"/>
      <c r="E288" s="49" t="s">
        <v>4358</v>
      </c>
      <c r="F288" s="49"/>
      <c r="G288" s="213"/>
      <c r="H288" s="51"/>
      <c r="I288" s="17"/>
      <c r="J288" s="17"/>
      <c r="K288" s="17"/>
      <c r="L288" s="52">
        <v>205828</v>
      </c>
      <c r="M288" s="53"/>
      <c r="N288" s="53"/>
      <c r="O288" s="54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</row>
    <row r="289" spans="1:70" s="3" customFormat="1" ht="18.75" x14ac:dyDescent="0.25">
      <c r="A289" s="47"/>
      <c r="B289" s="48"/>
      <c r="C289" s="48"/>
      <c r="D289" s="48"/>
      <c r="E289" s="49" t="s">
        <v>4359</v>
      </c>
      <c r="F289" s="49"/>
      <c r="G289" s="213"/>
      <c r="H289" s="51"/>
      <c r="I289" s="17"/>
      <c r="J289" s="17"/>
      <c r="K289" s="17"/>
      <c r="L289" s="52">
        <v>108219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70" s="3" customFormat="1" ht="18.75" x14ac:dyDescent="0.25">
      <c r="A290" s="47"/>
      <c r="B290" s="48"/>
      <c r="C290" s="48"/>
      <c r="D290" s="48"/>
      <c r="E290" s="49" t="s">
        <v>47</v>
      </c>
      <c r="F290" s="49"/>
      <c r="G290" s="213"/>
      <c r="H290" s="51"/>
      <c r="I290" s="17"/>
      <c r="J290" s="17"/>
      <c r="K290" s="17"/>
      <c r="L290" s="52">
        <v>646653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70" s="3" customFormat="1" ht="67.5" x14ac:dyDescent="0.25">
      <c r="A291" s="35" t="s">
        <v>577</v>
      </c>
      <c r="B291" s="36" t="s">
        <v>2045</v>
      </c>
      <c r="C291" s="316" t="s">
        <v>3946</v>
      </c>
      <c r="D291" s="316"/>
      <c r="E291" s="316"/>
      <c r="F291" s="35" t="s">
        <v>265</v>
      </c>
      <c r="G291" s="216">
        <v>1689.2</v>
      </c>
      <c r="H291" s="39">
        <v>189.06</v>
      </c>
      <c r="I291" s="39"/>
      <c r="J291" s="39">
        <v>189.06</v>
      </c>
      <c r="K291" s="37" t="s">
        <v>42</v>
      </c>
      <c r="L291" s="39">
        <v>2733723</v>
      </c>
      <c r="M291" s="39"/>
      <c r="N291" s="40"/>
      <c r="O291" s="39">
        <v>2733723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ref="V291:V302" si="12">O291*P291*Q291*R291*S291*T291*U291</f>
        <v>3272635.2223575804</v>
      </c>
      <c r="W291" s="159">
        <v>1.2</v>
      </c>
      <c r="X291" s="158">
        <f t="shared" ref="X291:X302" si="13">V291*W291</f>
        <v>3927162.2668290962</v>
      </c>
      <c r="Y291" s="181">
        <f t="shared" ref="Y291:Y302" si="14">X291/G291</f>
        <v>2324.8651828256548</v>
      </c>
      <c r="BP291" s="33"/>
      <c r="BQ291" s="41" t="s">
        <v>3946</v>
      </c>
    </row>
    <row r="292" spans="1:70" s="3" customFormat="1" ht="18.75" x14ac:dyDescent="0.25">
      <c r="A292" s="42"/>
      <c r="B292" s="43"/>
      <c r="C292" s="44" t="s">
        <v>4360</v>
      </c>
      <c r="D292" s="45"/>
      <c r="E292" s="45"/>
      <c r="F292" s="45"/>
      <c r="G292" s="206"/>
      <c r="H292" s="45"/>
      <c r="I292" s="45"/>
      <c r="J292" s="45"/>
      <c r="K292" s="45"/>
      <c r="L292" s="45"/>
      <c r="M292" s="45"/>
      <c r="N292" s="45"/>
      <c r="O292" s="46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70" s="3" customFormat="1" ht="67.5" x14ac:dyDescent="0.25">
      <c r="A293" s="35" t="s">
        <v>1578</v>
      </c>
      <c r="B293" s="36" t="s">
        <v>2050</v>
      </c>
      <c r="C293" s="316" t="s">
        <v>4361</v>
      </c>
      <c r="D293" s="316"/>
      <c r="E293" s="316"/>
      <c r="F293" s="35" t="s">
        <v>437</v>
      </c>
      <c r="G293" s="212">
        <v>4000</v>
      </c>
      <c r="H293" s="39">
        <v>1.57</v>
      </c>
      <c r="I293" s="39"/>
      <c r="J293" s="39">
        <v>1.57</v>
      </c>
      <c r="K293" s="37" t="s">
        <v>42</v>
      </c>
      <c r="L293" s="39">
        <v>53757</v>
      </c>
      <c r="M293" s="39"/>
      <c r="N293" s="40"/>
      <c r="O293" s="39">
        <v>53757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2"/>
        <v>64354.381057728402</v>
      </c>
      <c r="W293" s="159">
        <v>1.2</v>
      </c>
      <c r="X293" s="158">
        <f t="shared" si="13"/>
        <v>77225.25726927408</v>
      </c>
      <c r="Y293" s="181">
        <f t="shared" si="14"/>
        <v>19.30631431731852</v>
      </c>
      <c r="BP293" s="33"/>
      <c r="BQ293" s="41" t="s">
        <v>4361</v>
      </c>
    </row>
    <row r="294" spans="1:70" s="3" customFormat="1" ht="18.75" x14ac:dyDescent="0.25">
      <c r="A294" s="42"/>
      <c r="B294" s="43"/>
      <c r="C294" s="44" t="s">
        <v>4345</v>
      </c>
      <c r="D294" s="45"/>
      <c r="E294" s="45"/>
      <c r="F294" s="45"/>
      <c r="G294" s="206"/>
      <c r="H294" s="45"/>
      <c r="I294" s="45"/>
      <c r="J294" s="45"/>
      <c r="K294" s="45"/>
      <c r="L294" s="45"/>
      <c r="M294" s="45"/>
      <c r="N294" s="45"/>
      <c r="O294" s="46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70" s="3" customFormat="1" ht="67.5" x14ac:dyDescent="0.25">
      <c r="A295" s="35" t="s">
        <v>588</v>
      </c>
      <c r="B295" s="36" t="s">
        <v>1537</v>
      </c>
      <c r="C295" s="316" t="s">
        <v>2542</v>
      </c>
      <c r="D295" s="316"/>
      <c r="E295" s="316"/>
      <c r="F295" s="35" t="s">
        <v>437</v>
      </c>
      <c r="G295" s="212">
        <v>1820</v>
      </c>
      <c r="H295" s="39">
        <v>2.96</v>
      </c>
      <c r="I295" s="39"/>
      <c r="J295" s="39">
        <v>2.96</v>
      </c>
      <c r="K295" s="37" t="s">
        <v>42</v>
      </c>
      <c r="L295" s="39">
        <v>46114</v>
      </c>
      <c r="M295" s="39"/>
      <c r="N295" s="40"/>
      <c r="O295" s="39">
        <v>46114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2"/>
        <v>55204.678983129415</v>
      </c>
      <c r="W295" s="159">
        <v>1.2</v>
      </c>
      <c r="X295" s="158">
        <f t="shared" si="13"/>
        <v>66245.614779755299</v>
      </c>
      <c r="Y295" s="181">
        <f t="shared" si="14"/>
        <v>36.398689439425986</v>
      </c>
      <c r="BP295" s="33"/>
      <c r="BQ295" s="41" t="s">
        <v>2542</v>
      </c>
    </row>
    <row r="296" spans="1:70" s="3" customFormat="1" ht="67.5" x14ac:dyDescent="0.25">
      <c r="A296" s="35" t="s">
        <v>1581</v>
      </c>
      <c r="B296" s="36" t="s">
        <v>1507</v>
      </c>
      <c r="C296" s="316" t="s">
        <v>3927</v>
      </c>
      <c r="D296" s="316"/>
      <c r="E296" s="316"/>
      <c r="F296" s="35" t="s">
        <v>437</v>
      </c>
      <c r="G296" s="212">
        <v>1820</v>
      </c>
      <c r="H296" s="39">
        <v>1.67</v>
      </c>
      <c r="I296" s="39"/>
      <c r="J296" s="39">
        <v>1.67</v>
      </c>
      <c r="K296" s="37" t="s">
        <v>42</v>
      </c>
      <c r="L296" s="39">
        <v>26017</v>
      </c>
      <c r="M296" s="39"/>
      <c r="N296" s="40"/>
      <c r="O296" s="39">
        <v>26017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2"/>
        <v>31145.858808693192</v>
      </c>
      <c r="W296" s="159">
        <v>1.2</v>
      </c>
      <c r="X296" s="158">
        <f t="shared" si="13"/>
        <v>37375.030570431831</v>
      </c>
      <c r="Y296" s="181">
        <f t="shared" si="14"/>
        <v>20.535731082654852</v>
      </c>
      <c r="BP296" s="33"/>
      <c r="BQ296" s="41" t="s">
        <v>3927</v>
      </c>
    </row>
    <row r="297" spans="1:70" s="3" customFormat="1" ht="67.5" x14ac:dyDescent="0.25">
      <c r="A297" s="35" t="s">
        <v>600</v>
      </c>
      <c r="B297" s="36" t="s">
        <v>1509</v>
      </c>
      <c r="C297" s="316" t="s">
        <v>3021</v>
      </c>
      <c r="D297" s="316"/>
      <c r="E297" s="316"/>
      <c r="F297" s="35" t="s">
        <v>437</v>
      </c>
      <c r="G297" s="212">
        <v>500</v>
      </c>
      <c r="H297" s="39">
        <v>76.05</v>
      </c>
      <c r="I297" s="39"/>
      <c r="J297" s="39">
        <v>76.05</v>
      </c>
      <c r="K297" s="37" t="s">
        <v>42</v>
      </c>
      <c r="L297" s="39">
        <v>325494</v>
      </c>
      <c r="M297" s="39"/>
      <c r="N297" s="40"/>
      <c r="O297" s="39">
        <v>325494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2"/>
        <v>389660.22858426342</v>
      </c>
      <c r="W297" s="159">
        <v>1.2</v>
      </c>
      <c r="X297" s="158">
        <f t="shared" si="13"/>
        <v>467592.27430111606</v>
      </c>
      <c r="Y297" s="181">
        <f t="shared" si="14"/>
        <v>935.1845486022321</v>
      </c>
      <c r="BP297" s="33"/>
      <c r="BQ297" s="41" t="s">
        <v>3021</v>
      </c>
    </row>
    <row r="298" spans="1:70" s="3" customFormat="1" ht="67.5" x14ac:dyDescent="0.25">
      <c r="A298" s="35" t="s">
        <v>1586</v>
      </c>
      <c r="B298" s="36" t="s">
        <v>4332</v>
      </c>
      <c r="C298" s="316" t="s">
        <v>3022</v>
      </c>
      <c r="D298" s="316"/>
      <c r="E298" s="316"/>
      <c r="F298" s="35" t="s">
        <v>437</v>
      </c>
      <c r="G298" s="212">
        <v>500</v>
      </c>
      <c r="H298" s="39">
        <v>213.89</v>
      </c>
      <c r="I298" s="39"/>
      <c r="J298" s="39">
        <v>213.89</v>
      </c>
      <c r="K298" s="37" t="s">
        <v>42</v>
      </c>
      <c r="L298" s="39">
        <v>915449</v>
      </c>
      <c r="M298" s="39"/>
      <c r="N298" s="40"/>
      <c r="O298" s="39">
        <v>915449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2"/>
        <v>1095915.9511303909</v>
      </c>
      <c r="W298" s="159">
        <v>1.2</v>
      </c>
      <c r="X298" s="158">
        <f t="shared" si="13"/>
        <v>1315099.1413564689</v>
      </c>
      <c r="Y298" s="181">
        <f t="shared" si="14"/>
        <v>2630.1982827129377</v>
      </c>
      <c r="BP298" s="33"/>
      <c r="BQ298" s="41" t="s">
        <v>3022</v>
      </c>
    </row>
    <row r="299" spans="1:70" s="3" customFormat="1" ht="67.5" x14ac:dyDescent="0.25">
      <c r="A299" s="35" t="s">
        <v>611</v>
      </c>
      <c r="B299" s="36" t="s">
        <v>2601</v>
      </c>
      <c r="C299" s="316" t="s">
        <v>2602</v>
      </c>
      <c r="D299" s="316"/>
      <c r="E299" s="316"/>
      <c r="F299" s="35" t="s">
        <v>437</v>
      </c>
      <c r="G299" s="212">
        <v>500</v>
      </c>
      <c r="H299" s="39">
        <v>24.63</v>
      </c>
      <c r="I299" s="39"/>
      <c r="J299" s="39">
        <v>24.63</v>
      </c>
      <c r="K299" s="37" t="s">
        <v>42</v>
      </c>
      <c r="L299" s="39">
        <v>105416</v>
      </c>
      <c r="M299" s="39"/>
      <c r="N299" s="40"/>
      <c r="O299" s="39">
        <v>105416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2"/>
        <v>126197.17308595157</v>
      </c>
      <c r="W299" s="159">
        <v>1.2</v>
      </c>
      <c r="X299" s="158">
        <f t="shared" si="13"/>
        <v>151436.60770314187</v>
      </c>
      <c r="Y299" s="181">
        <f t="shared" si="14"/>
        <v>302.87321540628375</v>
      </c>
      <c r="BP299" s="33"/>
      <c r="BQ299" s="41" t="s">
        <v>2602</v>
      </c>
    </row>
    <row r="300" spans="1:70" s="3" customFormat="1" ht="67.5" x14ac:dyDescent="0.25">
      <c r="A300" s="35" t="s">
        <v>619</v>
      </c>
      <c r="B300" s="36" t="s">
        <v>2601</v>
      </c>
      <c r="C300" s="316" t="s">
        <v>3024</v>
      </c>
      <c r="D300" s="316"/>
      <c r="E300" s="316"/>
      <c r="F300" s="35" t="s">
        <v>437</v>
      </c>
      <c r="G300" s="212">
        <v>1000</v>
      </c>
      <c r="H300" s="39">
        <v>6.21</v>
      </c>
      <c r="I300" s="39"/>
      <c r="J300" s="39">
        <v>6.21</v>
      </c>
      <c r="K300" s="37" t="s">
        <v>42</v>
      </c>
      <c r="L300" s="39">
        <v>53158</v>
      </c>
      <c r="M300" s="39"/>
      <c r="N300" s="40"/>
      <c r="O300" s="39">
        <v>53158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2"/>
        <v>63637.297249971663</v>
      </c>
      <c r="W300" s="159">
        <v>1.2</v>
      </c>
      <c r="X300" s="158">
        <f t="shared" si="13"/>
        <v>76364.75669996599</v>
      </c>
      <c r="Y300" s="181">
        <f t="shared" si="14"/>
        <v>76.364756699965994</v>
      </c>
      <c r="BP300" s="33"/>
      <c r="BQ300" s="41" t="s">
        <v>3024</v>
      </c>
    </row>
    <row r="301" spans="1:70" s="3" customFormat="1" ht="67.5" x14ac:dyDescent="0.25">
      <c r="A301" s="35" t="s">
        <v>623</v>
      </c>
      <c r="B301" s="36" t="s">
        <v>2601</v>
      </c>
      <c r="C301" s="316" t="s">
        <v>3025</v>
      </c>
      <c r="D301" s="316"/>
      <c r="E301" s="316"/>
      <c r="F301" s="35" t="s">
        <v>437</v>
      </c>
      <c r="G301" s="212">
        <v>1000</v>
      </c>
      <c r="H301" s="39">
        <v>3.64</v>
      </c>
      <c r="I301" s="39"/>
      <c r="J301" s="39">
        <v>3.64</v>
      </c>
      <c r="K301" s="37" t="s">
        <v>42</v>
      </c>
      <c r="L301" s="39">
        <v>31158</v>
      </c>
      <c r="M301" s="39"/>
      <c r="N301" s="40"/>
      <c r="O301" s="39">
        <v>31158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2"/>
        <v>37300.329352395063</v>
      </c>
      <c r="W301" s="159">
        <v>1.2</v>
      </c>
      <c r="X301" s="158">
        <f t="shared" si="13"/>
        <v>44760.395222874075</v>
      </c>
      <c r="Y301" s="181">
        <f t="shared" si="14"/>
        <v>44.760395222874074</v>
      </c>
      <c r="BP301" s="33"/>
      <c r="BQ301" s="41" t="s">
        <v>3025</v>
      </c>
    </row>
    <row r="302" spans="1:70" s="3" customFormat="1" ht="68.25" thickBot="1" x14ac:dyDescent="0.3">
      <c r="A302" s="35" t="s">
        <v>627</v>
      </c>
      <c r="B302" s="36" t="s">
        <v>1544</v>
      </c>
      <c r="C302" s="316" t="s">
        <v>1650</v>
      </c>
      <c r="D302" s="316"/>
      <c r="E302" s="316"/>
      <c r="F302" s="35" t="s">
        <v>437</v>
      </c>
      <c r="G302" s="212">
        <v>1000</v>
      </c>
      <c r="H302" s="39">
        <v>1.17</v>
      </c>
      <c r="I302" s="39"/>
      <c r="J302" s="39">
        <v>1.17</v>
      </c>
      <c r="K302" s="37" t="s">
        <v>42</v>
      </c>
      <c r="L302" s="39">
        <v>10015</v>
      </c>
      <c r="M302" s="39"/>
      <c r="N302" s="40"/>
      <c r="O302" s="39">
        <v>10015</v>
      </c>
      <c r="P302" s="220">
        <v>1.052</v>
      </c>
      <c r="Q302" s="194">
        <v>1.0209999999999999</v>
      </c>
      <c r="R302" s="194">
        <v>1.0349999999999999</v>
      </c>
      <c r="S302" s="194">
        <v>1.0249999999999999</v>
      </c>
      <c r="T302" s="194">
        <v>1.02</v>
      </c>
      <c r="U302" s="194">
        <v>1.03</v>
      </c>
      <c r="V302" s="195">
        <f t="shared" si="12"/>
        <v>11989.306067919526</v>
      </c>
      <c r="W302" s="196">
        <v>1.2</v>
      </c>
      <c r="X302" s="197">
        <f t="shared" si="13"/>
        <v>14387.167281503431</v>
      </c>
      <c r="Y302" s="198">
        <f t="shared" si="14"/>
        <v>14.38716728150343</v>
      </c>
      <c r="BP302" s="33"/>
      <c r="BQ302" s="41" t="s">
        <v>1650</v>
      </c>
    </row>
    <row r="303" spans="1:70" s="3" customFormat="1" ht="23.25" thickTop="1" x14ac:dyDescent="0.25">
      <c r="A303" s="317" t="s">
        <v>938</v>
      </c>
      <c r="B303" s="318"/>
      <c r="C303" s="318"/>
      <c r="D303" s="318"/>
      <c r="E303" s="318"/>
      <c r="F303" s="318"/>
      <c r="G303" s="318"/>
      <c r="H303" s="318"/>
      <c r="I303" s="318"/>
      <c r="J303" s="318"/>
      <c r="K303" s="319"/>
      <c r="L303" s="39">
        <v>59212456</v>
      </c>
      <c r="M303" s="39">
        <v>2225161</v>
      </c>
      <c r="N303" s="39" t="s">
        <v>4362</v>
      </c>
      <c r="O303" s="39">
        <v>56010005</v>
      </c>
      <c r="P303" s="154"/>
      <c r="Q303" s="154"/>
      <c r="R303" s="154"/>
      <c r="S303" s="154"/>
      <c r="T303" s="154"/>
      <c r="U303" s="154"/>
      <c r="V303" s="172">
        <f>SUM(V30:V302)</f>
        <v>67581065.283095688</v>
      </c>
      <c r="W303" s="159"/>
      <c r="X303" s="158">
        <f>SUM(X30:X302)</f>
        <v>81097278.33971481</v>
      </c>
      <c r="Y303" s="181"/>
      <c r="BR303" s="41" t="s">
        <v>938</v>
      </c>
    </row>
    <row r="304" spans="1:70" s="3" customFormat="1" ht="18.75" x14ac:dyDescent="0.25">
      <c r="A304" s="317" t="s">
        <v>940</v>
      </c>
      <c r="B304" s="318"/>
      <c r="C304" s="318"/>
      <c r="D304" s="318"/>
      <c r="E304" s="318"/>
      <c r="F304" s="318"/>
      <c r="G304" s="318"/>
      <c r="H304" s="318"/>
      <c r="I304" s="318"/>
      <c r="J304" s="318"/>
      <c r="K304" s="319"/>
      <c r="L304" s="39">
        <v>2203679</v>
      </c>
      <c r="M304" s="39"/>
      <c r="N304" s="39"/>
      <c r="O304" s="39"/>
      <c r="P304" s="154"/>
      <c r="Q304" s="154"/>
      <c r="R304" s="154"/>
      <c r="S304" s="154"/>
      <c r="T304" s="154"/>
      <c r="U304" s="154"/>
      <c r="V304" s="172">
        <f>L360+L361</f>
        <v>67581065.283095658</v>
      </c>
      <c r="W304" s="159"/>
      <c r="X304" s="158">
        <f>V304*1.2</f>
        <v>81097278.33971478</v>
      </c>
      <c r="Y304" s="181"/>
      <c r="BR304" s="41" t="s">
        <v>940</v>
      </c>
    </row>
    <row r="305" spans="1:71" s="3" customFormat="1" ht="18.75" x14ac:dyDescent="0.25">
      <c r="A305" s="320" t="s">
        <v>941</v>
      </c>
      <c r="B305" s="321"/>
      <c r="C305" s="321"/>
      <c r="D305" s="321"/>
      <c r="E305" s="321"/>
      <c r="F305" s="321"/>
      <c r="G305" s="321"/>
      <c r="H305" s="321"/>
      <c r="I305" s="321"/>
      <c r="J305" s="321"/>
      <c r="K305" s="322"/>
      <c r="L305" s="61"/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R305" s="41"/>
      <c r="BS305" s="2" t="s">
        <v>941</v>
      </c>
    </row>
    <row r="306" spans="1:71" s="3" customFormat="1" ht="18.75" x14ac:dyDescent="0.25">
      <c r="A306" s="320" t="s">
        <v>4363</v>
      </c>
      <c r="B306" s="321"/>
      <c r="C306" s="321"/>
      <c r="D306" s="321"/>
      <c r="E306" s="321"/>
      <c r="F306" s="321"/>
      <c r="G306" s="321"/>
      <c r="H306" s="321"/>
      <c r="I306" s="321"/>
      <c r="J306" s="321"/>
      <c r="K306" s="322"/>
      <c r="L306" s="61">
        <v>372307</v>
      </c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R306" s="41"/>
      <c r="BS306" s="2" t="s">
        <v>4363</v>
      </c>
    </row>
    <row r="307" spans="1:71" s="3" customFormat="1" ht="18.75" x14ac:dyDescent="0.25">
      <c r="A307" s="320" t="s">
        <v>4364</v>
      </c>
      <c r="B307" s="321"/>
      <c r="C307" s="321"/>
      <c r="D307" s="321"/>
      <c r="E307" s="321"/>
      <c r="F307" s="321"/>
      <c r="G307" s="321"/>
      <c r="H307" s="321"/>
      <c r="I307" s="321"/>
      <c r="J307" s="321"/>
      <c r="K307" s="322"/>
      <c r="L307" s="61">
        <v>150539</v>
      </c>
      <c r="M307" s="61"/>
      <c r="N307" s="61"/>
      <c r="O307" s="61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R307" s="41"/>
      <c r="BS307" s="2" t="s">
        <v>4364</v>
      </c>
    </row>
    <row r="308" spans="1:71" s="3" customFormat="1" ht="18.75" x14ac:dyDescent="0.25">
      <c r="A308" s="320" t="s">
        <v>4365</v>
      </c>
      <c r="B308" s="321"/>
      <c r="C308" s="321"/>
      <c r="D308" s="321"/>
      <c r="E308" s="321"/>
      <c r="F308" s="321"/>
      <c r="G308" s="321"/>
      <c r="H308" s="321"/>
      <c r="I308" s="321"/>
      <c r="J308" s="321"/>
      <c r="K308" s="322"/>
      <c r="L308" s="61">
        <v>1680833</v>
      </c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R308" s="41"/>
      <c r="BS308" s="2" t="s">
        <v>4365</v>
      </c>
    </row>
    <row r="309" spans="1:71" s="3" customFormat="1" ht="18.75" x14ac:dyDescent="0.25">
      <c r="A309" s="317" t="s">
        <v>945</v>
      </c>
      <c r="B309" s="318"/>
      <c r="C309" s="318"/>
      <c r="D309" s="318"/>
      <c r="E309" s="318"/>
      <c r="F309" s="318"/>
      <c r="G309" s="318"/>
      <c r="H309" s="318"/>
      <c r="I309" s="318"/>
      <c r="J309" s="318"/>
      <c r="K309" s="319"/>
      <c r="L309" s="39">
        <v>1128008</v>
      </c>
      <c r="M309" s="39"/>
      <c r="N309" s="39"/>
      <c r="O309" s="39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R309" s="41" t="s">
        <v>945</v>
      </c>
    </row>
    <row r="310" spans="1:71" s="3" customFormat="1" ht="18.75" x14ac:dyDescent="0.25">
      <c r="A310" s="320" t="s">
        <v>941</v>
      </c>
      <c r="B310" s="321"/>
      <c r="C310" s="321"/>
      <c r="D310" s="321"/>
      <c r="E310" s="321"/>
      <c r="F310" s="321"/>
      <c r="G310" s="321"/>
      <c r="H310" s="321"/>
      <c r="I310" s="321"/>
      <c r="J310" s="321"/>
      <c r="K310" s="322"/>
      <c r="L310" s="61"/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R310" s="41"/>
      <c r="BS310" s="2" t="s">
        <v>941</v>
      </c>
    </row>
    <row r="311" spans="1:71" s="3" customFormat="1" ht="18.75" x14ac:dyDescent="0.25">
      <c r="A311" s="320" t="s">
        <v>4366</v>
      </c>
      <c r="B311" s="321"/>
      <c r="C311" s="321"/>
      <c r="D311" s="321"/>
      <c r="E311" s="321"/>
      <c r="F311" s="321"/>
      <c r="G311" s="321"/>
      <c r="H311" s="321"/>
      <c r="I311" s="321"/>
      <c r="J311" s="321"/>
      <c r="K311" s="322"/>
      <c r="L311" s="61">
        <v>167329</v>
      </c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R311" s="41"/>
      <c r="BS311" s="2" t="s">
        <v>4366</v>
      </c>
    </row>
    <row r="312" spans="1:71" s="3" customFormat="1" ht="18.75" x14ac:dyDescent="0.25">
      <c r="A312" s="320" t="s">
        <v>4367</v>
      </c>
      <c r="B312" s="321"/>
      <c r="C312" s="321"/>
      <c r="D312" s="321"/>
      <c r="E312" s="321"/>
      <c r="F312" s="321"/>
      <c r="G312" s="321"/>
      <c r="H312" s="321"/>
      <c r="I312" s="321"/>
      <c r="J312" s="321"/>
      <c r="K312" s="322"/>
      <c r="L312" s="61">
        <v>76942</v>
      </c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R312" s="41"/>
      <c r="BS312" s="2" t="s">
        <v>4367</v>
      </c>
    </row>
    <row r="313" spans="1:71" s="3" customFormat="1" ht="18.75" x14ac:dyDescent="0.25">
      <c r="A313" s="320" t="s">
        <v>4368</v>
      </c>
      <c r="B313" s="321"/>
      <c r="C313" s="321"/>
      <c r="D313" s="321"/>
      <c r="E313" s="321"/>
      <c r="F313" s="321"/>
      <c r="G313" s="321"/>
      <c r="H313" s="321"/>
      <c r="I313" s="321"/>
      <c r="J313" s="321"/>
      <c r="K313" s="322"/>
      <c r="L313" s="61">
        <v>883737</v>
      </c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R313" s="41"/>
      <c r="BS313" s="2" t="s">
        <v>4368</v>
      </c>
    </row>
    <row r="314" spans="1:71" s="3" customFormat="1" ht="18.75" x14ac:dyDescent="0.25">
      <c r="A314" s="317" t="s">
        <v>951</v>
      </c>
      <c r="B314" s="318"/>
      <c r="C314" s="318"/>
      <c r="D314" s="318"/>
      <c r="E314" s="318"/>
      <c r="F314" s="318"/>
      <c r="G314" s="318"/>
      <c r="H314" s="318"/>
      <c r="I314" s="318"/>
      <c r="J314" s="318"/>
      <c r="K314" s="319"/>
      <c r="L314" s="39"/>
      <c r="M314" s="39"/>
      <c r="N314" s="39"/>
      <c r="O314" s="39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R314" s="41" t="s">
        <v>951</v>
      </c>
    </row>
    <row r="315" spans="1:71" s="3" customFormat="1" ht="18.75" x14ac:dyDescent="0.25">
      <c r="A315" s="320" t="s">
        <v>952</v>
      </c>
      <c r="B315" s="321"/>
      <c r="C315" s="321"/>
      <c r="D315" s="321"/>
      <c r="E315" s="321"/>
      <c r="F315" s="321"/>
      <c r="G315" s="321"/>
      <c r="H315" s="321"/>
      <c r="I315" s="321"/>
      <c r="J315" s="321"/>
      <c r="K315" s="322"/>
      <c r="L315" s="61"/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R315" s="41"/>
      <c r="BS315" s="2" t="s">
        <v>952</v>
      </c>
    </row>
    <row r="316" spans="1:71" s="3" customFormat="1" ht="18.75" x14ac:dyDescent="0.25">
      <c r="A316" s="320" t="s">
        <v>1773</v>
      </c>
      <c r="B316" s="321"/>
      <c r="C316" s="321"/>
      <c r="D316" s="321"/>
      <c r="E316" s="321"/>
      <c r="F316" s="321"/>
      <c r="G316" s="321"/>
      <c r="H316" s="321"/>
      <c r="I316" s="321"/>
      <c r="J316" s="321"/>
      <c r="K316" s="322"/>
      <c r="L316" s="61"/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R316" s="41"/>
      <c r="BS316" s="2" t="s">
        <v>1773</v>
      </c>
    </row>
    <row r="317" spans="1:71" s="3" customFormat="1" ht="18.75" x14ac:dyDescent="0.25">
      <c r="A317" s="320" t="s">
        <v>4369</v>
      </c>
      <c r="B317" s="321"/>
      <c r="C317" s="321"/>
      <c r="D317" s="321"/>
      <c r="E317" s="321"/>
      <c r="F317" s="321"/>
      <c r="G317" s="321"/>
      <c r="H317" s="321"/>
      <c r="I317" s="321"/>
      <c r="J317" s="321"/>
      <c r="K317" s="322"/>
      <c r="L317" s="61">
        <v>55127749</v>
      </c>
      <c r="M317" s="61"/>
      <c r="N317" s="61"/>
      <c r="O317" s="61">
        <v>55127749</v>
      </c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R317" s="41"/>
      <c r="BS317" s="2" t="s">
        <v>4369</v>
      </c>
    </row>
    <row r="318" spans="1:71" s="3" customFormat="1" ht="18.75" x14ac:dyDescent="0.25">
      <c r="A318" s="320" t="s">
        <v>1778</v>
      </c>
      <c r="B318" s="321"/>
      <c r="C318" s="321"/>
      <c r="D318" s="321"/>
      <c r="E318" s="321"/>
      <c r="F318" s="321"/>
      <c r="G318" s="321"/>
      <c r="H318" s="321"/>
      <c r="I318" s="321"/>
      <c r="J318" s="321"/>
      <c r="K318" s="322"/>
      <c r="L318" s="61"/>
      <c r="M318" s="61"/>
      <c r="N318" s="61"/>
      <c r="O318" s="61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R318" s="41"/>
      <c r="BS318" s="2" t="s">
        <v>1778</v>
      </c>
    </row>
    <row r="319" spans="1:71" s="3" customFormat="1" ht="18.75" x14ac:dyDescent="0.25">
      <c r="A319" s="320" t="s">
        <v>3956</v>
      </c>
      <c r="B319" s="321"/>
      <c r="C319" s="321"/>
      <c r="D319" s="321"/>
      <c r="E319" s="321"/>
      <c r="F319" s="321"/>
      <c r="G319" s="321"/>
      <c r="H319" s="321"/>
      <c r="I319" s="321"/>
      <c r="J319" s="321"/>
      <c r="K319" s="322"/>
      <c r="L319" s="61">
        <v>1027864</v>
      </c>
      <c r="M319" s="61">
        <v>418323</v>
      </c>
      <c r="N319" s="61"/>
      <c r="O319" s="61">
        <v>609541</v>
      </c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R319" s="41"/>
      <c r="BS319" s="2" t="s">
        <v>3956</v>
      </c>
    </row>
    <row r="320" spans="1:71" s="3" customFormat="1" ht="18.75" x14ac:dyDescent="0.25">
      <c r="A320" s="320" t="s">
        <v>4370</v>
      </c>
      <c r="B320" s="321"/>
      <c r="C320" s="321"/>
      <c r="D320" s="321"/>
      <c r="E320" s="321"/>
      <c r="F320" s="321"/>
      <c r="G320" s="321"/>
      <c r="H320" s="321"/>
      <c r="I320" s="321"/>
      <c r="J320" s="321"/>
      <c r="K320" s="322"/>
      <c r="L320" s="61">
        <v>372307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R320" s="41"/>
      <c r="BS320" s="2" t="s">
        <v>4370</v>
      </c>
    </row>
    <row r="321" spans="1:71" s="3" customFormat="1" ht="18.75" x14ac:dyDescent="0.25">
      <c r="A321" s="320" t="s">
        <v>4371</v>
      </c>
      <c r="B321" s="321"/>
      <c r="C321" s="321"/>
      <c r="D321" s="321"/>
      <c r="E321" s="321"/>
      <c r="F321" s="321"/>
      <c r="G321" s="321"/>
      <c r="H321" s="321"/>
      <c r="I321" s="321"/>
      <c r="J321" s="321"/>
      <c r="K321" s="322"/>
      <c r="L321" s="61">
        <v>167329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R321" s="41"/>
      <c r="BS321" s="2" t="s">
        <v>4371</v>
      </c>
    </row>
    <row r="322" spans="1:71" s="3" customFormat="1" ht="18.75" x14ac:dyDescent="0.25">
      <c r="A322" s="320" t="s">
        <v>957</v>
      </c>
      <c r="B322" s="321"/>
      <c r="C322" s="321"/>
      <c r="D322" s="321"/>
      <c r="E322" s="321"/>
      <c r="F322" s="321"/>
      <c r="G322" s="321"/>
      <c r="H322" s="321"/>
      <c r="I322" s="321"/>
      <c r="J322" s="321"/>
      <c r="K322" s="322"/>
      <c r="L322" s="61">
        <v>1567500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R322" s="41"/>
      <c r="BS322" s="2" t="s">
        <v>957</v>
      </c>
    </row>
    <row r="323" spans="1:71" s="3" customFormat="1" ht="18.75" x14ac:dyDescent="0.25">
      <c r="A323" s="320" t="s">
        <v>958</v>
      </c>
      <c r="B323" s="321"/>
      <c r="C323" s="321"/>
      <c r="D323" s="321"/>
      <c r="E323" s="321"/>
      <c r="F323" s="321"/>
      <c r="G323" s="321"/>
      <c r="H323" s="321"/>
      <c r="I323" s="321"/>
      <c r="J323" s="321"/>
      <c r="K323" s="322"/>
      <c r="L323" s="61">
        <v>56695249</v>
      </c>
      <c r="M323" s="61"/>
      <c r="N323" s="61"/>
      <c r="O323" s="61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R323" s="41"/>
      <c r="BS323" s="2" t="s">
        <v>958</v>
      </c>
    </row>
    <row r="324" spans="1:71" s="3" customFormat="1" ht="18.75" x14ac:dyDescent="0.25">
      <c r="A324" s="320" t="s">
        <v>959</v>
      </c>
      <c r="B324" s="321"/>
      <c r="C324" s="321"/>
      <c r="D324" s="321"/>
      <c r="E324" s="321"/>
      <c r="F324" s="321"/>
      <c r="G324" s="321"/>
      <c r="H324" s="321"/>
      <c r="I324" s="321"/>
      <c r="J324" s="321"/>
      <c r="K324" s="322"/>
      <c r="L324" s="61"/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R324" s="41"/>
      <c r="BS324" s="2" t="s">
        <v>959</v>
      </c>
    </row>
    <row r="325" spans="1:71" s="3" customFormat="1" ht="18.75" x14ac:dyDescent="0.25">
      <c r="A325" s="320" t="s">
        <v>960</v>
      </c>
      <c r="B325" s="321"/>
      <c r="C325" s="321"/>
      <c r="D325" s="321"/>
      <c r="E325" s="321"/>
      <c r="F325" s="321"/>
      <c r="G325" s="321"/>
      <c r="H325" s="321"/>
      <c r="I325" s="321"/>
      <c r="J325" s="321"/>
      <c r="K325" s="322"/>
      <c r="L325" s="61"/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R325" s="41"/>
      <c r="BS325" s="2" t="s">
        <v>960</v>
      </c>
    </row>
    <row r="326" spans="1:71" s="3" customFormat="1" ht="22.5" x14ac:dyDescent="0.25">
      <c r="A326" s="320" t="s">
        <v>4372</v>
      </c>
      <c r="B326" s="321"/>
      <c r="C326" s="321"/>
      <c r="D326" s="321"/>
      <c r="E326" s="321"/>
      <c r="F326" s="321"/>
      <c r="G326" s="321"/>
      <c r="H326" s="321"/>
      <c r="I326" s="321"/>
      <c r="J326" s="321"/>
      <c r="K326" s="322"/>
      <c r="L326" s="61">
        <v>2301332</v>
      </c>
      <c r="M326" s="61">
        <v>1666952</v>
      </c>
      <c r="N326" s="61" t="s">
        <v>4373</v>
      </c>
      <c r="O326" s="61">
        <v>256081</v>
      </c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R326" s="41"/>
      <c r="BS326" s="2" t="s">
        <v>4372</v>
      </c>
    </row>
    <row r="327" spans="1:71" s="3" customFormat="1" ht="18.75" x14ac:dyDescent="0.25">
      <c r="A327" s="320" t="s">
        <v>4374</v>
      </c>
      <c r="B327" s="321"/>
      <c r="C327" s="321"/>
      <c r="D327" s="321"/>
      <c r="E327" s="321"/>
      <c r="F327" s="321"/>
      <c r="G327" s="321"/>
      <c r="H327" s="321"/>
      <c r="I327" s="321"/>
      <c r="J327" s="321"/>
      <c r="K327" s="322"/>
      <c r="L327" s="61">
        <v>1680833</v>
      </c>
      <c r="M327" s="61"/>
      <c r="N327" s="61"/>
      <c r="O327" s="61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R327" s="41"/>
      <c r="BS327" s="2" t="s">
        <v>4374</v>
      </c>
    </row>
    <row r="328" spans="1:71" s="3" customFormat="1" ht="18.75" x14ac:dyDescent="0.25">
      <c r="A328" s="320" t="s">
        <v>4375</v>
      </c>
      <c r="B328" s="321"/>
      <c r="C328" s="321"/>
      <c r="D328" s="321"/>
      <c r="E328" s="321"/>
      <c r="F328" s="321"/>
      <c r="G328" s="321"/>
      <c r="H328" s="321"/>
      <c r="I328" s="321"/>
      <c r="J328" s="321"/>
      <c r="K328" s="322"/>
      <c r="L328" s="61">
        <v>883737</v>
      </c>
      <c r="M328" s="61"/>
      <c r="N328" s="61"/>
      <c r="O328" s="61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R328" s="41"/>
      <c r="BS328" s="2" t="s">
        <v>4375</v>
      </c>
    </row>
    <row r="329" spans="1:71" s="3" customFormat="1" ht="18.75" x14ac:dyDescent="0.25">
      <c r="A329" s="320" t="s">
        <v>957</v>
      </c>
      <c r="B329" s="321"/>
      <c r="C329" s="321"/>
      <c r="D329" s="321"/>
      <c r="E329" s="321"/>
      <c r="F329" s="321"/>
      <c r="G329" s="321"/>
      <c r="H329" s="321"/>
      <c r="I329" s="321"/>
      <c r="J329" s="321"/>
      <c r="K329" s="322"/>
      <c r="L329" s="61">
        <v>4865902</v>
      </c>
      <c r="M329" s="61"/>
      <c r="N329" s="61"/>
      <c r="O329" s="61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R329" s="41"/>
      <c r="BS329" s="2" t="s">
        <v>957</v>
      </c>
    </row>
    <row r="330" spans="1:71" s="3" customFormat="1" ht="18.75" x14ac:dyDescent="0.25">
      <c r="A330" s="320" t="s">
        <v>972</v>
      </c>
      <c r="B330" s="321"/>
      <c r="C330" s="321"/>
      <c r="D330" s="321"/>
      <c r="E330" s="321"/>
      <c r="F330" s="321"/>
      <c r="G330" s="321"/>
      <c r="H330" s="321"/>
      <c r="I330" s="321"/>
      <c r="J330" s="321"/>
      <c r="K330" s="322"/>
      <c r="L330" s="61"/>
      <c r="M330" s="61"/>
      <c r="N330" s="61"/>
      <c r="O330" s="61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R330" s="41"/>
      <c r="BS330" s="2" t="s">
        <v>972</v>
      </c>
    </row>
    <row r="331" spans="1:71" s="3" customFormat="1" ht="22.5" x14ac:dyDescent="0.25">
      <c r="A331" s="320" t="s">
        <v>4376</v>
      </c>
      <c r="B331" s="321"/>
      <c r="C331" s="321"/>
      <c r="D331" s="321"/>
      <c r="E331" s="321"/>
      <c r="F331" s="321"/>
      <c r="G331" s="321"/>
      <c r="H331" s="321"/>
      <c r="I331" s="321"/>
      <c r="J331" s="321"/>
      <c r="K331" s="322"/>
      <c r="L331" s="61">
        <v>241401</v>
      </c>
      <c r="M331" s="61">
        <v>139886</v>
      </c>
      <c r="N331" s="61" t="s">
        <v>4288</v>
      </c>
      <c r="O331" s="61">
        <v>16634</v>
      </c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R331" s="41"/>
      <c r="BS331" s="2" t="s">
        <v>4376</v>
      </c>
    </row>
    <row r="332" spans="1:71" s="3" customFormat="1" ht="18.75" x14ac:dyDescent="0.25">
      <c r="A332" s="320" t="s">
        <v>4377</v>
      </c>
      <c r="B332" s="321"/>
      <c r="C332" s="321"/>
      <c r="D332" s="321"/>
      <c r="E332" s="321"/>
      <c r="F332" s="321"/>
      <c r="G332" s="321"/>
      <c r="H332" s="321"/>
      <c r="I332" s="321"/>
      <c r="J332" s="321"/>
      <c r="K332" s="322"/>
      <c r="L332" s="61">
        <v>150539</v>
      </c>
      <c r="M332" s="61"/>
      <c r="N332" s="61"/>
      <c r="O332" s="61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R332" s="41"/>
      <c r="BS332" s="2" t="s">
        <v>4377</v>
      </c>
    </row>
    <row r="333" spans="1:71" s="3" customFormat="1" ht="18.75" x14ac:dyDescent="0.25">
      <c r="A333" s="320" t="s">
        <v>4378</v>
      </c>
      <c r="B333" s="321"/>
      <c r="C333" s="321"/>
      <c r="D333" s="321"/>
      <c r="E333" s="321"/>
      <c r="F333" s="321"/>
      <c r="G333" s="321"/>
      <c r="H333" s="321"/>
      <c r="I333" s="321"/>
      <c r="J333" s="321"/>
      <c r="K333" s="322"/>
      <c r="L333" s="61">
        <v>76942</v>
      </c>
      <c r="M333" s="61"/>
      <c r="N333" s="61"/>
      <c r="O333" s="61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R333" s="41"/>
      <c r="BS333" s="2" t="s">
        <v>4378</v>
      </c>
    </row>
    <row r="334" spans="1:71" s="3" customFormat="1" ht="18.75" x14ac:dyDescent="0.25">
      <c r="A334" s="320" t="s">
        <v>957</v>
      </c>
      <c r="B334" s="321"/>
      <c r="C334" s="321"/>
      <c r="D334" s="321"/>
      <c r="E334" s="321"/>
      <c r="F334" s="321"/>
      <c r="G334" s="321"/>
      <c r="H334" s="321"/>
      <c r="I334" s="321"/>
      <c r="J334" s="321"/>
      <c r="K334" s="322"/>
      <c r="L334" s="61">
        <v>468882</v>
      </c>
      <c r="M334" s="61"/>
      <c r="N334" s="61"/>
      <c r="O334" s="61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R334" s="41"/>
      <c r="BS334" s="2" t="s">
        <v>957</v>
      </c>
    </row>
    <row r="335" spans="1:71" s="3" customFormat="1" ht="18.75" x14ac:dyDescent="0.25">
      <c r="A335" s="320" t="s">
        <v>958</v>
      </c>
      <c r="B335" s="321"/>
      <c r="C335" s="321"/>
      <c r="D335" s="321"/>
      <c r="E335" s="321"/>
      <c r="F335" s="321"/>
      <c r="G335" s="321"/>
      <c r="H335" s="321"/>
      <c r="I335" s="321"/>
      <c r="J335" s="321"/>
      <c r="K335" s="322"/>
      <c r="L335" s="61">
        <v>5334784</v>
      </c>
      <c r="M335" s="61"/>
      <c r="N335" s="61"/>
      <c r="O335" s="61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R335" s="41"/>
      <c r="BS335" s="2" t="s">
        <v>958</v>
      </c>
    </row>
    <row r="336" spans="1:71" s="3" customFormat="1" ht="18.75" x14ac:dyDescent="0.25">
      <c r="A336" s="320" t="s">
        <v>983</v>
      </c>
      <c r="B336" s="321"/>
      <c r="C336" s="321"/>
      <c r="D336" s="321"/>
      <c r="E336" s="321"/>
      <c r="F336" s="321"/>
      <c r="G336" s="321"/>
      <c r="H336" s="321"/>
      <c r="I336" s="321"/>
      <c r="J336" s="321"/>
      <c r="K336" s="322"/>
      <c r="L336" s="61"/>
      <c r="M336" s="61"/>
      <c r="N336" s="61"/>
      <c r="O336" s="61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R336" s="41"/>
      <c r="BS336" s="2" t="s">
        <v>983</v>
      </c>
    </row>
    <row r="337" spans="1:72" s="3" customFormat="1" ht="18.75" x14ac:dyDescent="0.25">
      <c r="A337" s="320" t="s">
        <v>986</v>
      </c>
      <c r="B337" s="321"/>
      <c r="C337" s="321"/>
      <c r="D337" s="321"/>
      <c r="E337" s="321"/>
      <c r="F337" s="321"/>
      <c r="G337" s="321"/>
      <c r="H337" s="321"/>
      <c r="I337" s="321"/>
      <c r="J337" s="321"/>
      <c r="K337" s="322"/>
      <c r="L337" s="61"/>
      <c r="M337" s="61"/>
      <c r="N337" s="61"/>
      <c r="O337" s="61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R337" s="41"/>
      <c r="BS337" s="2" t="s">
        <v>986</v>
      </c>
    </row>
    <row r="338" spans="1:72" s="3" customFormat="1" ht="18.75" x14ac:dyDescent="0.25">
      <c r="A338" s="320" t="s">
        <v>4379</v>
      </c>
      <c r="B338" s="321"/>
      <c r="C338" s="321"/>
      <c r="D338" s="321"/>
      <c r="E338" s="321"/>
      <c r="F338" s="321"/>
      <c r="G338" s="321"/>
      <c r="H338" s="321"/>
      <c r="I338" s="321"/>
      <c r="J338" s="321"/>
      <c r="K338" s="322"/>
      <c r="L338" s="61">
        <v>514110</v>
      </c>
      <c r="M338" s="61"/>
      <c r="N338" s="61"/>
      <c r="O338" s="61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R338" s="41"/>
      <c r="BS338" s="2" t="s">
        <v>4379</v>
      </c>
    </row>
    <row r="339" spans="1:72" s="3" customFormat="1" ht="18.75" x14ac:dyDescent="0.25">
      <c r="A339" s="320" t="s">
        <v>958</v>
      </c>
      <c r="B339" s="321"/>
      <c r="C339" s="321"/>
      <c r="D339" s="321"/>
      <c r="E339" s="321"/>
      <c r="F339" s="321"/>
      <c r="G339" s="321"/>
      <c r="H339" s="321"/>
      <c r="I339" s="321"/>
      <c r="J339" s="321"/>
      <c r="K339" s="322"/>
      <c r="L339" s="61">
        <v>514110</v>
      </c>
      <c r="M339" s="61"/>
      <c r="N339" s="61"/>
      <c r="O339" s="61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R339" s="41"/>
      <c r="BS339" s="2" t="s">
        <v>958</v>
      </c>
    </row>
    <row r="340" spans="1:72" s="3" customFormat="1" ht="18.75" x14ac:dyDescent="0.25">
      <c r="A340" s="320" t="s">
        <v>988</v>
      </c>
      <c r="B340" s="321"/>
      <c r="C340" s="321"/>
      <c r="D340" s="321"/>
      <c r="E340" s="321"/>
      <c r="F340" s="321"/>
      <c r="G340" s="321"/>
      <c r="H340" s="321"/>
      <c r="I340" s="321"/>
      <c r="J340" s="321"/>
      <c r="K340" s="322"/>
      <c r="L340" s="61">
        <v>62544143</v>
      </c>
      <c r="M340" s="61"/>
      <c r="N340" s="61"/>
      <c r="O340" s="61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R340" s="41"/>
      <c r="BS340" s="2" t="s">
        <v>988</v>
      </c>
    </row>
    <row r="341" spans="1:72" s="3" customFormat="1" ht="18.75" x14ac:dyDescent="0.25">
      <c r="A341" s="320" t="s">
        <v>989</v>
      </c>
      <c r="B341" s="321"/>
      <c r="C341" s="321"/>
      <c r="D341" s="321"/>
      <c r="E341" s="321"/>
      <c r="F341" s="321"/>
      <c r="G341" s="321"/>
      <c r="H341" s="321"/>
      <c r="I341" s="321"/>
      <c r="J341" s="321"/>
      <c r="K341" s="322"/>
      <c r="L341" s="61"/>
      <c r="M341" s="61"/>
      <c r="N341" s="61"/>
      <c r="O341" s="61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R341" s="41"/>
      <c r="BS341" s="2" t="s">
        <v>989</v>
      </c>
    </row>
    <row r="342" spans="1:72" s="3" customFormat="1" ht="18.75" x14ac:dyDescent="0.25">
      <c r="A342" s="320" t="s">
        <v>1024</v>
      </c>
      <c r="B342" s="321"/>
      <c r="C342" s="321"/>
      <c r="D342" s="321"/>
      <c r="E342" s="321"/>
      <c r="F342" s="321"/>
      <c r="G342" s="321"/>
      <c r="H342" s="321"/>
      <c r="I342" s="321"/>
      <c r="J342" s="321"/>
      <c r="K342" s="322"/>
      <c r="L342" s="61">
        <v>2225161</v>
      </c>
      <c r="M342" s="61"/>
      <c r="N342" s="61"/>
      <c r="O342" s="61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R342" s="41"/>
      <c r="BS342" s="2" t="s">
        <v>1024</v>
      </c>
    </row>
    <row r="343" spans="1:72" s="3" customFormat="1" ht="18.75" x14ac:dyDescent="0.25">
      <c r="A343" s="320" t="s">
        <v>990</v>
      </c>
      <c r="B343" s="321"/>
      <c r="C343" s="321"/>
      <c r="D343" s="321"/>
      <c r="E343" s="321"/>
      <c r="F343" s="321"/>
      <c r="G343" s="321"/>
      <c r="H343" s="321"/>
      <c r="I343" s="321"/>
      <c r="J343" s="321"/>
      <c r="K343" s="322"/>
      <c r="L343" s="61">
        <v>56010005</v>
      </c>
      <c r="M343" s="61"/>
      <c r="N343" s="61"/>
      <c r="O343" s="61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R343" s="41"/>
      <c r="BS343" s="2" t="s">
        <v>990</v>
      </c>
    </row>
    <row r="344" spans="1:72" s="3" customFormat="1" ht="18.75" x14ac:dyDescent="0.25">
      <c r="A344" s="320" t="s">
        <v>991</v>
      </c>
      <c r="B344" s="321"/>
      <c r="C344" s="321"/>
      <c r="D344" s="321"/>
      <c r="E344" s="321"/>
      <c r="F344" s="321"/>
      <c r="G344" s="321"/>
      <c r="H344" s="321"/>
      <c r="I344" s="321"/>
      <c r="J344" s="321"/>
      <c r="K344" s="322"/>
      <c r="L344" s="61">
        <v>463180</v>
      </c>
      <c r="M344" s="61"/>
      <c r="N344" s="61"/>
      <c r="O344" s="61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R344" s="41"/>
      <c r="BS344" s="2" t="s">
        <v>991</v>
      </c>
    </row>
    <row r="345" spans="1:72" s="3" customFormat="1" ht="18.75" x14ac:dyDescent="0.25">
      <c r="A345" s="320" t="s">
        <v>1025</v>
      </c>
      <c r="B345" s="321"/>
      <c r="C345" s="321"/>
      <c r="D345" s="321"/>
      <c r="E345" s="321"/>
      <c r="F345" s="321"/>
      <c r="G345" s="321"/>
      <c r="H345" s="321"/>
      <c r="I345" s="321"/>
      <c r="J345" s="321"/>
      <c r="K345" s="322"/>
      <c r="L345" s="61">
        <v>93245</v>
      </c>
      <c r="M345" s="61"/>
      <c r="N345" s="61"/>
      <c r="O345" s="61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R345" s="41"/>
      <c r="BS345" s="2" t="s">
        <v>1025</v>
      </c>
    </row>
    <row r="346" spans="1:72" s="3" customFormat="1" ht="18.75" x14ac:dyDescent="0.25">
      <c r="A346" s="320" t="s">
        <v>993</v>
      </c>
      <c r="B346" s="321"/>
      <c r="C346" s="321"/>
      <c r="D346" s="321"/>
      <c r="E346" s="321"/>
      <c r="F346" s="321"/>
      <c r="G346" s="321"/>
      <c r="H346" s="321"/>
      <c r="I346" s="321"/>
      <c r="J346" s="321"/>
      <c r="K346" s="322"/>
      <c r="L346" s="61">
        <v>514110</v>
      </c>
      <c r="M346" s="61"/>
      <c r="N346" s="61"/>
      <c r="O346" s="61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R346" s="41"/>
      <c r="BS346" s="2" t="s">
        <v>993</v>
      </c>
    </row>
    <row r="347" spans="1:72" s="3" customFormat="1" ht="18.75" x14ac:dyDescent="0.25">
      <c r="A347" s="320" t="s">
        <v>994</v>
      </c>
      <c r="B347" s="321"/>
      <c r="C347" s="321"/>
      <c r="D347" s="321"/>
      <c r="E347" s="321"/>
      <c r="F347" s="321"/>
      <c r="G347" s="321"/>
      <c r="H347" s="321"/>
      <c r="I347" s="321"/>
      <c r="J347" s="321"/>
      <c r="K347" s="322"/>
      <c r="L347" s="61">
        <v>2203679</v>
      </c>
      <c r="M347" s="61"/>
      <c r="N347" s="61"/>
      <c r="O347" s="61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R347" s="41"/>
      <c r="BS347" s="2" t="s">
        <v>994</v>
      </c>
    </row>
    <row r="348" spans="1:72" s="3" customFormat="1" ht="18.75" x14ac:dyDescent="0.25">
      <c r="A348" s="320" t="s">
        <v>995</v>
      </c>
      <c r="B348" s="321"/>
      <c r="C348" s="321"/>
      <c r="D348" s="321"/>
      <c r="E348" s="321"/>
      <c r="F348" s="321"/>
      <c r="G348" s="321"/>
      <c r="H348" s="321"/>
      <c r="I348" s="321"/>
      <c r="J348" s="321"/>
      <c r="K348" s="322"/>
      <c r="L348" s="61">
        <v>1128008</v>
      </c>
      <c r="M348" s="61"/>
      <c r="N348" s="61"/>
      <c r="O348" s="61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R348" s="41"/>
      <c r="BS348" s="2" t="s">
        <v>995</v>
      </c>
    </row>
    <row r="349" spans="1:72" s="3" customFormat="1" ht="18.75" x14ac:dyDescent="0.25">
      <c r="A349" s="320" t="s">
        <v>996</v>
      </c>
      <c r="B349" s="321"/>
      <c r="C349" s="321"/>
      <c r="D349" s="321"/>
      <c r="E349" s="321"/>
      <c r="F349" s="321"/>
      <c r="G349" s="321"/>
      <c r="H349" s="321"/>
      <c r="I349" s="321"/>
      <c r="J349" s="321"/>
      <c r="K349" s="322"/>
      <c r="L349" s="61">
        <v>62030033</v>
      </c>
      <c r="M349" s="61"/>
      <c r="N349" s="61"/>
      <c r="O349" s="61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BR349" s="41"/>
      <c r="BS349" s="2" t="s">
        <v>996</v>
      </c>
    </row>
    <row r="350" spans="1:72" s="3" customFormat="1" ht="18.75" x14ac:dyDescent="0.25">
      <c r="A350" s="320" t="s">
        <v>997</v>
      </c>
      <c r="B350" s="321"/>
      <c r="C350" s="321"/>
      <c r="D350" s="321"/>
      <c r="E350" s="321"/>
      <c r="F350" s="321"/>
      <c r="G350" s="321"/>
      <c r="H350" s="321"/>
      <c r="I350" s="321"/>
      <c r="J350" s="321"/>
      <c r="K350" s="322"/>
      <c r="L350" s="61">
        <v>3225562</v>
      </c>
      <c r="M350" s="61"/>
      <c r="N350" s="61"/>
      <c r="O350" s="61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BR350" s="41"/>
      <c r="BS350" s="2" t="s">
        <v>997</v>
      </c>
    </row>
    <row r="351" spans="1:72" s="3" customFormat="1" ht="18.75" x14ac:dyDescent="0.25">
      <c r="A351" s="317" t="s">
        <v>988</v>
      </c>
      <c r="B351" s="318"/>
      <c r="C351" s="318"/>
      <c r="D351" s="318"/>
      <c r="E351" s="318"/>
      <c r="F351" s="318"/>
      <c r="G351" s="318"/>
      <c r="H351" s="318"/>
      <c r="I351" s="318"/>
      <c r="J351" s="318"/>
      <c r="K351" s="319"/>
      <c r="L351" s="39">
        <v>65255595</v>
      </c>
      <c r="M351" s="39"/>
      <c r="N351" s="39"/>
      <c r="O351" s="39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R351" s="41"/>
      <c r="BT351" s="41" t="s">
        <v>988</v>
      </c>
    </row>
    <row r="352" spans="1:72" s="3" customFormat="1" ht="18.75" x14ac:dyDescent="0.25">
      <c r="A352" s="320" t="s">
        <v>998</v>
      </c>
      <c r="B352" s="321"/>
      <c r="C352" s="321"/>
      <c r="D352" s="321"/>
      <c r="E352" s="321"/>
      <c r="F352" s="321"/>
      <c r="G352" s="321"/>
      <c r="H352" s="321"/>
      <c r="I352" s="321"/>
      <c r="J352" s="321"/>
      <c r="K352" s="322"/>
      <c r="L352" s="61">
        <v>1370367</v>
      </c>
      <c r="M352" s="61"/>
      <c r="N352" s="61"/>
      <c r="O352" s="61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R352" s="41"/>
      <c r="BS352" s="2" t="s">
        <v>998</v>
      </c>
      <c r="BT352" s="41"/>
    </row>
    <row r="353" spans="1:95" s="3" customFormat="1" ht="18.75" x14ac:dyDescent="0.25">
      <c r="A353" s="320" t="s">
        <v>999</v>
      </c>
      <c r="B353" s="321"/>
      <c r="C353" s="321"/>
      <c r="D353" s="321"/>
      <c r="E353" s="321"/>
      <c r="F353" s="321"/>
      <c r="G353" s="321"/>
      <c r="H353" s="321"/>
      <c r="I353" s="321"/>
      <c r="J353" s="321"/>
      <c r="K353" s="322"/>
      <c r="L353" s="61">
        <v>2283946</v>
      </c>
      <c r="M353" s="61"/>
      <c r="N353" s="61"/>
      <c r="O353" s="61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R353" s="41"/>
      <c r="BS353" s="2" t="s">
        <v>999</v>
      </c>
      <c r="BT353" s="41"/>
    </row>
    <row r="354" spans="1:95" s="3" customFormat="1" ht="18.75" x14ac:dyDescent="0.25">
      <c r="A354" s="320" t="s">
        <v>1000</v>
      </c>
      <c r="B354" s="321"/>
      <c r="C354" s="321"/>
      <c r="D354" s="321"/>
      <c r="E354" s="321"/>
      <c r="F354" s="321"/>
      <c r="G354" s="321"/>
      <c r="H354" s="321"/>
      <c r="I354" s="321"/>
      <c r="J354" s="321"/>
      <c r="K354" s="322"/>
      <c r="L354" s="61">
        <v>1631390</v>
      </c>
      <c r="M354" s="61"/>
      <c r="N354" s="61"/>
      <c r="O354" s="61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R354" s="41"/>
      <c r="BS354" s="2" t="s">
        <v>1000</v>
      </c>
      <c r="BT354" s="41"/>
    </row>
    <row r="355" spans="1:95" s="3" customFormat="1" ht="18.75" x14ac:dyDescent="0.25">
      <c r="A355" s="320" t="s">
        <v>1001</v>
      </c>
      <c r="B355" s="321"/>
      <c r="C355" s="321"/>
      <c r="D355" s="321"/>
      <c r="E355" s="321"/>
      <c r="F355" s="321"/>
      <c r="G355" s="321"/>
      <c r="H355" s="321"/>
      <c r="I355" s="321"/>
      <c r="J355" s="321"/>
      <c r="K355" s="322"/>
      <c r="L355" s="61">
        <v>1305112</v>
      </c>
      <c r="M355" s="61"/>
      <c r="N355" s="61"/>
      <c r="O355" s="61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R355" s="41"/>
      <c r="BS355" s="2" t="s">
        <v>1001</v>
      </c>
      <c r="BT355" s="41"/>
    </row>
    <row r="356" spans="1:95" s="3" customFormat="1" ht="18.75" x14ac:dyDescent="0.25">
      <c r="A356" s="317" t="s">
        <v>988</v>
      </c>
      <c r="B356" s="318"/>
      <c r="C356" s="318"/>
      <c r="D356" s="318"/>
      <c r="E356" s="318"/>
      <c r="F356" s="318"/>
      <c r="G356" s="318"/>
      <c r="H356" s="318"/>
      <c r="I356" s="318"/>
      <c r="J356" s="318"/>
      <c r="K356" s="319"/>
      <c r="L356" s="39">
        <v>71846410</v>
      </c>
      <c r="M356" s="39"/>
      <c r="N356" s="39"/>
      <c r="O356" s="39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R356" s="41"/>
      <c r="BT356" s="41" t="s">
        <v>988</v>
      </c>
    </row>
    <row r="357" spans="1:95" s="3" customFormat="1" ht="18.75" x14ac:dyDescent="0.25">
      <c r="A357" s="320" t="s">
        <v>4380</v>
      </c>
      <c r="B357" s="321"/>
      <c r="C357" s="321"/>
      <c r="D357" s="321"/>
      <c r="E357" s="321"/>
      <c r="F357" s="321"/>
      <c r="G357" s="321"/>
      <c r="H357" s="321"/>
      <c r="I357" s="321"/>
      <c r="J357" s="321"/>
      <c r="K357" s="322"/>
      <c r="L357" s="61">
        <v>72360520</v>
      </c>
      <c r="M357" s="61"/>
      <c r="N357" s="61"/>
      <c r="O357" s="61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R357" s="41"/>
      <c r="BS357" s="2" t="s">
        <v>4380</v>
      </c>
      <c r="BT357" s="41"/>
    </row>
    <row r="358" spans="1:95" s="3" customFormat="1" ht="18.75" x14ac:dyDescent="0.25">
      <c r="A358" s="320" t="s">
        <v>1003</v>
      </c>
      <c r="B358" s="321"/>
      <c r="C358" s="321"/>
      <c r="D358" s="321"/>
      <c r="E358" s="321"/>
      <c r="F358" s="321"/>
      <c r="G358" s="321"/>
      <c r="H358" s="321"/>
      <c r="I358" s="321"/>
      <c r="J358" s="321"/>
      <c r="K358" s="322"/>
      <c r="L358" s="61">
        <v>2170816</v>
      </c>
      <c r="M358" s="61"/>
      <c r="N358" s="61"/>
      <c r="O358" s="61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R358" s="41"/>
      <c r="BS358" s="2" t="s">
        <v>1003</v>
      </c>
      <c r="BT358" s="41"/>
    </row>
    <row r="359" spans="1:95" s="116" customFormat="1" ht="18.75" x14ac:dyDescent="0.25">
      <c r="A359" s="324" t="s">
        <v>5479</v>
      </c>
      <c r="B359" s="325"/>
      <c r="C359" s="325"/>
      <c r="D359" s="325"/>
      <c r="E359" s="325"/>
      <c r="F359" s="325"/>
      <c r="G359" s="325"/>
      <c r="H359" s="325"/>
      <c r="I359" s="325"/>
      <c r="J359" s="325"/>
      <c r="K359" s="326"/>
      <c r="L359" s="117">
        <f>L357+L358</f>
        <v>74531336</v>
      </c>
      <c r="M359" s="117"/>
      <c r="N359" s="117"/>
      <c r="O359" s="117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/>
      <c r="AS359" s="65"/>
      <c r="AT359" s="65"/>
      <c r="AU359" s="65"/>
      <c r="AV359" s="65"/>
      <c r="AW359" s="65"/>
      <c r="AX359" s="65"/>
      <c r="AY359" s="65"/>
      <c r="AZ359" s="65"/>
      <c r="BA359" s="65"/>
      <c r="BB359" s="65"/>
      <c r="BC359" s="65"/>
      <c r="BD359" s="65"/>
      <c r="BE359" s="65"/>
      <c r="BF359" s="65"/>
      <c r="BG359" s="65"/>
      <c r="BH359" s="65"/>
      <c r="BI359" s="65"/>
      <c r="BJ359" s="65"/>
      <c r="BK359" s="65"/>
      <c r="BL359" s="65"/>
      <c r="BM359" s="65"/>
      <c r="BN359" s="65"/>
      <c r="BO359" s="65"/>
      <c r="BP359" s="65"/>
      <c r="BQ359" s="65"/>
      <c r="BR359" s="65"/>
      <c r="BS359" s="65"/>
      <c r="BT359" s="65"/>
      <c r="BU359" s="65" t="s">
        <v>1004</v>
      </c>
      <c r="BV359" s="65"/>
      <c r="BW359" s="65"/>
    </row>
    <row r="360" spans="1:95" s="121" customFormat="1" ht="15" customHeight="1" x14ac:dyDescent="0.25">
      <c r="A360" s="327" t="s">
        <v>5480</v>
      </c>
      <c r="B360" s="328"/>
      <c r="C360" s="328"/>
      <c r="D360" s="328"/>
      <c r="E360" s="328"/>
      <c r="F360" s="328"/>
      <c r="G360" s="328"/>
      <c r="H360" s="328"/>
      <c r="I360" s="328"/>
      <c r="J360" s="328"/>
      <c r="K360" s="329"/>
      <c r="L360" s="118">
        <f>L343*1.052*1.021*1.035*1.025*1.02*1.03</f>
        <v>67051531.983095661</v>
      </c>
      <c r="M360" s="119"/>
      <c r="N360" s="120"/>
      <c r="O360" s="120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  <c r="BI360" s="65"/>
      <c r="BJ360" s="65"/>
      <c r="BK360" s="65"/>
      <c r="BL360" s="65"/>
      <c r="BM360" s="65"/>
      <c r="BN360" s="65"/>
      <c r="BO360" s="65"/>
      <c r="BP360" s="65"/>
      <c r="BQ360" s="65"/>
      <c r="BR360" s="65"/>
      <c r="BS360" s="65"/>
      <c r="BT360" s="65"/>
      <c r="BU360" s="65"/>
      <c r="BV360" s="65"/>
      <c r="BW360" s="65"/>
      <c r="CG360" s="122"/>
      <c r="CI360" s="122" t="s">
        <v>1004</v>
      </c>
      <c r="CK360" s="123"/>
      <c r="CL360" s="124"/>
      <c r="CM360" s="124"/>
      <c r="CN360" s="124"/>
      <c r="CO360" s="124"/>
      <c r="CP360" s="124"/>
      <c r="CQ360" s="124"/>
    </row>
    <row r="361" spans="1:95" s="121" customFormat="1" ht="15" customHeight="1" x14ac:dyDescent="0.25">
      <c r="A361" s="327" t="s">
        <v>5486</v>
      </c>
      <c r="B361" s="328"/>
      <c r="C361" s="328"/>
      <c r="D361" s="328"/>
      <c r="E361" s="328"/>
      <c r="F361" s="328"/>
      <c r="G361" s="328"/>
      <c r="H361" s="328"/>
      <c r="I361" s="328"/>
      <c r="J361" s="328"/>
      <c r="K361" s="329"/>
      <c r="L361" s="118">
        <f>L346*1.03</f>
        <v>529533.30000000005</v>
      </c>
      <c r="M361" s="119"/>
      <c r="N361" s="120"/>
      <c r="O361" s="120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  <c r="BI361" s="65"/>
      <c r="BJ361" s="65"/>
      <c r="BK361" s="65"/>
      <c r="BL361" s="65"/>
      <c r="BM361" s="65"/>
      <c r="BN361" s="65"/>
      <c r="BO361" s="65"/>
      <c r="BP361" s="65"/>
      <c r="BQ361" s="65"/>
      <c r="BR361" s="65"/>
      <c r="BS361" s="65"/>
      <c r="BT361" s="65"/>
      <c r="BU361" s="65"/>
      <c r="BV361" s="65"/>
      <c r="BW361" s="65"/>
      <c r="CG361" s="122"/>
      <c r="CI361" s="122" t="s">
        <v>1004</v>
      </c>
      <c r="CK361" s="123"/>
      <c r="CL361" s="124"/>
      <c r="CM361" s="124"/>
      <c r="CN361" s="124"/>
      <c r="CO361" s="124"/>
      <c r="CP361" s="124"/>
      <c r="CQ361" s="124"/>
    </row>
    <row r="362" spans="1:95" s="121" customFormat="1" ht="15" customHeight="1" x14ac:dyDescent="0.25">
      <c r="A362" s="327" t="s">
        <v>5481</v>
      </c>
      <c r="B362" s="328"/>
      <c r="C362" s="328"/>
      <c r="D362" s="328"/>
      <c r="E362" s="328"/>
      <c r="F362" s="328"/>
      <c r="G362" s="328"/>
      <c r="H362" s="328"/>
      <c r="I362" s="328"/>
      <c r="J362" s="328"/>
      <c r="K362" s="329"/>
      <c r="L362" s="118">
        <f>L359-L360-L361</f>
        <v>6950270.7169043394</v>
      </c>
      <c r="M362" s="119"/>
      <c r="N362" s="120"/>
      <c r="O362" s="120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  <c r="AT362" s="65"/>
      <c r="AU362" s="65"/>
      <c r="AV362" s="65"/>
      <c r="AW362" s="65"/>
      <c r="AX362" s="65"/>
      <c r="AY362" s="65"/>
      <c r="AZ362" s="65"/>
      <c r="BA362" s="65"/>
      <c r="BB362" s="65"/>
      <c r="BC362" s="65"/>
      <c r="BD362" s="65"/>
      <c r="BE362" s="65"/>
      <c r="BF362" s="65"/>
      <c r="BG362" s="65"/>
      <c r="BH362" s="65"/>
      <c r="BI362" s="65"/>
      <c r="BJ362" s="65"/>
      <c r="BK362" s="65"/>
      <c r="BL362" s="65"/>
      <c r="BM362" s="65"/>
      <c r="BN362" s="65"/>
      <c r="BO362" s="65"/>
      <c r="BP362" s="65"/>
      <c r="BQ362" s="65"/>
      <c r="BR362" s="65"/>
      <c r="BS362" s="65"/>
      <c r="BT362" s="65"/>
      <c r="BU362" s="65"/>
      <c r="BV362" s="65"/>
      <c r="BW362" s="65"/>
      <c r="CG362" s="122"/>
      <c r="CI362" s="122" t="s">
        <v>1004</v>
      </c>
      <c r="CK362" s="123"/>
      <c r="CL362" s="124"/>
      <c r="CM362" s="124"/>
      <c r="CN362" s="124"/>
      <c r="CO362" s="124"/>
      <c r="CP362" s="124"/>
      <c r="CQ362" s="124"/>
    </row>
    <row r="363" spans="1:95" s="65" customFormat="1" ht="15" customHeight="1" x14ac:dyDescent="0.25">
      <c r="A363" s="330" t="s">
        <v>5482</v>
      </c>
      <c r="B363" s="331"/>
      <c r="C363" s="331"/>
      <c r="D363" s="331"/>
      <c r="E363" s="331"/>
      <c r="F363" s="331"/>
      <c r="G363" s="331"/>
      <c r="H363" s="331"/>
      <c r="I363" s="331"/>
      <c r="J363" s="331"/>
      <c r="K363" s="332"/>
      <c r="L363" s="125">
        <f>'00-ЭС1.СУБ'!L202</f>
        <v>1</v>
      </c>
      <c r="M363" s="89"/>
      <c r="N363" s="126"/>
      <c r="O363" s="89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CG363" s="95"/>
      <c r="CH363" s="101" t="s">
        <v>1003</v>
      </c>
      <c r="CI363" s="95"/>
      <c r="CK363" s="127"/>
    </row>
    <row r="364" spans="1:95" s="65" customFormat="1" ht="28.5" customHeight="1" x14ac:dyDescent="0.25">
      <c r="A364" s="330" t="s">
        <v>5483</v>
      </c>
      <c r="B364" s="331"/>
      <c r="C364" s="331"/>
      <c r="D364" s="331"/>
      <c r="E364" s="331"/>
      <c r="F364" s="331"/>
      <c r="G364" s="331"/>
      <c r="H364" s="331"/>
      <c r="I364" s="331"/>
      <c r="J364" s="331"/>
      <c r="K364" s="332"/>
      <c r="L364" s="128">
        <f>L360+L361+L362*L363</f>
        <v>74531336</v>
      </c>
      <c r="M364" s="129"/>
      <c r="N364" s="98"/>
      <c r="O364" s="98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CG364" s="95"/>
      <c r="CI364" s="95" t="s">
        <v>1004</v>
      </c>
      <c r="CK364" s="130"/>
    </row>
    <row r="365" spans="1:95" s="65" customFormat="1" ht="15" customHeight="1" x14ac:dyDescent="0.25">
      <c r="A365" s="333" t="s">
        <v>1005</v>
      </c>
      <c r="B365" s="334"/>
      <c r="C365" s="334"/>
      <c r="D365" s="334"/>
      <c r="E365" s="334"/>
      <c r="F365" s="334"/>
      <c r="G365" s="334"/>
      <c r="H365" s="334"/>
      <c r="I365" s="334"/>
      <c r="J365" s="334"/>
      <c r="K365" s="335"/>
      <c r="L365" s="131">
        <f>L364*0.2</f>
        <v>14906267.200000001</v>
      </c>
      <c r="M365" s="89"/>
      <c r="N365" s="89"/>
      <c r="O365" s="89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CG365" s="95"/>
      <c r="CH365" s="101" t="s">
        <v>1005</v>
      </c>
      <c r="CI365" s="95"/>
    </row>
    <row r="366" spans="1:95" s="65" customFormat="1" ht="15" customHeight="1" x14ac:dyDescent="0.25">
      <c r="A366" s="330" t="s">
        <v>1006</v>
      </c>
      <c r="B366" s="331"/>
      <c r="C366" s="331"/>
      <c r="D366" s="331"/>
      <c r="E366" s="331"/>
      <c r="F366" s="331"/>
      <c r="G366" s="331"/>
      <c r="H366" s="331"/>
      <c r="I366" s="331"/>
      <c r="J366" s="331"/>
      <c r="K366" s="332"/>
      <c r="L366" s="132">
        <f>L364+L365</f>
        <v>89437603.200000003</v>
      </c>
      <c r="M366" s="98"/>
      <c r="N366" s="98"/>
      <c r="O366" s="98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CG366" s="95"/>
      <c r="CI366" s="95"/>
      <c r="CJ366" s="95" t="s">
        <v>1006</v>
      </c>
      <c r="CM366" s="127"/>
    </row>
    <row r="367" spans="1:95" s="16" customFormat="1" ht="12.75" customHeight="1" x14ac:dyDescent="0.2">
      <c r="A367" s="323"/>
      <c r="B367" s="323"/>
      <c r="C367" s="323"/>
      <c r="D367" s="323"/>
      <c r="E367" s="323"/>
      <c r="F367" s="323"/>
      <c r="G367" s="323"/>
      <c r="H367" s="323"/>
      <c r="I367" s="323"/>
      <c r="J367" s="323"/>
      <c r="K367" s="323"/>
      <c r="L367" s="323"/>
      <c r="M367" s="323"/>
      <c r="N367" s="323"/>
      <c r="O367" s="323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  <c r="BV367" s="25"/>
    </row>
    <row r="368" spans="1:95" s="135" customFormat="1" ht="12.75" customHeight="1" x14ac:dyDescent="0.2">
      <c r="A368" s="287" t="s">
        <v>5484</v>
      </c>
      <c r="B368" s="287"/>
      <c r="C368" s="287"/>
      <c r="D368" s="287"/>
      <c r="E368" s="287"/>
      <c r="F368" s="287"/>
      <c r="G368" s="287"/>
      <c r="H368" s="287"/>
      <c r="I368" s="287"/>
      <c r="J368" s="287"/>
      <c r="K368" s="287"/>
      <c r="L368" s="287"/>
      <c r="M368" s="287"/>
      <c r="N368" s="287"/>
      <c r="O368" s="287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AA368" s="134"/>
      <c r="AB368" s="134"/>
      <c r="AC368" s="134"/>
      <c r="AD368" s="134"/>
      <c r="AE368" s="134"/>
      <c r="AF368" s="134"/>
      <c r="AG368" s="134"/>
      <c r="AH368" s="134"/>
      <c r="AI368" s="134"/>
      <c r="AJ368" s="134"/>
      <c r="AK368" s="134"/>
      <c r="AL368" s="134"/>
      <c r="AM368" s="134"/>
      <c r="AN368" s="134"/>
      <c r="AO368" s="134"/>
      <c r="AP368" s="134"/>
      <c r="AQ368" s="134"/>
      <c r="AR368" s="134"/>
      <c r="AS368" s="134"/>
      <c r="AT368" s="134"/>
      <c r="AU368" s="134"/>
      <c r="AV368" s="134"/>
      <c r="AW368" s="134"/>
      <c r="AX368" s="134"/>
      <c r="AY368" s="134"/>
      <c r="AZ368" s="134"/>
      <c r="BA368" s="134"/>
      <c r="BB368" s="134"/>
      <c r="BC368" s="134"/>
      <c r="BD368" s="134"/>
      <c r="BE368" s="134"/>
      <c r="BF368" s="134"/>
      <c r="BG368" s="134"/>
      <c r="BH368" s="134"/>
      <c r="BI368" s="134"/>
      <c r="BJ368" s="134"/>
      <c r="BK368" s="134"/>
      <c r="BL368" s="134"/>
      <c r="BM368" s="134"/>
      <c r="BN368" s="134"/>
      <c r="BO368" s="134"/>
      <c r="BP368" s="134"/>
      <c r="BQ368" s="134"/>
      <c r="BR368" s="134"/>
      <c r="BS368" s="134"/>
      <c r="BT368" s="134"/>
      <c r="BU368" s="134"/>
      <c r="BV368" s="134"/>
    </row>
    <row r="369" spans="1:74" s="135" customFormat="1" ht="12.75" customHeight="1" x14ac:dyDescent="0.2">
      <c r="A369" s="288" t="s">
        <v>1007</v>
      </c>
      <c r="B369" s="288"/>
      <c r="C369" s="288"/>
      <c r="D369" s="288"/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88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AA369" s="134"/>
      <c r="AB369" s="134"/>
      <c r="AC369" s="134"/>
      <c r="AD369" s="134"/>
      <c r="AE369" s="134"/>
      <c r="AF369" s="134"/>
      <c r="AG369" s="134"/>
      <c r="AH369" s="134"/>
      <c r="AI369" s="134"/>
      <c r="AJ369" s="134"/>
      <c r="AK369" s="134"/>
      <c r="AL369" s="134"/>
      <c r="AM369" s="134"/>
      <c r="AN369" s="134"/>
      <c r="AO369" s="134"/>
      <c r="AP369" s="134"/>
      <c r="AQ369" s="134"/>
      <c r="AR369" s="134"/>
      <c r="AS369" s="134"/>
      <c r="AT369" s="134"/>
      <c r="AU369" s="134"/>
      <c r="AV369" s="134"/>
      <c r="AW369" s="134"/>
      <c r="AX369" s="134"/>
      <c r="AY369" s="134"/>
      <c r="AZ369" s="134"/>
      <c r="BA369" s="134"/>
      <c r="BB369" s="134"/>
      <c r="BC369" s="134"/>
      <c r="BD369" s="134"/>
      <c r="BE369" s="134"/>
      <c r="BF369" s="134"/>
      <c r="BG369" s="134"/>
      <c r="BH369" s="134"/>
      <c r="BI369" s="134"/>
      <c r="BJ369" s="134"/>
      <c r="BK369" s="134"/>
      <c r="BL369" s="134"/>
      <c r="BM369" s="134"/>
      <c r="BN369" s="134"/>
      <c r="BO369" s="134"/>
      <c r="BP369" s="134"/>
      <c r="BQ369" s="134"/>
      <c r="BR369" s="134"/>
      <c r="BS369" s="134"/>
      <c r="BT369" s="134"/>
      <c r="BU369" s="134"/>
      <c r="BV369" s="134"/>
    </row>
    <row r="370" spans="1:74" s="135" customFormat="1" ht="13.5" customHeight="1" x14ac:dyDescent="0.2">
      <c r="A370" s="137"/>
      <c r="B370" s="137"/>
      <c r="C370" s="137"/>
      <c r="D370" s="137"/>
      <c r="E370" s="137"/>
      <c r="F370" s="137"/>
      <c r="G370" s="209"/>
      <c r="H370" s="138"/>
      <c r="I370" s="139"/>
      <c r="J370" s="139"/>
      <c r="K370" s="139"/>
      <c r="L370" s="139"/>
      <c r="M370" s="137"/>
      <c r="N370" s="137"/>
      <c r="O370" s="137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AA370" s="134"/>
      <c r="AB370" s="134"/>
      <c r="AC370" s="134"/>
      <c r="AD370" s="134"/>
      <c r="AE370" s="134"/>
      <c r="AF370" s="134"/>
      <c r="AG370" s="134"/>
      <c r="AH370" s="134"/>
      <c r="AI370" s="134"/>
      <c r="AJ370" s="134"/>
      <c r="AK370" s="134"/>
      <c r="AL370" s="134"/>
      <c r="AM370" s="134"/>
      <c r="AN370" s="134"/>
      <c r="AO370" s="134"/>
      <c r="AP370" s="134"/>
      <c r="AQ370" s="134"/>
      <c r="AR370" s="134"/>
      <c r="AS370" s="134"/>
      <c r="AT370" s="134"/>
      <c r="AU370" s="134"/>
      <c r="AV370" s="134"/>
      <c r="AW370" s="134"/>
      <c r="AX370" s="134"/>
      <c r="AY370" s="134"/>
      <c r="AZ370" s="134"/>
      <c r="BA370" s="134"/>
      <c r="BB370" s="134"/>
      <c r="BC370" s="134"/>
      <c r="BD370" s="134"/>
      <c r="BE370" s="134"/>
      <c r="BF370" s="134"/>
      <c r="BG370" s="134"/>
      <c r="BH370" s="134"/>
      <c r="BI370" s="134"/>
      <c r="BJ370" s="134"/>
      <c r="BK370" s="134"/>
      <c r="BL370" s="134"/>
      <c r="BM370" s="134"/>
      <c r="BN370" s="134"/>
      <c r="BO370" s="134"/>
      <c r="BP370" s="134"/>
      <c r="BQ370" s="134"/>
      <c r="BR370" s="134"/>
      <c r="BS370" s="134"/>
      <c r="BT370" s="134"/>
      <c r="BU370" s="134"/>
      <c r="BV370" s="134"/>
    </row>
    <row r="371" spans="1:74" s="135" customFormat="1" ht="12.75" customHeight="1" x14ac:dyDescent="0.2">
      <c r="A371" s="287" t="s">
        <v>5485</v>
      </c>
      <c r="B371" s="287"/>
      <c r="C371" s="287"/>
      <c r="D371" s="287"/>
      <c r="E371" s="287"/>
      <c r="F371" s="287"/>
      <c r="G371" s="287"/>
      <c r="H371" s="287"/>
      <c r="I371" s="287"/>
      <c r="J371" s="287"/>
      <c r="K371" s="287"/>
      <c r="L371" s="287"/>
      <c r="M371" s="287"/>
      <c r="N371" s="287"/>
      <c r="O371" s="287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AA371" s="134"/>
      <c r="AB371" s="134"/>
      <c r="AC371" s="134"/>
      <c r="AD371" s="134"/>
      <c r="AE371" s="134"/>
      <c r="AF371" s="134"/>
      <c r="AG371" s="134"/>
      <c r="AH371" s="134"/>
      <c r="AI371" s="134"/>
      <c r="AJ371" s="134"/>
      <c r="AK371" s="134"/>
      <c r="AL371" s="134"/>
      <c r="AM371" s="134"/>
      <c r="AN371" s="134"/>
      <c r="AO371" s="134"/>
      <c r="AP371" s="134"/>
      <c r="AQ371" s="134"/>
      <c r="AR371" s="134"/>
      <c r="AS371" s="134"/>
      <c r="AT371" s="134"/>
      <c r="AU371" s="134"/>
      <c r="AV371" s="134"/>
      <c r="AW371" s="134"/>
      <c r="AX371" s="134"/>
      <c r="AY371" s="134"/>
      <c r="AZ371" s="134"/>
      <c r="BA371" s="134"/>
      <c r="BB371" s="134"/>
      <c r="BC371" s="134"/>
      <c r="BD371" s="134"/>
      <c r="BE371" s="134"/>
      <c r="BF371" s="134"/>
      <c r="BG371" s="134"/>
      <c r="BH371" s="134"/>
      <c r="BI371" s="134"/>
      <c r="BJ371" s="134"/>
      <c r="BK371" s="134"/>
      <c r="BL371" s="134"/>
      <c r="BM371" s="134"/>
      <c r="BN371" s="134"/>
      <c r="BO371" s="134"/>
      <c r="BP371" s="134"/>
      <c r="BQ371" s="134"/>
      <c r="BR371" s="134"/>
      <c r="BS371" s="134"/>
      <c r="BT371" s="134"/>
      <c r="BU371" s="134"/>
      <c r="BV371" s="134"/>
    </row>
    <row r="372" spans="1:74" s="135" customFormat="1" ht="12.75" customHeight="1" x14ac:dyDescent="0.2">
      <c r="A372" s="288" t="s">
        <v>1007</v>
      </c>
      <c r="B372" s="288"/>
      <c r="C372" s="288"/>
      <c r="D372" s="288"/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88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AA372" s="134"/>
      <c r="AB372" s="134"/>
      <c r="AC372" s="134"/>
      <c r="AD372" s="134"/>
      <c r="AE372" s="134"/>
      <c r="AF372" s="134"/>
      <c r="AG372" s="134"/>
      <c r="AH372" s="134"/>
      <c r="AI372" s="134"/>
      <c r="AJ372" s="134"/>
      <c r="AK372" s="134"/>
      <c r="AL372" s="134"/>
      <c r="AM372" s="134"/>
      <c r="AN372" s="134"/>
      <c r="AO372" s="134"/>
      <c r="AP372" s="134"/>
      <c r="AQ372" s="134"/>
      <c r="AR372" s="134"/>
      <c r="AS372" s="134"/>
      <c r="AT372" s="134"/>
      <c r="AU372" s="134"/>
      <c r="AV372" s="134"/>
      <c r="AW372" s="134"/>
      <c r="AX372" s="134"/>
      <c r="AY372" s="134"/>
      <c r="AZ372" s="134"/>
      <c r="BA372" s="134"/>
      <c r="BB372" s="134"/>
      <c r="BC372" s="134"/>
      <c r="BD372" s="134"/>
      <c r="BE372" s="134"/>
      <c r="BF372" s="134"/>
      <c r="BG372" s="134"/>
      <c r="BH372" s="134"/>
      <c r="BI372" s="134"/>
      <c r="BJ372" s="134"/>
      <c r="BK372" s="134"/>
      <c r="BL372" s="134"/>
      <c r="BM372" s="134"/>
      <c r="BN372" s="134"/>
      <c r="BO372" s="134"/>
      <c r="BP372" s="134"/>
      <c r="BQ372" s="134"/>
      <c r="BR372" s="134"/>
      <c r="BS372" s="134"/>
      <c r="BT372" s="134"/>
      <c r="BU372" s="134"/>
      <c r="BV372" s="134"/>
    </row>
    <row r="373" spans="1:74" s="135" customFormat="1" ht="13.5" customHeight="1" x14ac:dyDescent="0.2">
      <c r="A373" s="137"/>
      <c r="B373" s="137"/>
      <c r="C373" s="137"/>
      <c r="D373" s="137"/>
      <c r="E373" s="137"/>
      <c r="F373" s="137"/>
      <c r="G373" s="209"/>
      <c r="H373" s="138"/>
      <c r="I373" s="139"/>
      <c r="J373" s="139"/>
      <c r="K373" s="139"/>
      <c r="L373" s="139"/>
      <c r="M373" s="137"/>
      <c r="N373" s="137"/>
      <c r="O373" s="137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AA373" s="134"/>
      <c r="AB373" s="134"/>
      <c r="AC373" s="134"/>
      <c r="AD373" s="134"/>
      <c r="AE373" s="134"/>
      <c r="AF373" s="134"/>
      <c r="AG373" s="134"/>
      <c r="AH373" s="134"/>
      <c r="AI373" s="134"/>
      <c r="AJ373" s="134"/>
      <c r="AK373" s="134"/>
      <c r="AL373" s="134"/>
      <c r="AM373" s="134"/>
      <c r="AN373" s="134"/>
      <c r="AO373" s="134"/>
      <c r="AP373" s="134"/>
      <c r="AQ373" s="134"/>
      <c r="AR373" s="134"/>
      <c r="AS373" s="134"/>
      <c r="AT373" s="134"/>
      <c r="AU373" s="134"/>
      <c r="AV373" s="134"/>
      <c r="AW373" s="134"/>
      <c r="AX373" s="134"/>
      <c r="AY373" s="134"/>
      <c r="AZ373" s="134"/>
      <c r="BA373" s="134"/>
      <c r="BB373" s="134"/>
      <c r="BC373" s="134"/>
      <c r="BD373" s="134"/>
      <c r="BE373" s="134"/>
      <c r="BF373" s="134"/>
      <c r="BG373" s="134"/>
      <c r="BH373" s="134"/>
      <c r="BI373" s="134"/>
      <c r="BJ373" s="134"/>
      <c r="BK373" s="134"/>
      <c r="BL373" s="134"/>
      <c r="BM373" s="134"/>
      <c r="BN373" s="134"/>
      <c r="BO373" s="134"/>
      <c r="BP373" s="134"/>
      <c r="BQ373" s="134"/>
      <c r="BR373" s="134"/>
      <c r="BS373" s="134"/>
      <c r="BT373" s="134"/>
      <c r="BU373" s="134"/>
      <c r="BV373" s="134"/>
    </row>
    <row r="374" spans="1:74" s="116" customFormat="1" ht="18.75" x14ac:dyDescent="0.25">
      <c r="A374" s="140"/>
      <c r="B374" s="140"/>
      <c r="C374" s="140"/>
      <c r="D374" s="140"/>
      <c r="E374" s="140"/>
      <c r="F374" s="140"/>
      <c r="G374" s="209"/>
      <c r="H374" s="137"/>
      <c r="I374" s="141"/>
      <c r="J374" s="141"/>
      <c r="K374" s="141"/>
      <c r="L374" s="141"/>
      <c r="M374" s="140"/>
      <c r="N374" s="140"/>
      <c r="O374" s="140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</row>
    <row r="375" spans="1:74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:74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:74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:74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:74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:74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:74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:74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:74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:74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66" xr:uid="{00000000-0001-0000-1100-000000000000}">
    <filterColumn colId="2" showButton="0"/>
    <filterColumn colId="3" showButton="0"/>
  </autoFilter>
  <mergeCells count="237">
    <mergeCell ref="A367:O367"/>
    <mergeCell ref="A369:O369"/>
    <mergeCell ref="A357:K357"/>
    <mergeCell ref="A358:K358"/>
    <mergeCell ref="A359:K359"/>
    <mergeCell ref="A360:K360"/>
    <mergeCell ref="A361:K361"/>
    <mergeCell ref="A362:K362"/>
    <mergeCell ref="A363:K363"/>
    <mergeCell ref="A364:K364"/>
    <mergeCell ref="A365:K365"/>
    <mergeCell ref="A366:K366"/>
    <mergeCell ref="A368:O368"/>
    <mergeCell ref="A352:K352"/>
    <mergeCell ref="A353:K353"/>
    <mergeCell ref="A354:K354"/>
    <mergeCell ref="A355:K355"/>
    <mergeCell ref="A356:K356"/>
    <mergeCell ref="A347:K347"/>
    <mergeCell ref="A348:K348"/>
    <mergeCell ref="A349:K349"/>
    <mergeCell ref="A350:K350"/>
    <mergeCell ref="A351:K351"/>
    <mergeCell ref="A342:K342"/>
    <mergeCell ref="A343:K343"/>
    <mergeCell ref="A344:K344"/>
    <mergeCell ref="A345:K345"/>
    <mergeCell ref="A346:K346"/>
    <mergeCell ref="A337:K337"/>
    <mergeCell ref="A338:K338"/>
    <mergeCell ref="A339:K339"/>
    <mergeCell ref="A340:K340"/>
    <mergeCell ref="A341:K341"/>
    <mergeCell ref="A332:K332"/>
    <mergeCell ref="A333:K333"/>
    <mergeCell ref="A334:K334"/>
    <mergeCell ref="A335:K335"/>
    <mergeCell ref="A336:K336"/>
    <mergeCell ref="A327:K327"/>
    <mergeCell ref="A328:K328"/>
    <mergeCell ref="A329:K329"/>
    <mergeCell ref="A330:K330"/>
    <mergeCell ref="A331:K331"/>
    <mergeCell ref="A322:K322"/>
    <mergeCell ref="A323:K323"/>
    <mergeCell ref="A324:K324"/>
    <mergeCell ref="A325:K325"/>
    <mergeCell ref="A326:K326"/>
    <mergeCell ref="A317:K317"/>
    <mergeCell ref="A318:K318"/>
    <mergeCell ref="A319:K319"/>
    <mergeCell ref="A320:K320"/>
    <mergeCell ref="A321:K321"/>
    <mergeCell ref="A312:K312"/>
    <mergeCell ref="A313:K313"/>
    <mergeCell ref="A314:K314"/>
    <mergeCell ref="A315:K315"/>
    <mergeCell ref="A316:K316"/>
    <mergeCell ref="A307:K307"/>
    <mergeCell ref="A308:K308"/>
    <mergeCell ref="A309:K309"/>
    <mergeCell ref="A310:K310"/>
    <mergeCell ref="A311:K311"/>
    <mergeCell ref="C302:E302"/>
    <mergeCell ref="A303:K303"/>
    <mergeCell ref="A304:K304"/>
    <mergeCell ref="A305:K305"/>
    <mergeCell ref="A306:K306"/>
    <mergeCell ref="C297:E297"/>
    <mergeCell ref="C298:E298"/>
    <mergeCell ref="C299:E299"/>
    <mergeCell ref="C300:E300"/>
    <mergeCell ref="C301:E301"/>
    <mergeCell ref="C286:E286"/>
    <mergeCell ref="C291:E291"/>
    <mergeCell ref="C293:E293"/>
    <mergeCell ref="C295:E295"/>
    <mergeCell ref="C296:E296"/>
    <mergeCell ref="C281:E281"/>
    <mergeCell ref="C282:E282"/>
    <mergeCell ref="C283:E283"/>
    <mergeCell ref="C284:E284"/>
    <mergeCell ref="C285:E285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58:E258"/>
    <mergeCell ref="C259:E259"/>
    <mergeCell ref="C260:E260"/>
    <mergeCell ref="C261:E261"/>
    <mergeCell ref="C262:E262"/>
    <mergeCell ref="C252:E252"/>
    <mergeCell ref="C254:E254"/>
    <mergeCell ref="C255:E255"/>
    <mergeCell ref="C256:E256"/>
    <mergeCell ref="C257:E257"/>
    <mergeCell ref="C243:E243"/>
    <mergeCell ref="C244:E244"/>
    <mergeCell ref="C245:E245"/>
    <mergeCell ref="A246:O246"/>
    <mergeCell ref="C247:E247"/>
    <mergeCell ref="C238:E238"/>
    <mergeCell ref="C239:E239"/>
    <mergeCell ref="C240:E240"/>
    <mergeCell ref="C241:E241"/>
    <mergeCell ref="C242:E242"/>
    <mergeCell ref="C227:E227"/>
    <mergeCell ref="C228:E228"/>
    <mergeCell ref="C229:E229"/>
    <mergeCell ref="C234:E234"/>
    <mergeCell ref="C236:E236"/>
    <mergeCell ref="C218:E218"/>
    <mergeCell ref="C223:E223"/>
    <mergeCell ref="C224:E224"/>
    <mergeCell ref="C225:E225"/>
    <mergeCell ref="C226:E226"/>
    <mergeCell ref="C213:E213"/>
    <mergeCell ref="C214:E214"/>
    <mergeCell ref="C215:E215"/>
    <mergeCell ref="C216:E216"/>
    <mergeCell ref="C217:E217"/>
    <mergeCell ref="C204:E204"/>
    <mergeCell ref="C209:E209"/>
    <mergeCell ref="C210:E210"/>
    <mergeCell ref="C211:E211"/>
    <mergeCell ref="C212:E212"/>
    <mergeCell ref="C199:E199"/>
    <mergeCell ref="C200:E200"/>
    <mergeCell ref="C201:E201"/>
    <mergeCell ref="C202:E202"/>
    <mergeCell ref="C203:E203"/>
    <mergeCell ref="C189:E189"/>
    <mergeCell ref="C194:E194"/>
    <mergeCell ref="C196:E196"/>
    <mergeCell ref="C197:E197"/>
    <mergeCell ref="C198:E198"/>
    <mergeCell ref="C181:E181"/>
    <mergeCell ref="C182:E182"/>
    <mergeCell ref="C183:E183"/>
    <mergeCell ref="C187:E187"/>
    <mergeCell ref="A188:O188"/>
    <mergeCell ref="C175:E175"/>
    <mergeCell ref="C177:E177"/>
    <mergeCell ref="C178:E178"/>
    <mergeCell ref="C179:E179"/>
    <mergeCell ref="C180:E180"/>
    <mergeCell ref="A161:O161"/>
    <mergeCell ref="C162:E162"/>
    <mergeCell ref="C167:E167"/>
    <mergeCell ref="C169:E169"/>
    <mergeCell ref="C170:E170"/>
    <mergeCell ref="A153:O153"/>
    <mergeCell ref="C154:E154"/>
    <mergeCell ref="C158:E158"/>
    <mergeCell ref="C159:E159"/>
    <mergeCell ref="C160:E160"/>
    <mergeCell ref="C145:E145"/>
    <mergeCell ref="C149:E149"/>
    <mergeCell ref="C150:E150"/>
    <mergeCell ref="C151:E151"/>
    <mergeCell ref="C152:E152"/>
    <mergeCell ref="C125:E125"/>
    <mergeCell ref="C129:E129"/>
    <mergeCell ref="C134:E134"/>
    <mergeCell ref="C139:E139"/>
    <mergeCell ref="C140:E140"/>
    <mergeCell ref="C113:E113"/>
    <mergeCell ref="C114:E114"/>
    <mergeCell ref="C118:E118"/>
    <mergeCell ref="A119:O119"/>
    <mergeCell ref="C120:E120"/>
    <mergeCell ref="C101:E101"/>
    <mergeCell ref="A103:O103"/>
    <mergeCell ref="C104:E104"/>
    <mergeCell ref="C108:E108"/>
    <mergeCell ref="C109:E109"/>
    <mergeCell ref="C88:E88"/>
    <mergeCell ref="C90:E90"/>
    <mergeCell ref="C92:E92"/>
    <mergeCell ref="C97:E97"/>
    <mergeCell ref="C99:E99"/>
    <mergeCell ref="C78:E78"/>
    <mergeCell ref="C80:E80"/>
    <mergeCell ref="C82:E82"/>
    <mergeCell ref="C84:E84"/>
    <mergeCell ref="C86:E86"/>
    <mergeCell ref="C59:E59"/>
    <mergeCell ref="C64:E64"/>
    <mergeCell ref="C69:E69"/>
    <mergeCell ref="C74:E74"/>
    <mergeCell ref="C76:E76"/>
    <mergeCell ref="A38:O38"/>
    <mergeCell ref="C39:E39"/>
    <mergeCell ref="C44:E44"/>
    <mergeCell ref="C49:E49"/>
    <mergeCell ref="C54:E54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71:O371"/>
    <mergeCell ref="A372:O372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Q453"/>
  <sheetViews>
    <sheetView topLeftCell="F274" workbookViewId="0">
      <selection activeCell="P274" sqref="P1:Y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9" width="10.7109375" style="1" customWidth="1" outlineLevel="1"/>
    <col min="20" max="20" width="16.5703125" style="1" customWidth="1" outlineLevel="1"/>
    <col min="21" max="21" width="11.7109375" style="1" customWidth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4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4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4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4163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18.75" x14ac:dyDescent="0.25">
      <c r="A13" s="289" t="s">
        <v>4164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4164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4165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18788.850999999999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11451.013000000001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1335.0830000000001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391.815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515.62300000000005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1217.1500000000001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 t="s">
        <v>1252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300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354"/>
      <c r="G26" s="293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355"/>
      <c r="G27" s="293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3" t="s">
        <v>3837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16" t="s">
        <v>204</v>
      </c>
      <c r="D30" s="316"/>
      <c r="E30" s="316"/>
      <c r="F30" s="35" t="s">
        <v>174</v>
      </c>
      <c r="G30" s="56">
        <v>0.31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13123.55</v>
      </c>
      <c r="M30" s="39">
        <v>10666.66</v>
      </c>
      <c r="N30" s="40" t="s">
        <v>4090</v>
      </c>
      <c r="O30" s="39">
        <v>1369.02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1638.9016268700141</v>
      </c>
      <c r="W30" s="159">
        <v>1.2</v>
      </c>
      <c r="X30" s="158">
        <f>V30*W30</f>
        <v>1966.6819522440169</v>
      </c>
      <c r="Y30" s="181">
        <f>X30/G30</f>
        <v>6344.135329819409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3971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4091</v>
      </c>
      <c r="F32" s="49"/>
      <c r="G32" s="50"/>
      <c r="H32" s="51"/>
      <c r="I32" s="17"/>
      <c r="J32" s="17"/>
      <c r="K32" s="17"/>
      <c r="L32" s="52">
        <v>10514.87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x14ac:dyDescent="0.25">
      <c r="A33" s="47"/>
      <c r="B33" s="48"/>
      <c r="C33" s="48"/>
      <c r="D33" s="48"/>
      <c r="E33" s="49" t="s">
        <v>4092</v>
      </c>
      <c r="F33" s="49"/>
      <c r="G33" s="50"/>
      <c r="H33" s="51"/>
      <c r="I33" s="17"/>
      <c r="J33" s="17"/>
      <c r="K33" s="17"/>
      <c r="L33" s="52">
        <v>5528.44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29166.86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x14ac:dyDescent="0.25">
      <c r="A35" s="35" t="s">
        <v>1009</v>
      </c>
      <c r="B35" s="36" t="s">
        <v>1815</v>
      </c>
      <c r="C35" s="316" t="s">
        <v>3842</v>
      </c>
      <c r="D35" s="316"/>
      <c r="E35" s="316"/>
      <c r="F35" s="35" t="s">
        <v>437</v>
      </c>
      <c r="G35" s="55">
        <v>27</v>
      </c>
      <c r="H35" s="39">
        <v>5395.12</v>
      </c>
      <c r="I35" s="39"/>
      <c r="J35" s="39">
        <v>5395.12</v>
      </c>
      <c r="K35" s="37" t="s">
        <v>42</v>
      </c>
      <c r="L35" s="39">
        <v>1246920.1299999999</v>
      </c>
      <c r="M35" s="39"/>
      <c r="N35" s="40"/>
      <c r="O35" s="39">
        <v>1246920.1299999999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4" si="0">O35*P35*Q35*R35*S35*T35*U35</f>
        <v>1492731.6106660017</v>
      </c>
      <c r="W35" s="159">
        <v>1.2</v>
      </c>
      <c r="X35" s="158">
        <f t="shared" ref="X35:X94" si="1">V35*W35</f>
        <v>1791277.9327992019</v>
      </c>
      <c r="Y35" s="181">
        <f t="shared" ref="Y35:Y94" si="2">X35/G35</f>
        <v>66343.627140711178</v>
      </c>
      <c r="BP35" s="33"/>
      <c r="BQ35" s="41" t="s">
        <v>3842</v>
      </c>
    </row>
    <row r="36" spans="1:70" s="3" customFormat="1" ht="67.5" x14ac:dyDescent="0.25">
      <c r="A36" s="35" t="s">
        <v>53</v>
      </c>
      <c r="B36" s="36" t="s">
        <v>1815</v>
      </c>
      <c r="C36" s="316" t="s">
        <v>3497</v>
      </c>
      <c r="D36" s="316"/>
      <c r="E36" s="316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159330.19203656405</v>
      </c>
      <c r="W36" s="159">
        <v>1.2</v>
      </c>
      <c r="X36" s="158">
        <f t="shared" si="1"/>
        <v>191196.23044387685</v>
      </c>
      <c r="Y36" s="181">
        <f t="shared" si="2"/>
        <v>47799.057610969212</v>
      </c>
      <c r="BP36" s="33"/>
      <c r="BQ36" s="41" t="s">
        <v>3497</v>
      </c>
    </row>
    <row r="37" spans="1:70" s="3" customFormat="1" ht="67.5" x14ac:dyDescent="0.25">
      <c r="A37" s="35" t="s">
        <v>63</v>
      </c>
      <c r="B37" s="36" t="s">
        <v>2384</v>
      </c>
      <c r="C37" s="316" t="s">
        <v>2385</v>
      </c>
      <c r="D37" s="316"/>
      <c r="E37" s="316"/>
      <c r="F37" s="35" t="s">
        <v>174</v>
      </c>
      <c r="G37" s="56">
        <v>0.14000000000000001</v>
      </c>
      <c r="H37" s="39">
        <v>2637</v>
      </c>
      <c r="I37" s="39"/>
      <c r="J37" s="39">
        <v>2637</v>
      </c>
      <c r="K37" s="37" t="s">
        <v>42</v>
      </c>
      <c r="L37" s="39">
        <v>3160.18</v>
      </c>
      <c r="M37" s="39"/>
      <c r="N37" s="40"/>
      <c r="O37" s="39">
        <v>3160.18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3783.1617822983462</v>
      </c>
      <c r="W37" s="159">
        <v>1.2</v>
      </c>
      <c r="X37" s="158">
        <f t="shared" si="1"/>
        <v>4539.7941387580149</v>
      </c>
      <c r="Y37" s="181">
        <f t="shared" si="2"/>
        <v>32427.100991128675</v>
      </c>
      <c r="BP37" s="33"/>
      <c r="BQ37" s="41" t="s">
        <v>2385</v>
      </c>
    </row>
    <row r="38" spans="1:70" s="3" customFormat="1" ht="18.75" x14ac:dyDescent="0.25">
      <c r="A38" s="42"/>
      <c r="B38" s="43"/>
      <c r="C38" s="44" t="s">
        <v>638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18.75" x14ac:dyDescent="0.25">
      <c r="A39" s="351" t="s">
        <v>1270</v>
      </c>
      <c r="B39" s="352"/>
      <c r="C39" s="352"/>
      <c r="D39" s="352"/>
      <c r="E39" s="352"/>
      <c r="F39" s="352"/>
      <c r="G39" s="352"/>
      <c r="H39" s="352"/>
      <c r="I39" s="352"/>
      <c r="J39" s="352"/>
      <c r="K39" s="352"/>
      <c r="L39" s="352"/>
      <c r="M39" s="352"/>
      <c r="N39" s="352"/>
      <c r="O39" s="353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  <c r="BR39" s="34" t="s">
        <v>1270</v>
      </c>
    </row>
    <row r="40" spans="1:70" s="3" customFormat="1" ht="67.5" x14ac:dyDescent="0.25">
      <c r="A40" s="35" t="s">
        <v>72</v>
      </c>
      <c r="B40" s="36" t="s">
        <v>255</v>
      </c>
      <c r="C40" s="316" t="s">
        <v>256</v>
      </c>
      <c r="D40" s="316"/>
      <c r="E40" s="316"/>
      <c r="F40" s="35" t="s">
        <v>238</v>
      </c>
      <c r="G40" s="56">
        <v>7.54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51372.29</v>
      </c>
      <c r="M40" s="39">
        <v>42634.85</v>
      </c>
      <c r="N40" s="40" t="s">
        <v>4166</v>
      </c>
      <c r="O40" s="39">
        <v>3731.84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4467.5159217678292</v>
      </c>
      <c r="W40" s="159">
        <v>1.2</v>
      </c>
      <c r="X40" s="158">
        <f t="shared" si="1"/>
        <v>5361.0191061213945</v>
      </c>
      <c r="Y40" s="181">
        <f t="shared" si="2"/>
        <v>711.01049152803637</v>
      </c>
      <c r="BP40" s="33"/>
      <c r="BQ40" s="41" t="s">
        <v>256</v>
      </c>
      <c r="BR40" s="34"/>
    </row>
    <row r="41" spans="1:70" s="3" customFormat="1" ht="18.75" x14ac:dyDescent="0.25">
      <c r="A41" s="42"/>
      <c r="B41" s="43"/>
      <c r="C41" s="44" t="s">
        <v>1272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/>
    </row>
    <row r="42" spans="1:70" s="3" customFormat="1" ht="18.75" x14ac:dyDescent="0.25">
      <c r="A42" s="47"/>
      <c r="B42" s="48"/>
      <c r="C42" s="48"/>
      <c r="D42" s="48"/>
      <c r="E42" s="49" t="s">
        <v>4167</v>
      </c>
      <c r="F42" s="49"/>
      <c r="G42" s="50"/>
      <c r="H42" s="51"/>
      <c r="I42" s="17"/>
      <c r="J42" s="17"/>
      <c r="K42" s="17"/>
      <c r="L42" s="52">
        <v>41820.080000000002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  <c r="BR42" s="34"/>
    </row>
    <row r="43" spans="1:70" s="3" customFormat="1" ht="18.75" x14ac:dyDescent="0.25">
      <c r="A43" s="47"/>
      <c r="B43" s="48"/>
      <c r="C43" s="48"/>
      <c r="D43" s="48"/>
      <c r="E43" s="49" t="s">
        <v>4168</v>
      </c>
      <c r="F43" s="49"/>
      <c r="G43" s="50"/>
      <c r="H43" s="51"/>
      <c r="I43" s="17"/>
      <c r="J43" s="17"/>
      <c r="K43" s="17"/>
      <c r="L43" s="52">
        <v>21987.87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  <c r="BR43" s="34"/>
    </row>
    <row r="44" spans="1:70" s="3" customFormat="1" ht="18.7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115180.24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316" t="s">
        <v>247</v>
      </c>
      <c r="D45" s="316"/>
      <c r="E45" s="316"/>
      <c r="F45" s="35" t="s">
        <v>238</v>
      </c>
      <c r="G45" s="38">
        <v>6.5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22512.91</v>
      </c>
      <c r="M45" s="39">
        <v>18887.38</v>
      </c>
      <c r="N45" s="40" t="s">
        <v>4169</v>
      </c>
      <c r="O45" s="39">
        <v>2938.35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3517.6013464474631</v>
      </c>
      <c r="W45" s="159">
        <v>1.2</v>
      </c>
      <c r="X45" s="158">
        <f t="shared" si="1"/>
        <v>4221.1216157369554</v>
      </c>
      <c r="Y45" s="181">
        <f t="shared" si="2"/>
        <v>649.40332549799314</v>
      </c>
      <c r="BP45" s="33"/>
      <c r="BQ45" s="41" t="s">
        <v>247</v>
      </c>
      <c r="BR45" s="34"/>
    </row>
    <row r="46" spans="1:70" s="3" customFormat="1" ht="18.75" x14ac:dyDescent="0.25">
      <c r="A46" s="42"/>
      <c r="B46" s="43"/>
      <c r="C46" s="44" t="s">
        <v>4170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18.75" x14ac:dyDescent="0.25">
      <c r="A47" s="47"/>
      <c r="B47" s="48"/>
      <c r="C47" s="48"/>
      <c r="D47" s="48"/>
      <c r="E47" s="49" t="s">
        <v>4171</v>
      </c>
      <c r="F47" s="49"/>
      <c r="G47" s="50"/>
      <c r="H47" s="51"/>
      <c r="I47" s="17"/>
      <c r="J47" s="17"/>
      <c r="K47" s="17"/>
      <c r="L47" s="52">
        <v>18441.64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18.75" x14ac:dyDescent="0.25">
      <c r="A48" s="47"/>
      <c r="B48" s="48"/>
      <c r="C48" s="48"/>
      <c r="D48" s="48"/>
      <c r="E48" s="49" t="s">
        <v>4172</v>
      </c>
      <c r="F48" s="49"/>
      <c r="G48" s="50"/>
      <c r="H48" s="51"/>
      <c r="I48" s="17"/>
      <c r="J48" s="17"/>
      <c r="K48" s="17"/>
      <c r="L48" s="52">
        <v>9696.1200000000008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  <c r="BR48" s="34"/>
    </row>
    <row r="49" spans="1:70" s="3" customFormat="1" ht="18.7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50650.67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73</v>
      </c>
      <c r="C50" s="316" t="s">
        <v>74</v>
      </c>
      <c r="D50" s="316"/>
      <c r="E50" s="316"/>
      <c r="F50" s="35" t="s">
        <v>56</v>
      </c>
      <c r="G50" s="56">
        <v>0.52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11154.26</v>
      </c>
      <c r="M50" s="39">
        <v>9827.7000000000007</v>
      </c>
      <c r="N50" s="40" t="s">
        <v>4173</v>
      </c>
      <c r="O50" s="39">
        <v>1180.55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1413.2776114310932</v>
      </c>
      <c r="W50" s="159">
        <v>1.2</v>
      </c>
      <c r="X50" s="158">
        <f t="shared" si="1"/>
        <v>1695.9331337173119</v>
      </c>
      <c r="Y50" s="181">
        <f t="shared" si="2"/>
        <v>3261.4098725332919</v>
      </c>
      <c r="BP50" s="33"/>
      <c r="BQ50" s="41" t="s">
        <v>74</v>
      </c>
      <c r="BR50" s="34"/>
    </row>
    <row r="51" spans="1:70" s="3" customFormat="1" ht="18.75" x14ac:dyDescent="0.25">
      <c r="A51" s="42"/>
      <c r="B51" s="43"/>
      <c r="C51" s="44" t="s">
        <v>4174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x14ac:dyDescent="0.25">
      <c r="A52" s="47"/>
      <c r="B52" s="48"/>
      <c r="C52" s="48"/>
      <c r="D52" s="48"/>
      <c r="E52" s="49" t="s">
        <v>4175</v>
      </c>
      <c r="F52" s="49"/>
      <c r="G52" s="50"/>
      <c r="H52" s="51"/>
      <c r="I52" s="17"/>
      <c r="J52" s="17"/>
      <c r="K52" s="17"/>
      <c r="L52" s="52">
        <v>9539.27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18.75" x14ac:dyDescent="0.25">
      <c r="A53" s="47"/>
      <c r="B53" s="48"/>
      <c r="C53" s="48"/>
      <c r="D53" s="48"/>
      <c r="E53" s="49" t="s">
        <v>4176</v>
      </c>
      <c r="F53" s="49"/>
      <c r="G53" s="50"/>
      <c r="H53" s="51"/>
      <c r="I53" s="17"/>
      <c r="J53" s="17"/>
      <c r="K53" s="17"/>
      <c r="L53" s="52">
        <v>5015.49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  <c r="BR53" s="34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25709.02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67.5" x14ac:dyDescent="0.25">
      <c r="A55" s="35" t="s">
        <v>1013</v>
      </c>
      <c r="B55" s="36" t="s">
        <v>64</v>
      </c>
      <c r="C55" s="316" t="s">
        <v>65</v>
      </c>
      <c r="D55" s="316"/>
      <c r="E55" s="316"/>
      <c r="F55" s="35" t="s">
        <v>56</v>
      </c>
      <c r="G55" s="38">
        <v>0.4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7400.89</v>
      </c>
      <c r="M55" s="39">
        <v>6760.93</v>
      </c>
      <c r="N55" s="40" t="s">
        <v>4177</v>
      </c>
      <c r="O55" s="39">
        <v>554.07000000000005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663.29653650046657</v>
      </c>
      <c r="W55" s="159">
        <v>1.2</v>
      </c>
      <c r="X55" s="158">
        <f t="shared" si="1"/>
        <v>795.95584380055982</v>
      </c>
      <c r="Y55" s="181">
        <f t="shared" si="2"/>
        <v>1989.8896095013995</v>
      </c>
      <c r="BP55" s="33"/>
      <c r="BQ55" s="41" t="s">
        <v>65</v>
      </c>
      <c r="BR55" s="34"/>
    </row>
    <row r="56" spans="1:70" s="3" customFormat="1" ht="18.75" x14ac:dyDescent="0.25">
      <c r="A56" s="42"/>
      <c r="B56" s="43"/>
      <c r="C56" s="44" t="s">
        <v>251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x14ac:dyDescent="0.25">
      <c r="A57" s="47"/>
      <c r="B57" s="48"/>
      <c r="C57" s="48"/>
      <c r="D57" s="48"/>
      <c r="E57" s="49" t="s">
        <v>4178</v>
      </c>
      <c r="F57" s="49"/>
      <c r="G57" s="50"/>
      <c r="H57" s="51"/>
      <c r="I57" s="17"/>
      <c r="J57" s="17"/>
      <c r="K57" s="17"/>
      <c r="L57" s="52">
        <v>6560.61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x14ac:dyDescent="0.25">
      <c r="A58" s="47"/>
      <c r="B58" s="48"/>
      <c r="C58" s="48"/>
      <c r="D58" s="48"/>
      <c r="E58" s="49" t="s">
        <v>4179</v>
      </c>
      <c r="F58" s="49"/>
      <c r="G58" s="50"/>
      <c r="H58" s="51"/>
      <c r="I58" s="17"/>
      <c r="J58" s="17"/>
      <c r="K58" s="17"/>
      <c r="L58" s="52">
        <v>3449.4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18.7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17410.900000000001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54</v>
      </c>
      <c r="C60" s="316" t="s">
        <v>55</v>
      </c>
      <c r="D60" s="316"/>
      <c r="E60" s="316"/>
      <c r="F60" s="35" t="s">
        <v>56</v>
      </c>
      <c r="G60" s="38">
        <v>0.6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5518.89</v>
      </c>
      <c r="M60" s="39">
        <v>4909.95</v>
      </c>
      <c r="N60" s="40" t="s">
        <v>4180</v>
      </c>
      <c r="O60" s="39">
        <v>587.82000000000005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703.69983952515781</v>
      </c>
      <c r="W60" s="159">
        <v>1.2</v>
      </c>
      <c r="X60" s="158">
        <f t="shared" si="1"/>
        <v>844.43980743018938</v>
      </c>
      <c r="Y60" s="181">
        <f t="shared" si="2"/>
        <v>1407.3996790503156</v>
      </c>
      <c r="BP60" s="33"/>
      <c r="BQ60" s="41" t="s">
        <v>55</v>
      </c>
      <c r="BR60" s="34"/>
    </row>
    <row r="61" spans="1:70" s="3" customFormat="1" ht="18.75" x14ac:dyDescent="0.25">
      <c r="A61" s="42"/>
      <c r="B61" s="43"/>
      <c r="C61" s="44" t="s">
        <v>4181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/>
    </row>
    <row r="62" spans="1:70" s="3" customFormat="1" ht="18.75" x14ac:dyDescent="0.25">
      <c r="A62" s="47"/>
      <c r="B62" s="48"/>
      <c r="C62" s="48"/>
      <c r="D62" s="48"/>
      <c r="E62" s="49" t="s">
        <v>4182</v>
      </c>
      <c r="F62" s="49"/>
      <c r="G62" s="50"/>
      <c r="H62" s="51"/>
      <c r="I62" s="17"/>
      <c r="J62" s="17"/>
      <c r="K62" s="17"/>
      <c r="L62" s="52">
        <v>4766.42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x14ac:dyDescent="0.25">
      <c r="A63" s="47"/>
      <c r="B63" s="48"/>
      <c r="C63" s="48"/>
      <c r="D63" s="48"/>
      <c r="E63" s="49" t="s">
        <v>4183</v>
      </c>
      <c r="F63" s="49"/>
      <c r="G63" s="50"/>
      <c r="H63" s="51"/>
      <c r="I63" s="17"/>
      <c r="J63" s="17"/>
      <c r="K63" s="17"/>
      <c r="L63" s="52">
        <v>2506.06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12791.37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68.25" x14ac:dyDescent="0.25">
      <c r="A65" s="35" t="s">
        <v>106</v>
      </c>
      <c r="B65" s="36" t="s">
        <v>3998</v>
      </c>
      <c r="C65" s="316" t="s">
        <v>2411</v>
      </c>
      <c r="D65" s="316"/>
      <c r="E65" s="316"/>
      <c r="F65" s="35" t="s">
        <v>265</v>
      </c>
      <c r="G65" s="56">
        <v>338.64</v>
      </c>
      <c r="H65" s="39">
        <v>118.59</v>
      </c>
      <c r="I65" s="39"/>
      <c r="J65" s="39">
        <v>118.59</v>
      </c>
      <c r="K65" s="37" t="s">
        <v>42</v>
      </c>
      <c r="L65" s="39">
        <v>343763.76</v>
      </c>
      <c r="M65" s="39"/>
      <c r="N65" s="40"/>
      <c r="O65" s="39">
        <v>343763.76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411531.59597591934</v>
      </c>
      <c r="W65" s="159">
        <v>1.2</v>
      </c>
      <c r="X65" s="158">
        <f t="shared" si="1"/>
        <v>493837.9151711032</v>
      </c>
      <c r="Y65" s="181">
        <f t="shared" si="2"/>
        <v>1458.2976469734917</v>
      </c>
      <c r="BP65" s="33"/>
      <c r="BQ65" s="41" t="s">
        <v>2411</v>
      </c>
      <c r="BR65" s="34"/>
    </row>
    <row r="66" spans="1:70" s="3" customFormat="1" ht="18.75" x14ac:dyDescent="0.25">
      <c r="A66" s="42"/>
      <c r="B66" s="43"/>
      <c r="C66" s="44" t="s">
        <v>4184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68.25" x14ac:dyDescent="0.25">
      <c r="A67" s="35" t="s">
        <v>1014</v>
      </c>
      <c r="B67" s="36" t="s">
        <v>1338</v>
      </c>
      <c r="C67" s="316" t="s">
        <v>2413</v>
      </c>
      <c r="D67" s="316"/>
      <c r="E67" s="316"/>
      <c r="F67" s="35" t="s">
        <v>265</v>
      </c>
      <c r="G67" s="38">
        <v>122.4</v>
      </c>
      <c r="H67" s="39">
        <v>76.42</v>
      </c>
      <c r="I67" s="39"/>
      <c r="J67" s="39">
        <v>76.42</v>
      </c>
      <c r="K67" s="37" t="s">
        <v>42</v>
      </c>
      <c r="L67" s="39">
        <v>80068.600000000006</v>
      </c>
      <c r="M67" s="39"/>
      <c r="N67" s="40"/>
      <c r="O67" s="39">
        <v>80068.600000000006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95852.915809268263</v>
      </c>
      <c r="W67" s="159">
        <v>1.2</v>
      </c>
      <c r="X67" s="158">
        <f t="shared" si="1"/>
        <v>115023.49897112191</v>
      </c>
      <c r="Y67" s="181">
        <f t="shared" si="2"/>
        <v>939.73446871831618</v>
      </c>
      <c r="BP67" s="33"/>
      <c r="BQ67" s="41" t="s">
        <v>2413</v>
      </c>
      <c r="BR67" s="34"/>
    </row>
    <row r="68" spans="1:70" s="3" customFormat="1" ht="18.75" x14ac:dyDescent="0.25">
      <c r="A68" s="42"/>
      <c r="B68" s="43"/>
      <c r="C68" s="44" t="s">
        <v>2678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68.25" x14ac:dyDescent="0.25">
      <c r="A69" s="35" t="s">
        <v>119</v>
      </c>
      <c r="B69" s="36" t="s">
        <v>3999</v>
      </c>
      <c r="C69" s="316" t="s">
        <v>2416</v>
      </c>
      <c r="D69" s="316"/>
      <c r="E69" s="316"/>
      <c r="F69" s="35" t="s">
        <v>265</v>
      </c>
      <c r="G69" s="56">
        <v>44.88</v>
      </c>
      <c r="H69" s="39">
        <v>55.8</v>
      </c>
      <c r="I69" s="39"/>
      <c r="J69" s="39">
        <v>55.8</v>
      </c>
      <c r="K69" s="37" t="s">
        <v>42</v>
      </c>
      <c r="L69" s="39">
        <v>21436.84</v>
      </c>
      <c r="M69" s="39"/>
      <c r="N69" s="40"/>
      <c r="O69" s="39">
        <v>21436.84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25662.789404794807</v>
      </c>
      <c r="W69" s="159">
        <v>1.2</v>
      </c>
      <c r="X69" s="158">
        <f t="shared" si="1"/>
        <v>30795.347285753767</v>
      </c>
      <c r="Y69" s="181">
        <f t="shared" si="2"/>
        <v>686.17083970039585</v>
      </c>
      <c r="BP69" s="33"/>
      <c r="BQ69" s="41" t="s">
        <v>2416</v>
      </c>
      <c r="BR69" s="34"/>
    </row>
    <row r="70" spans="1:70" s="3" customFormat="1" ht="18.75" x14ac:dyDescent="0.25">
      <c r="A70" s="42"/>
      <c r="B70" s="43"/>
      <c r="C70" s="44" t="s">
        <v>4185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8.25" x14ac:dyDescent="0.25">
      <c r="A71" s="35" t="s">
        <v>1015</v>
      </c>
      <c r="B71" s="36" t="s">
        <v>2682</v>
      </c>
      <c r="C71" s="316" t="s">
        <v>2418</v>
      </c>
      <c r="D71" s="316"/>
      <c r="E71" s="316"/>
      <c r="F71" s="35" t="s">
        <v>265</v>
      </c>
      <c r="G71" s="38">
        <v>229.5</v>
      </c>
      <c r="H71" s="39">
        <v>35.549999999999997</v>
      </c>
      <c r="I71" s="39"/>
      <c r="J71" s="39">
        <v>35.549999999999997</v>
      </c>
      <c r="K71" s="37" t="s">
        <v>42</v>
      </c>
      <c r="L71" s="39">
        <v>69838.69</v>
      </c>
      <c r="M71" s="39"/>
      <c r="N71" s="40"/>
      <c r="O71" s="39">
        <v>69838.69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83606.333479036533</v>
      </c>
      <c r="W71" s="159">
        <v>1.2</v>
      </c>
      <c r="X71" s="158">
        <f t="shared" si="1"/>
        <v>100327.60017484384</v>
      </c>
      <c r="Y71" s="181">
        <f t="shared" si="2"/>
        <v>437.15729923679237</v>
      </c>
      <c r="BP71" s="33"/>
      <c r="BQ71" s="41" t="s">
        <v>2418</v>
      </c>
      <c r="BR71" s="34"/>
    </row>
    <row r="72" spans="1:70" s="3" customFormat="1" ht="18.75" x14ac:dyDescent="0.25">
      <c r="A72" s="42"/>
      <c r="B72" s="43"/>
      <c r="C72" s="44" t="s">
        <v>4186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67.5" x14ac:dyDescent="0.25">
      <c r="A73" s="35" t="s">
        <v>126</v>
      </c>
      <c r="B73" s="36" t="s">
        <v>1347</v>
      </c>
      <c r="C73" s="316" t="s">
        <v>4187</v>
      </c>
      <c r="D73" s="316"/>
      <c r="E73" s="316"/>
      <c r="F73" s="35" t="s">
        <v>265</v>
      </c>
      <c r="G73" s="56">
        <v>247.86</v>
      </c>
      <c r="H73" s="39">
        <v>146.71</v>
      </c>
      <c r="I73" s="39"/>
      <c r="J73" s="39">
        <v>146.71</v>
      </c>
      <c r="K73" s="37" t="s">
        <v>42</v>
      </c>
      <c r="L73" s="39">
        <v>311271.90999999997</v>
      </c>
      <c r="M73" s="39"/>
      <c r="N73" s="40"/>
      <c r="O73" s="39">
        <v>311271.90999999997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372634.4682312432</v>
      </c>
      <c r="W73" s="159">
        <v>1.2</v>
      </c>
      <c r="X73" s="158">
        <f t="shared" si="1"/>
        <v>447161.36187749181</v>
      </c>
      <c r="Y73" s="181">
        <f t="shared" si="2"/>
        <v>1804.0884445957065</v>
      </c>
      <c r="BP73" s="33"/>
      <c r="BQ73" s="41" t="s">
        <v>4187</v>
      </c>
      <c r="BR73" s="34"/>
    </row>
    <row r="74" spans="1:70" s="3" customFormat="1" ht="18.75" x14ac:dyDescent="0.25">
      <c r="A74" s="42"/>
      <c r="B74" s="43"/>
      <c r="C74" s="44" t="s">
        <v>4188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68.25" x14ac:dyDescent="0.25">
      <c r="A75" s="35" t="s">
        <v>131</v>
      </c>
      <c r="B75" s="36" t="s">
        <v>1347</v>
      </c>
      <c r="C75" s="316" t="s">
        <v>2683</v>
      </c>
      <c r="D75" s="316"/>
      <c r="E75" s="316"/>
      <c r="F75" s="35" t="s">
        <v>265</v>
      </c>
      <c r="G75" s="38">
        <v>127.5</v>
      </c>
      <c r="H75" s="39">
        <v>99.36</v>
      </c>
      <c r="I75" s="39"/>
      <c r="J75" s="39">
        <v>99.36</v>
      </c>
      <c r="K75" s="37" t="s">
        <v>42</v>
      </c>
      <c r="L75" s="39">
        <v>108441.5</v>
      </c>
      <c r="M75" s="39"/>
      <c r="N75" s="40"/>
      <c r="O75" s="39">
        <v>108441.5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129819.10473932055</v>
      </c>
      <c r="W75" s="159">
        <v>1.2</v>
      </c>
      <c r="X75" s="158">
        <f t="shared" si="1"/>
        <v>155782.92568718464</v>
      </c>
      <c r="Y75" s="181">
        <f t="shared" si="2"/>
        <v>1221.8268681347815</v>
      </c>
      <c r="BP75" s="33"/>
      <c r="BQ75" s="41" t="s">
        <v>2683</v>
      </c>
      <c r="BR75" s="34"/>
    </row>
    <row r="76" spans="1:70" s="3" customFormat="1" ht="18.75" x14ac:dyDescent="0.25">
      <c r="A76" s="42"/>
      <c r="B76" s="43"/>
      <c r="C76" s="44" t="s">
        <v>2127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79.5" x14ac:dyDescent="0.25">
      <c r="A77" s="35" t="s">
        <v>1016</v>
      </c>
      <c r="B77" s="36" t="s">
        <v>2682</v>
      </c>
      <c r="C77" s="316" t="s">
        <v>4002</v>
      </c>
      <c r="D77" s="316"/>
      <c r="E77" s="316"/>
      <c r="F77" s="35" t="s">
        <v>265</v>
      </c>
      <c r="G77" s="38">
        <v>321.3</v>
      </c>
      <c r="H77" s="39">
        <v>47.4</v>
      </c>
      <c r="I77" s="39"/>
      <c r="J77" s="39">
        <v>47.4</v>
      </c>
      <c r="K77" s="37" t="s">
        <v>42</v>
      </c>
      <c r="L77" s="39">
        <v>130365.55</v>
      </c>
      <c r="M77" s="39"/>
      <c r="N77" s="40"/>
      <c r="O77" s="39">
        <v>130365.55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156065.15024090532</v>
      </c>
      <c r="W77" s="159">
        <v>1.2</v>
      </c>
      <c r="X77" s="158">
        <f t="shared" si="1"/>
        <v>187278.18028908639</v>
      </c>
      <c r="Y77" s="181">
        <f t="shared" si="2"/>
        <v>582.87637811729348</v>
      </c>
      <c r="BP77" s="33"/>
      <c r="BQ77" s="41" t="s">
        <v>4002</v>
      </c>
      <c r="BR77" s="34"/>
    </row>
    <row r="78" spans="1:70" s="3" customFormat="1" ht="18.75" x14ac:dyDescent="0.25">
      <c r="A78" s="42"/>
      <c r="B78" s="43"/>
      <c r="C78" s="44" t="s">
        <v>3347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67.5" x14ac:dyDescent="0.25">
      <c r="A79" s="35" t="s">
        <v>142</v>
      </c>
      <c r="B79" s="36" t="s">
        <v>310</v>
      </c>
      <c r="C79" s="316" t="s">
        <v>311</v>
      </c>
      <c r="D79" s="316"/>
      <c r="E79" s="316"/>
      <c r="F79" s="35" t="s">
        <v>238</v>
      </c>
      <c r="G79" s="56">
        <v>0.65</v>
      </c>
      <c r="H79" s="39" t="s">
        <v>312</v>
      </c>
      <c r="I79" s="39" t="s">
        <v>313</v>
      </c>
      <c r="J79" s="39">
        <v>171.88</v>
      </c>
      <c r="K79" s="37" t="s">
        <v>42</v>
      </c>
      <c r="L79" s="39">
        <v>10897.25</v>
      </c>
      <c r="M79" s="39">
        <v>9656.9</v>
      </c>
      <c r="N79" s="40" t="s">
        <v>4003</v>
      </c>
      <c r="O79" s="39">
        <v>956.34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1144.8679945076547</v>
      </c>
      <c r="W79" s="159">
        <v>1.2</v>
      </c>
      <c r="X79" s="158">
        <f t="shared" si="1"/>
        <v>1373.8415934091856</v>
      </c>
      <c r="Y79" s="181">
        <f t="shared" si="2"/>
        <v>2113.6024513987472</v>
      </c>
      <c r="BP79" s="33"/>
      <c r="BQ79" s="41" t="s">
        <v>311</v>
      </c>
      <c r="BR79" s="34"/>
    </row>
    <row r="80" spans="1:70" s="3" customFormat="1" ht="18.75" x14ac:dyDescent="0.25">
      <c r="A80" s="42"/>
      <c r="B80" s="43"/>
      <c r="C80" s="44" t="s">
        <v>3867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18.75" x14ac:dyDescent="0.25">
      <c r="A81" s="47"/>
      <c r="B81" s="48"/>
      <c r="C81" s="48"/>
      <c r="D81" s="48"/>
      <c r="E81" s="49" t="s">
        <v>4004</v>
      </c>
      <c r="F81" s="49"/>
      <c r="G81" s="50"/>
      <c r="H81" s="51"/>
      <c r="I81" s="17"/>
      <c r="J81" s="17"/>
      <c r="K81" s="17"/>
      <c r="L81" s="52">
        <v>9379.2800000000007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  <c r="BR81" s="34"/>
    </row>
    <row r="82" spans="1:70" s="3" customFormat="1" ht="18.75" x14ac:dyDescent="0.25">
      <c r="A82" s="47"/>
      <c r="B82" s="48"/>
      <c r="C82" s="48"/>
      <c r="D82" s="48"/>
      <c r="E82" s="49" t="s">
        <v>4005</v>
      </c>
      <c r="F82" s="49"/>
      <c r="G82" s="50"/>
      <c r="H82" s="51"/>
      <c r="I82" s="17"/>
      <c r="J82" s="17"/>
      <c r="K82" s="17"/>
      <c r="L82" s="52">
        <v>4931.37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18.7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25207.9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67.5" x14ac:dyDescent="0.25">
      <c r="A84" s="35" t="s">
        <v>1017</v>
      </c>
      <c r="B84" s="36" t="s">
        <v>2698</v>
      </c>
      <c r="C84" s="316" t="s">
        <v>1367</v>
      </c>
      <c r="D84" s="316"/>
      <c r="E84" s="316"/>
      <c r="F84" s="35" t="s">
        <v>265</v>
      </c>
      <c r="G84" s="56">
        <v>15.45</v>
      </c>
      <c r="H84" s="39">
        <v>29.8</v>
      </c>
      <c r="I84" s="39"/>
      <c r="J84" s="39">
        <v>29.8</v>
      </c>
      <c r="K84" s="37" t="s">
        <v>42</v>
      </c>
      <c r="L84" s="39">
        <v>3941.11</v>
      </c>
      <c r="M84" s="39"/>
      <c r="N84" s="40"/>
      <c r="O84" s="39">
        <v>3941.11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4718.0403432190051</v>
      </c>
      <c r="W84" s="159">
        <v>1.2</v>
      </c>
      <c r="X84" s="158">
        <f t="shared" si="1"/>
        <v>5661.6484118628059</v>
      </c>
      <c r="Y84" s="181">
        <f t="shared" si="2"/>
        <v>366.44973539565086</v>
      </c>
      <c r="BP84" s="33"/>
      <c r="BQ84" s="41" t="s">
        <v>1367</v>
      </c>
      <c r="BR84" s="34"/>
    </row>
    <row r="85" spans="1:70" s="3" customFormat="1" ht="18.75" x14ac:dyDescent="0.25">
      <c r="A85" s="42"/>
      <c r="B85" s="43"/>
      <c r="C85" s="44" t="s">
        <v>2697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67.5" x14ac:dyDescent="0.25">
      <c r="A86" s="35" t="s">
        <v>1018</v>
      </c>
      <c r="B86" s="36" t="s">
        <v>2699</v>
      </c>
      <c r="C86" s="316" t="s">
        <v>1370</v>
      </c>
      <c r="D86" s="316"/>
      <c r="E86" s="316"/>
      <c r="F86" s="35" t="s">
        <v>265</v>
      </c>
      <c r="G86" s="55">
        <v>51</v>
      </c>
      <c r="H86" s="39">
        <v>7.41</v>
      </c>
      <c r="I86" s="39"/>
      <c r="J86" s="39">
        <v>7.41</v>
      </c>
      <c r="K86" s="37" t="s">
        <v>42</v>
      </c>
      <c r="L86" s="39">
        <v>3234.91</v>
      </c>
      <c r="M86" s="39"/>
      <c r="N86" s="40"/>
      <c r="O86" s="39">
        <v>3234.91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0"/>
        <v>3872.6236737067961</v>
      </c>
      <c r="W86" s="159">
        <v>1.2</v>
      </c>
      <c r="X86" s="158">
        <f t="shared" si="1"/>
        <v>4647.1484084481554</v>
      </c>
      <c r="Y86" s="181">
        <f t="shared" si="2"/>
        <v>91.120557028395197</v>
      </c>
      <c r="BP86" s="33"/>
      <c r="BQ86" s="41" t="s">
        <v>1370</v>
      </c>
      <c r="BR86" s="34"/>
    </row>
    <row r="87" spans="1:70" s="3" customFormat="1" ht="18.75" x14ac:dyDescent="0.25">
      <c r="A87" s="42"/>
      <c r="B87" s="43"/>
      <c r="C87" s="44" t="s">
        <v>287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18.75" x14ac:dyDescent="0.25">
      <c r="A88" s="351" t="s">
        <v>1381</v>
      </c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3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 t="s">
        <v>1381</v>
      </c>
    </row>
    <row r="89" spans="1:70" s="3" customFormat="1" ht="67.5" x14ac:dyDescent="0.25">
      <c r="A89" s="35" t="s">
        <v>151</v>
      </c>
      <c r="B89" s="36" t="s">
        <v>1395</v>
      </c>
      <c r="C89" s="316" t="s">
        <v>1396</v>
      </c>
      <c r="D89" s="316"/>
      <c r="E89" s="316"/>
      <c r="F89" s="35" t="s">
        <v>109</v>
      </c>
      <c r="G89" s="55">
        <v>16</v>
      </c>
      <c r="H89" s="39" t="s">
        <v>1397</v>
      </c>
      <c r="I89" s="39">
        <v>1.33</v>
      </c>
      <c r="J89" s="39">
        <v>33.54</v>
      </c>
      <c r="K89" s="37" t="s">
        <v>42</v>
      </c>
      <c r="L89" s="39">
        <v>18289.599999999999</v>
      </c>
      <c r="M89" s="39">
        <v>13452.21</v>
      </c>
      <c r="N89" s="40">
        <v>243.75</v>
      </c>
      <c r="O89" s="39">
        <v>4593.6400000000003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5499.2067824101714</v>
      </c>
      <c r="W89" s="159">
        <v>1.2</v>
      </c>
      <c r="X89" s="158">
        <f t="shared" si="1"/>
        <v>6599.0481388922053</v>
      </c>
      <c r="Y89" s="181">
        <f t="shared" si="2"/>
        <v>412.44050868076283</v>
      </c>
      <c r="BP89" s="33"/>
      <c r="BQ89" s="41" t="s">
        <v>1396</v>
      </c>
      <c r="BR89" s="34"/>
    </row>
    <row r="90" spans="1:70" s="3" customFormat="1" ht="18.75" x14ac:dyDescent="0.25">
      <c r="A90" s="47"/>
      <c r="B90" s="48"/>
      <c r="C90" s="48"/>
      <c r="D90" s="48"/>
      <c r="E90" s="49" t="s">
        <v>4006</v>
      </c>
      <c r="F90" s="49"/>
      <c r="G90" s="50"/>
      <c r="H90" s="51"/>
      <c r="I90" s="17"/>
      <c r="J90" s="17"/>
      <c r="K90" s="17"/>
      <c r="L90" s="52">
        <v>13048.64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18.75" x14ac:dyDescent="0.25">
      <c r="A91" s="47"/>
      <c r="B91" s="48"/>
      <c r="C91" s="48"/>
      <c r="D91" s="48"/>
      <c r="E91" s="49" t="s">
        <v>4007</v>
      </c>
      <c r="F91" s="49"/>
      <c r="G91" s="50"/>
      <c r="H91" s="51"/>
      <c r="I91" s="17"/>
      <c r="J91" s="17"/>
      <c r="K91" s="17"/>
      <c r="L91" s="52">
        <v>6860.63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18.7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38198.870000000003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45.75" x14ac:dyDescent="0.25">
      <c r="A93" s="111" t="s">
        <v>4109</v>
      </c>
      <c r="B93" s="112" t="s">
        <v>2705</v>
      </c>
      <c r="C93" s="305" t="s">
        <v>1400</v>
      </c>
      <c r="D93" s="305"/>
      <c r="E93" s="305"/>
      <c r="F93" s="111" t="s">
        <v>437</v>
      </c>
      <c r="G93" s="113">
        <v>16</v>
      </c>
      <c r="H93" s="114">
        <v>2292.27</v>
      </c>
      <c r="I93" s="114"/>
      <c r="J93" s="114"/>
      <c r="K93" s="144" t="s">
        <v>52</v>
      </c>
      <c r="L93" s="114">
        <v>228493.47</v>
      </c>
      <c r="M93" s="114"/>
      <c r="N93" s="115"/>
      <c r="O93" s="114"/>
      <c r="P93" s="189"/>
      <c r="Q93" s="189"/>
      <c r="R93" s="189"/>
      <c r="S93" s="189"/>
      <c r="T93" s="189"/>
      <c r="U93" s="189">
        <v>1.03</v>
      </c>
      <c r="V93" s="180">
        <f>L93*U93</f>
        <v>235348.27410000001</v>
      </c>
      <c r="W93" s="190">
        <v>1.2</v>
      </c>
      <c r="X93" s="191">
        <f t="shared" si="1"/>
        <v>282417.92891999998</v>
      </c>
      <c r="Y93" s="181">
        <f t="shared" si="2"/>
        <v>17651.120557499999</v>
      </c>
      <c r="BP93" s="33"/>
      <c r="BQ93" s="41" t="s">
        <v>1400</v>
      </c>
      <c r="BR93" s="34"/>
    </row>
    <row r="94" spans="1:70" s="3" customFormat="1" ht="67.5" x14ac:dyDescent="0.25">
      <c r="A94" s="35" t="s">
        <v>1019</v>
      </c>
      <c r="B94" s="36" t="s">
        <v>132</v>
      </c>
      <c r="C94" s="316" t="s">
        <v>133</v>
      </c>
      <c r="D94" s="316"/>
      <c r="E94" s="316"/>
      <c r="F94" s="35" t="s">
        <v>109</v>
      </c>
      <c r="G94" s="55">
        <v>8</v>
      </c>
      <c r="H94" s="39" t="s">
        <v>134</v>
      </c>
      <c r="I94" s="39" t="s">
        <v>135</v>
      </c>
      <c r="J94" s="39">
        <v>4.09</v>
      </c>
      <c r="K94" s="37" t="s">
        <v>42</v>
      </c>
      <c r="L94" s="39">
        <v>14494.23</v>
      </c>
      <c r="M94" s="39">
        <v>9236.2199999999993</v>
      </c>
      <c r="N94" s="40" t="s">
        <v>4189</v>
      </c>
      <c r="O94" s="39">
        <v>280.08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335.29354403423872</v>
      </c>
      <c r="W94" s="159">
        <v>1.2</v>
      </c>
      <c r="X94" s="158">
        <f t="shared" si="1"/>
        <v>402.35225284108645</v>
      </c>
      <c r="Y94" s="181">
        <f t="shared" si="2"/>
        <v>50.294031605135807</v>
      </c>
      <c r="BP94" s="33"/>
      <c r="BQ94" s="41" t="s">
        <v>133</v>
      </c>
      <c r="BR94" s="34"/>
    </row>
    <row r="95" spans="1:70" s="3" customFormat="1" ht="18.75" x14ac:dyDescent="0.25">
      <c r="A95" s="47"/>
      <c r="B95" s="48"/>
      <c r="C95" s="48"/>
      <c r="D95" s="48"/>
      <c r="E95" s="49" t="s">
        <v>4190</v>
      </c>
      <c r="F95" s="49"/>
      <c r="G95" s="50"/>
      <c r="H95" s="51"/>
      <c r="I95" s="17"/>
      <c r="J95" s="17"/>
      <c r="K95" s="17"/>
      <c r="L95" s="52">
        <v>10111.19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18.75" x14ac:dyDescent="0.25">
      <c r="A96" s="47"/>
      <c r="B96" s="48"/>
      <c r="C96" s="48"/>
      <c r="D96" s="48"/>
      <c r="E96" s="49" t="s">
        <v>4191</v>
      </c>
      <c r="F96" s="49"/>
      <c r="G96" s="50"/>
      <c r="H96" s="51"/>
      <c r="I96" s="17"/>
      <c r="J96" s="17"/>
      <c r="K96" s="17"/>
      <c r="L96" s="52">
        <v>5316.19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18.7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29921.61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45" x14ac:dyDescent="0.25">
      <c r="A98" s="111" t="s">
        <v>168</v>
      </c>
      <c r="B98" s="112" t="s">
        <v>3877</v>
      </c>
      <c r="C98" s="305" t="s">
        <v>1429</v>
      </c>
      <c r="D98" s="305"/>
      <c r="E98" s="305"/>
      <c r="F98" s="111" t="s">
        <v>437</v>
      </c>
      <c r="G98" s="113">
        <v>8</v>
      </c>
      <c r="H98" s="114">
        <v>3276.91</v>
      </c>
      <c r="I98" s="114"/>
      <c r="J98" s="114"/>
      <c r="K98" s="144" t="s">
        <v>52</v>
      </c>
      <c r="L98" s="114">
        <v>163321.19</v>
      </c>
      <c r="M98" s="114"/>
      <c r="N98" s="115"/>
      <c r="O98" s="114"/>
      <c r="P98" s="189"/>
      <c r="Q98" s="189"/>
      <c r="R98" s="189"/>
      <c r="S98" s="189"/>
      <c r="T98" s="189"/>
      <c r="U98" s="189">
        <v>1.03</v>
      </c>
      <c r="V98" s="180">
        <f>L98*U98</f>
        <v>168220.82570000002</v>
      </c>
      <c r="W98" s="190">
        <v>1.2</v>
      </c>
      <c r="X98" s="191">
        <f t="shared" ref="X98:X156" si="3">V98*W98</f>
        <v>201864.99084000001</v>
      </c>
      <c r="Y98" s="181">
        <f t="shared" ref="Y98:Y156" si="4">X98/G98</f>
        <v>25233.123855000002</v>
      </c>
      <c r="BP98" s="33"/>
      <c r="BQ98" s="41" t="s">
        <v>1429</v>
      </c>
      <c r="BR98" s="34"/>
    </row>
    <row r="99" spans="1:70" s="3" customFormat="1" ht="67.5" x14ac:dyDescent="0.25">
      <c r="A99" s="35" t="s">
        <v>171</v>
      </c>
      <c r="B99" s="36" t="s">
        <v>429</v>
      </c>
      <c r="C99" s="316" t="s">
        <v>430</v>
      </c>
      <c r="D99" s="316"/>
      <c r="E99" s="316"/>
      <c r="F99" s="35" t="s">
        <v>109</v>
      </c>
      <c r="G99" s="55">
        <v>23</v>
      </c>
      <c r="H99" s="39" t="s">
        <v>431</v>
      </c>
      <c r="I99" s="39"/>
      <c r="J99" s="39">
        <v>7.45</v>
      </c>
      <c r="K99" s="37" t="s">
        <v>42</v>
      </c>
      <c r="L99" s="39">
        <v>40010.769999999997</v>
      </c>
      <c r="M99" s="39">
        <v>38544.01</v>
      </c>
      <c r="N99" s="40"/>
      <c r="O99" s="39">
        <v>1466.76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ref="V99:V156" si="5">O99*P99*Q99*R99*S99*T99*U99</f>
        <v>1755.9095924295204</v>
      </c>
      <c r="W99" s="159">
        <v>1.2</v>
      </c>
      <c r="X99" s="158">
        <f t="shared" si="3"/>
        <v>2107.0915109154244</v>
      </c>
      <c r="Y99" s="181">
        <f t="shared" si="4"/>
        <v>91.612674387627152</v>
      </c>
      <c r="BP99" s="33"/>
      <c r="BQ99" s="41" t="s">
        <v>430</v>
      </c>
      <c r="BR99" s="34"/>
    </row>
    <row r="100" spans="1:70" s="3" customFormat="1" ht="18.75" x14ac:dyDescent="0.25">
      <c r="A100" s="47"/>
      <c r="B100" s="48"/>
      <c r="C100" s="48"/>
      <c r="D100" s="48"/>
      <c r="E100" s="49" t="s">
        <v>4192</v>
      </c>
      <c r="F100" s="49"/>
      <c r="G100" s="50"/>
      <c r="H100" s="51"/>
      <c r="I100" s="17"/>
      <c r="J100" s="17"/>
      <c r="K100" s="17"/>
      <c r="L100" s="52">
        <v>36616.81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x14ac:dyDescent="0.25">
      <c r="A101" s="47"/>
      <c r="B101" s="48"/>
      <c r="C101" s="48"/>
      <c r="D101" s="48"/>
      <c r="E101" s="49" t="s">
        <v>4193</v>
      </c>
      <c r="F101" s="49"/>
      <c r="G101" s="50"/>
      <c r="H101" s="51"/>
      <c r="I101" s="17"/>
      <c r="J101" s="17"/>
      <c r="K101" s="17"/>
      <c r="L101" s="52">
        <v>20428.330000000002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18.7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97055.91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  <c r="BR102" s="34"/>
    </row>
    <row r="103" spans="1:70" s="3" customFormat="1" ht="67.5" x14ac:dyDescent="0.25">
      <c r="A103" s="35" t="s">
        <v>181</v>
      </c>
      <c r="B103" s="36" t="s">
        <v>4112</v>
      </c>
      <c r="C103" s="316" t="s">
        <v>1899</v>
      </c>
      <c r="D103" s="316"/>
      <c r="E103" s="316"/>
      <c r="F103" s="35" t="s">
        <v>437</v>
      </c>
      <c r="G103" s="55">
        <v>23</v>
      </c>
      <c r="H103" s="39">
        <v>2561.42</v>
      </c>
      <c r="I103" s="39"/>
      <c r="J103" s="39">
        <v>2561.42</v>
      </c>
      <c r="K103" s="37" t="s">
        <v>42</v>
      </c>
      <c r="L103" s="39">
        <v>504292.37</v>
      </c>
      <c r="M103" s="39"/>
      <c r="N103" s="40"/>
      <c r="O103" s="39">
        <v>504292.37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5"/>
        <v>603705.99816740083</v>
      </c>
      <c r="W103" s="159">
        <v>1.2</v>
      </c>
      <c r="X103" s="158">
        <f t="shared" si="3"/>
        <v>724447.197800881</v>
      </c>
      <c r="Y103" s="181">
        <f t="shared" si="4"/>
        <v>31497.704252212217</v>
      </c>
      <c r="BP103" s="33"/>
      <c r="BQ103" s="41" t="s">
        <v>1899</v>
      </c>
      <c r="BR103" s="34"/>
    </row>
    <row r="104" spans="1:70" s="3" customFormat="1" ht="18.75" x14ac:dyDescent="0.25">
      <c r="A104" s="351" t="s">
        <v>1681</v>
      </c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3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 t="s">
        <v>1681</v>
      </c>
    </row>
    <row r="105" spans="1:70" s="3" customFormat="1" ht="67.5" x14ac:dyDescent="0.25">
      <c r="A105" s="35" t="s">
        <v>185</v>
      </c>
      <c r="B105" s="36" t="s">
        <v>1682</v>
      </c>
      <c r="C105" s="316" t="s">
        <v>1683</v>
      </c>
      <c r="D105" s="316"/>
      <c r="E105" s="316"/>
      <c r="F105" s="35" t="s">
        <v>1684</v>
      </c>
      <c r="G105" s="58">
        <v>0.42749999999999999</v>
      </c>
      <c r="H105" s="39" t="s">
        <v>1685</v>
      </c>
      <c r="I105" s="39"/>
      <c r="J105" s="39"/>
      <c r="K105" s="37" t="s">
        <v>42</v>
      </c>
      <c r="L105" s="39">
        <v>25228.07</v>
      </c>
      <c r="M105" s="39">
        <v>25228.07</v>
      </c>
      <c r="N105" s="40"/>
      <c r="O105" s="39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 t="s">
        <v>1683</v>
      </c>
      <c r="BR105" s="34"/>
    </row>
    <row r="106" spans="1:70" s="3" customFormat="1" ht="18.75" x14ac:dyDescent="0.25">
      <c r="A106" s="42"/>
      <c r="B106" s="43"/>
      <c r="C106" s="44" t="s">
        <v>2713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/>
    </row>
    <row r="107" spans="1:70" s="3" customFormat="1" ht="18.75" x14ac:dyDescent="0.25">
      <c r="A107" s="47"/>
      <c r="B107" s="48"/>
      <c r="C107" s="48"/>
      <c r="D107" s="48"/>
      <c r="E107" s="49" t="s">
        <v>4194</v>
      </c>
      <c r="F107" s="49"/>
      <c r="G107" s="50"/>
      <c r="H107" s="51"/>
      <c r="I107" s="17"/>
      <c r="J107" s="17"/>
      <c r="K107" s="17"/>
      <c r="L107" s="52">
        <v>22452.98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18.75" x14ac:dyDescent="0.25">
      <c r="A108" s="47"/>
      <c r="B108" s="48"/>
      <c r="C108" s="48"/>
      <c r="D108" s="48"/>
      <c r="E108" s="49" t="s">
        <v>4195</v>
      </c>
      <c r="F108" s="49"/>
      <c r="G108" s="50"/>
      <c r="H108" s="51"/>
      <c r="I108" s="17"/>
      <c r="J108" s="17"/>
      <c r="K108" s="17"/>
      <c r="L108" s="52">
        <v>10091.23</v>
      </c>
      <c r="M108" s="53"/>
      <c r="N108" s="53"/>
      <c r="O108" s="54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  <c r="BR108" s="34"/>
    </row>
    <row r="109" spans="1:70" s="3" customFormat="1" ht="18.7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57772.28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x14ac:dyDescent="0.25">
      <c r="A110" s="35" t="s">
        <v>187</v>
      </c>
      <c r="B110" s="36" t="s">
        <v>1689</v>
      </c>
      <c r="C110" s="316" t="s">
        <v>1690</v>
      </c>
      <c r="D110" s="316"/>
      <c r="E110" s="316"/>
      <c r="F110" s="35" t="s">
        <v>1684</v>
      </c>
      <c r="G110" s="58">
        <v>0.42749999999999999</v>
      </c>
      <c r="H110" s="39" t="s">
        <v>1691</v>
      </c>
      <c r="I110" s="39"/>
      <c r="J110" s="39"/>
      <c r="K110" s="37" t="s">
        <v>42</v>
      </c>
      <c r="L110" s="39">
        <v>13939.21</v>
      </c>
      <c r="M110" s="39">
        <v>13939.21</v>
      </c>
      <c r="N110" s="40"/>
      <c r="O110" s="39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 t="s">
        <v>1690</v>
      </c>
      <c r="BR110" s="34"/>
    </row>
    <row r="111" spans="1:70" s="3" customFormat="1" ht="18.75" x14ac:dyDescent="0.25">
      <c r="A111" s="47"/>
      <c r="B111" s="48"/>
      <c r="C111" s="48"/>
      <c r="D111" s="48"/>
      <c r="E111" s="49" t="s">
        <v>4196</v>
      </c>
      <c r="F111" s="49"/>
      <c r="G111" s="50"/>
      <c r="H111" s="51"/>
      <c r="I111" s="17"/>
      <c r="J111" s="17"/>
      <c r="K111" s="17"/>
      <c r="L111" s="52">
        <v>12405.9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18.75" x14ac:dyDescent="0.25">
      <c r="A112" s="47"/>
      <c r="B112" s="48"/>
      <c r="C112" s="48"/>
      <c r="D112" s="48"/>
      <c r="E112" s="49" t="s">
        <v>4197</v>
      </c>
      <c r="F112" s="49"/>
      <c r="G112" s="50"/>
      <c r="H112" s="51"/>
      <c r="I112" s="17"/>
      <c r="J112" s="17"/>
      <c r="K112" s="17"/>
      <c r="L112" s="52">
        <v>5575.68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  <c r="BR112" s="34"/>
    </row>
    <row r="113" spans="1:70" s="3" customFormat="1" ht="18.7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31920.79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67.5" x14ac:dyDescent="0.25">
      <c r="A114" s="35" t="s">
        <v>196</v>
      </c>
      <c r="B114" s="36" t="s">
        <v>1010</v>
      </c>
      <c r="C114" s="316" t="s">
        <v>1695</v>
      </c>
      <c r="D114" s="316"/>
      <c r="E114" s="316"/>
      <c r="F114" s="35" t="s">
        <v>238</v>
      </c>
      <c r="G114" s="56">
        <v>1.71</v>
      </c>
      <c r="H114" s="39" t="s">
        <v>1011</v>
      </c>
      <c r="I114" s="39" t="s">
        <v>1012</v>
      </c>
      <c r="J114" s="39">
        <v>124.14</v>
      </c>
      <c r="K114" s="37" t="s">
        <v>42</v>
      </c>
      <c r="L114" s="39">
        <v>16840.73</v>
      </c>
      <c r="M114" s="39">
        <v>13113.47</v>
      </c>
      <c r="N114" s="40" t="s">
        <v>4198</v>
      </c>
      <c r="O114" s="39">
        <v>1817.26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5"/>
        <v>2175.5053764340928</v>
      </c>
      <c r="W114" s="159">
        <v>1.2</v>
      </c>
      <c r="X114" s="158">
        <f t="shared" si="3"/>
        <v>2610.6064517209111</v>
      </c>
      <c r="Y114" s="181">
        <f t="shared" si="4"/>
        <v>1526.670439602872</v>
      </c>
      <c r="BP114" s="33"/>
      <c r="BQ114" s="41" t="s">
        <v>1695</v>
      </c>
      <c r="BR114" s="34"/>
    </row>
    <row r="115" spans="1:70" s="3" customFormat="1" ht="18.75" x14ac:dyDescent="0.25">
      <c r="A115" s="42"/>
      <c r="B115" s="43"/>
      <c r="C115" s="44" t="s">
        <v>2719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18.75" x14ac:dyDescent="0.25">
      <c r="A116" s="47"/>
      <c r="B116" s="48"/>
      <c r="C116" s="48"/>
      <c r="D116" s="48"/>
      <c r="E116" s="49" t="s">
        <v>4199</v>
      </c>
      <c r="F116" s="49"/>
      <c r="G116" s="50"/>
      <c r="H116" s="51"/>
      <c r="I116" s="17"/>
      <c r="J116" s="17"/>
      <c r="K116" s="17"/>
      <c r="L116" s="52">
        <v>12952.14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18.75" x14ac:dyDescent="0.25">
      <c r="A117" s="47"/>
      <c r="B117" s="48"/>
      <c r="C117" s="48"/>
      <c r="D117" s="48"/>
      <c r="E117" s="49" t="s">
        <v>4200</v>
      </c>
      <c r="F117" s="49"/>
      <c r="G117" s="50"/>
      <c r="H117" s="51"/>
      <c r="I117" s="17"/>
      <c r="J117" s="17"/>
      <c r="K117" s="17"/>
      <c r="L117" s="52">
        <v>6809.89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  <c r="BR117" s="34"/>
    </row>
    <row r="118" spans="1:70" s="3" customFormat="1" ht="18.7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36602.76</v>
      </c>
      <c r="M118" s="53"/>
      <c r="N118" s="53"/>
      <c r="O118" s="54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812</v>
      </c>
      <c r="C119" s="316" t="s">
        <v>813</v>
      </c>
      <c r="D119" s="316"/>
      <c r="E119" s="316"/>
      <c r="F119" s="35" t="s">
        <v>238</v>
      </c>
      <c r="G119" s="56">
        <v>2.54</v>
      </c>
      <c r="H119" s="39" t="s">
        <v>1700</v>
      </c>
      <c r="I119" s="39" t="s">
        <v>815</v>
      </c>
      <c r="J119" s="39">
        <v>22.32</v>
      </c>
      <c r="K119" s="37" t="s">
        <v>42</v>
      </c>
      <c r="L119" s="39">
        <v>28647.99</v>
      </c>
      <c r="M119" s="39">
        <v>24993.37</v>
      </c>
      <c r="N119" s="40" t="s">
        <v>4201</v>
      </c>
      <c r="O119" s="39">
        <v>485.29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5"/>
        <v>580.95759777340675</v>
      </c>
      <c r="W119" s="159">
        <v>1.2</v>
      </c>
      <c r="X119" s="158">
        <f t="shared" si="3"/>
        <v>697.1491173280881</v>
      </c>
      <c r="Y119" s="181">
        <f t="shared" si="4"/>
        <v>274.46815642838112</v>
      </c>
      <c r="BP119" s="33"/>
      <c r="BQ119" s="41" t="s">
        <v>813</v>
      </c>
      <c r="BR119" s="34"/>
    </row>
    <row r="120" spans="1:70" s="3" customFormat="1" ht="18.75" x14ac:dyDescent="0.25">
      <c r="A120" s="42"/>
      <c r="B120" s="43"/>
      <c r="C120" s="44" t="s">
        <v>4202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  <c r="BR120" s="34"/>
    </row>
    <row r="121" spans="1:70" s="3" customFormat="1" ht="18.75" x14ac:dyDescent="0.25">
      <c r="A121" s="47"/>
      <c r="B121" s="48"/>
      <c r="C121" s="48"/>
      <c r="D121" s="48"/>
      <c r="E121" s="49" t="s">
        <v>4203</v>
      </c>
      <c r="F121" s="49"/>
      <c r="G121" s="50"/>
      <c r="H121" s="51"/>
      <c r="I121" s="17"/>
      <c r="J121" s="17"/>
      <c r="K121" s="17"/>
      <c r="L121" s="52">
        <v>24634.89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18.75" x14ac:dyDescent="0.25">
      <c r="A122" s="47"/>
      <c r="B122" s="48"/>
      <c r="C122" s="48"/>
      <c r="D122" s="48"/>
      <c r="E122" s="49" t="s">
        <v>4204</v>
      </c>
      <c r="F122" s="49"/>
      <c r="G122" s="50"/>
      <c r="H122" s="51"/>
      <c r="I122" s="17"/>
      <c r="J122" s="17"/>
      <c r="K122" s="17"/>
      <c r="L122" s="52">
        <v>12952.36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18.7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66235.240000000005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67.5" x14ac:dyDescent="0.25">
      <c r="A124" s="35" t="s">
        <v>200</v>
      </c>
      <c r="B124" s="36" t="s">
        <v>2726</v>
      </c>
      <c r="C124" s="316" t="s">
        <v>822</v>
      </c>
      <c r="D124" s="316"/>
      <c r="E124" s="316"/>
      <c r="F124" s="35" t="s">
        <v>265</v>
      </c>
      <c r="G124" s="55">
        <v>425</v>
      </c>
      <c r="H124" s="39">
        <v>35.549999999999997</v>
      </c>
      <c r="I124" s="39"/>
      <c r="J124" s="39">
        <v>35.549999999999997</v>
      </c>
      <c r="K124" s="37" t="s">
        <v>42</v>
      </c>
      <c r="L124" s="39">
        <v>129330.9</v>
      </c>
      <c r="M124" s="39"/>
      <c r="N124" s="40"/>
      <c r="O124" s="39">
        <v>129330.9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5"/>
        <v>154826.53461203133</v>
      </c>
      <c r="W124" s="159">
        <v>1.2</v>
      </c>
      <c r="X124" s="158">
        <f t="shared" si="3"/>
        <v>185791.84153443758</v>
      </c>
      <c r="Y124" s="181">
        <f t="shared" si="4"/>
        <v>437.15727419867665</v>
      </c>
      <c r="BP124" s="33"/>
      <c r="BQ124" s="41" t="s">
        <v>822</v>
      </c>
      <c r="BR124" s="34"/>
    </row>
    <row r="125" spans="1:70" s="3" customFormat="1" ht="67.5" x14ac:dyDescent="0.25">
      <c r="A125" s="35" t="s">
        <v>202</v>
      </c>
      <c r="B125" s="36" t="s">
        <v>2727</v>
      </c>
      <c r="C125" s="316" t="s">
        <v>824</v>
      </c>
      <c r="D125" s="316"/>
      <c r="E125" s="316"/>
      <c r="F125" s="35" t="s">
        <v>437</v>
      </c>
      <c r="G125" s="55">
        <v>608</v>
      </c>
      <c r="H125" s="39">
        <v>48.46</v>
      </c>
      <c r="I125" s="39"/>
      <c r="J125" s="39">
        <v>48.46</v>
      </c>
      <c r="K125" s="37" t="s">
        <v>42</v>
      </c>
      <c r="L125" s="39">
        <v>252209.1</v>
      </c>
      <c r="M125" s="39"/>
      <c r="N125" s="40"/>
      <c r="O125" s="39">
        <v>252209.1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301928.31682621303</v>
      </c>
      <c r="W125" s="159">
        <v>1.2</v>
      </c>
      <c r="X125" s="158">
        <f t="shared" si="3"/>
        <v>362313.98019145563</v>
      </c>
      <c r="Y125" s="181">
        <f t="shared" si="4"/>
        <v>595.91115163068355</v>
      </c>
      <c r="BP125" s="33"/>
      <c r="BQ125" s="41" t="s">
        <v>824</v>
      </c>
      <c r="BR125" s="34"/>
    </row>
    <row r="126" spans="1:70" s="3" customFormat="1" ht="67.5" x14ac:dyDescent="0.25">
      <c r="A126" s="35" t="s">
        <v>211</v>
      </c>
      <c r="B126" s="36" t="s">
        <v>2076</v>
      </c>
      <c r="C126" s="316" t="s">
        <v>1727</v>
      </c>
      <c r="D126" s="316"/>
      <c r="E126" s="316"/>
      <c r="F126" s="35" t="s">
        <v>437</v>
      </c>
      <c r="G126" s="55">
        <v>10</v>
      </c>
      <c r="H126" s="39">
        <v>389.35</v>
      </c>
      <c r="I126" s="39"/>
      <c r="J126" s="39">
        <v>389.35</v>
      </c>
      <c r="K126" s="37" t="s">
        <v>42</v>
      </c>
      <c r="L126" s="39">
        <v>33328.36</v>
      </c>
      <c r="M126" s="39"/>
      <c r="N126" s="40"/>
      <c r="O126" s="39">
        <v>33328.36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5"/>
        <v>39898.543063585268</v>
      </c>
      <c r="W126" s="159">
        <v>1.2</v>
      </c>
      <c r="X126" s="158">
        <f t="shared" si="3"/>
        <v>47878.251676302323</v>
      </c>
      <c r="Y126" s="181">
        <f t="shared" si="4"/>
        <v>4787.8251676302325</v>
      </c>
      <c r="BP126" s="33"/>
      <c r="BQ126" s="41" t="s">
        <v>1727</v>
      </c>
      <c r="BR126" s="34"/>
    </row>
    <row r="127" spans="1:70" s="3" customFormat="1" ht="67.5" x14ac:dyDescent="0.25">
      <c r="A127" s="35" t="s">
        <v>213</v>
      </c>
      <c r="B127" s="36" t="s">
        <v>849</v>
      </c>
      <c r="C127" s="316" t="s">
        <v>850</v>
      </c>
      <c r="D127" s="316"/>
      <c r="E127" s="316"/>
      <c r="F127" s="35" t="s">
        <v>520</v>
      </c>
      <c r="G127" s="38">
        <v>0.8</v>
      </c>
      <c r="H127" s="39" t="s">
        <v>851</v>
      </c>
      <c r="I127" s="39" t="s">
        <v>852</v>
      </c>
      <c r="J127" s="39">
        <v>69.58</v>
      </c>
      <c r="K127" s="37" t="s">
        <v>42</v>
      </c>
      <c r="L127" s="39">
        <v>5119.37</v>
      </c>
      <c r="M127" s="39">
        <v>3954.41</v>
      </c>
      <c r="N127" s="40" t="s">
        <v>2728</v>
      </c>
      <c r="O127" s="39">
        <v>476.48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5"/>
        <v>570.41083926533167</v>
      </c>
      <c r="W127" s="159">
        <v>1.2</v>
      </c>
      <c r="X127" s="158">
        <f t="shared" si="3"/>
        <v>684.49300711839794</v>
      </c>
      <c r="Y127" s="181">
        <f t="shared" si="4"/>
        <v>855.61625889799734</v>
      </c>
      <c r="BP127" s="33"/>
      <c r="BQ127" s="41" t="s">
        <v>850</v>
      </c>
      <c r="BR127" s="34"/>
    </row>
    <row r="128" spans="1:70" s="3" customFormat="1" ht="18.75" x14ac:dyDescent="0.25">
      <c r="A128" s="42"/>
      <c r="B128" s="43"/>
      <c r="C128" s="44" t="s">
        <v>2729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18.75" x14ac:dyDescent="0.25">
      <c r="A129" s="47"/>
      <c r="B129" s="48"/>
      <c r="C129" s="48"/>
      <c r="D129" s="48"/>
      <c r="E129" s="49" t="s">
        <v>2730</v>
      </c>
      <c r="F129" s="49"/>
      <c r="G129" s="50"/>
      <c r="H129" s="51"/>
      <c r="I129" s="17"/>
      <c r="J129" s="17"/>
      <c r="K129" s="17"/>
      <c r="L129" s="52">
        <v>3929.47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18.75" x14ac:dyDescent="0.25">
      <c r="A130" s="47"/>
      <c r="B130" s="48"/>
      <c r="C130" s="48"/>
      <c r="D130" s="48"/>
      <c r="E130" s="49" t="s">
        <v>2731</v>
      </c>
      <c r="F130" s="49"/>
      <c r="G130" s="50"/>
      <c r="H130" s="51"/>
      <c r="I130" s="17"/>
      <c r="J130" s="17"/>
      <c r="K130" s="17"/>
      <c r="L130" s="52">
        <v>2066.0100000000002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  <c r="BR130" s="34"/>
    </row>
    <row r="131" spans="1:70" s="3" customFormat="1" ht="18.7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11114.85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67.5" x14ac:dyDescent="0.25">
      <c r="A132" s="35" t="s">
        <v>215</v>
      </c>
      <c r="B132" s="36" t="s">
        <v>1737</v>
      </c>
      <c r="C132" s="316" t="s">
        <v>1738</v>
      </c>
      <c r="D132" s="316"/>
      <c r="E132" s="316"/>
      <c r="F132" s="35" t="s">
        <v>1739</v>
      </c>
      <c r="G132" s="55">
        <v>8</v>
      </c>
      <c r="H132" s="39" t="s">
        <v>1740</v>
      </c>
      <c r="I132" s="39"/>
      <c r="J132" s="39">
        <v>791.2</v>
      </c>
      <c r="K132" s="37" t="s">
        <v>42</v>
      </c>
      <c r="L132" s="39">
        <v>73978.31</v>
      </c>
      <c r="M132" s="39">
        <v>19796.93</v>
      </c>
      <c r="N132" s="40"/>
      <c r="O132" s="39">
        <v>54181.38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5"/>
        <v>64862.421168472669</v>
      </c>
      <c r="W132" s="159">
        <v>1.2</v>
      </c>
      <c r="X132" s="158">
        <f t="shared" si="3"/>
        <v>77834.905402167205</v>
      </c>
      <c r="Y132" s="181">
        <f t="shared" si="4"/>
        <v>9729.3631752709007</v>
      </c>
      <c r="BP132" s="33"/>
      <c r="BQ132" s="41" t="s">
        <v>1738</v>
      </c>
      <c r="BR132" s="34"/>
    </row>
    <row r="133" spans="1:70" s="3" customFormat="1" ht="18.75" x14ac:dyDescent="0.25">
      <c r="A133" s="47"/>
      <c r="B133" s="48"/>
      <c r="C133" s="48"/>
      <c r="D133" s="48"/>
      <c r="E133" s="49" t="s">
        <v>2732</v>
      </c>
      <c r="F133" s="49"/>
      <c r="G133" s="50"/>
      <c r="H133" s="51"/>
      <c r="I133" s="17"/>
      <c r="J133" s="17"/>
      <c r="K133" s="17"/>
      <c r="L133" s="52">
        <v>17619.27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  <c r="BR133" s="34"/>
    </row>
    <row r="134" spans="1:70" s="3" customFormat="1" ht="18.75" x14ac:dyDescent="0.25">
      <c r="A134" s="47"/>
      <c r="B134" s="48"/>
      <c r="C134" s="48"/>
      <c r="D134" s="48"/>
      <c r="E134" s="49" t="s">
        <v>2733</v>
      </c>
      <c r="F134" s="49"/>
      <c r="G134" s="50"/>
      <c r="H134" s="51"/>
      <c r="I134" s="17"/>
      <c r="J134" s="17"/>
      <c r="K134" s="17"/>
      <c r="L134" s="52">
        <v>7918.77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18.75" x14ac:dyDescent="0.25">
      <c r="A135" s="47"/>
      <c r="B135" s="48"/>
      <c r="C135" s="48"/>
      <c r="D135" s="48"/>
      <c r="E135" s="49" t="s">
        <v>47</v>
      </c>
      <c r="F135" s="49"/>
      <c r="G135" s="50"/>
      <c r="H135" s="51"/>
      <c r="I135" s="17"/>
      <c r="J135" s="17"/>
      <c r="K135" s="17"/>
      <c r="L135" s="52">
        <v>99516.35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67.5" x14ac:dyDescent="0.25">
      <c r="A136" s="35" t="s">
        <v>217</v>
      </c>
      <c r="B136" s="36" t="s">
        <v>2734</v>
      </c>
      <c r="C136" s="316" t="s">
        <v>1752</v>
      </c>
      <c r="D136" s="316"/>
      <c r="E136" s="316"/>
      <c r="F136" s="35" t="s">
        <v>437</v>
      </c>
      <c r="G136" s="55">
        <v>8</v>
      </c>
      <c r="H136" s="39">
        <v>148.94999999999999</v>
      </c>
      <c r="I136" s="39"/>
      <c r="J136" s="39">
        <v>148.94999999999999</v>
      </c>
      <c r="K136" s="37" t="s">
        <v>42</v>
      </c>
      <c r="L136" s="39">
        <v>10200.1</v>
      </c>
      <c r="M136" s="39"/>
      <c r="N136" s="40"/>
      <c r="O136" s="39">
        <v>10200.1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5"/>
        <v>12210.895738730504</v>
      </c>
      <c r="W136" s="159">
        <v>1.2</v>
      </c>
      <c r="X136" s="158">
        <f t="shared" si="3"/>
        <v>14653.074886476605</v>
      </c>
      <c r="Y136" s="181">
        <f t="shared" si="4"/>
        <v>1831.6343608095756</v>
      </c>
      <c r="BP136" s="33"/>
      <c r="BQ136" s="41" t="s">
        <v>1752</v>
      </c>
      <c r="BR136" s="34"/>
    </row>
    <row r="137" spans="1:70" s="3" customFormat="1" ht="18.75" x14ac:dyDescent="0.25">
      <c r="A137" s="351" t="s">
        <v>1443</v>
      </c>
      <c r="B137" s="352"/>
      <c r="C137" s="352"/>
      <c r="D137" s="352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3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 t="s">
        <v>1443</v>
      </c>
    </row>
    <row r="138" spans="1:70" s="3" customFormat="1" ht="67.5" x14ac:dyDescent="0.25">
      <c r="A138" s="35" t="s">
        <v>219</v>
      </c>
      <c r="B138" s="36" t="s">
        <v>324</v>
      </c>
      <c r="C138" s="316" t="s">
        <v>325</v>
      </c>
      <c r="D138" s="316"/>
      <c r="E138" s="316"/>
      <c r="F138" s="35" t="s">
        <v>326</v>
      </c>
      <c r="G138" s="55">
        <v>10</v>
      </c>
      <c r="H138" s="39" t="s">
        <v>1204</v>
      </c>
      <c r="I138" s="39"/>
      <c r="J138" s="39">
        <v>1.55</v>
      </c>
      <c r="K138" s="37" t="s">
        <v>42</v>
      </c>
      <c r="L138" s="39">
        <v>1928.21</v>
      </c>
      <c r="M138" s="39">
        <v>1795.53</v>
      </c>
      <c r="N138" s="40"/>
      <c r="O138" s="39">
        <v>132.68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5"/>
        <v>158.83585912047559</v>
      </c>
      <c r="W138" s="159">
        <v>1.2</v>
      </c>
      <c r="X138" s="158">
        <f t="shared" si="3"/>
        <v>190.60303094457069</v>
      </c>
      <c r="Y138" s="181">
        <f t="shared" si="4"/>
        <v>19.060303094457069</v>
      </c>
      <c r="BP138" s="33"/>
      <c r="BQ138" s="41" t="s">
        <v>325</v>
      </c>
      <c r="BR138" s="34"/>
    </row>
    <row r="139" spans="1:70" s="3" customFormat="1" ht="18.75" x14ac:dyDescent="0.25">
      <c r="A139" s="47"/>
      <c r="B139" s="48"/>
      <c r="C139" s="48"/>
      <c r="D139" s="48"/>
      <c r="E139" s="49" t="s">
        <v>1444</v>
      </c>
      <c r="F139" s="49"/>
      <c r="G139" s="50"/>
      <c r="H139" s="51"/>
      <c r="I139" s="17"/>
      <c r="J139" s="17"/>
      <c r="K139" s="17"/>
      <c r="L139" s="52">
        <v>1741.66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/>
    </row>
    <row r="140" spans="1:70" s="3" customFormat="1" ht="18.75" x14ac:dyDescent="0.25">
      <c r="A140" s="47"/>
      <c r="B140" s="48"/>
      <c r="C140" s="48"/>
      <c r="D140" s="48"/>
      <c r="E140" s="49" t="s">
        <v>1445</v>
      </c>
      <c r="F140" s="49"/>
      <c r="G140" s="50"/>
      <c r="H140" s="51"/>
      <c r="I140" s="17"/>
      <c r="J140" s="17"/>
      <c r="K140" s="17"/>
      <c r="L140" s="52">
        <v>915.72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x14ac:dyDescent="0.25">
      <c r="A141" s="47"/>
      <c r="B141" s="48"/>
      <c r="C141" s="48"/>
      <c r="D141" s="48"/>
      <c r="E141" s="49" t="s">
        <v>47</v>
      </c>
      <c r="F141" s="49"/>
      <c r="G141" s="50"/>
      <c r="H141" s="51"/>
      <c r="I141" s="17"/>
      <c r="J141" s="17"/>
      <c r="K141" s="17"/>
      <c r="L141" s="52">
        <v>4585.59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67.5" x14ac:dyDescent="0.25">
      <c r="A142" s="35" t="s">
        <v>221</v>
      </c>
      <c r="B142" s="36" t="s">
        <v>2700</v>
      </c>
      <c r="C142" s="316" t="s">
        <v>1447</v>
      </c>
      <c r="D142" s="316"/>
      <c r="E142" s="316"/>
      <c r="F142" s="35" t="s">
        <v>437</v>
      </c>
      <c r="G142" s="55">
        <v>1</v>
      </c>
      <c r="H142" s="39">
        <v>814.25</v>
      </c>
      <c r="I142" s="39"/>
      <c r="J142" s="39">
        <v>814.25</v>
      </c>
      <c r="K142" s="37" t="s">
        <v>42</v>
      </c>
      <c r="L142" s="39">
        <v>6969.98</v>
      </c>
      <c r="M142" s="39"/>
      <c r="N142" s="40"/>
      <c r="O142" s="39">
        <v>6969.98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5"/>
        <v>8344.0063412159525</v>
      </c>
      <c r="W142" s="159">
        <v>1.2</v>
      </c>
      <c r="X142" s="158">
        <f t="shared" si="3"/>
        <v>10012.807609459143</v>
      </c>
      <c r="Y142" s="181">
        <f t="shared" si="4"/>
        <v>10012.807609459143</v>
      </c>
      <c r="BP142" s="33"/>
      <c r="BQ142" s="41" t="s">
        <v>1447</v>
      </c>
      <c r="BR142" s="34"/>
    </row>
    <row r="143" spans="1:70" s="3" customFormat="1" ht="67.5" x14ac:dyDescent="0.25">
      <c r="A143" s="35" t="s">
        <v>230</v>
      </c>
      <c r="B143" s="36" t="s">
        <v>2701</v>
      </c>
      <c r="C143" s="316" t="s">
        <v>1449</v>
      </c>
      <c r="D143" s="316"/>
      <c r="E143" s="316"/>
      <c r="F143" s="35" t="s">
        <v>437</v>
      </c>
      <c r="G143" s="55">
        <v>1</v>
      </c>
      <c r="H143" s="39">
        <v>181.62</v>
      </c>
      <c r="I143" s="39"/>
      <c r="J143" s="39">
        <v>181.62</v>
      </c>
      <c r="K143" s="37" t="s">
        <v>42</v>
      </c>
      <c r="L143" s="39">
        <v>1554.67</v>
      </c>
      <c r="M143" s="39"/>
      <c r="N143" s="40"/>
      <c r="O143" s="39">
        <v>1554.67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5"/>
        <v>1861.1497218784277</v>
      </c>
      <c r="W143" s="159">
        <v>1.2</v>
      </c>
      <c r="X143" s="158">
        <f t="shared" si="3"/>
        <v>2233.3796662541131</v>
      </c>
      <c r="Y143" s="181">
        <f t="shared" si="4"/>
        <v>2233.3796662541131</v>
      </c>
      <c r="BP143" s="33"/>
      <c r="BQ143" s="41" t="s">
        <v>1449</v>
      </c>
      <c r="BR143" s="34"/>
    </row>
    <row r="144" spans="1:70" s="3" customFormat="1" ht="67.5" x14ac:dyDescent="0.25">
      <c r="A144" s="35" t="s">
        <v>232</v>
      </c>
      <c r="B144" s="36" t="s">
        <v>2702</v>
      </c>
      <c r="C144" s="316" t="s">
        <v>1451</v>
      </c>
      <c r="D144" s="316"/>
      <c r="E144" s="316"/>
      <c r="F144" s="35" t="s">
        <v>437</v>
      </c>
      <c r="G144" s="55">
        <v>1</v>
      </c>
      <c r="H144" s="39">
        <v>2214.5700000000002</v>
      </c>
      <c r="I144" s="39"/>
      <c r="J144" s="39">
        <v>2214.5700000000002</v>
      </c>
      <c r="K144" s="37" t="s">
        <v>42</v>
      </c>
      <c r="L144" s="39">
        <v>18956.72</v>
      </c>
      <c r="M144" s="39"/>
      <c r="N144" s="40"/>
      <c r="O144" s="39">
        <v>18956.72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5"/>
        <v>22693.751185606736</v>
      </c>
      <c r="W144" s="159">
        <v>1.2</v>
      </c>
      <c r="X144" s="158">
        <f t="shared" si="3"/>
        <v>27232.501422728081</v>
      </c>
      <c r="Y144" s="181">
        <f t="shared" si="4"/>
        <v>27232.501422728081</v>
      </c>
      <c r="BP144" s="33"/>
      <c r="BQ144" s="41" t="s">
        <v>1451</v>
      </c>
      <c r="BR144" s="34"/>
    </row>
    <row r="145" spans="1:70" s="3" customFormat="1" ht="18.75" x14ac:dyDescent="0.25">
      <c r="A145" s="351" t="s">
        <v>2737</v>
      </c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3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 t="s">
        <v>2737</v>
      </c>
    </row>
    <row r="146" spans="1:70" s="3" customFormat="1" ht="67.5" x14ac:dyDescent="0.25">
      <c r="A146" s="35" t="s">
        <v>235</v>
      </c>
      <c r="B146" s="36" t="s">
        <v>737</v>
      </c>
      <c r="C146" s="316" t="s">
        <v>738</v>
      </c>
      <c r="D146" s="316"/>
      <c r="E146" s="316"/>
      <c r="F146" s="35" t="s">
        <v>739</v>
      </c>
      <c r="G146" s="38">
        <v>3.3</v>
      </c>
      <c r="H146" s="39" t="s">
        <v>2086</v>
      </c>
      <c r="I146" s="39" t="s">
        <v>741</v>
      </c>
      <c r="J146" s="39">
        <v>43.08</v>
      </c>
      <c r="K146" s="37" t="s">
        <v>42</v>
      </c>
      <c r="L146" s="39">
        <v>19618.97</v>
      </c>
      <c r="M146" s="39">
        <v>15470.61</v>
      </c>
      <c r="N146" s="40" t="s">
        <v>4205</v>
      </c>
      <c r="O146" s="39">
        <v>1216.92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5"/>
        <v>1456.8174079054054</v>
      </c>
      <c r="W146" s="159">
        <v>1.2</v>
      </c>
      <c r="X146" s="158">
        <f t="shared" si="3"/>
        <v>1748.1808894864864</v>
      </c>
      <c r="Y146" s="181">
        <f t="shared" si="4"/>
        <v>529.75178469287471</v>
      </c>
      <c r="BP146" s="33"/>
      <c r="BQ146" s="41" t="s">
        <v>738</v>
      </c>
      <c r="BR146" s="34"/>
    </row>
    <row r="147" spans="1:70" s="3" customFormat="1" ht="18.75" x14ac:dyDescent="0.25">
      <c r="A147" s="42"/>
      <c r="B147" s="43"/>
      <c r="C147" s="44" t="s">
        <v>4206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18.75" x14ac:dyDescent="0.25">
      <c r="A148" s="47"/>
      <c r="B148" s="48"/>
      <c r="C148" s="48"/>
      <c r="D148" s="48"/>
      <c r="E148" s="49" t="s">
        <v>4207</v>
      </c>
      <c r="F148" s="49"/>
      <c r="G148" s="50"/>
      <c r="H148" s="51"/>
      <c r="I148" s="17"/>
      <c r="J148" s="17"/>
      <c r="K148" s="17"/>
      <c r="L148" s="52">
        <v>15413.71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0" s="3" customFormat="1" ht="18.75" x14ac:dyDescent="0.25">
      <c r="A149" s="47"/>
      <c r="B149" s="48"/>
      <c r="C149" s="48"/>
      <c r="D149" s="48"/>
      <c r="E149" s="49" t="s">
        <v>4208</v>
      </c>
      <c r="F149" s="49"/>
      <c r="G149" s="50"/>
      <c r="H149" s="51"/>
      <c r="I149" s="17"/>
      <c r="J149" s="17"/>
      <c r="K149" s="17"/>
      <c r="L149" s="52">
        <v>8104.11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43136.79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67.5" x14ac:dyDescent="0.25">
      <c r="A151" s="35" t="s">
        <v>245</v>
      </c>
      <c r="B151" s="36" t="s">
        <v>2742</v>
      </c>
      <c r="C151" s="316" t="s">
        <v>2093</v>
      </c>
      <c r="D151" s="316"/>
      <c r="E151" s="316"/>
      <c r="F151" s="35" t="s">
        <v>265</v>
      </c>
      <c r="G151" s="38">
        <v>846.6</v>
      </c>
      <c r="H151" s="39">
        <v>23.04</v>
      </c>
      <c r="I151" s="39"/>
      <c r="J151" s="39">
        <v>23.04</v>
      </c>
      <c r="K151" s="37" t="s">
        <v>42</v>
      </c>
      <c r="L151" s="39">
        <v>166968.48000000001</v>
      </c>
      <c r="M151" s="39"/>
      <c r="N151" s="40"/>
      <c r="O151" s="39">
        <v>166968.48000000001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199883.79534850732</v>
      </c>
      <c r="W151" s="159">
        <v>1.2</v>
      </c>
      <c r="X151" s="158">
        <f t="shared" si="3"/>
        <v>239860.55441820878</v>
      </c>
      <c r="Y151" s="181">
        <f t="shared" si="4"/>
        <v>283.3221762558573</v>
      </c>
      <c r="BP151" s="33"/>
      <c r="BQ151" s="41" t="s">
        <v>2093</v>
      </c>
      <c r="BR151" s="34"/>
    </row>
    <row r="152" spans="1:70" s="3" customFormat="1" ht="18.75" x14ac:dyDescent="0.25">
      <c r="A152" s="42"/>
      <c r="B152" s="43"/>
      <c r="C152" s="44" t="s">
        <v>4209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3580</v>
      </c>
      <c r="C153" s="316" t="s">
        <v>2147</v>
      </c>
      <c r="D153" s="316"/>
      <c r="E153" s="316"/>
      <c r="F153" s="35" t="s">
        <v>437</v>
      </c>
      <c r="G153" s="55">
        <v>8</v>
      </c>
      <c r="H153" s="39">
        <v>3350.24</v>
      </c>
      <c r="I153" s="39"/>
      <c r="J153" s="39">
        <v>3350.24</v>
      </c>
      <c r="K153" s="37" t="s">
        <v>42</v>
      </c>
      <c r="L153" s="39">
        <v>229424.44</v>
      </c>
      <c r="M153" s="39"/>
      <c r="N153" s="40"/>
      <c r="O153" s="39">
        <v>229424.44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274652.00505452219</v>
      </c>
      <c r="W153" s="159">
        <v>1.2</v>
      </c>
      <c r="X153" s="158">
        <f t="shared" si="3"/>
        <v>329582.40606542659</v>
      </c>
      <c r="Y153" s="181">
        <f t="shared" si="4"/>
        <v>41197.800758178324</v>
      </c>
      <c r="BP153" s="33"/>
      <c r="BQ153" s="41" t="s">
        <v>2147</v>
      </c>
      <c r="BR153" s="34"/>
    </row>
    <row r="154" spans="1:70" s="3" customFormat="1" ht="67.5" x14ac:dyDescent="0.25">
      <c r="A154" s="35" t="s">
        <v>288</v>
      </c>
      <c r="B154" s="36" t="s">
        <v>3580</v>
      </c>
      <c r="C154" s="316" t="s">
        <v>2153</v>
      </c>
      <c r="D154" s="316"/>
      <c r="E154" s="316"/>
      <c r="F154" s="35" t="s">
        <v>437</v>
      </c>
      <c r="G154" s="55">
        <v>14</v>
      </c>
      <c r="H154" s="39">
        <v>17.04</v>
      </c>
      <c r="I154" s="39"/>
      <c r="J154" s="39">
        <v>17.04</v>
      </c>
      <c r="K154" s="37" t="s">
        <v>42</v>
      </c>
      <c r="L154" s="39">
        <v>2042.07</v>
      </c>
      <c r="M154" s="39"/>
      <c r="N154" s="40"/>
      <c r="O154" s="39">
        <v>2042.07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5"/>
        <v>2444.6332743001922</v>
      </c>
      <c r="W154" s="159">
        <v>1.2</v>
      </c>
      <c r="X154" s="158">
        <f t="shared" si="3"/>
        <v>2933.5599291602307</v>
      </c>
      <c r="Y154" s="181">
        <f t="shared" si="4"/>
        <v>209.53999494001647</v>
      </c>
      <c r="BP154" s="33"/>
      <c r="BQ154" s="41" t="s">
        <v>2153</v>
      </c>
      <c r="BR154" s="34"/>
    </row>
    <row r="155" spans="1:70" s="3" customFormat="1" ht="67.5" x14ac:dyDescent="0.25">
      <c r="A155" s="35" t="s">
        <v>300</v>
      </c>
      <c r="B155" s="36" t="s">
        <v>3580</v>
      </c>
      <c r="C155" s="316" t="s">
        <v>2155</v>
      </c>
      <c r="D155" s="316"/>
      <c r="E155" s="316"/>
      <c r="F155" s="35" t="s">
        <v>437</v>
      </c>
      <c r="G155" s="55">
        <v>14</v>
      </c>
      <c r="H155" s="39">
        <v>67.52</v>
      </c>
      <c r="I155" s="39"/>
      <c r="J155" s="39">
        <v>67.52</v>
      </c>
      <c r="K155" s="37" t="s">
        <v>42</v>
      </c>
      <c r="L155" s="39">
        <v>8091.6</v>
      </c>
      <c r="M155" s="39"/>
      <c r="N155" s="40"/>
      <c r="O155" s="39">
        <v>8091.6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5"/>
        <v>9686.7367927286759</v>
      </c>
      <c r="W155" s="159">
        <v>1.2</v>
      </c>
      <c r="X155" s="158">
        <f t="shared" si="3"/>
        <v>11624.08415127441</v>
      </c>
      <c r="Y155" s="181">
        <f t="shared" si="4"/>
        <v>830.29172509102932</v>
      </c>
      <c r="BP155" s="33"/>
      <c r="BQ155" s="41" t="s">
        <v>2155</v>
      </c>
      <c r="BR155" s="34"/>
    </row>
    <row r="156" spans="1:70" s="3" customFormat="1" ht="67.5" x14ac:dyDescent="0.25">
      <c r="A156" s="35" t="s">
        <v>309</v>
      </c>
      <c r="B156" s="36" t="s">
        <v>2214</v>
      </c>
      <c r="C156" s="316" t="s">
        <v>2215</v>
      </c>
      <c r="D156" s="316"/>
      <c r="E156" s="316"/>
      <c r="F156" s="35" t="s">
        <v>739</v>
      </c>
      <c r="G156" s="55">
        <v>5</v>
      </c>
      <c r="H156" s="39" t="s">
        <v>2216</v>
      </c>
      <c r="I156" s="39" t="s">
        <v>2217</v>
      </c>
      <c r="J156" s="39">
        <v>422.51</v>
      </c>
      <c r="K156" s="37" t="s">
        <v>42</v>
      </c>
      <c r="L156" s="39">
        <v>166148.59</v>
      </c>
      <c r="M156" s="39">
        <v>32324.69</v>
      </c>
      <c r="N156" s="40" t="s">
        <v>4210</v>
      </c>
      <c r="O156" s="39">
        <v>18083.43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5"/>
        <v>21648.305244912433</v>
      </c>
      <c r="W156" s="159">
        <v>1.2</v>
      </c>
      <c r="X156" s="158">
        <f t="shared" si="3"/>
        <v>25977.966293894919</v>
      </c>
      <c r="Y156" s="181">
        <f t="shared" si="4"/>
        <v>5195.5932587789839</v>
      </c>
      <c r="BP156" s="33"/>
      <c r="BQ156" s="41" t="s">
        <v>2215</v>
      </c>
      <c r="BR156" s="34"/>
    </row>
    <row r="157" spans="1:70" s="3" customFormat="1" ht="18.75" x14ac:dyDescent="0.25">
      <c r="A157" s="42"/>
      <c r="B157" s="43"/>
      <c r="C157" s="44" t="s">
        <v>4211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18.75" x14ac:dyDescent="0.25">
      <c r="A158" s="47"/>
      <c r="B158" s="48"/>
      <c r="C158" s="48"/>
      <c r="D158" s="48"/>
      <c r="E158" s="49" t="s">
        <v>4212</v>
      </c>
      <c r="F158" s="49"/>
      <c r="G158" s="50"/>
      <c r="H158" s="51"/>
      <c r="I158" s="17"/>
      <c r="J158" s="17"/>
      <c r="K158" s="17"/>
      <c r="L158" s="52">
        <v>64769.49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  <c r="BR158" s="34"/>
    </row>
    <row r="159" spans="1:70" s="3" customFormat="1" ht="18.75" x14ac:dyDescent="0.25">
      <c r="A159" s="47"/>
      <c r="B159" s="48"/>
      <c r="C159" s="48"/>
      <c r="D159" s="48"/>
      <c r="E159" s="49" t="s">
        <v>4213</v>
      </c>
      <c r="F159" s="49"/>
      <c r="G159" s="50"/>
      <c r="H159" s="51"/>
      <c r="I159" s="17"/>
      <c r="J159" s="17"/>
      <c r="K159" s="17"/>
      <c r="L159" s="52">
        <v>34054.06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  <c r="BR159" s="34"/>
    </row>
    <row r="160" spans="1:70" s="3" customFormat="1" ht="18.75" x14ac:dyDescent="0.25">
      <c r="A160" s="47"/>
      <c r="B160" s="48"/>
      <c r="C160" s="48"/>
      <c r="D160" s="48"/>
      <c r="E160" s="49" t="s">
        <v>47</v>
      </c>
      <c r="F160" s="49"/>
      <c r="G160" s="50"/>
      <c r="H160" s="51"/>
      <c r="I160" s="17"/>
      <c r="J160" s="17"/>
      <c r="K160" s="17"/>
      <c r="L160" s="52">
        <v>264972.14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/>
    </row>
    <row r="161" spans="1:70" s="3" customFormat="1" ht="67.5" x14ac:dyDescent="0.25">
      <c r="A161" s="35" t="s">
        <v>323</v>
      </c>
      <c r="B161" s="36" t="s">
        <v>2747</v>
      </c>
      <c r="C161" s="316" t="s">
        <v>2748</v>
      </c>
      <c r="D161" s="316"/>
      <c r="E161" s="316"/>
      <c r="F161" s="35" t="s">
        <v>265</v>
      </c>
      <c r="G161" s="55">
        <v>515</v>
      </c>
      <c r="H161" s="39">
        <v>2.36</v>
      </c>
      <c r="I161" s="39"/>
      <c r="J161" s="39">
        <v>2.36</v>
      </c>
      <c r="K161" s="37" t="s">
        <v>42</v>
      </c>
      <c r="L161" s="39">
        <v>10403.82</v>
      </c>
      <c r="M161" s="39"/>
      <c r="N161" s="40"/>
      <c r="O161" s="39">
        <v>10403.82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ref="V161:V222" si="6">O161*P161*Q161*R161*S161*T161*U161</f>
        <v>12454.776061462058</v>
      </c>
      <c r="W161" s="159">
        <v>1.2</v>
      </c>
      <c r="X161" s="158">
        <f t="shared" ref="X161:X222" si="7">V161*W161</f>
        <v>14945.731273754469</v>
      </c>
      <c r="Y161" s="181">
        <f t="shared" ref="Y161:Y222" si="8">X161/G161</f>
        <v>29.020837424765958</v>
      </c>
      <c r="BP161" s="33"/>
      <c r="BQ161" s="41" t="s">
        <v>2748</v>
      </c>
      <c r="BR161" s="34"/>
    </row>
    <row r="162" spans="1:70" s="3" customFormat="1" ht="18.75" x14ac:dyDescent="0.25">
      <c r="A162" s="42"/>
      <c r="B162" s="43"/>
      <c r="C162" s="44" t="s">
        <v>4214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67.5" x14ac:dyDescent="0.25">
      <c r="A163" s="35" t="s">
        <v>331</v>
      </c>
      <c r="B163" s="36" t="s">
        <v>2749</v>
      </c>
      <c r="C163" s="316" t="s">
        <v>2228</v>
      </c>
      <c r="D163" s="316"/>
      <c r="E163" s="316"/>
      <c r="F163" s="35" t="s">
        <v>437</v>
      </c>
      <c r="G163" s="55">
        <v>20</v>
      </c>
      <c r="H163" s="39">
        <v>0.41</v>
      </c>
      <c r="I163" s="39"/>
      <c r="J163" s="39">
        <v>0.41</v>
      </c>
      <c r="K163" s="37" t="s">
        <v>42</v>
      </c>
      <c r="L163" s="39">
        <v>70.19</v>
      </c>
      <c r="M163" s="39"/>
      <c r="N163" s="40"/>
      <c r="O163" s="39">
        <v>70.19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6"/>
        <v>84.026898942313665</v>
      </c>
      <c r="W163" s="159">
        <v>1.2</v>
      </c>
      <c r="X163" s="158">
        <f t="shared" si="7"/>
        <v>100.83227873077639</v>
      </c>
      <c r="Y163" s="181">
        <f t="shared" si="8"/>
        <v>5.0416139365388197</v>
      </c>
      <c r="BP163" s="33"/>
      <c r="BQ163" s="41" t="s">
        <v>2228</v>
      </c>
      <c r="BR163" s="34"/>
    </row>
    <row r="164" spans="1:70" s="3" customFormat="1" ht="67.5" x14ac:dyDescent="0.25">
      <c r="A164" s="35" t="s">
        <v>335</v>
      </c>
      <c r="B164" s="36" t="s">
        <v>2749</v>
      </c>
      <c r="C164" s="316" t="s">
        <v>2230</v>
      </c>
      <c r="D164" s="316"/>
      <c r="E164" s="316"/>
      <c r="F164" s="35" t="s">
        <v>437</v>
      </c>
      <c r="G164" s="55">
        <v>20</v>
      </c>
      <c r="H164" s="39">
        <v>0.88</v>
      </c>
      <c r="I164" s="39"/>
      <c r="J164" s="39">
        <v>0.88</v>
      </c>
      <c r="K164" s="37" t="s">
        <v>42</v>
      </c>
      <c r="L164" s="39">
        <v>150.66</v>
      </c>
      <c r="M164" s="39"/>
      <c r="N164" s="40"/>
      <c r="O164" s="39">
        <v>150.66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180.36034470222228</v>
      </c>
      <c r="W164" s="159">
        <v>1.2</v>
      </c>
      <c r="X164" s="158">
        <f t="shared" si="7"/>
        <v>216.43241364266672</v>
      </c>
      <c r="Y164" s="181">
        <f t="shared" si="8"/>
        <v>10.821620682133336</v>
      </c>
      <c r="BP164" s="33"/>
      <c r="BQ164" s="41" t="s">
        <v>2230</v>
      </c>
      <c r="BR164" s="34"/>
    </row>
    <row r="165" spans="1:70" s="3" customFormat="1" ht="67.5" x14ac:dyDescent="0.25">
      <c r="A165" s="35" t="s">
        <v>339</v>
      </c>
      <c r="B165" s="36" t="s">
        <v>2750</v>
      </c>
      <c r="C165" s="316" t="s">
        <v>2195</v>
      </c>
      <c r="D165" s="316"/>
      <c r="E165" s="316"/>
      <c r="F165" s="35" t="s">
        <v>437</v>
      </c>
      <c r="G165" s="55">
        <v>1000</v>
      </c>
      <c r="H165" s="39">
        <v>2.74</v>
      </c>
      <c r="I165" s="39"/>
      <c r="J165" s="39">
        <v>2.74</v>
      </c>
      <c r="K165" s="37" t="s">
        <v>42</v>
      </c>
      <c r="L165" s="39">
        <v>23454.400000000001</v>
      </c>
      <c r="M165" s="39"/>
      <c r="N165" s="40"/>
      <c r="O165" s="39">
        <v>23454.400000000001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6"/>
        <v>28078.080902587295</v>
      </c>
      <c r="W165" s="159">
        <v>1.2</v>
      </c>
      <c r="X165" s="158">
        <f t="shared" si="7"/>
        <v>33693.697083104751</v>
      </c>
      <c r="Y165" s="181">
        <f t="shared" si="8"/>
        <v>33.693697083104752</v>
      </c>
      <c r="BP165" s="33"/>
      <c r="BQ165" s="41" t="s">
        <v>2195</v>
      </c>
      <c r="BR165" s="34"/>
    </row>
    <row r="166" spans="1:70" s="3" customFormat="1" ht="67.5" x14ac:dyDescent="0.25">
      <c r="A166" s="35" t="s">
        <v>342</v>
      </c>
      <c r="B166" s="36" t="s">
        <v>2750</v>
      </c>
      <c r="C166" s="316" t="s">
        <v>2197</v>
      </c>
      <c r="D166" s="316"/>
      <c r="E166" s="316"/>
      <c r="F166" s="35" t="s">
        <v>437</v>
      </c>
      <c r="G166" s="55">
        <v>22</v>
      </c>
      <c r="H166" s="39">
        <v>3.52</v>
      </c>
      <c r="I166" s="39"/>
      <c r="J166" s="39">
        <v>3.52</v>
      </c>
      <c r="K166" s="37" t="s">
        <v>42</v>
      </c>
      <c r="L166" s="39">
        <v>662.89</v>
      </c>
      <c r="M166" s="39"/>
      <c r="N166" s="40"/>
      <c r="O166" s="39">
        <v>662.89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793.56875680111591</v>
      </c>
      <c r="W166" s="159">
        <v>1.2</v>
      </c>
      <c r="X166" s="158">
        <f t="shared" si="7"/>
        <v>952.28250816133902</v>
      </c>
      <c r="Y166" s="181">
        <f t="shared" si="8"/>
        <v>43.285568552788135</v>
      </c>
      <c r="BP166" s="33"/>
      <c r="BQ166" s="41" t="s">
        <v>2197</v>
      </c>
      <c r="BR166" s="34"/>
    </row>
    <row r="167" spans="1:70" s="3" customFormat="1" ht="67.5" x14ac:dyDescent="0.25">
      <c r="A167" s="35" t="s">
        <v>350</v>
      </c>
      <c r="B167" s="36" t="s">
        <v>2751</v>
      </c>
      <c r="C167" s="316" t="s">
        <v>2208</v>
      </c>
      <c r="D167" s="316"/>
      <c r="E167" s="316"/>
      <c r="F167" s="35" t="s">
        <v>265</v>
      </c>
      <c r="G167" s="55">
        <v>950</v>
      </c>
      <c r="H167" s="39">
        <v>25.52</v>
      </c>
      <c r="I167" s="39"/>
      <c r="J167" s="39">
        <v>25.52</v>
      </c>
      <c r="K167" s="37" t="s">
        <v>42</v>
      </c>
      <c r="L167" s="39">
        <v>207528.64</v>
      </c>
      <c r="M167" s="39"/>
      <c r="N167" s="40"/>
      <c r="O167" s="39">
        <v>207528.64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248439.77861398773</v>
      </c>
      <c r="W167" s="159">
        <v>1.2</v>
      </c>
      <c r="X167" s="158">
        <f t="shared" si="7"/>
        <v>298127.73433678527</v>
      </c>
      <c r="Y167" s="181">
        <f t="shared" si="8"/>
        <v>313.81866772293188</v>
      </c>
      <c r="BP167" s="33"/>
      <c r="BQ167" s="41" t="s">
        <v>2208</v>
      </c>
      <c r="BR167" s="34"/>
    </row>
    <row r="168" spans="1:70" s="3" customFormat="1" ht="67.5" x14ac:dyDescent="0.25">
      <c r="A168" s="35" t="s">
        <v>353</v>
      </c>
      <c r="B168" s="36" t="s">
        <v>2752</v>
      </c>
      <c r="C168" s="316" t="s">
        <v>2205</v>
      </c>
      <c r="D168" s="316"/>
      <c r="E168" s="316"/>
      <c r="F168" s="35" t="s">
        <v>437</v>
      </c>
      <c r="G168" s="55">
        <v>1900</v>
      </c>
      <c r="H168" s="39">
        <v>0.08</v>
      </c>
      <c r="I168" s="39"/>
      <c r="J168" s="39">
        <v>0.08</v>
      </c>
      <c r="K168" s="37" t="s">
        <v>42</v>
      </c>
      <c r="L168" s="39">
        <v>1301.1199999999999</v>
      </c>
      <c r="M168" s="39"/>
      <c r="N168" s="40"/>
      <c r="O168" s="39">
        <v>1301.1199999999999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6"/>
        <v>1557.6161668588572</v>
      </c>
      <c r="W168" s="159">
        <v>1.2</v>
      </c>
      <c r="X168" s="158">
        <f t="shared" si="7"/>
        <v>1869.1394002306286</v>
      </c>
      <c r="Y168" s="181">
        <f t="shared" si="8"/>
        <v>0.98375757906875183</v>
      </c>
      <c r="BP168" s="33"/>
      <c r="BQ168" s="41" t="s">
        <v>2205</v>
      </c>
      <c r="BR168" s="34"/>
    </row>
    <row r="169" spans="1:70" s="3" customFormat="1" ht="67.5" x14ac:dyDescent="0.25">
      <c r="A169" s="35" t="s">
        <v>355</v>
      </c>
      <c r="B169" s="36" t="s">
        <v>324</v>
      </c>
      <c r="C169" s="316" t="s">
        <v>325</v>
      </c>
      <c r="D169" s="316"/>
      <c r="E169" s="316"/>
      <c r="F169" s="35" t="s">
        <v>326</v>
      </c>
      <c r="G169" s="55">
        <v>5</v>
      </c>
      <c r="H169" s="39" t="s">
        <v>1204</v>
      </c>
      <c r="I169" s="39"/>
      <c r="J169" s="39">
        <v>1.55</v>
      </c>
      <c r="K169" s="37" t="s">
        <v>42</v>
      </c>
      <c r="L169" s="39">
        <v>964.1</v>
      </c>
      <c r="M169" s="39">
        <v>897.76</v>
      </c>
      <c r="N169" s="40"/>
      <c r="O169" s="39">
        <v>66.34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79.417929560237795</v>
      </c>
      <c r="W169" s="159">
        <v>1.2</v>
      </c>
      <c r="X169" s="158">
        <f t="shared" si="7"/>
        <v>95.301515472285345</v>
      </c>
      <c r="Y169" s="181">
        <f t="shared" si="8"/>
        <v>19.060303094457069</v>
      </c>
      <c r="BP169" s="33"/>
      <c r="BQ169" s="41" t="s">
        <v>325</v>
      </c>
      <c r="BR169" s="34"/>
    </row>
    <row r="170" spans="1:70" s="3" customFormat="1" ht="18.75" x14ac:dyDescent="0.25">
      <c r="A170" s="47"/>
      <c r="B170" s="48"/>
      <c r="C170" s="48"/>
      <c r="D170" s="48"/>
      <c r="E170" s="49" t="s">
        <v>4035</v>
      </c>
      <c r="F170" s="49"/>
      <c r="G170" s="50"/>
      <c r="H170" s="51"/>
      <c r="I170" s="17"/>
      <c r="J170" s="17"/>
      <c r="K170" s="17"/>
      <c r="L170" s="52">
        <v>870.83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x14ac:dyDescent="0.25">
      <c r="A171" s="47"/>
      <c r="B171" s="48"/>
      <c r="C171" s="48"/>
      <c r="D171" s="48"/>
      <c r="E171" s="49" t="s">
        <v>4036</v>
      </c>
      <c r="F171" s="49"/>
      <c r="G171" s="50"/>
      <c r="H171" s="51"/>
      <c r="I171" s="17"/>
      <c r="J171" s="17"/>
      <c r="K171" s="17"/>
      <c r="L171" s="52">
        <v>457.86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18.7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2292.79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  <c r="BR172" s="34"/>
    </row>
    <row r="173" spans="1:70" s="3" customFormat="1" ht="67.5" x14ac:dyDescent="0.25">
      <c r="A173" s="35" t="s">
        <v>363</v>
      </c>
      <c r="B173" s="36" t="s">
        <v>2755</v>
      </c>
      <c r="C173" s="316" t="s">
        <v>2756</v>
      </c>
      <c r="D173" s="316"/>
      <c r="E173" s="316"/>
      <c r="F173" s="35" t="s">
        <v>437</v>
      </c>
      <c r="G173" s="55">
        <v>5</v>
      </c>
      <c r="H173" s="39">
        <v>56.6</v>
      </c>
      <c r="I173" s="39"/>
      <c r="J173" s="39">
        <v>56.6</v>
      </c>
      <c r="K173" s="37" t="s">
        <v>42</v>
      </c>
      <c r="L173" s="39">
        <v>2422.48</v>
      </c>
      <c r="M173" s="39"/>
      <c r="N173" s="40"/>
      <c r="O173" s="39">
        <v>2422.48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6"/>
        <v>2900.0353632964247</v>
      </c>
      <c r="W173" s="159">
        <v>1.2</v>
      </c>
      <c r="X173" s="158">
        <f t="shared" si="7"/>
        <v>3480.0424359557096</v>
      </c>
      <c r="Y173" s="181">
        <f t="shared" si="8"/>
        <v>696.00848719114197</v>
      </c>
      <c r="BP173" s="33"/>
      <c r="BQ173" s="41" t="s">
        <v>2756</v>
      </c>
      <c r="BR173" s="34"/>
    </row>
    <row r="174" spans="1:70" s="3" customFormat="1" ht="67.5" x14ac:dyDescent="0.25">
      <c r="A174" s="35" t="s">
        <v>1176</v>
      </c>
      <c r="B174" s="36" t="s">
        <v>1523</v>
      </c>
      <c r="C174" s="316" t="s">
        <v>1524</v>
      </c>
      <c r="D174" s="316"/>
      <c r="E174" s="316"/>
      <c r="F174" s="35" t="s">
        <v>238</v>
      </c>
      <c r="G174" s="38">
        <v>4.5</v>
      </c>
      <c r="H174" s="39" t="s">
        <v>1525</v>
      </c>
      <c r="I174" s="39" t="s">
        <v>1526</v>
      </c>
      <c r="J174" s="39">
        <v>603.04999999999995</v>
      </c>
      <c r="K174" s="37" t="s">
        <v>42</v>
      </c>
      <c r="L174" s="39">
        <v>91263.93</v>
      </c>
      <c r="M174" s="39">
        <v>57708.75</v>
      </c>
      <c r="N174" s="40" t="s">
        <v>4215</v>
      </c>
      <c r="O174" s="39">
        <v>23229.49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6"/>
        <v>27808.833291230756</v>
      </c>
      <c r="W174" s="159">
        <v>1.2</v>
      </c>
      <c r="X174" s="158">
        <f t="shared" si="7"/>
        <v>33370.599949476906</v>
      </c>
      <c r="Y174" s="181">
        <f t="shared" si="8"/>
        <v>7415.6888776615342</v>
      </c>
      <c r="BP174" s="33"/>
      <c r="BQ174" s="41" t="s">
        <v>1524</v>
      </c>
      <c r="BR174" s="34"/>
    </row>
    <row r="175" spans="1:70" s="3" customFormat="1" ht="18.75" x14ac:dyDescent="0.25">
      <c r="A175" s="42"/>
      <c r="B175" s="43"/>
      <c r="C175" s="44" t="s">
        <v>4216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6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  <c r="BR175" s="34"/>
    </row>
    <row r="176" spans="1:70" s="3" customFormat="1" ht="18.75" x14ac:dyDescent="0.25">
      <c r="A176" s="47"/>
      <c r="B176" s="48"/>
      <c r="C176" s="48"/>
      <c r="D176" s="48"/>
      <c r="E176" s="49" t="s">
        <v>4217</v>
      </c>
      <c r="F176" s="49"/>
      <c r="G176" s="50"/>
      <c r="H176" s="51"/>
      <c r="I176" s="17"/>
      <c r="J176" s="17"/>
      <c r="K176" s="17"/>
      <c r="L176" s="52">
        <v>56477.37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x14ac:dyDescent="0.25">
      <c r="A177" s="47"/>
      <c r="B177" s="48"/>
      <c r="C177" s="48"/>
      <c r="D177" s="48"/>
      <c r="E177" s="49" t="s">
        <v>4218</v>
      </c>
      <c r="F177" s="49"/>
      <c r="G177" s="50"/>
      <c r="H177" s="51"/>
      <c r="I177" s="17"/>
      <c r="J177" s="17"/>
      <c r="K177" s="17"/>
      <c r="L177" s="52">
        <v>29694.29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18.7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177435.59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  <c r="BR178" s="34"/>
    </row>
    <row r="179" spans="1:70" s="3" customFormat="1" ht="67.5" x14ac:dyDescent="0.25">
      <c r="A179" s="35" t="s">
        <v>371</v>
      </c>
      <c r="B179" s="36" t="s">
        <v>2045</v>
      </c>
      <c r="C179" s="316" t="s">
        <v>2757</v>
      </c>
      <c r="D179" s="316"/>
      <c r="E179" s="316"/>
      <c r="F179" s="35" t="s">
        <v>265</v>
      </c>
      <c r="G179" s="55">
        <v>450</v>
      </c>
      <c r="H179" s="39">
        <v>472.96</v>
      </c>
      <c r="I179" s="39"/>
      <c r="J179" s="39">
        <v>472.96</v>
      </c>
      <c r="K179" s="37" t="s">
        <v>42</v>
      </c>
      <c r="L179" s="39">
        <v>1821841.92</v>
      </c>
      <c r="M179" s="39"/>
      <c r="N179" s="40"/>
      <c r="O179" s="39">
        <v>1821841.92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6"/>
        <v>2180990.5527954232</v>
      </c>
      <c r="W179" s="159">
        <v>1.2</v>
      </c>
      <c r="X179" s="158">
        <f t="shared" si="7"/>
        <v>2617188.6633545076</v>
      </c>
      <c r="Y179" s="181">
        <f t="shared" si="8"/>
        <v>5815.9748074544614</v>
      </c>
      <c r="BP179" s="33"/>
      <c r="BQ179" s="41" t="s">
        <v>2757</v>
      </c>
      <c r="BR179" s="34"/>
    </row>
    <row r="180" spans="1:70" s="3" customFormat="1" ht="18.75" x14ac:dyDescent="0.25">
      <c r="A180" s="351" t="s">
        <v>1461</v>
      </c>
      <c r="B180" s="352"/>
      <c r="C180" s="352"/>
      <c r="D180" s="352"/>
      <c r="E180" s="352"/>
      <c r="F180" s="352"/>
      <c r="G180" s="352"/>
      <c r="H180" s="352"/>
      <c r="I180" s="352"/>
      <c r="J180" s="352"/>
      <c r="K180" s="352"/>
      <c r="L180" s="352"/>
      <c r="M180" s="352"/>
      <c r="N180" s="352"/>
      <c r="O180" s="353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  <c r="BR180" s="34" t="s">
        <v>1461</v>
      </c>
    </row>
    <row r="181" spans="1:70" s="3" customFormat="1" ht="67.5" x14ac:dyDescent="0.25">
      <c r="A181" s="35" t="s">
        <v>381</v>
      </c>
      <c r="B181" s="36" t="s">
        <v>372</v>
      </c>
      <c r="C181" s="316" t="s">
        <v>373</v>
      </c>
      <c r="D181" s="316"/>
      <c r="E181" s="316"/>
      <c r="F181" s="35" t="s">
        <v>374</v>
      </c>
      <c r="G181" s="57">
        <v>1.323062</v>
      </c>
      <c r="H181" s="39" t="s">
        <v>1462</v>
      </c>
      <c r="I181" s="39" t="s">
        <v>376</v>
      </c>
      <c r="J181" s="39">
        <v>57.29</v>
      </c>
      <c r="K181" s="37" t="s">
        <v>42</v>
      </c>
      <c r="L181" s="39">
        <v>42646.01</v>
      </c>
      <c r="M181" s="39">
        <v>34655.620000000003</v>
      </c>
      <c r="N181" s="40" t="s">
        <v>4037</v>
      </c>
      <c r="O181" s="39">
        <v>648.95000000000005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6"/>
        <v>776.88069623328795</v>
      </c>
      <c r="W181" s="159">
        <v>1.2</v>
      </c>
      <c r="X181" s="158">
        <f t="shared" si="7"/>
        <v>932.25683547994549</v>
      </c>
      <c r="Y181" s="181">
        <f t="shared" si="8"/>
        <v>704.62067195637508</v>
      </c>
      <c r="BP181" s="33"/>
      <c r="BQ181" s="41" t="s">
        <v>373</v>
      </c>
      <c r="BR181" s="34"/>
    </row>
    <row r="182" spans="1:70" s="3" customFormat="1" ht="18.75" x14ac:dyDescent="0.25">
      <c r="A182" s="42"/>
      <c r="B182" s="43"/>
      <c r="C182" s="44" t="s">
        <v>4038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/>
    </row>
    <row r="183" spans="1:70" s="3" customFormat="1" ht="18.75" x14ac:dyDescent="0.25">
      <c r="A183" s="47"/>
      <c r="B183" s="48"/>
      <c r="C183" s="48"/>
      <c r="D183" s="48"/>
      <c r="E183" s="49" t="s">
        <v>4039</v>
      </c>
      <c r="F183" s="49"/>
      <c r="G183" s="50"/>
      <c r="H183" s="51"/>
      <c r="I183" s="17"/>
      <c r="J183" s="17"/>
      <c r="K183" s="17"/>
      <c r="L183" s="52">
        <v>34635.440000000002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  <c r="BR183" s="34"/>
    </row>
    <row r="184" spans="1:70" s="3" customFormat="1" ht="18.75" x14ac:dyDescent="0.25">
      <c r="A184" s="47"/>
      <c r="B184" s="48"/>
      <c r="C184" s="48"/>
      <c r="D184" s="48"/>
      <c r="E184" s="49" t="s">
        <v>4040</v>
      </c>
      <c r="F184" s="49"/>
      <c r="G184" s="50"/>
      <c r="H184" s="51"/>
      <c r="I184" s="17"/>
      <c r="J184" s="17"/>
      <c r="K184" s="17"/>
      <c r="L184" s="52">
        <v>18210.39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18.75" x14ac:dyDescent="0.25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95491.839999999997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  <c r="BR185" s="34"/>
    </row>
    <row r="186" spans="1:70" s="3" customFormat="1" ht="67.5" x14ac:dyDescent="0.25">
      <c r="A186" s="35" t="s">
        <v>384</v>
      </c>
      <c r="B186" s="36" t="s">
        <v>2762</v>
      </c>
      <c r="C186" s="316" t="s">
        <v>1470</v>
      </c>
      <c r="D186" s="316"/>
      <c r="E186" s="316"/>
      <c r="F186" s="35" t="s">
        <v>437</v>
      </c>
      <c r="G186" s="57">
        <v>31.666667</v>
      </c>
      <c r="H186" s="39">
        <v>2143.1</v>
      </c>
      <c r="I186" s="39"/>
      <c r="J186" s="39">
        <v>2143.1</v>
      </c>
      <c r="K186" s="37" t="s">
        <v>42</v>
      </c>
      <c r="L186" s="39">
        <v>580922.98</v>
      </c>
      <c r="M186" s="39"/>
      <c r="N186" s="40"/>
      <c r="O186" s="39">
        <v>580922.98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695443.17614656955</v>
      </c>
      <c r="W186" s="159">
        <v>1.2</v>
      </c>
      <c r="X186" s="158">
        <f t="shared" si="7"/>
        <v>834531.81137588341</v>
      </c>
      <c r="Y186" s="181">
        <f t="shared" si="8"/>
        <v>26353.635871305414</v>
      </c>
      <c r="BP186" s="33"/>
      <c r="BQ186" s="41" t="s">
        <v>1470</v>
      </c>
      <c r="BR186" s="34"/>
    </row>
    <row r="187" spans="1:70" s="3" customFormat="1" ht="18.75" x14ac:dyDescent="0.25">
      <c r="A187" s="42"/>
      <c r="B187" s="43"/>
      <c r="C187" s="44" t="s">
        <v>2763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  <c r="BR187" s="34"/>
    </row>
    <row r="188" spans="1:70" s="3" customFormat="1" ht="67.5" x14ac:dyDescent="0.25">
      <c r="A188" s="35" t="s">
        <v>386</v>
      </c>
      <c r="B188" s="36" t="s">
        <v>2762</v>
      </c>
      <c r="C188" s="316" t="s">
        <v>4219</v>
      </c>
      <c r="D188" s="316"/>
      <c r="E188" s="316"/>
      <c r="F188" s="35" t="s">
        <v>437</v>
      </c>
      <c r="G188" s="55">
        <v>65</v>
      </c>
      <c r="H188" s="39">
        <v>116.71</v>
      </c>
      <c r="I188" s="39"/>
      <c r="J188" s="39">
        <v>116.71</v>
      </c>
      <c r="K188" s="37" t="s">
        <v>42</v>
      </c>
      <c r="L188" s="39">
        <v>64937.440000000002</v>
      </c>
      <c r="M188" s="39"/>
      <c r="N188" s="40"/>
      <c r="O188" s="39">
        <v>64937.440000000002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77738.876028673025</v>
      </c>
      <c r="W188" s="159">
        <v>1.2</v>
      </c>
      <c r="X188" s="158">
        <f t="shared" si="7"/>
        <v>93286.651234407633</v>
      </c>
      <c r="Y188" s="181">
        <f t="shared" si="8"/>
        <v>1435.1792497601175</v>
      </c>
      <c r="BP188" s="33"/>
      <c r="BQ188" s="41" t="s">
        <v>4219</v>
      </c>
      <c r="BR188" s="34"/>
    </row>
    <row r="189" spans="1:70" s="3" customFormat="1" ht="67.5" x14ac:dyDescent="0.25">
      <c r="A189" s="35" t="s">
        <v>388</v>
      </c>
      <c r="B189" s="36" t="s">
        <v>2762</v>
      </c>
      <c r="C189" s="316" t="s">
        <v>1476</v>
      </c>
      <c r="D189" s="316"/>
      <c r="E189" s="316"/>
      <c r="F189" s="35" t="s">
        <v>437</v>
      </c>
      <c r="G189" s="55">
        <v>5</v>
      </c>
      <c r="H189" s="39">
        <v>52.35</v>
      </c>
      <c r="I189" s="39"/>
      <c r="J189" s="39">
        <v>52.35</v>
      </c>
      <c r="K189" s="37" t="s">
        <v>42</v>
      </c>
      <c r="L189" s="39">
        <v>2240.58</v>
      </c>
      <c r="M189" s="39"/>
      <c r="N189" s="40"/>
      <c r="O189" s="39">
        <v>2240.58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2682.2765241796446</v>
      </c>
      <c r="W189" s="159">
        <v>1.2</v>
      </c>
      <c r="X189" s="158">
        <f t="shared" si="7"/>
        <v>3218.7318290155736</v>
      </c>
      <c r="Y189" s="181">
        <f t="shared" si="8"/>
        <v>643.74636580311471</v>
      </c>
      <c r="BP189" s="33"/>
      <c r="BQ189" s="41" t="s">
        <v>1476</v>
      </c>
      <c r="BR189" s="34"/>
    </row>
    <row r="190" spans="1:70" s="3" customFormat="1" ht="67.5" x14ac:dyDescent="0.25">
      <c r="A190" s="35" t="s">
        <v>391</v>
      </c>
      <c r="B190" s="36" t="s">
        <v>1467</v>
      </c>
      <c r="C190" s="316" t="s">
        <v>4041</v>
      </c>
      <c r="D190" s="316"/>
      <c r="E190" s="316"/>
      <c r="F190" s="35" t="s">
        <v>437</v>
      </c>
      <c r="G190" s="55">
        <v>5</v>
      </c>
      <c r="H190" s="39">
        <v>154.41999999999999</v>
      </c>
      <c r="I190" s="39"/>
      <c r="J190" s="39">
        <v>154.41999999999999</v>
      </c>
      <c r="K190" s="37" t="s">
        <v>42</v>
      </c>
      <c r="L190" s="39">
        <v>6609.18</v>
      </c>
      <c r="M190" s="39"/>
      <c r="N190" s="40"/>
      <c r="O190" s="39">
        <v>6609.18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6"/>
        <v>7912.0800676956951</v>
      </c>
      <c r="W190" s="159">
        <v>1.2</v>
      </c>
      <c r="X190" s="158">
        <f t="shared" si="7"/>
        <v>9494.4960812348345</v>
      </c>
      <c r="Y190" s="181">
        <f t="shared" si="8"/>
        <v>1898.8992162469669</v>
      </c>
      <c r="BP190" s="33"/>
      <c r="BQ190" s="41" t="s">
        <v>4041</v>
      </c>
      <c r="BR190" s="34"/>
    </row>
    <row r="191" spans="1:70" s="3" customFormat="1" ht="67.5" x14ac:dyDescent="0.25">
      <c r="A191" s="35" t="s">
        <v>393</v>
      </c>
      <c r="B191" s="36" t="s">
        <v>1481</v>
      </c>
      <c r="C191" s="316" t="s">
        <v>4042</v>
      </c>
      <c r="D191" s="316"/>
      <c r="E191" s="316"/>
      <c r="F191" s="35" t="s">
        <v>437</v>
      </c>
      <c r="G191" s="55">
        <v>64</v>
      </c>
      <c r="H191" s="39">
        <v>291.27</v>
      </c>
      <c r="I191" s="39"/>
      <c r="J191" s="39">
        <v>291.27</v>
      </c>
      <c r="K191" s="37" t="s">
        <v>42</v>
      </c>
      <c r="L191" s="39">
        <v>159569.35999999999</v>
      </c>
      <c r="M191" s="39"/>
      <c r="N191" s="40"/>
      <c r="O191" s="39">
        <v>159569.35999999999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6"/>
        <v>191026.05053440196</v>
      </c>
      <c r="W191" s="159">
        <v>1.2</v>
      </c>
      <c r="X191" s="158">
        <f t="shared" si="7"/>
        <v>229231.26064128234</v>
      </c>
      <c r="Y191" s="181">
        <f t="shared" si="8"/>
        <v>3581.7384475200365</v>
      </c>
      <c r="BP191" s="33"/>
      <c r="BQ191" s="41" t="s">
        <v>4042</v>
      </c>
      <c r="BR191" s="34"/>
    </row>
    <row r="192" spans="1:70" s="3" customFormat="1" ht="67.5" x14ac:dyDescent="0.25">
      <c r="A192" s="35" t="s">
        <v>395</v>
      </c>
      <c r="B192" s="36" t="s">
        <v>1557</v>
      </c>
      <c r="C192" s="316" t="s">
        <v>2765</v>
      </c>
      <c r="D192" s="316"/>
      <c r="E192" s="316"/>
      <c r="F192" s="35" t="s">
        <v>437</v>
      </c>
      <c r="G192" s="55">
        <v>128</v>
      </c>
      <c r="H192" s="39">
        <v>8.49</v>
      </c>
      <c r="I192" s="39"/>
      <c r="J192" s="39">
        <v>8.49</v>
      </c>
      <c r="K192" s="37" t="s">
        <v>42</v>
      </c>
      <c r="L192" s="39">
        <v>9302.32</v>
      </c>
      <c r="M192" s="39"/>
      <c r="N192" s="40"/>
      <c r="O192" s="39">
        <v>9302.32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11136.131964226579</v>
      </c>
      <c r="W192" s="159">
        <v>1.2</v>
      </c>
      <c r="X192" s="158">
        <f t="shared" si="7"/>
        <v>13363.358357071895</v>
      </c>
      <c r="Y192" s="181">
        <f t="shared" si="8"/>
        <v>104.40123716462418</v>
      </c>
      <c r="BP192" s="33"/>
      <c r="BQ192" s="41" t="s">
        <v>2765</v>
      </c>
      <c r="BR192" s="34"/>
    </row>
    <row r="193" spans="1:70" s="3" customFormat="1" ht="67.5" x14ac:dyDescent="0.25">
      <c r="A193" s="35" t="s">
        <v>397</v>
      </c>
      <c r="B193" s="36" t="s">
        <v>1542</v>
      </c>
      <c r="C193" s="316" t="s">
        <v>4043</v>
      </c>
      <c r="D193" s="316"/>
      <c r="E193" s="316"/>
      <c r="F193" s="35" t="s">
        <v>184</v>
      </c>
      <c r="G193" s="55">
        <v>900</v>
      </c>
      <c r="H193" s="39">
        <v>4.17</v>
      </c>
      <c r="I193" s="39"/>
      <c r="J193" s="39">
        <v>4.17</v>
      </c>
      <c r="K193" s="37" t="s">
        <v>42</v>
      </c>
      <c r="L193" s="39">
        <v>32125.68</v>
      </c>
      <c r="M193" s="39"/>
      <c r="N193" s="40"/>
      <c r="O193" s="39">
        <v>32125.68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6"/>
        <v>38458.772856719028</v>
      </c>
      <c r="W193" s="159">
        <v>1.2</v>
      </c>
      <c r="X193" s="158">
        <f t="shared" si="7"/>
        <v>46150.527428062829</v>
      </c>
      <c r="Y193" s="181">
        <f t="shared" si="8"/>
        <v>51.278363808958701</v>
      </c>
      <c r="BP193" s="33"/>
      <c r="BQ193" s="41" t="s">
        <v>4043</v>
      </c>
      <c r="BR193" s="34"/>
    </row>
    <row r="194" spans="1:70" s="3" customFormat="1" ht="67.5" x14ac:dyDescent="0.25">
      <c r="A194" s="35" t="s">
        <v>399</v>
      </c>
      <c r="B194" s="36" t="s">
        <v>1544</v>
      </c>
      <c r="C194" s="316" t="s">
        <v>4044</v>
      </c>
      <c r="D194" s="316"/>
      <c r="E194" s="316"/>
      <c r="F194" s="35" t="s">
        <v>184</v>
      </c>
      <c r="G194" s="55">
        <v>900</v>
      </c>
      <c r="H194" s="39">
        <v>1.17</v>
      </c>
      <c r="I194" s="39"/>
      <c r="J194" s="39">
        <v>1.17</v>
      </c>
      <c r="K194" s="37" t="s">
        <v>42</v>
      </c>
      <c r="L194" s="39">
        <v>9013.68</v>
      </c>
      <c r="M194" s="39"/>
      <c r="N194" s="40"/>
      <c r="O194" s="39">
        <v>9013.68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10790.590945410377</v>
      </c>
      <c r="W194" s="159">
        <v>1.2</v>
      </c>
      <c r="X194" s="158">
        <f t="shared" si="7"/>
        <v>12948.709134492452</v>
      </c>
      <c r="Y194" s="181">
        <f t="shared" si="8"/>
        <v>14.387454593880502</v>
      </c>
      <c r="BP194" s="33"/>
      <c r="BQ194" s="41" t="s">
        <v>4044</v>
      </c>
      <c r="BR194" s="34"/>
    </row>
    <row r="195" spans="1:70" s="3" customFormat="1" ht="67.5" x14ac:dyDescent="0.25">
      <c r="A195" s="35" t="s">
        <v>401</v>
      </c>
      <c r="B195" s="36" t="s">
        <v>1546</v>
      </c>
      <c r="C195" s="316" t="s">
        <v>1547</v>
      </c>
      <c r="D195" s="316"/>
      <c r="E195" s="316"/>
      <c r="F195" s="35" t="s">
        <v>184</v>
      </c>
      <c r="G195" s="55">
        <v>900</v>
      </c>
      <c r="H195" s="39">
        <v>0.34</v>
      </c>
      <c r="I195" s="39"/>
      <c r="J195" s="39">
        <v>0.34</v>
      </c>
      <c r="K195" s="37" t="s">
        <v>42</v>
      </c>
      <c r="L195" s="39">
        <v>2619.36</v>
      </c>
      <c r="M195" s="39"/>
      <c r="N195" s="40"/>
      <c r="O195" s="39">
        <v>2619.36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3135.7272832816475</v>
      </c>
      <c r="W195" s="159">
        <v>1.2</v>
      </c>
      <c r="X195" s="158">
        <f t="shared" si="7"/>
        <v>3762.8727399379768</v>
      </c>
      <c r="Y195" s="181">
        <f t="shared" si="8"/>
        <v>4.1809697110421968</v>
      </c>
      <c r="BP195" s="33"/>
      <c r="BQ195" s="41" t="s">
        <v>1547</v>
      </c>
      <c r="BR195" s="34"/>
    </row>
    <row r="196" spans="1:70" s="3" customFormat="1" ht="67.5" x14ac:dyDescent="0.25">
      <c r="A196" s="35" t="s">
        <v>403</v>
      </c>
      <c r="B196" s="36" t="s">
        <v>1542</v>
      </c>
      <c r="C196" s="316" t="s">
        <v>4045</v>
      </c>
      <c r="D196" s="316"/>
      <c r="E196" s="316"/>
      <c r="F196" s="35" t="s">
        <v>184</v>
      </c>
      <c r="G196" s="55">
        <v>128</v>
      </c>
      <c r="H196" s="39">
        <v>318.12</v>
      </c>
      <c r="I196" s="39"/>
      <c r="J196" s="39">
        <v>318.12</v>
      </c>
      <c r="K196" s="37" t="s">
        <v>42</v>
      </c>
      <c r="L196" s="39">
        <v>348557.72</v>
      </c>
      <c r="M196" s="39"/>
      <c r="N196" s="40"/>
      <c r="O196" s="39">
        <v>348557.72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6"/>
        <v>417270.61282238597</v>
      </c>
      <c r="W196" s="159">
        <v>1.2</v>
      </c>
      <c r="X196" s="158">
        <f t="shared" si="7"/>
        <v>500724.73538686312</v>
      </c>
      <c r="Y196" s="181">
        <f t="shared" si="8"/>
        <v>3911.9119952098681</v>
      </c>
      <c r="BP196" s="33"/>
      <c r="BQ196" s="41" t="s">
        <v>4045</v>
      </c>
      <c r="BR196" s="34"/>
    </row>
    <row r="197" spans="1:70" s="3" customFormat="1" ht="67.5" x14ac:dyDescent="0.25">
      <c r="A197" s="35" t="s">
        <v>405</v>
      </c>
      <c r="B197" s="36" t="s">
        <v>1544</v>
      </c>
      <c r="C197" s="316" t="s">
        <v>4046</v>
      </c>
      <c r="D197" s="316"/>
      <c r="E197" s="316"/>
      <c r="F197" s="35" t="s">
        <v>184</v>
      </c>
      <c r="G197" s="55">
        <v>128</v>
      </c>
      <c r="H197" s="39">
        <v>85.17</v>
      </c>
      <c r="I197" s="39"/>
      <c r="J197" s="39">
        <v>85.17</v>
      </c>
      <c r="K197" s="37" t="s">
        <v>42</v>
      </c>
      <c r="L197" s="39">
        <v>93319.07</v>
      </c>
      <c r="M197" s="39"/>
      <c r="N197" s="40"/>
      <c r="O197" s="39">
        <v>93319.07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111715.51594644105</v>
      </c>
      <c r="W197" s="159">
        <v>1.2</v>
      </c>
      <c r="X197" s="158">
        <f t="shared" si="7"/>
        <v>134058.61913572927</v>
      </c>
      <c r="Y197" s="181">
        <f t="shared" si="8"/>
        <v>1047.3329619978849</v>
      </c>
      <c r="BP197" s="33"/>
      <c r="BQ197" s="41" t="s">
        <v>4046</v>
      </c>
      <c r="BR197" s="34"/>
    </row>
    <row r="198" spans="1:70" s="3" customFormat="1" ht="67.5" x14ac:dyDescent="0.25">
      <c r="A198" s="35" t="s">
        <v>407</v>
      </c>
      <c r="B198" s="36" t="s">
        <v>1493</v>
      </c>
      <c r="C198" s="316" t="s">
        <v>1494</v>
      </c>
      <c r="D198" s="316"/>
      <c r="E198" s="316"/>
      <c r="F198" s="35" t="s">
        <v>174</v>
      </c>
      <c r="G198" s="38">
        <v>0.1</v>
      </c>
      <c r="H198" s="39" t="s">
        <v>1495</v>
      </c>
      <c r="I198" s="39" t="s">
        <v>421</v>
      </c>
      <c r="J198" s="39">
        <v>67.47</v>
      </c>
      <c r="K198" s="37" t="s">
        <v>42</v>
      </c>
      <c r="L198" s="39">
        <v>1327.07</v>
      </c>
      <c r="M198" s="39">
        <v>1073.72</v>
      </c>
      <c r="N198" s="40" t="s">
        <v>3785</v>
      </c>
      <c r="O198" s="39">
        <v>57.75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6"/>
        <v>69.134540731138557</v>
      </c>
      <c r="W198" s="159">
        <v>1.2</v>
      </c>
      <c r="X198" s="158">
        <f t="shared" si="7"/>
        <v>82.961448877366266</v>
      </c>
      <c r="Y198" s="181">
        <f t="shared" si="8"/>
        <v>829.61448877366263</v>
      </c>
      <c r="BP198" s="33"/>
      <c r="BQ198" s="41" t="s">
        <v>1494</v>
      </c>
      <c r="BR198" s="34"/>
    </row>
    <row r="199" spans="1:70" s="3" customFormat="1" ht="18.75" x14ac:dyDescent="0.25">
      <c r="A199" s="42"/>
      <c r="B199" s="43"/>
      <c r="C199" s="44" t="s">
        <v>2768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x14ac:dyDescent="0.25">
      <c r="A200" s="47"/>
      <c r="B200" s="48"/>
      <c r="C200" s="48"/>
      <c r="D200" s="48"/>
      <c r="E200" s="49" t="s">
        <v>3786</v>
      </c>
      <c r="F200" s="49"/>
      <c r="G200" s="50"/>
      <c r="H200" s="51"/>
      <c r="I200" s="17"/>
      <c r="J200" s="17"/>
      <c r="K200" s="17"/>
      <c r="L200" s="52">
        <v>1042.1400000000001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18.75" x14ac:dyDescent="0.25">
      <c r="A201" s="47"/>
      <c r="B201" s="48"/>
      <c r="C201" s="48"/>
      <c r="D201" s="48"/>
      <c r="E201" s="49" t="s">
        <v>3787</v>
      </c>
      <c r="F201" s="49"/>
      <c r="G201" s="50"/>
      <c r="H201" s="51"/>
      <c r="I201" s="17"/>
      <c r="J201" s="17"/>
      <c r="K201" s="17"/>
      <c r="L201" s="52">
        <v>547.92999999999995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18.75" x14ac:dyDescent="0.25">
      <c r="A202" s="47"/>
      <c r="B202" s="48"/>
      <c r="C202" s="48"/>
      <c r="D202" s="48"/>
      <c r="E202" s="49" t="s">
        <v>47</v>
      </c>
      <c r="F202" s="49"/>
      <c r="G202" s="50"/>
      <c r="H202" s="51"/>
      <c r="I202" s="17"/>
      <c r="J202" s="17"/>
      <c r="K202" s="17"/>
      <c r="L202" s="52">
        <v>2917.14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  <c r="BR202" s="34"/>
    </row>
    <row r="203" spans="1:70" s="3" customFormat="1" ht="67.5" x14ac:dyDescent="0.25">
      <c r="A203" s="35" t="s">
        <v>409</v>
      </c>
      <c r="B203" s="36" t="s">
        <v>2798</v>
      </c>
      <c r="C203" s="316" t="s">
        <v>4140</v>
      </c>
      <c r="D203" s="316"/>
      <c r="E203" s="316"/>
      <c r="F203" s="35" t="s">
        <v>437</v>
      </c>
      <c r="G203" s="55">
        <v>10</v>
      </c>
      <c r="H203" s="39">
        <v>639.78</v>
      </c>
      <c r="I203" s="39"/>
      <c r="J203" s="39">
        <v>639.78</v>
      </c>
      <c r="K203" s="37" t="s">
        <v>42</v>
      </c>
      <c r="L203" s="39">
        <v>54765.17</v>
      </c>
      <c r="M203" s="39"/>
      <c r="N203" s="40"/>
      <c r="O203" s="39">
        <v>54765.17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65561.296554332934</v>
      </c>
      <c r="W203" s="159">
        <v>1.2</v>
      </c>
      <c r="X203" s="158">
        <f t="shared" si="7"/>
        <v>78673.555865199523</v>
      </c>
      <c r="Y203" s="181">
        <f t="shared" si="8"/>
        <v>7867.3555865199523</v>
      </c>
      <c r="BP203" s="33"/>
      <c r="BQ203" s="41" t="s">
        <v>4140</v>
      </c>
      <c r="BR203" s="34"/>
    </row>
    <row r="204" spans="1:70" s="3" customFormat="1" ht="67.5" x14ac:dyDescent="0.25">
      <c r="A204" s="35" t="s">
        <v>411</v>
      </c>
      <c r="B204" s="36" t="s">
        <v>1535</v>
      </c>
      <c r="C204" s="316" t="s">
        <v>3009</v>
      </c>
      <c r="D204" s="316"/>
      <c r="E204" s="316"/>
      <c r="F204" s="35" t="s">
        <v>437</v>
      </c>
      <c r="G204" s="55">
        <v>20</v>
      </c>
      <c r="H204" s="39">
        <v>101.3</v>
      </c>
      <c r="I204" s="39"/>
      <c r="J204" s="39">
        <v>101.3</v>
      </c>
      <c r="K204" s="37" t="s">
        <v>42</v>
      </c>
      <c r="L204" s="39">
        <v>17342.560000000001</v>
      </c>
      <c r="M204" s="39"/>
      <c r="N204" s="40"/>
      <c r="O204" s="39">
        <v>17342.560000000001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20761.383908263455</v>
      </c>
      <c r="W204" s="159">
        <v>1.2</v>
      </c>
      <c r="X204" s="158">
        <f t="shared" si="7"/>
        <v>24913.660689916145</v>
      </c>
      <c r="Y204" s="181">
        <f t="shared" si="8"/>
        <v>1245.6830344958073</v>
      </c>
      <c r="BP204" s="33"/>
      <c r="BQ204" s="41" t="s">
        <v>3009</v>
      </c>
      <c r="BR204" s="34"/>
    </row>
    <row r="205" spans="1:70" s="3" customFormat="1" ht="67.5" x14ac:dyDescent="0.25">
      <c r="A205" s="35" t="s">
        <v>413</v>
      </c>
      <c r="B205" s="36" t="s">
        <v>1544</v>
      </c>
      <c r="C205" s="316" t="s">
        <v>3010</v>
      </c>
      <c r="D205" s="316"/>
      <c r="E205" s="316"/>
      <c r="F205" s="35" t="s">
        <v>184</v>
      </c>
      <c r="G205" s="55">
        <v>20</v>
      </c>
      <c r="H205" s="39">
        <v>92.59</v>
      </c>
      <c r="I205" s="39"/>
      <c r="J205" s="39">
        <v>92.59</v>
      </c>
      <c r="K205" s="37" t="s">
        <v>42</v>
      </c>
      <c r="L205" s="39">
        <v>15851.41</v>
      </c>
      <c r="M205" s="39"/>
      <c r="N205" s="40"/>
      <c r="O205" s="39">
        <v>15851.41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18976.276195514758</v>
      </c>
      <c r="W205" s="159">
        <v>1.2</v>
      </c>
      <c r="X205" s="158">
        <f t="shared" si="7"/>
        <v>22771.531434617707</v>
      </c>
      <c r="Y205" s="181">
        <f t="shared" si="8"/>
        <v>1138.5765717308855</v>
      </c>
      <c r="BP205" s="33"/>
      <c r="BQ205" s="41" t="s">
        <v>3010</v>
      </c>
      <c r="BR205" s="34"/>
    </row>
    <row r="206" spans="1:70" s="3" customFormat="1" ht="67.5" x14ac:dyDescent="0.25">
      <c r="A206" s="35" t="s">
        <v>415</v>
      </c>
      <c r="B206" s="36" t="s">
        <v>1567</v>
      </c>
      <c r="C206" s="316" t="s">
        <v>3011</v>
      </c>
      <c r="D206" s="316"/>
      <c r="E206" s="316"/>
      <c r="F206" s="35" t="s">
        <v>184</v>
      </c>
      <c r="G206" s="55">
        <v>20</v>
      </c>
      <c r="H206" s="39">
        <v>40.64</v>
      </c>
      <c r="I206" s="39"/>
      <c r="J206" s="39">
        <v>40.64</v>
      </c>
      <c r="K206" s="37" t="s">
        <v>42</v>
      </c>
      <c r="L206" s="39">
        <v>6957.57</v>
      </c>
      <c r="M206" s="39"/>
      <c r="N206" s="40"/>
      <c r="O206" s="39">
        <v>6957.57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8329.1498970519078</v>
      </c>
      <c r="W206" s="159">
        <v>1.2</v>
      </c>
      <c r="X206" s="158">
        <f t="shared" si="7"/>
        <v>9994.9798764622883</v>
      </c>
      <c r="Y206" s="181">
        <f t="shared" si="8"/>
        <v>499.7489938231144</v>
      </c>
      <c r="BP206" s="33"/>
      <c r="BQ206" s="41" t="s">
        <v>3011</v>
      </c>
      <c r="BR206" s="34"/>
    </row>
    <row r="207" spans="1:70" s="3" customFormat="1" ht="67.5" x14ac:dyDescent="0.25">
      <c r="A207" s="35" t="s">
        <v>417</v>
      </c>
      <c r="B207" s="36" t="s">
        <v>1544</v>
      </c>
      <c r="C207" s="316" t="s">
        <v>1588</v>
      </c>
      <c r="D207" s="316"/>
      <c r="E207" s="316"/>
      <c r="F207" s="35" t="s">
        <v>184</v>
      </c>
      <c r="G207" s="55">
        <v>20</v>
      </c>
      <c r="H207" s="39">
        <v>1.17</v>
      </c>
      <c r="I207" s="39"/>
      <c r="J207" s="39">
        <v>1.17</v>
      </c>
      <c r="K207" s="37" t="s">
        <v>42</v>
      </c>
      <c r="L207" s="39">
        <v>200.3</v>
      </c>
      <c r="M207" s="39"/>
      <c r="N207" s="40"/>
      <c r="O207" s="39">
        <v>200.3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6"/>
        <v>239.7861213583906</v>
      </c>
      <c r="W207" s="159">
        <v>1.2</v>
      </c>
      <c r="X207" s="158">
        <f t="shared" si="7"/>
        <v>287.74334563006869</v>
      </c>
      <c r="Y207" s="181">
        <f t="shared" si="8"/>
        <v>14.387167281503434</v>
      </c>
      <c r="BP207" s="33"/>
      <c r="BQ207" s="41" t="s">
        <v>1588</v>
      </c>
      <c r="BR207" s="34"/>
    </row>
    <row r="208" spans="1:70" s="3" customFormat="1" ht="67.5" x14ac:dyDescent="0.25">
      <c r="A208" s="35" t="s">
        <v>426</v>
      </c>
      <c r="B208" s="36" t="s">
        <v>1533</v>
      </c>
      <c r="C208" s="316" t="s">
        <v>1534</v>
      </c>
      <c r="D208" s="316"/>
      <c r="E208" s="316"/>
      <c r="F208" s="35" t="s">
        <v>437</v>
      </c>
      <c r="G208" s="55">
        <v>17</v>
      </c>
      <c r="H208" s="39">
        <v>977.82</v>
      </c>
      <c r="I208" s="39"/>
      <c r="J208" s="39">
        <v>977.82</v>
      </c>
      <c r="K208" s="37" t="s">
        <v>42</v>
      </c>
      <c r="L208" s="39">
        <v>142292.37</v>
      </c>
      <c r="M208" s="39"/>
      <c r="N208" s="40"/>
      <c r="O208" s="39">
        <v>142292.37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6"/>
        <v>170343.16276182228</v>
      </c>
      <c r="W208" s="159">
        <v>1.2</v>
      </c>
      <c r="X208" s="158">
        <f t="shared" si="7"/>
        <v>204411.79531418675</v>
      </c>
      <c r="Y208" s="181">
        <f t="shared" si="8"/>
        <v>12024.223253775692</v>
      </c>
      <c r="BP208" s="33"/>
      <c r="BQ208" s="41" t="s">
        <v>1534</v>
      </c>
      <c r="BR208" s="34"/>
    </row>
    <row r="209" spans="1:70" s="3" customFormat="1" ht="67.5" x14ac:dyDescent="0.25">
      <c r="A209" s="35" t="s">
        <v>428</v>
      </c>
      <c r="B209" s="36" t="s">
        <v>1523</v>
      </c>
      <c r="C209" s="316" t="s">
        <v>1524</v>
      </c>
      <c r="D209" s="316"/>
      <c r="E209" s="316"/>
      <c r="F209" s="35" t="s">
        <v>238</v>
      </c>
      <c r="G209" s="56">
        <v>0.95</v>
      </c>
      <c r="H209" s="39" t="s">
        <v>1525</v>
      </c>
      <c r="I209" s="39" t="s">
        <v>1526</v>
      </c>
      <c r="J209" s="39">
        <v>603.04999999999995</v>
      </c>
      <c r="K209" s="37" t="s">
        <v>42</v>
      </c>
      <c r="L209" s="39">
        <v>19266.830000000002</v>
      </c>
      <c r="M209" s="39">
        <v>12182.96</v>
      </c>
      <c r="N209" s="40" t="s">
        <v>4050</v>
      </c>
      <c r="O209" s="39">
        <v>4904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5870.7495713507096</v>
      </c>
      <c r="W209" s="159">
        <v>1.2</v>
      </c>
      <c r="X209" s="158">
        <f t="shared" si="7"/>
        <v>7044.899485620851</v>
      </c>
      <c r="Y209" s="181">
        <f t="shared" si="8"/>
        <v>7415.6836690745804</v>
      </c>
      <c r="BP209" s="33"/>
      <c r="BQ209" s="41" t="s">
        <v>1524</v>
      </c>
      <c r="BR209" s="34"/>
    </row>
    <row r="210" spans="1:70" s="3" customFormat="1" ht="18.75" x14ac:dyDescent="0.25">
      <c r="A210" s="42"/>
      <c r="B210" s="43"/>
      <c r="C210" s="44" t="s">
        <v>4051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/>
    </row>
    <row r="211" spans="1:70" s="3" customFormat="1" ht="18.75" x14ac:dyDescent="0.25">
      <c r="A211" s="47"/>
      <c r="B211" s="48"/>
      <c r="C211" s="48"/>
      <c r="D211" s="48"/>
      <c r="E211" s="49" t="s">
        <v>4052</v>
      </c>
      <c r="F211" s="49"/>
      <c r="G211" s="50"/>
      <c r="H211" s="51"/>
      <c r="I211" s="17"/>
      <c r="J211" s="17"/>
      <c r="K211" s="17"/>
      <c r="L211" s="52">
        <v>11923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  <c r="BR211" s="34"/>
    </row>
    <row r="212" spans="1:70" s="3" customFormat="1" ht="18.75" x14ac:dyDescent="0.25">
      <c r="A212" s="47"/>
      <c r="B212" s="48"/>
      <c r="C212" s="48"/>
      <c r="D212" s="48"/>
      <c r="E212" s="49" t="s">
        <v>4053</v>
      </c>
      <c r="F212" s="49"/>
      <c r="G212" s="50"/>
      <c r="H212" s="51"/>
      <c r="I212" s="17"/>
      <c r="J212" s="17"/>
      <c r="K212" s="17"/>
      <c r="L212" s="52">
        <v>6268.79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18.75" x14ac:dyDescent="0.25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37458.620000000003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  <c r="BR213" s="34"/>
    </row>
    <row r="214" spans="1:70" s="3" customFormat="1" ht="67.5" x14ac:dyDescent="0.25">
      <c r="A214" s="35" t="s">
        <v>434</v>
      </c>
      <c r="B214" s="36" t="s">
        <v>1531</v>
      </c>
      <c r="C214" s="316" t="s">
        <v>3926</v>
      </c>
      <c r="D214" s="316"/>
      <c r="E214" s="316"/>
      <c r="F214" s="35" t="s">
        <v>265</v>
      </c>
      <c r="G214" s="56">
        <v>97.85</v>
      </c>
      <c r="H214" s="39">
        <v>521.41999999999996</v>
      </c>
      <c r="I214" s="39"/>
      <c r="J214" s="39">
        <v>521.41999999999996</v>
      </c>
      <c r="K214" s="37" t="s">
        <v>42</v>
      </c>
      <c r="L214" s="39">
        <v>436739.31</v>
      </c>
      <c r="M214" s="39"/>
      <c r="N214" s="40"/>
      <c r="O214" s="39">
        <v>436739.31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522835.8721399887</v>
      </c>
      <c r="W214" s="159">
        <v>1.2</v>
      </c>
      <c r="X214" s="158">
        <f t="shared" si="7"/>
        <v>627403.04656798637</v>
      </c>
      <c r="Y214" s="181">
        <f t="shared" si="8"/>
        <v>6411.8860150024157</v>
      </c>
      <c r="BP214" s="33"/>
      <c r="BQ214" s="41" t="s">
        <v>3926</v>
      </c>
      <c r="BR214" s="34"/>
    </row>
    <row r="215" spans="1:70" s="3" customFormat="1" ht="18.75" x14ac:dyDescent="0.25">
      <c r="A215" s="42"/>
      <c r="B215" s="43"/>
      <c r="C215" s="44" t="s">
        <v>4054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67.5" x14ac:dyDescent="0.25">
      <c r="A216" s="35" t="s">
        <v>438</v>
      </c>
      <c r="B216" s="36" t="s">
        <v>1539</v>
      </c>
      <c r="C216" s="316" t="s">
        <v>1540</v>
      </c>
      <c r="D216" s="316"/>
      <c r="E216" s="316"/>
      <c r="F216" s="35" t="s">
        <v>1541</v>
      </c>
      <c r="G216" s="55">
        <v>10</v>
      </c>
      <c r="H216" s="39">
        <v>1.57</v>
      </c>
      <c r="I216" s="39"/>
      <c r="J216" s="39">
        <v>1.57</v>
      </c>
      <c r="K216" s="37" t="s">
        <v>42</v>
      </c>
      <c r="L216" s="39">
        <v>134.38999999999999</v>
      </c>
      <c r="M216" s="39"/>
      <c r="N216" s="40"/>
      <c r="O216" s="39">
        <v>134.38999999999999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160.88295980705993</v>
      </c>
      <c r="W216" s="159">
        <v>1.2</v>
      </c>
      <c r="X216" s="158">
        <f t="shared" si="7"/>
        <v>193.05955176847192</v>
      </c>
      <c r="Y216" s="181">
        <f t="shared" si="8"/>
        <v>19.305955176847192</v>
      </c>
      <c r="BP216" s="33"/>
      <c r="BQ216" s="41" t="s">
        <v>1540</v>
      </c>
      <c r="BR216" s="34"/>
    </row>
    <row r="217" spans="1:70" s="3" customFormat="1" ht="67.5" x14ac:dyDescent="0.25">
      <c r="A217" s="35" t="s">
        <v>1223</v>
      </c>
      <c r="B217" s="36" t="s">
        <v>1537</v>
      </c>
      <c r="C217" s="316" t="s">
        <v>2542</v>
      </c>
      <c r="D217" s="316"/>
      <c r="E217" s="316"/>
      <c r="F217" s="35" t="s">
        <v>437</v>
      </c>
      <c r="G217" s="55">
        <v>80</v>
      </c>
      <c r="H217" s="39">
        <v>2.96</v>
      </c>
      <c r="I217" s="39"/>
      <c r="J217" s="39">
        <v>2.96</v>
      </c>
      <c r="K217" s="37" t="s">
        <v>42</v>
      </c>
      <c r="L217" s="39">
        <v>2027.01</v>
      </c>
      <c r="M217" s="39"/>
      <c r="N217" s="40"/>
      <c r="O217" s="39">
        <v>2027.01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2426.6044226393969</v>
      </c>
      <c r="W217" s="159">
        <v>1.2</v>
      </c>
      <c r="X217" s="158">
        <f t="shared" si="7"/>
        <v>2911.9253071672761</v>
      </c>
      <c r="Y217" s="181">
        <f t="shared" si="8"/>
        <v>36.399066339590952</v>
      </c>
      <c r="BP217" s="33"/>
      <c r="BQ217" s="41" t="s">
        <v>2542</v>
      </c>
      <c r="BR217" s="34"/>
    </row>
    <row r="218" spans="1:70" s="3" customFormat="1" ht="67.5" x14ac:dyDescent="0.25">
      <c r="A218" s="35" t="s">
        <v>450</v>
      </c>
      <c r="B218" s="36" t="s">
        <v>1507</v>
      </c>
      <c r="C218" s="316" t="s">
        <v>1550</v>
      </c>
      <c r="D218" s="316"/>
      <c r="E218" s="316"/>
      <c r="F218" s="35" t="s">
        <v>437</v>
      </c>
      <c r="G218" s="55">
        <v>80</v>
      </c>
      <c r="H218" s="39">
        <v>1.67</v>
      </c>
      <c r="I218" s="39"/>
      <c r="J218" s="39">
        <v>1.67</v>
      </c>
      <c r="K218" s="37" t="s">
        <v>42</v>
      </c>
      <c r="L218" s="39">
        <v>1143.6199999999999</v>
      </c>
      <c r="M218" s="39"/>
      <c r="N218" s="40"/>
      <c r="O218" s="39">
        <v>1143.6199999999999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1369.0674194102976</v>
      </c>
      <c r="W218" s="159">
        <v>1.2</v>
      </c>
      <c r="X218" s="158">
        <f t="shared" si="7"/>
        <v>1642.8809032923571</v>
      </c>
      <c r="Y218" s="181">
        <f t="shared" si="8"/>
        <v>20.536011291154463</v>
      </c>
      <c r="BP218" s="33"/>
      <c r="BQ218" s="41" t="s">
        <v>1550</v>
      </c>
      <c r="BR218" s="34"/>
    </row>
    <row r="219" spans="1:70" s="3" customFormat="1" ht="67.5" x14ac:dyDescent="0.25">
      <c r="A219" s="35" t="s">
        <v>1474</v>
      </c>
      <c r="B219" s="36" t="s">
        <v>1509</v>
      </c>
      <c r="C219" s="316" t="s">
        <v>3021</v>
      </c>
      <c r="D219" s="316"/>
      <c r="E219" s="316"/>
      <c r="F219" s="35" t="s">
        <v>437</v>
      </c>
      <c r="G219" s="55">
        <v>35</v>
      </c>
      <c r="H219" s="39">
        <v>76.05</v>
      </c>
      <c r="I219" s="39"/>
      <c r="J219" s="39">
        <v>76.05</v>
      </c>
      <c r="K219" s="37" t="s">
        <v>42</v>
      </c>
      <c r="L219" s="39">
        <v>22784.58</v>
      </c>
      <c r="M219" s="39"/>
      <c r="N219" s="40"/>
      <c r="O219" s="39">
        <v>22784.58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27276.216000898447</v>
      </c>
      <c r="W219" s="159">
        <v>1.2</v>
      </c>
      <c r="X219" s="158">
        <f t="shared" si="7"/>
        <v>32731.459201078134</v>
      </c>
      <c r="Y219" s="181">
        <f t="shared" si="8"/>
        <v>935.18454860223244</v>
      </c>
      <c r="BP219" s="33"/>
      <c r="BQ219" s="41" t="s">
        <v>3021</v>
      </c>
      <c r="BR219" s="34"/>
    </row>
    <row r="220" spans="1:70" s="3" customFormat="1" ht="67.5" x14ac:dyDescent="0.25">
      <c r="A220" s="35" t="s">
        <v>462</v>
      </c>
      <c r="B220" s="36" t="s">
        <v>1503</v>
      </c>
      <c r="C220" s="316" t="s">
        <v>3022</v>
      </c>
      <c r="D220" s="316"/>
      <c r="E220" s="316"/>
      <c r="F220" s="35" t="s">
        <v>437</v>
      </c>
      <c r="G220" s="55">
        <v>35</v>
      </c>
      <c r="H220" s="39">
        <v>213.89</v>
      </c>
      <c r="I220" s="39"/>
      <c r="J220" s="39">
        <v>213.89</v>
      </c>
      <c r="K220" s="37" t="s">
        <v>42</v>
      </c>
      <c r="L220" s="39">
        <v>64081.440000000002</v>
      </c>
      <c r="M220" s="39"/>
      <c r="N220" s="40"/>
      <c r="O220" s="39">
        <v>64081.440000000002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76714.128550476409</v>
      </c>
      <c r="W220" s="159">
        <v>1.2</v>
      </c>
      <c r="X220" s="158">
        <f t="shared" si="7"/>
        <v>92056.954260571685</v>
      </c>
      <c r="Y220" s="181">
        <f t="shared" si="8"/>
        <v>2630.198693159191</v>
      </c>
      <c r="BP220" s="33"/>
      <c r="BQ220" s="41" t="s">
        <v>3022</v>
      </c>
      <c r="BR220" s="34"/>
    </row>
    <row r="221" spans="1:70" s="3" customFormat="1" ht="67.5" x14ac:dyDescent="0.25">
      <c r="A221" s="35" t="s">
        <v>464</v>
      </c>
      <c r="B221" s="36" t="s">
        <v>2820</v>
      </c>
      <c r="C221" s="316" t="s">
        <v>2602</v>
      </c>
      <c r="D221" s="316"/>
      <c r="E221" s="316"/>
      <c r="F221" s="35" t="s">
        <v>184</v>
      </c>
      <c r="G221" s="55">
        <v>35</v>
      </c>
      <c r="H221" s="39">
        <v>29.55</v>
      </c>
      <c r="I221" s="39"/>
      <c r="J221" s="39">
        <v>29.55</v>
      </c>
      <c r="K221" s="37" t="s">
        <v>42</v>
      </c>
      <c r="L221" s="39">
        <v>8853.18</v>
      </c>
      <c r="M221" s="39"/>
      <c r="N221" s="40"/>
      <c r="O221" s="39">
        <v>8853.18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6"/>
        <v>10598.450793248505</v>
      </c>
      <c r="W221" s="159">
        <v>1.2</v>
      </c>
      <c r="X221" s="158">
        <f t="shared" si="7"/>
        <v>12718.140951898205</v>
      </c>
      <c r="Y221" s="181">
        <f t="shared" si="8"/>
        <v>363.37545576852017</v>
      </c>
      <c r="BP221" s="33"/>
      <c r="BQ221" s="41" t="s">
        <v>2602</v>
      </c>
      <c r="BR221" s="34"/>
    </row>
    <row r="222" spans="1:70" s="3" customFormat="1" ht="67.5" x14ac:dyDescent="0.25">
      <c r="A222" s="35" t="s">
        <v>466</v>
      </c>
      <c r="B222" s="36" t="s">
        <v>2820</v>
      </c>
      <c r="C222" s="316" t="s">
        <v>2821</v>
      </c>
      <c r="D222" s="316"/>
      <c r="E222" s="316"/>
      <c r="F222" s="35" t="s">
        <v>184</v>
      </c>
      <c r="G222" s="55">
        <v>70</v>
      </c>
      <c r="H222" s="39">
        <v>7.45</v>
      </c>
      <c r="I222" s="39"/>
      <c r="J222" s="39">
        <v>7.45</v>
      </c>
      <c r="K222" s="37" t="s">
        <v>42</v>
      </c>
      <c r="L222" s="39">
        <v>4464.04</v>
      </c>
      <c r="M222" s="39"/>
      <c r="N222" s="40"/>
      <c r="O222" s="39">
        <v>4464.04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6"/>
        <v>5344.0580987953545</v>
      </c>
      <c r="W222" s="159">
        <v>1.2</v>
      </c>
      <c r="X222" s="158">
        <f t="shared" si="7"/>
        <v>6412.8697185544252</v>
      </c>
      <c r="Y222" s="181">
        <f t="shared" si="8"/>
        <v>91.612424550777504</v>
      </c>
      <c r="BP222" s="33"/>
      <c r="BQ222" s="41" t="s">
        <v>2821</v>
      </c>
      <c r="BR222" s="34"/>
    </row>
    <row r="223" spans="1:70" s="3" customFormat="1" ht="67.5" x14ac:dyDescent="0.25">
      <c r="A223" s="35" t="s">
        <v>469</v>
      </c>
      <c r="B223" s="36" t="s">
        <v>2820</v>
      </c>
      <c r="C223" s="316" t="s">
        <v>2822</v>
      </c>
      <c r="D223" s="316"/>
      <c r="E223" s="316"/>
      <c r="F223" s="35" t="s">
        <v>184</v>
      </c>
      <c r="G223" s="55">
        <v>70</v>
      </c>
      <c r="H223" s="39">
        <v>4.37</v>
      </c>
      <c r="I223" s="39"/>
      <c r="J223" s="39">
        <v>4.37</v>
      </c>
      <c r="K223" s="37" t="s">
        <v>42</v>
      </c>
      <c r="L223" s="39">
        <v>2618.5</v>
      </c>
      <c r="M223" s="39"/>
      <c r="N223" s="40"/>
      <c r="O223" s="39">
        <v>2618.5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77" si="9">O223*P223*Q223*R223*S223*T223*U223</f>
        <v>3134.6977472638332</v>
      </c>
      <c r="W223" s="159">
        <v>1.2</v>
      </c>
      <c r="X223" s="158">
        <f t="shared" ref="X223:X277" si="10">V223*W223</f>
        <v>3761.6372967165998</v>
      </c>
      <c r="Y223" s="181">
        <f t="shared" ref="Y223:Y277" si="11">X223/G223</f>
        <v>53.737675667379996</v>
      </c>
      <c r="BP223" s="33"/>
      <c r="BQ223" s="41" t="s">
        <v>2822</v>
      </c>
      <c r="BR223" s="34"/>
    </row>
    <row r="224" spans="1:70" s="3" customFormat="1" ht="67.5" x14ac:dyDescent="0.25">
      <c r="A224" s="35" t="s">
        <v>478</v>
      </c>
      <c r="B224" s="36" t="s">
        <v>1544</v>
      </c>
      <c r="C224" s="316" t="s">
        <v>1650</v>
      </c>
      <c r="D224" s="316"/>
      <c r="E224" s="316"/>
      <c r="F224" s="35" t="s">
        <v>184</v>
      </c>
      <c r="G224" s="55">
        <v>70</v>
      </c>
      <c r="H224" s="39">
        <v>1.17</v>
      </c>
      <c r="I224" s="39"/>
      <c r="J224" s="39">
        <v>1.17</v>
      </c>
      <c r="K224" s="37" t="s">
        <v>42</v>
      </c>
      <c r="L224" s="39">
        <v>701.06</v>
      </c>
      <c r="M224" s="39"/>
      <c r="N224" s="40"/>
      <c r="O224" s="39">
        <v>701.06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si="9"/>
        <v>839.2633961034112</v>
      </c>
      <c r="W224" s="159">
        <v>1.2</v>
      </c>
      <c r="X224" s="158">
        <f t="shared" si="10"/>
        <v>1007.1160753240933</v>
      </c>
      <c r="Y224" s="181">
        <f t="shared" si="11"/>
        <v>14.387372504629905</v>
      </c>
      <c r="BP224" s="33"/>
      <c r="BQ224" s="41" t="s">
        <v>1650</v>
      </c>
      <c r="BR224" s="34"/>
    </row>
    <row r="225" spans="1:70" s="3" customFormat="1" ht="18.75" x14ac:dyDescent="0.25">
      <c r="A225" s="351" t="s">
        <v>1589</v>
      </c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3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 t="s">
        <v>1589</v>
      </c>
    </row>
    <row r="226" spans="1:70" s="3" customFormat="1" ht="67.5" x14ac:dyDescent="0.25">
      <c r="A226" s="35" t="s">
        <v>480</v>
      </c>
      <c r="B226" s="36" t="s">
        <v>372</v>
      </c>
      <c r="C226" s="316" t="s">
        <v>373</v>
      </c>
      <c r="D226" s="316"/>
      <c r="E226" s="316"/>
      <c r="F226" s="35" t="s">
        <v>374</v>
      </c>
      <c r="G226" s="57">
        <v>1.1987019999999999</v>
      </c>
      <c r="H226" s="39" t="s">
        <v>1462</v>
      </c>
      <c r="I226" s="39" t="s">
        <v>376</v>
      </c>
      <c r="J226" s="39">
        <v>57.29</v>
      </c>
      <c r="K226" s="37" t="s">
        <v>42</v>
      </c>
      <c r="L226" s="39">
        <v>38637.53</v>
      </c>
      <c r="M226" s="39">
        <v>31398.19</v>
      </c>
      <c r="N226" s="40" t="s">
        <v>4055</v>
      </c>
      <c r="O226" s="39">
        <v>587.95000000000005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si="9"/>
        <v>703.85546706273453</v>
      </c>
      <c r="W226" s="159">
        <v>1.2</v>
      </c>
      <c r="X226" s="158">
        <f t="shared" si="10"/>
        <v>844.62656047528139</v>
      </c>
      <c r="Y226" s="181">
        <f t="shared" si="11"/>
        <v>704.61762846418992</v>
      </c>
      <c r="BP226" s="33"/>
      <c r="BQ226" s="41" t="s">
        <v>373</v>
      </c>
      <c r="BR226" s="34"/>
    </row>
    <row r="227" spans="1:70" s="3" customFormat="1" ht="18.75" x14ac:dyDescent="0.25">
      <c r="A227" s="42"/>
      <c r="B227" s="43"/>
      <c r="C227" s="44" t="s">
        <v>4056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18.75" x14ac:dyDescent="0.25">
      <c r="A228" s="47"/>
      <c r="B228" s="48"/>
      <c r="C228" s="48"/>
      <c r="D228" s="48"/>
      <c r="E228" s="49" t="s">
        <v>4057</v>
      </c>
      <c r="F228" s="49"/>
      <c r="G228" s="50"/>
      <c r="H228" s="51"/>
      <c r="I228" s="17"/>
      <c r="J228" s="17"/>
      <c r="K228" s="17"/>
      <c r="L228" s="52">
        <v>31379.91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  <c r="BR228" s="34"/>
    </row>
    <row r="229" spans="1:70" s="3" customFormat="1" ht="18.75" x14ac:dyDescent="0.25">
      <c r="A229" s="47"/>
      <c r="B229" s="48"/>
      <c r="C229" s="48"/>
      <c r="D229" s="48"/>
      <c r="E229" s="49" t="s">
        <v>4058</v>
      </c>
      <c r="F229" s="49"/>
      <c r="G229" s="50"/>
      <c r="H229" s="51"/>
      <c r="I229" s="17"/>
      <c r="J229" s="17"/>
      <c r="K229" s="17"/>
      <c r="L229" s="52">
        <v>16498.71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/>
    </row>
    <row r="230" spans="1:70" s="3" customFormat="1" ht="18.7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86516.15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  <c r="BR230" s="34"/>
    </row>
    <row r="231" spans="1:70" s="3" customFormat="1" ht="67.5" x14ac:dyDescent="0.25">
      <c r="A231" s="35" t="s">
        <v>482</v>
      </c>
      <c r="B231" s="36" t="s">
        <v>2762</v>
      </c>
      <c r="C231" s="316" t="s">
        <v>3635</v>
      </c>
      <c r="D231" s="316"/>
      <c r="E231" s="316"/>
      <c r="F231" s="35" t="s">
        <v>184</v>
      </c>
      <c r="G231" s="57">
        <v>31.666667</v>
      </c>
      <c r="H231" s="39">
        <v>2307.83</v>
      </c>
      <c r="I231" s="39"/>
      <c r="J231" s="39">
        <v>2307.83</v>
      </c>
      <c r="K231" s="37" t="s">
        <v>42</v>
      </c>
      <c r="L231" s="39">
        <v>625575.79</v>
      </c>
      <c r="M231" s="39"/>
      <c r="N231" s="40"/>
      <c r="O231" s="39">
        <v>625575.79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748898.61357868742</v>
      </c>
      <c r="W231" s="159">
        <v>1.2</v>
      </c>
      <c r="X231" s="158">
        <f t="shared" si="10"/>
        <v>898678.33629442484</v>
      </c>
      <c r="Y231" s="181">
        <f t="shared" si="11"/>
        <v>28379.315584252199</v>
      </c>
      <c r="BP231" s="33"/>
      <c r="BQ231" s="41" t="s">
        <v>3635</v>
      </c>
      <c r="BR231" s="34"/>
    </row>
    <row r="232" spans="1:70" s="3" customFormat="1" ht="18.75" x14ac:dyDescent="0.25">
      <c r="A232" s="42"/>
      <c r="B232" s="43"/>
      <c r="C232" s="44" t="s">
        <v>2763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  <c r="BR232" s="34"/>
    </row>
    <row r="233" spans="1:70" s="3" customFormat="1" ht="67.5" x14ac:dyDescent="0.25">
      <c r="A233" s="35" t="s">
        <v>484</v>
      </c>
      <c r="B233" s="36" t="s">
        <v>2762</v>
      </c>
      <c r="C233" s="316" t="s">
        <v>2793</v>
      </c>
      <c r="D233" s="316"/>
      <c r="E233" s="316"/>
      <c r="F233" s="35" t="s">
        <v>184</v>
      </c>
      <c r="G233" s="55">
        <v>65</v>
      </c>
      <c r="H233" s="39">
        <v>116.71</v>
      </c>
      <c r="I233" s="39"/>
      <c r="J233" s="39">
        <v>116.71</v>
      </c>
      <c r="K233" s="37" t="s">
        <v>42</v>
      </c>
      <c r="L233" s="39">
        <v>64937.440000000002</v>
      </c>
      <c r="M233" s="39"/>
      <c r="N233" s="40"/>
      <c r="O233" s="39">
        <v>64937.440000000002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77738.876028673025</v>
      </c>
      <c r="W233" s="159">
        <v>1.2</v>
      </c>
      <c r="X233" s="158">
        <f t="shared" si="10"/>
        <v>93286.651234407633</v>
      </c>
      <c r="Y233" s="181">
        <f t="shared" si="11"/>
        <v>1435.1792497601175</v>
      </c>
      <c r="BP233" s="33"/>
      <c r="BQ233" s="41" t="s">
        <v>2793</v>
      </c>
      <c r="BR233" s="34"/>
    </row>
    <row r="234" spans="1:70" s="3" customFormat="1" ht="67.5" x14ac:dyDescent="0.25">
      <c r="A234" s="35" t="s">
        <v>486</v>
      </c>
      <c r="B234" s="36" t="s">
        <v>2762</v>
      </c>
      <c r="C234" s="316" t="s">
        <v>4059</v>
      </c>
      <c r="D234" s="316"/>
      <c r="E234" s="316"/>
      <c r="F234" s="35" t="s">
        <v>184</v>
      </c>
      <c r="G234" s="55">
        <v>5</v>
      </c>
      <c r="H234" s="39">
        <v>52.35</v>
      </c>
      <c r="I234" s="39"/>
      <c r="J234" s="39">
        <v>52.35</v>
      </c>
      <c r="K234" s="37" t="s">
        <v>42</v>
      </c>
      <c r="L234" s="39">
        <v>2240.58</v>
      </c>
      <c r="M234" s="39"/>
      <c r="N234" s="40"/>
      <c r="O234" s="39">
        <v>2240.58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2682.2765241796446</v>
      </c>
      <c r="W234" s="159">
        <v>1.2</v>
      </c>
      <c r="X234" s="158">
        <f t="shared" si="10"/>
        <v>3218.7318290155736</v>
      </c>
      <c r="Y234" s="181">
        <f t="shared" si="11"/>
        <v>643.74636580311471</v>
      </c>
      <c r="BP234" s="33"/>
      <c r="BQ234" s="41" t="s">
        <v>4059</v>
      </c>
      <c r="BR234" s="34"/>
    </row>
    <row r="235" spans="1:70" s="3" customFormat="1" ht="67.5" x14ac:dyDescent="0.25">
      <c r="A235" s="35" t="s">
        <v>487</v>
      </c>
      <c r="B235" s="36" t="s">
        <v>1467</v>
      </c>
      <c r="C235" s="316" t="s">
        <v>4041</v>
      </c>
      <c r="D235" s="316"/>
      <c r="E235" s="316"/>
      <c r="F235" s="35" t="s">
        <v>437</v>
      </c>
      <c r="G235" s="55">
        <v>5</v>
      </c>
      <c r="H235" s="39">
        <v>154.41999999999999</v>
      </c>
      <c r="I235" s="39"/>
      <c r="J235" s="39">
        <v>154.41999999999999</v>
      </c>
      <c r="K235" s="37" t="s">
        <v>42</v>
      </c>
      <c r="L235" s="39">
        <v>6609.18</v>
      </c>
      <c r="M235" s="39"/>
      <c r="N235" s="40"/>
      <c r="O235" s="39">
        <v>6609.18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7912.0800676956951</v>
      </c>
      <c r="W235" s="159">
        <v>1.2</v>
      </c>
      <c r="X235" s="158">
        <f t="shared" si="10"/>
        <v>9494.4960812348345</v>
      </c>
      <c r="Y235" s="181">
        <f t="shared" si="11"/>
        <v>1898.8992162469669</v>
      </c>
      <c r="BP235" s="33"/>
      <c r="BQ235" s="41" t="s">
        <v>4041</v>
      </c>
      <c r="BR235" s="34"/>
    </row>
    <row r="236" spans="1:70" s="3" customFormat="1" ht="67.5" x14ac:dyDescent="0.25">
      <c r="A236" s="35" t="s">
        <v>488</v>
      </c>
      <c r="B236" s="36" t="s">
        <v>1481</v>
      </c>
      <c r="C236" s="316" t="s">
        <v>3593</v>
      </c>
      <c r="D236" s="316"/>
      <c r="E236" s="316"/>
      <c r="F236" s="35" t="s">
        <v>437</v>
      </c>
      <c r="G236" s="55">
        <v>64</v>
      </c>
      <c r="H236" s="39">
        <v>372.35</v>
      </c>
      <c r="I236" s="39"/>
      <c r="J236" s="39">
        <v>372.35</v>
      </c>
      <c r="K236" s="37" t="s">
        <v>42</v>
      </c>
      <c r="L236" s="39">
        <v>203988.22</v>
      </c>
      <c r="M236" s="39"/>
      <c r="N236" s="40"/>
      <c r="O236" s="39">
        <v>203988.22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244201.41825562689</v>
      </c>
      <c r="W236" s="159">
        <v>1.2</v>
      </c>
      <c r="X236" s="158">
        <f t="shared" si="10"/>
        <v>293041.70190675225</v>
      </c>
      <c r="Y236" s="181">
        <f t="shared" si="11"/>
        <v>4578.7765922930039</v>
      </c>
      <c r="BP236" s="33"/>
      <c r="BQ236" s="41" t="s">
        <v>3593</v>
      </c>
      <c r="BR236" s="34"/>
    </row>
    <row r="237" spans="1:70" s="3" customFormat="1" ht="67.5" x14ac:dyDescent="0.25">
      <c r="A237" s="35" t="s">
        <v>490</v>
      </c>
      <c r="B237" s="36" t="s">
        <v>1557</v>
      </c>
      <c r="C237" s="316" t="s">
        <v>2765</v>
      </c>
      <c r="D237" s="316"/>
      <c r="E237" s="316"/>
      <c r="F237" s="35" t="s">
        <v>437</v>
      </c>
      <c r="G237" s="55">
        <v>128</v>
      </c>
      <c r="H237" s="39">
        <v>8.49</v>
      </c>
      <c r="I237" s="39"/>
      <c r="J237" s="39">
        <v>8.49</v>
      </c>
      <c r="K237" s="37" t="s">
        <v>42</v>
      </c>
      <c r="L237" s="39">
        <v>9302.32</v>
      </c>
      <c r="M237" s="39"/>
      <c r="N237" s="40"/>
      <c r="O237" s="39">
        <v>9302.32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11136.131964226579</v>
      </c>
      <c r="W237" s="159">
        <v>1.2</v>
      </c>
      <c r="X237" s="158">
        <f t="shared" si="10"/>
        <v>13363.358357071895</v>
      </c>
      <c r="Y237" s="181">
        <f t="shared" si="11"/>
        <v>104.40123716462418</v>
      </c>
      <c r="BP237" s="33"/>
      <c r="BQ237" s="41" t="s">
        <v>2765</v>
      </c>
      <c r="BR237" s="34"/>
    </row>
    <row r="238" spans="1:70" s="3" customFormat="1" ht="67.5" x14ac:dyDescent="0.25">
      <c r="A238" s="35" t="s">
        <v>492</v>
      </c>
      <c r="B238" s="36" t="s">
        <v>1542</v>
      </c>
      <c r="C238" s="316" t="s">
        <v>4043</v>
      </c>
      <c r="D238" s="316"/>
      <c r="E238" s="316"/>
      <c r="F238" s="35" t="s">
        <v>184</v>
      </c>
      <c r="G238" s="55">
        <v>900</v>
      </c>
      <c r="H238" s="39">
        <v>4.17</v>
      </c>
      <c r="I238" s="39"/>
      <c r="J238" s="39">
        <v>4.17</v>
      </c>
      <c r="K238" s="37" t="s">
        <v>42</v>
      </c>
      <c r="L238" s="39">
        <v>32125.68</v>
      </c>
      <c r="M238" s="39"/>
      <c r="N238" s="40"/>
      <c r="O238" s="39">
        <v>32125.68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38458.772856719028</v>
      </c>
      <c r="W238" s="159">
        <v>1.2</v>
      </c>
      <c r="X238" s="158">
        <f t="shared" si="10"/>
        <v>46150.527428062829</v>
      </c>
      <c r="Y238" s="181">
        <f t="shared" si="11"/>
        <v>51.278363808958701</v>
      </c>
      <c r="BP238" s="33"/>
      <c r="BQ238" s="41" t="s">
        <v>4043</v>
      </c>
      <c r="BR238" s="34"/>
    </row>
    <row r="239" spans="1:70" s="3" customFormat="1" ht="67.5" x14ac:dyDescent="0.25">
      <c r="A239" s="35" t="s">
        <v>493</v>
      </c>
      <c r="B239" s="36" t="s">
        <v>1544</v>
      </c>
      <c r="C239" s="316" t="s">
        <v>4044</v>
      </c>
      <c r="D239" s="316"/>
      <c r="E239" s="316"/>
      <c r="F239" s="35" t="s">
        <v>184</v>
      </c>
      <c r="G239" s="55">
        <v>900</v>
      </c>
      <c r="H239" s="39">
        <v>1.17</v>
      </c>
      <c r="I239" s="39"/>
      <c r="J239" s="39">
        <v>1.17</v>
      </c>
      <c r="K239" s="37" t="s">
        <v>42</v>
      </c>
      <c r="L239" s="39">
        <v>9013.68</v>
      </c>
      <c r="M239" s="39"/>
      <c r="N239" s="40"/>
      <c r="O239" s="39">
        <v>9013.68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9"/>
        <v>10790.590945410377</v>
      </c>
      <c r="W239" s="159">
        <v>1.2</v>
      </c>
      <c r="X239" s="158">
        <f t="shared" si="10"/>
        <v>12948.709134492452</v>
      </c>
      <c r="Y239" s="181">
        <f t="shared" si="11"/>
        <v>14.387454593880502</v>
      </c>
      <c r="BP239" s="33"/>
      <c r="BQ239" s="41" t="s">
        <v>4044</v>
      </c>
      <c r="BR239" s="34"/>
    </row>
    <row r="240" spans="1:70" s="3" customFormat="1" ht="67.5" x14ac:dyDescent="0.25">
      <c r="A240" s="35" t="s">
        <v>494</v>
      </c>
      <c r="B240" s="36" t="s">
        <v>1546</v>
      </c>
      <c r="C240" s="316" t="s">
        <v>1547</v>
      </c>
      <c r="D240" s="316"/>
      <c r="E240" s="316"/>
      <c r="F240" s="35" t="s">
        <v>184</v>
      </c>
      <c r="G240" s="55">
        <v>900</v>
      </c>
      <c r="H240" s="39">
        <v>0.34</v>
      </c>
      <c r="I240" s="39"/>
      <c r="J240" s="39">
        <v>0.34</v>
      </c>
      <c r="K240" s="37" t="s">
        <v>42</v>
      </c>
      <c r="L240" s="39">
        <v>2619.36</v>
      </c>
      <c r="M240" s="39"/>
      <c r="N240" s="40"/>
      <c r="O240" s="39">
        <v>2619.36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9"/>
        <v>3135.7272832816475</v>
      </c>
      <c r="W240" s="159">
        <v>1.2</v>
      </c>
      <c r="X240" s="158">
        <f t="shared" si="10"/>
        <v>3762.8727399379768</v>
      </c>
      <c r="Y240" s="181">
        <f t="shared" si="11"/>
        <v>4.1809697110421968</v>
      </c>
      <c r="BP240" s="33"/>
      <c r="BQ240" s="41" t="s">
        <v>1547</v>
      </c>
      <c r="BR240" s="34"/>
    </row>
    <row r="241" spans="1:70" s="3" customFormat="1" ht="67.5" x14ac:dyDescent="0.25">
      <c r="A241" s="35" t="s">
        <v>495</v>
      </c>
      <c r="B241" s="36" t="s">
        <v>1493</v>
      </c>
      <c r="C241" s="316" t="s">
        <v>1494</v>
      </c>
      <c r="D241" s="316"/>
      <c r="E241" s="316"/>
      <c r="F241" s="35" t="s">
        <v>174</v>
      </c>
      <c r="G241" s="56">
        <v>0.64</v>
      </c>
      <c r="H241" s="39" t="s">
        <v>1495</v>
      </c>
      <c r="I241" s="39" t="s">
        <v>421</v>
      </c>
      <c r="J241" s="39">
        <v>67.47</v>
      </c>
      <c r="K241" s="37" t="s">
        <v>42</v>
      </c>
      <c r="L241" s="39">
        <v>8493.27</v>
      </c>
      <c r="M241" s="39">
        <v>6871.78</v>
      </c>
      <c r="N241" s="40" t="s">
        <v>4060</v>
      </c>
      <c r="O241" s="39">
        <v>369.63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9"/>
        <v>442.49697472641986</v>
      </c>
      <c r="W241" s="159">
        <v>1.2</v>
      </c>
      <c r="X241" s="158">
        <f t="shared" si="10"/>
        <v>530.99636967170386</v>
      </c>
      <c r="Y241" s="181">
        <f t="shared" si="11"/>
        <v>829.6818276120373</v>
      </c>
      <c r="BP241" s="33"/>
      <c r="BQ241" s="41" t="s">
        <v>1494</v>
      </c>
      <c r="BR241" s="34"/>
    </row>
    <row r="242" spans="1:70" s="3" customFormat="1" ht="18.75" x14ac:dyDescent="0.25">
      <c r="A242" s="42"/>
      <c r="B242" s="43"/>
      <c r="C242" s="44" t="s">
        <v>2801</v>
      </c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6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x14ac:dyDescent="0.25">
      <c r="A243" s="47"/>
      <c r="B243" s="48"/>
      <c r="C243" s="48"/>
      <c r="D243" s="48"/>
      <c r="E243" s="49" t="s">
        <v>4061</v>
      </c>
      <c r="F243" s="49"/>
      <c r="G243" s="50"/>
      <c r="H243" s="51"/>
      <c r="I243" s="17"/>
      <c r="J243" s="17"/>
      <c r="K243" s="17"/>
      <c r="L243" s="52">
        <v>6669.65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18.75" x14ac:dyDescent="0.25">
      <c r="A244" s="47"/>
      <c r="B244" s="48"/>
      <c r="C244" s="48"/>
      <c r="D244" s="48"/>
      <c r="E244" s="49" t="s">
        <v>4062</v>
      </c>
      <c r="F244" s="49"/>
      <c r="G244" s="50"/>
      <c r="H244" s="51"/>
      <c r="I244" s="17"/>
      <c r="J244" s="17"/>
      <c r="K244" s="17"/>
      <c r="L244" s="52">
        <v>3506.72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  <c r="BR244" s="34"/>
    </row>
    <row r="245" spans="1:70" s="3" customFormat="1" ht="18.75" x14ac:dyDescent="0.25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18669.64</v>
      </c>
      <c r="M245" s="53"/>
      <c r="N245" s="53"/>
      <c r="O245" s="54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  <c r="BR245" s="34"/>
    </row>
    <row r="246" spans="1:70" s="3" customFormat="1" ht="67.5" x14ac:dyDescent="0.25">
      <c r="A246" s="35" t="s">
        <v>496</v>
      </c>
      <c r="B246" s="36" t="s">
        <v>2798</v>
      </c>
      <c r="C246" s="316" t="s">
        <v>3598</v>
      </c>
      <c r="D246" s="316"/>
      <c r="E246" s="316"/>
      <c r="F246" s="35" t="s">
        <v>184</v>
      </c>
      <c r="G246" s="55">
        <v>64</v>
      </c>
      <c r="H246" s="39">
        <v>1001.25</v>
      </c>
      <c r="I246" s="39"/>
      <c r="J246" s="39">
        <v>1001.25</v>
      </c>
      <c r="K246" s="37" t="s">
        <v>42</v>
      </c>
      <c r="L246" s="39">
        <v>548524.80000000005</v>
      </c>
      <c r="M246" s="39"/>
      <c r="N246" s="40"/>
      <c r="O246" s="39">
        <v>548524.80000000005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656658.18402839196</v>
      </c>
      <c r="W246" s="159">
        <v>1.2</v>
      </c>
      <c r="X246" s="158">
        <f t="shared" si="10"/>
        <v>787989.82083407033</v>
      </c>
      <c r="Y246" s="181">
        <f t="shared" si="11"/>
        <v>12312.340950532349</v>
      </c>
      <c r="BP246" s="33"/>
      <c r="BQ246" s="41" t="s">
        <v>3598</v>
      </c>
      <c r="BR246" s="34"/>
    </row>
    <row r="247" spans="1:70" s="3" customFormat="1" ht="67.5" x14ac:dyDescent="0.25">
      <c r="A247" s="35" t="s">
        <v>498</v>
      </c>
      <c r="B247" s="36" t="s">
        <v>1582</v>
      </c>
      <c r="C247" s="316" t="s">
        <v>3062</v>
      </c>
      <c r="D247" s="316"/>
      <c r="E247" s="316"/>
      <c r="F247" s="35" t="s">
        <v>184</v>
      </c>
      <c r="G247" s="55">
        <v>128</v>
      </c>
      <c r="H247" s="39">
        <v>70.91</v>
      </c>
      <c r="I247" s="39"/>
      <c r="J247" s="39">
        <v>70.91</v>
      </c>
      <c r="K247" s="37" t="s">
        <v>42</v>
      </c>
      <c r="L247" s="39">
        <v>77694.67</v>
      </c>
      <c r="M247" s="39"/>
      <c r="N247" s="40"/>
      <c r="O247" s="39">
        <v>77694.67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93011.001345582132</v>
      </c>
      <c r="W247" s="159">
        <v>1.2</v>
      </c>
      <c r="X247" s="158">
        <f t="shared" si="10"/>
        <v>111613.20161469856</v>
      </c>
      <c r="Y247" s="181">
        <f t="shared" si="11"/>
        <v>871.97813761483246</v>
      </c>
      <c r="BP247" s="33"/>
      <c r="BQ247" s="41" t="s">
        <v>3062</v>
      </c>
      <c r="BR247" s="34"/>
    </row>
    <row r="248" spans="1:70" s="3" customFormat="1" ht="67.5" x14ac:dyDescent="0.25">
      <c r="A248" s="35" t="s">
        <v>500</v>
      </c>
      <c r="B248" s="36" t="s">
        <v>1544</v>
      </c>
      <c r="C248" s="316" t="s">
        <v>1652</v>
      </c>
      <c r="D248" s="316"/>
      <c r="E248" s="316"/>
      <c r="F248" s="35" t="s">
        <v>184</v>
      </c>
      <c r="G248" s="55">
        <v>256</v>
      </c>
      <c r="H248" s="39">
        <v>318.12</v>
      </c>
      <c r="I248" s="39"/>
      <c r="J248" s="39">
        <v>318.12</v>
      </c>
      <c r="K248" s="37" t="s">
        <v>42</v>
      </c>
      <c r="L248" s="39">
        <v>697115.44</v>
      </c>
      <c r="M248" s="39"/>
      <c r="N248" s="40"/>
      <c r="O248" s="39">
        <v>697115.44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834541.22564477194</v>
      </c>
      <c r="W248" s="159">
        <v>1.2</v>
      </c>
      <c r="X248" s="158">
        <f t="shared" si="10"/>
        <v>1001449.4707737262</v>
      </c>
      <c r="Y248" s="181">
        <f t="shared" si="11"/>
        <v>3911.9119952098681</v>
      </c>
      <c r="BP248" s="33"/>
      <c r="BQ248" s="41" t="s">
        <v>1652</v>
      </c>
      <c r="BR248" s="34"/>
    </row>
    <row r="249" spans="1:70" s="3" customFormat="1" ht="67.5" x14ac:dyDescent="0.25">
      <c r="A249" s="35" t="s">
        <v>502</v>
      </c>
      <c r="B249" s="36" t="s">
        <v>1567</v>
      </c>
      <c r="C249" s="316" t="s">
        <v>3063</v>
      </c>
      <c r="D249" s="316"/>
      <c r="E249" s="316"/>
      <c r="F249" s="35" t="s">
        <v>184</v>
      </c>
      <c r="G249" s="55">
        <v>256</v>
      </c>
      <c r="H249" s="39">
        <v>24.44</v>
      </c>
      <c r="I249" s="39"/>
      <c r="J249" s="39">
        <v>24.44</v>
      </c>
      <c r="K249" s="37" t="s">
        <v>42</v>
      </c>
      <c r="L249" s="39">
        <v>53556.84</v>
      </c>
      <c r="M249" s="39"/>
      <c r="N249" s="40"/>
      <c r="O249" s="39">
        <v>53556.84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64114.762535256639</v>
      </c>
      <c r="W249" s="159">
        <v>1.2</v>
      </c>
      <c r="X249" s="158">
        <f t="shared" si="10"/>
        <v>76937.715042307958</v>
      </c>
      <c r="Y249" s="181">
        <f t="shared" si="11"/>
        <v>300.53794938401546</v>
      </c>
      <c r="BP249" s="33"/>
      <c r="BQ249" s="41" t="s">
        <v>3063</v>
      </c>
      <c r="BR249" s="34"/>
    </row>
    <row r="250" spans="1:70" s="3" customFormat="1" ht="67.5" x14ac:dyDescent="0.25">
      <c r="A250" s="35" t="s">
        <v>504</v>
      </c>
      <c r="B250" s="36" t="s">
        <v>1544</v>
      </c>
      <c r="C250" s="316" t="s">
        <v>1588</v>
      </c>
      <c r="D250" s="316"/>
      <c r="E250" s="316"/>
      <c r="F250" s="35" t="s">
        <v>184</v>
      </c>
      <c r="G250" s="55">
        <v>512</v>
      </c>
      <c r="H250" s="39">
        <v>85.17</v>
      </c>
      <c r="I250" s="39"/>
      <c r="J250" s="39">
        <v>85.17</v>
      </c>
      <c r="K250" s="37" t="s">
        <v>42</v>
      </c>
      <c r="L250" s="39">
        <v>373276.26</v>
      </c>
      <c r="M250" s="39"/>
      <c r="N250" s="40"/>
      <c r="O250" s="39">
        <v>373276.26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9"/>
        <v>446862.03984306607</v>
      </c>
      <c r="W250" s="159">
        <v>1.2</v>
      </c>
      <c r="X250" s="158">
        <f t="shared" si="10"/>
        <v>536234.44781167922</v>
      </c>
      <c r="Y250" s="181">
        <f t="shared" si="11"/>
        <v>1047.332905882186</v>
      </c>
      <c r="BP250" s="33"/>
      <c r="BQ250" s="41" t="s">
        <v>1588</v>
      </c>
      <c r="BR250" s="34"/>
    </row>
    <row r="251" spans="1:70" s="3" customFormat="1" ht="67.5" x14ac:dyDescent="0.25">
      <c r="A251" s="35" t="s">
        <v>506</v>
      </c>
      <c r="B251" s="36" t="s">
        <v>1546</v>
      </c>
      <c r="C251" s="316" t="s">
        <v>2806</v>
      </c>
      <c r="D251" s="316"/>
      <c r="E251" s="316"/>
      <c r="F251" s="35" t="s">
        <v>184</v>
      </c>
      <c r="G251" s="55">
        <v>960</v>
      </c>
      <c r="H251" s="39">
        <v>2.63</v>
      </c>
      <c r="I251" s="39"/>
      <c r="J251" s="39">
        <v>2.63</v>
      </c>
      <c r="K251" s="37" t="s">
        <v>42</v>
      </c>
      <c r="L251" s="39">
        <v>21612.29</v>
      </c>
      <c r="M251" s="39"/>
      <c r="N251" s="40"/>
      <c r="O251" s="39">
        <v>21612.29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9"/>
        <v>25872.826723777987</v>
      </c>
      <c r="W251" s="159">
        <v>1.2</v>
      </c>
      <c r="X251" s="158">
        <f t="shared" si="10"/>
        <v>31047.392068533583</v>
      </c>
      <c r="Y251" s="181">
        <f t="shared" si="11"/>
        <v>32.341033404722481</v>
      </c>
      <c r="BP251" s="33"/>
      <c r="BQ251" s="41" t="s">
        <v>2806</v>
      </c>
      <c r="BR251" s="34"/>
    </row>
    <row r="252" spans="1:70" s="3" customFormat="1" ht="67.5" x14ac:dyDescent="0.25">
      <c r="A252" s="35" t="s">
        <v>508</v>
      </c>
      <c r="B252" s="36" t="s">
        <v>1493</v>
      </c>
      <c r="C252" s="316" t="s">
        <v>1494</v>
      </c>
      <c r="D252" s="316"/>
      <c r="E252" s="316"/>
      <c r="F252" s="35" t="s">
        <v>174</v>
      </c>
      <c r="G252" s="56">
        <v>0.17</v>
      </c>
      <c r="H252" s="39" t="s">
        <v>1495</v>
      </c>
      <c r="I252" s="39" t="s">
        <v>421</v>
      </c>
      <c r="J252" s="39">
        <v>67.47</v>
      </c>
      <c r="K252" s="37" t="s">
        <v>42</v>
      </c>
      <c r="L252" s="39">
        <v>2256.02</v>
      </c>
      <c r="M252" s="39">
        <v>1825.32</v>
      </c>
      <c r="N252" s="40" t="s">
        <v>4141</v>
      </c>
      <c r="O252" s="39">
        <v>98.18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9"/>
        <v>117.53470491745774</v>
      </c>
      <c r="W252" s="159">
        <v>1.2</v>
      </c>
      <c r="X252" s="158">
        <f t="shared" si="10"/>
        <v>141.04164590094928</v>
      </c>
      <c r="Y252" s="181">
        <f t="shared" si="11"/>
        <v>829.65674059381922</v>
      </c>
      <c r="BP252" s="33"/>
      <c r="BQ252" s="41" t="s">
        <v>1494</v>
      </c>
      <c r="BR252" s="34"/>
    </row>
    <row r="253" spans="1:70" s="3" customFormat="1" ht="18.75" x14ac:dyDescent="0.25">
      <c r="A253" s="42"/>
      <c r="B253" s="43"/>
      <c r="C253" s="44" t="s">
        <v>564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  <c r="BR253" s="34"/>
    </row>
    <row r="254" spans="1:70" s="3" customFormat="1" ht="18.75" x14ac:dyDescent="0.25">
      <c r="A254" s="47"/>
      <c r="B254" s="48"/>
      <c r="C254" s="48"/>
      <c r="D254" s="48"/>
      <c r="E254" s="49" t="s">
        <v>4142</v>
      </c>
      <c r="F254" s="49"/>
      <c r="G254" s="50"/>
      <c r="H254" s="51"/>
      <c r="I254" s="17"/>
      <c r="J254" s="17"/>
      <c r="K254" s="17"/>
      <c r="L254" s="52">
        <v>1771.63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  <c r="BR254" s="34"/>
    </row>
    <row r="255" spans="1:70" s="3" customFormat="1" ht="18.75" x14ac:dyDescent="0.25">
      <c r="A255" s="47"/>
      <c r="B255" s="48"/>
      <c r="C255" s="48"/>
      <c r="D255" s="48"/>
      <c r="E255" s="49" t="s">
        <v>4143</v>
      </c>
      <c r="F255" s="49"/>
      <c r="G255" s="50"/>
      <c r="H255" s="51"/>
      <c r="I255" s="17"/>
      <c r="J255" s="17"/>
      <c r="K255" s="17"/>
      <c r="L255" s="52">
        <v>931.47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  <c r="BR255" s="34"/>
    </row>
    <row r="256" spans="1:70" s="3" customFormat="1" ht="18.75" x14ac:dyDescent="0.25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4959.12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  <c r="BR256" s="34"/>
    </row>
    <row r="257" spans="1:70" s="3" customFormat="1" ht="67.5" x14ac:dyDescent="0.25">
      <c r="A257" s="35" t="s">
        <v>510</v>
      </c>
      <c r="B257" s="36" t="s">
        <v>2798</v>
      </c>
      <c r="C257" s="316" t="s">
        <v>3007</v>
      </c>
      <c r="D257" s="316"/>
      <c r="E257" s="316"/>
      <c r="F257" s="35" t="s">
        <v>437</v>
      </c>
      <c r="G257" s="55">
        <v>17</v>
      </c>
      <c r="H257" s="39">
        <v>639.78</v>
      </c>
      <c r="I257" s="39"/>
      <c r="J257" s="39">
        <v>639.78</v>
      </c>
      <c r="K257" s="37" t="s">
        <v>42</v>
      </c>
      <c r="L257" s="39">
        <v>93100.79</v>
      </c>
      <c r="M257" s="39"/>
      <c r="N257" s="40"/>
      <c r="O257" s="39">
        <v>93100.79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9"/>
        <v>111454.2053395009</v>
      </c>
      <c r="W257" s="159">
        <v>1.2</v>
      </c>
      <c r="X257" s="158">
        <f t="shared" si="10"/>
        <v>133745.04640740107</v>
      </c>
      <c r="Y257" s="181">
        <f t="shared" si="11"/>
        <v>7867.3556710235925</v>
      </c>
      <c r="BP257" s="33"/>
      <c r="BQ257" s="41" t="s">
        <v>3007</v>
      </c>
      <c r="BR257" s="34"/>
    </row>
    <row r="258" spans="1:70" s="3" customFormat="1" ht="67.5" x14ac:dyDescent="0.25">
      <c r="A258" s="35" t="s">
        <v>511</v>
      </c>
      <c r="B258" s="36" t="s">
        <v>1535</v>
      </c>
      <c r="C258" s="316" t="s">
        <v>3009</v>
      </c>
      <c r="D258" s="316"/>
      <c r="E258" s="316"/>
      <c r="F258" s="35" t="s">
        <v>437</v>
      </c>
      <c r="G258" s="55">
        <v>34</v>
      </c>
      <c r="H258" s="39">
        <v>101.3</v>
      </c>
      <c r="I258" s="39"/>
      <c r="J258" s="39">
        <v>101.3</v>
      </c>
      <c r="K258" s="37" t="s">
        <v>42</v>
      </c>
      <c r="L258" s="39">
        <v>29482.35</v>
      </c>
      <c r="M258" s="39"/>
      <c r="N258" s="40"/>
      <c r="O258" s="39">
        <v>29482.35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9"/>
        <v>35294.350249778065</v>
      </c>
      <c r="W258" s="159">
        <v>1.2</v>
      </c>
      <c r="X258" s="158">
        <f t="shared" si="10"/>
        <v>42353.220299733679</v>
      </c>
      <c r="Y258" s="181">
        <f t="shared" si="11"/>
        <v>1245.6829499921671</v>
      </c>
      <c r="BP258" s="33"/>
      <c r="BQ258" s="41" t="s">
        <v>3009</v>
      </c>
      <c r="BR258" s="34"/>
    </row>
    <row r="259" spans="1:70" s="3" customFormat="1" ht="67.5" x14ac:dyDescent="0.25">
      <c r="A259" s="35" t="s">
        <v>515</v>
      </c>
      <c r="B259" s="36" t="s">
        <v>1544</v>
      </c>
      <c r="C259" s="316" t="s">
        <v>3010</v>
      </c>
      <c r="D259" s="316"/>
      <c r="E259" s="316"/>
      <c r="F259" s="35" t="s">
        <v>184</v>
      </c>
      <c r="G259" s="55">
        <v>34</v>
      </c>
      <c r="H259" s="39">
        <v>92.59</v>
      </c>
      <c r="I259" s="39"/>
      <c r="J259" s="39">
        <v>92.59</v>
      </c>
      <c r="K259" s="37" t="s">
        <v>42</v>
      </c>
      <c r="L259" s="39">
        <v>26947.39</v>
      </c>
      <c r="M259" s="39"/>
      <c r="N259" s="40"/>
      <c r="O259" s="39">
        <v>26947.39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32259.661152430748</v>
      </c>
      <c r="W259" s="159">
        <v>1.2</v>
      </c>
      <c r="X259" s="158">
        <f t="shared" si="10"/>
        <v>38711.593382916893</v>
      </c>
      <c r="Y259" s="181">
        <f t="shared" si="11"/>
        <v>1138.5762759681438</v>
      </c>
      <c r="BP259" s="33"/>
      <c r="BQ259" s="41" t="s">
        <v>3010</v>
      </c>
      <c r="BR259" s="34"/>
    </row>
    <row r="260" spans="1:70" s="3" customFormat="1" ht="67.5" x14ac:dyDescent="0.25">
      <c r="A260" s="35" t="s">
        <v>517</v>
      </c>
      <c r="B260" s="36" t="s">
        <v>1567</v>
      </c>
      <c r="C260" s="316" t="s">
        <v>3011</v>
      </c>
      <c r="D260" s="316"/>
      <c r="E260" s="316"/>
      <c r="F260" s="35" t="s">
        <v>184</v>
      </c>
      <c r="G260" s="55">
        <v>34</v>
      </c>
      <c r="H260" s="39">
        <v>40.64</v>
      </c>
      <c r="I260" s="39"/>
      <c r="J260" s="39">
        <v>40.64</v>
      </c>
      <c r="K260" s="37" t="s">
        <v>42</v>
      </c>
      <c r="L260" s="39">
        <v>11827.87</v>
      </c>
      <c r="M260" s="39"/>
      <c r="N260" s="40"/>
      <c r="O260" s="39">
        <v>11827.87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9"/>
        <v>14159.55602212315</v>
      </c>
      <c r="W260" s="159">
        <v>1.2</v>
      </c>
      <c r="X260" s="158">
        <f t="shared" si="10"/>
        <v>16991.467226547778</v>
      </c>
      <c r="Y260" s="181">
        <f t="shared" si="11"/>
        <v>499.74903607493468</v>
      </c>
      <c r="BP260" s="33"/>
      <c r="BQ260" s="41" t="s">
        <v>3011</v>
      </c>
      <c r="BR260" s="34"/>
    </row>
    <row r="261" spans="1:70" s="3" customFormat="1" ht="67.5" x14ac:dyDescent="0.25">
      <c r="A261" s="35" t="s">
        <v>522</v>
      </c>
      <c r="B261" s="36" t="s">
        <v>1544</v>
      </c>
      <c r="C261" s="316" t="s">
        <v>1588</v>
      </c>
      <c r="D261" s="316"/>
      <c r="E261" s="316"/>
      <c r="F261" s="35" t="s">
        <v>184</v>
      </c>
      <c r="G261" s="55">
        <v>34</v>
      </c>
      <c r="H261" s="39">
        <v>85.17</v>
      </c>
      <c r="I261" s="39"/>
      <c r="J261" s="39">
        <v>85.17</v>
      </c>
      <c r="K261" s="37" t="s">
        <v>42</v>
      </c>
      <c r="L261" s="39">
        <v>24787.88</v>
      </c>
      <c r="M261" s="39"/>
      <c r="N261" s="40"/>
      <c r="O261" s="39">
        <v>24787.88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9"/>
        <v>29674.436354953676</v>
      </c>
      <c r="W261" s="159">
        <v>1.2</v>
      </c>
      <c r="X261" s="158">
        <f t="shared" si="10"/>
        <v>35609.323625944409</v>
      </c>
      <c r="Y261" s="181">
        <f t="shared" si="11"/>
        <v>1047.3330478218943</v>
      </c>
      <c r="BP261" s="33"/>
      <c r="BQ261" s="41" t="s">
        <v>1588</v>
      </c>
      <c r="BR261" s="34"/>
    </row>
    <row r="262" spans="1:70" s="3" customFormat="1" ht="67.5" x14ac:dyDescent="0.25">
      <c r="A262" s="35" t="s">
        <v>1551</v>
      </c>
      <c r="B262" s="36" t="s">
        <v>1523</v>
      </c>
      <c r="C262" s="316" t="s">
        <v>1524</v>
      </c>
      <c r="D262" s="316"/>
      <c r="E262" s="316"/>
      <c r="F262" s="35" t="s">
        <v>238</v>
      </c>
      <c r="G262" s="56">
        <v>1.05</v>
      </c>
      <c r="H262" s="39" t="s">
        <v>1525</v>
      </c>
      <c r="I262" s="39" t="s">
        <v>1526</v>
      </c>
      <c r="J262" s="39">
        <v>603.04999999999995</v>
      </c>
      <c r="K262" s="37" t="s">
        <v>42</v>
      </c>
      <c r="L262" s="39">
        <v>21294.91</v>
      </c>
      <c r="M262" s="39">
        <v>13465.37</v>
      </c>
      <c r="N262" s="40" t="s">
        <v>4066</v>
      </c>
      <c r="O262" s="39">
        <v>5420.21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9"/>
        <v>6488.7225803692563</v>
      </c>
      <c r="W262" s="159">
        <v>1.2</v>
      </c>
      <c r="X262" s="158">
        <f t="shared" si="10"/>
        <v>7786.467096443107</v>
      </c>
      <c r="Y262" s="181">
        <f t="shared" si="11"/>
        <v>7415.6829489934353</v>
      </c>
      <c r="BP262" s="33"/>
      <c r="BQ262" s="41" t="s">
        <v>1524</v>
      </c>
      <c r="BR262" s="34"/>
    </row>
    <row r="263" spans="1:70" s="3" customFormat="1" ht="18.75" x14ac:dyDescent="0.25">
      <c r="A263" s="42"/>
      <c r="B263" s="43"/>
      <c r="C263" s="44" t="s">
        <v>920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  <c r="BR263" s="34"/>
    </row>
    <row r="264" spans="1:70" s="3" customFormat="1" ht="18.75" x14ac:dyDescent="0.25">
      <c r="A264" s="47"/>
      <c r="B264" s="48"/>
      <c r="C264" s="48"/>
      <c r="D264" s="48"/>
      <c r="E264" s="49" t="s">
        <v>4067</v>
      </c>
      <c r="F264" s="49"/>
      <c r="G264" s="50"/>
      <c r="H264" s="51"/>
      <c r="I264" s="17"/>
      <c r="J264" s="17"/>
      <c r="K264" s="17"/>
      <c r="L264" s="52">
        <v>13178.05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18.75" x14ac:dyDescent="0.25">
      <c r="A265" s="47"/>
      <c r="B265" s="48"/>
      <c r="C265" s="48"/>
      <c r="D265" s="48"/>
      <c r="E265" s="49" t="s">
        <v>4068</v>
      </c>
      <c r="F265" s="49"/>
      <c r="G265" s="50"/>
      <c r="H265" s="51"/>
      <c r="I265" s="17"/>
      <c r="J265" s="17"/>
      <c r="K265" s="17"/>
      <c r="L265" s="52">
        <v>6928.67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  <c r="BR265" s="34"/>
    </row>
    <row r="266" spans="1:70" s="3" customFormat="1" ht="18.7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41401.629999999997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  <c r="BR266" s="34"/>
    </row>
    <row r="267" spans="1:70" s="3" customFormat="1" ht="67.5" x14ac:dyDescent="0.25">
      <c r="A267" s="35" t="s">
        <v>529</v>
      </c>
      <c r="B267" s="36" t="s">
        <v>2045</v>
      </c>
      <c r="C267" s="316" t="s">
        <v>3946</v>
      </c>
      <c r="D267" s="316"/>
      <c r="E267" s="316"/>
      <c r="F267" s="35" t="s">
        <v>265</v>
      </c>
      <c r="G267" s="56">
        <v>108.15</v>
      </c>
      <c r="H267" s="39">
        <v>189.06</v>
      </c>
      <c r="I267" s="39"/>
      <c r="J267" s="39">
        <v>189.06</v>
      </c>
      <c r="K267" s="37" t="s">
        <v>42</v>
      </c>
      <c r="L267" s="39">
        <v>175024.94</v>
      </c>
      <c r="M267" s="39"/>
      <c r="N267" s="40"/>
      <c r="O267" s="39">
        <v>175024.94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9"/>
        <v>209528.46482069409</v>
      </c>
      <c r="W267" s="159">
        <v>1.2</v>
      </c>
      <c r="X267" s="158">
        <f t="shared" si="10"/>
        <v>251434.1577848329</v>
      </c>
      <c r="Y267" s="181">
        <f t="shared" si="11"/>
        <v>2324.8650742934155</v>
      </c>
      <c r="BP267" s="33"/>
      <c r="BQ267" s="41" t="s">
        <v>3946</v>
      </c>
      <c r="BR267" s="34"/>
    </row>
    <row r="268" spans="1:70" s="3" customFormat="1" ht="18.75" x14ac:dyDescent="0.25">
      <c r="A268" s="42"/>
      <c r="B268" s="43"/>
      <c r="C268" s="44" t="s">
        <v>4069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  <c r="BR268" s="34"/>
    </row>
    <row r="269" spans="1:70" s="3" customFormat="1" ht="67.5" x14ac:dyDescent="0.25">
      <c r="A269" s="35" t="s">
        <v>531</v>
      </c>
      <c r="B269" s="36" t="s">
        <v>1539</v>
      </c>
      <c r="C269" s="316" t="s">
        <v>1540</v>
      </c>
      <c r="D269" s="316"/>
      <c r="E269" s="316"/>
      <c r="F269" s="35" t="s">
        <v>1541</v>
      </c>
      <c r="G269" s="55">
        <v>10</v>
      </c>
      <c r="H269" s="39">
        <v>1.57</v>
      </c>
      <c r="I269" s="39"/>
      <c r="J269" s="39">
        <v>1.57</v>
      </c>
      <c r="K269" s="37" t="s">
        <v>42</v>
      </c>
      <c r="L269" s="39">
        <v>134.38999999999999</v>
      </c>
      <c r="M269" s="39"/>
      <c r="N269" s="40"/>
      <c r="O269" s="39">
        <v>134.38999999999999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9"/>
        <v>160.88295980705993</v>
      </c>
      <c r="W269" s="159">
        <v>1.2</v>
      </c>
      <c r="X269" s="158">
        <f t="shared" si="10"/>
        <v>193.05955176847192</v>
      </c>
      <c r="Y269" s="181">
        <f t="shared" si="11"/>
        <v>19.305955176847192</v>
      </c>
      <c r="BP269" s="33"/>
      <c r="BQ269" s="41" t="s">
        <v>1540</v>
      </c>
      <c r="BR269" s="34"/>
    </row>
    <row r="270" spans="1:70" s="3" customFormat="1" ht="67.5" x14ac:dyDescent="0.25">
      <c r="A270" s="35" t="s">
        <v>533</v>
      </c>
      <c r="B270" s="36" t="s">
        <v>1537</v>
      </c>
      <c r="C270" s="316" t="s">
        <v>2542</v>
      </c>
      <c r="D270" s="316"/>
      <c r="E270" s="316"/>
      <c r="F270" s="35" t="s">
        <v>437</v>
      </c>
      <c r="G270" s="55">
        <v>80</v>
      </c>
      <c r="H270" s="39">
        <v>2.96</v>
      </c>
      <c r="I270" s="39"/>
      <c r="J270" s="39">
        <v>2.96</v>
      </c>
      <c r="K270" s="37" t="s">
        <v>42</v>
      </c>
      <c r="L270" s="39">
        <v>2027.01</v>
      </c>
      <c r="M270" s="39"/>
      <c r="N270" s="40"/>
      <c r="O270" s="39">
        <v>2027.01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9"/>
        <v>2426.6044226393969</v>
      </c>
      <c r="W270" s="159">
        <v>1.2</v>
      </c>
      <c r="X270" s="158">
        <f t="shared" si="10"/>
        <v>2911.9253071672761</v>
      </c>
      <c r="Y270" s="181">
        <f t="shared" si="11"/>
        <v>36.399066339590952</v>
      </c>
      <c r="BP270" s="33"/>
      <c r="BQ270" s="41" t="s">
        <v>2542</v>
      </c>
      <c r="BR270" s="34"/>
    </row>
    <row r="271" spans="1:70" s="3" customFormat="1" ht="67.5" x14ac:dyDescent="0.25">
      <c r="A271" s="35" t="s">
        <v>541</v>
      </c>
      <c r="B271" s="36" t="s">
        <v>1507</v>
      </c>
      <c r="C271" s="316" t="s">
        <v>1550</v>
      </c>
      <c r="D271" s="316"/>
      <c r="E271" s="316"/>
      <c r="F271" s="35" t="s">
        <v>437</v>
      </c>
      <c r="G271" s="55">
        <v>80</v>
      </c>
      <c r="H271" s="39">
        <v>1.67</v>
      </c>
      <c r="I271" s="39"/>
      <c r="J271" s="39">
        <v>1.67</v>
      </c>
      <c r="K271" s="37" t="s">
        <v>42</v>
      </c>
      <c r="L271" s="39">
        <v>1143.6199999999999</v>
      </c>
      <c r="M271" s="39"/>
      <c r="N271" s="40"/>
      <c r="O271" s="39">
        <v>1143.6199999999999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9"/>
        <v>1369.0674194102976</v>
      </c>
      <c r="W271" s="159">
        <v>1.2</v>
      </c>
      <c r="X271" s="158">
        <f t="shared" si="10"/>
        <v>1642.8809032923571</v>
      </c>
      <c r="Y271" s="181">
        <f t="shared" si="11"/>
        <v>20.536011291154463</v>
      </c>
      <c r="BP271" s="33"/>
      <c r="BQ271" s="41" t="s">
        <v>1550</v>
      </c>
      <c r="BR271" s="34"/>
    </row>
    <row r="272" spans="1:70" s="3" customFormat="1" ht="67.5" x14ac:dyDescent="0.25">
      <c r="A272" s="35" t="s">
        <v>544</v>
      </c>
      <c r="B272" s="36" t="s">
        <v>1509</v>
      </c>
      <c r="C272" s="316" t="s">
        <v>3021</v>
      </c>
      <c r="D272" s="316"/>
      <c r="E272" s="316"/>
      <c r="F272" s="35" t="s">
        <v>437</v>
      </c>
      <c r="G272" s="55">
        <v>65</v>
      </c>
      <c r="H272" s="39">
        <v>76.05</v>
      </c>
      <c r="I272" s="39"/>
      <c r="J272" s="39">
        <v>76.05</v>
      </c>
      <c r="K272" s="37" t="s">
        <v>42</v>
      </c>
      <c r="L272" s="39">
        <v>42314.22</v>
      </c>
      <c r="M272" s="39"/>
      <c r="N272" s="40"/>
      <c r="O272" s="39">
        <v>42314.22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9"/>
        <v>50655.829715954242</v>
      </c>
      <c r="W272" s="159">
        <v>1.2</v>
      </c>
      <c r="X272" s="158">
        <f t="shared" si="10"/>
        <v>60786.99565914509</v>
      </c>
      <c r="Y272" s="181">
        <f t="shared" si="11"/>
        <v>935.1845486022321</v>
      </c>
      <c r="BP272" s="33"/>
      <c r="BQ272" s="41" t="s">
        <v>3021</v>
      </c>
      <c r="BR272" s="34"/>
    </row>
    <row r="273" spans="1:72" s="3" customFormat="1" ht="67.5" x14ac:dyDescent="0.25">
      <c r="A273" s="35" t="s">
        <v>546</v>
      </c>
      <c r="B273" s="36" t="s">
        <v>1503</v>
      </c>
      <c r="C273" s="316" t="s">
        <v>3022</v>
      </c>
      <c r="D273" s="316"/>
      <c r="E273" s="316"/>
      <c r="F273" s="35" t="s">
        <v>437</v>
      </c>
      <c r="G273" s="55">
        <v>65</v>
      </c>
      <c r="H273" s="39">
        <v>213.89</v>
      </c>
      <c r="I273" s="39"/>
      <c r="J273" s="39">
        <v>213.89</v>
      </c>
      <c r="K273" s="37" t="s">
        <v>42</v>
      </c>
      <c r="L273" s="39">
        <v>119008.4</v>
      </c>
      <c r="M273" s="39"/>
      <c r="N273" s="40"/>
      <c r="O273" s="39">
        <v>119008.4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9"/>
        <v>142469.10956099792</v>
      </c>
      <c r="W273" s="159">
        <v>1.2</v>
      </c>
      <c r="X273" s="158">
        <f t="shared" si="10"/>
        <v>170962.9314731975</v>
      </c>
      <c r="Y273" s="181">
        <f t="shared" si="11"/>
        <v>2630.1989457415002</v>
      </c>
      <c r="BP273" s="33"/>
      <c r="BQ273" s="41" t="s">
        <v>3022</v>
      </c>
      <c r="BR273" s="34"/>
    </row>
    <row r="274" spans="1:72" s="3" customFormat="1" ht="67.5" x14ac:dyDescent="0.25">
      <c r="A274" s="35" t="s">
        <v>554</v>
      </c>
      <c r="B274" s="36" t="s">
        <v>2820</v>
      </c>
      <c r="C274" s="316" t="s">
        <v>2602</v>
      </c>
      <c r="D274" s="316"/>
      <c r="E274" s="316"/>
      <c r="F274" s="35" t="s">
        <v>184</v>
      </c>
      <c r="G274" s="55">
        <v>65</v>
      </c>
      <c r="H274" s="39">
        <v>29.55</v>
      </c>
      <c r="I274" s="39"/>
      <c r="J274" s="39">
        <v>29.55</v>
      </c>
      <c r="K274" s="37" t="s">
        <v>42</v>
      </c>
      <c r="L274" s="39">
        <v>16441.62</v>
      </c>
      <c r="M274" s="39"/>
      <c r="N274" s="40"/>
      <c r="O274" s="39">
        <v>16441.62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9"/>
        <v>19682.837187461511</v>
      </c>
      <c r="W274" s="159">
        <v>1.2</v>
      </c>
      <c r="X274" s="158">
        <f t="shared" si="10"/>
        <v>23619.404624953811</v>
      </c>
      <c r="Y274" s="181">
        <f t="shared" si="11"/>
        <v>363.37545576852017</v>
      </c>
      <c r="BP274" s="33"/>
      <c r="BQ274" s="41" t="s">
        <v>2602</v>
      </c>
      <c r="BR274" s="34"/>
    </row>
    <row r="275" spans="1:72" s="3" customFormat="1" ht="67.5" x14ac:dyDescent="0.25">
      <c r="A275" s="35" t="s">
        <v>556</v>
      </c>
      <c r="B275" s="36" t="s">
        <v>2820</v>
      </c>
      <c r="C275" s="316" t="s">
        <v>2821</v>
      </c>
      <c r="D275" s="316"/>
      <c r="E275" s="316"/>
      <c r="F275" s="35" t="s">
        <v>184</v>
      </c>
      <c r="G275" s="55">
        <v>130</v>
      </c>
      <c r="H275" s="39">
        <v>7.45</v>
      </c>
      <c r="I275" s="39"/>
      <c r="J275" s="39">
        <v>7.45</v>
      </c>
      <c r="K275" s="37" t="s">
        <v>42</v>
      </c>
      <c r="L275" s="39">
        <v>8290.36</v>
      </c>
      <c r="M275" s="39"/>
      <c r="N275" s="40"/>
      <c r="O275" s="39">
        <v>8290.36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9"/>
        <v>9924.6793263342333</v>
      </c>
      <c r="W275" s="159">
        <v>1.2</v>
      </c>
      <c r="X275" s="158">
        <f t="shared" si="10"/>
        <v>11909.61519160108</v>
      </c>
      <c r="Y275" s="181">
        <f t="shared" si="11"/>
        <v>91.612424550777547</v>
      </c>
      <c r="BP275" s="33"/>
      <c r="BQ275" s="41" t="s">
        <v>2821</v>
      </c>
      <c r="BR275" s="34"/>
    </row>
    <row r="276" spans="1:72" s="3" customFormat="1" ht="67.5" x14ac:dyDescent="0.25">
      <c r="A276" s="35" t="s">
        <v>558</v>
      </c>
      <c r="B276" s="36" t="s">
        <v>2820</v>
      </c>
      <c r="C276" s="316" t="s">
        <v>2822</v>
      </c>
      <c r="D276" s="316"/>
      <c r="E276" s="316"/>
      <c r="F276" s="35" t="s">
        <v>184</v>
      </c>
      <c r="G276" s="55">
        <v>130</v>
      </c>
      <c r="H276" s="39">
        <v>4.37</v>
      </c>
      <c r="I276" s="39"/>
      <c r="J276" s="39">
        <v>4.37</v>
      </c>
      <c r="K276" s="37" t="s">
        <v>42</v>
      </c>
      <c r="L276" s="39">
        <v>4862.9399999999996</v>
      </c>
      <c r="M276" s="39"/>
      <c r="N276" s="40"/>
      <c r="O276" s="39">
        <v>4862.9399999999996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9"/>
        <v>5821.5952121745968</v>
      </c>
      <c r="W276" s="159">
        <v>1.2</v>
      </c>
      <c r="X276" s="158">
        <f t="shared" si="10"/>
        <v>6985.9142546095163</v>
      </c>
      <c r="Y276" s="181">
        <f t="shared" si="11"/>
        <v>53.737801958534739</v>
      </c>
      <c r="BP276" s="33"/>
      <c r="BQ276" s="41" t="s">
        <v>2822</v>
      </c>
      <c r="BR276" s="34"/>
    </row>
    <row r="277" spans="1:72" s="3" customFormat="1" ht="68.25" thickBot="1" x14ac:dyDescent="0.3">
      <c r="A277" s="35" t="s">
        <v>567</v>
      </c>
      <c r="B277" s="36" t="s">
        <v>1544</v>
      </c>
      <c r="C277" s="316" t="s">
        <v>1650</v>
      </c>
      <c r="D277" s="316"/>
      <c r="E277" s="316"/>
      <c r="F277" s="35" t="s">
        <v>184</v>
      </c>
      <c r="G277" s="55">
        <v>130</v>
      </c>
      <c r="H277" s="39">
        <v>1.17</v>
      </c>
      <c r="I277" s="39"/>
      <c r="J277" s="39">
        <v>1.17</v>
      </c>
      <c r="K277" s="37" t="s">
        <v>42</v>
      </c>
      <c r="L277" s="39">
        <v>1301.98</v>
      </c>
      <c r="M277" s="39"/>
      <c r="N277" s="40"/>
      <c r="O277" s="39">
        <v>1301.98</v>
      </c>
      <c r="P277" s="220">
        <v>1.052</v>
      </c>
      <c r="Q277" s="194">
        <v>1.0209999999999999</v>
      </c>
      <c r="R277" s="194">
        <v>1.0349999999999999</v>
      </c>
      <c r="S277" s="194">
        <v>1.0249999999999999</v>
      </c>
      <c r="T277" s="194">
        <v>1.02</v>
      </c>
      <c r="U277" s="194">
        <v>1.03</v>
      </c>
      <c r="V277" s="195">
        <f t="shared" si="9"/>
        <v>1558.6457028766715</v>
      </c>
      <c r="W277" s="196">
        <v>1.2</v>
      </c>
      <c r="X277" s="197">
        <f t="shared" si="10"/>
        <v>1870.3748434520057</v>
      </c>
      <c r="Y277" s="198">
        <f t="shared" si="11"/>
        <v>14.38749879578466</v>
      </c>
      <c r="BP277" s="33"/>
      <c r="BQ277" s="41" t="s">
        <v>1650</v>
      </c>
      <c r="BR277" s="34"/>
    </row>
    <row r="278" spans="1:72" s="3" customFormat="1" ht="23.25" thickTop="1" x14ac:dyDescent="0.25">
      <c r="A278" s="317" t="s">
        <v>938</v>
      </c>
      <c r="B278" s="318"/>
      <c r="C278" s="318"/>
      <c r="D278" s="318"/>
      <c r="E278" s="318"/>
      <c r="F278" s="318"/>
      <c r="G278" s="318"/>
      <c r="H278" s="318"/>
      <c r="I278" s="318"/>
      <c r="J278" s="318"/>
      <c r="K278" s="319"/>
      <c r="L278" s="39">
        <v>12425991.630000001</v>
      </c>
      <c r="M278" s="39">
        <v>475272.57</v>
      </c>
      <c r="N278" s="39" t="s">
        <v>4220</v>
      </c>
      <c r="O278" s="39">
        <v>11391237.619999999</v>
      </c>
      <c r="P278" s="154"/>
      <c r="Q278" s="154"/>
      <c r="R278" s="154"/>
      <c r="S278" s="154"/>
      <c r="T278" s="154"/>
      <c r="U278" s="154"/>
      <c r="V278" s="172">
        <f>SUM(V30:V277)</f>
        <v>14040417.259418499</v>
      </c>
      <c r="W278" s="159"/>
      <c r="X278" s="158">
        <f>SUBTOTAL(9,X28:X277)</f>
        <v>16848500.711302187</v>
      </c>
      <c r="Y278" s="181"/>
      <c r="BS278" s="41"/>
    </row>
    <row r="279" spans="1:72" s="3" customFormat="1" ht="18.75" x14ac:dyDescent="0.25">
      <c r="A279" s="317" t="s">
        <v>940</v>
      </c>
      <c r="B279" s="318"/>
      <c r="C279" s="318"/>
      <c r="D279" s="318"/>
      <c r="E279" s="318"/>
      <c r="F279" s="318"/>
      <c r="G279" s="318"/>
      <c r="H279" s="318"/>
      <c r="I279" s="318"/>
      <c r="J279" s="318"/>
      <c r="K279" s="319"/>
      <c r="L279" s="39">
        <v>494666.34</v>
      </c>
      <c r="M279" s="39"/>
      <c r="N279" s="39"/>
      <c r="O279" s="39"/>
      <c r="P279" s="154"/>
      <c r="Q279" s="154"/>
      <c r="R279" s="154"/>
      <c r="S279" s="154"/>
      <c r="T279" s="154"/>
      <c r="U279" s="154"/>
      <c r="V279" s="172">
        <f>L335+L336</f>
        <v>14040417.259418491</v>
      </c>
      <c r="W279" s="159"/>
      <c r="X279" s="158">
        <f>V279*1.2</f>
        <v>16848500.711302187</v>
      </c>
      <c r="Y279" s="181"/>
      <c r="BS279" s="41"/>
    </row>
    <row r="280" spans="1:72" s="3" customFormat="1" ht="18.75" x14ac:dyDescent="0.25">
      <c r="A280" s="320" t="s">
        <v>941</v>
      </c>
      <c r="B280" s="321"/>
      <c r="C280" s="321"/>
      <c r="D280" s="321"/>
      <c r="E280" s="321"/>
      <c r="F280" s="321"/>
      <c r="G280" s="321"/>
      <c r="H280" s="321"/>
      <c r="I280" s="321"/>
      <c r="J280" s="321"/>
      <c r="K280" s="322"/>
      <c r="L280" s="61"/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S280" s="41"/>
      <c r="BT280" s="2"/>
    </row>
    <row r="281" spans="1:72" s="3" customFormat="1" ht="18.75" x14ac:dyDescent="0.25">
      <c r="A281" s="320" t="s">
        <v>4221</v>
      </c>
      <c r="B281" s="321"/>
      <c r="C281" s="321"/>
      <c r="D281" s="321"/>
      <c r="E281" s="321"/>
      <c r="F281" s="321"/>
      <c r="G281" s="321"/>
      <c r="H281" s="321"/>
      <c r="I281" s="321"/>
      <c r="J281" s="321"/>
      <c r="K281" s="322"/>
      <c r="L281" s="61">
        <v>52478.15</v>
      </c>
      <c r="M281" s="61"/>
      <c r="N281" s="61"/>
      <c r="O281" s="61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S281" s="41"/>
      <c r="BT281" s="2"/>
    </row>
    <row r="282" spans="1:72" s="3" customFormat="1" ht="18.75" x14ac:dyDescent="0.25">
      <c r="A282" s="320" t="s">
        <v>4222</v>
      </c>
      <c r="B282" s="321"/>
      <c r="C282" s="321"/>
      <c r="D282" s="321"/>
      <c r="E282" s="321"/>
      <c r="F282" s="321"/>
      <c r="G282" s="321"/>
      <c r="H282" s="321"/>
      <c r="I282" s="321"/>
      <c r="J282" s="321"/>
      <c r="K282" s="322"/>
      <c r="L282" s="61">
        <v>36616.81</v>
      </c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S282" s="41"/>
      <c r="BT282" s="2"/>
    </row>
    <row r="283" spans="1:72" s="3" customFormat="1" ht="18.75" x14ac:dyDescent="0.25">
      <c r="A283" s="320" t="s">
        <v>4223</v>
      </c>
      <c r="B283" s="321"/>
      <c r="C283" s="321"/>
      <c r="D283" s="321"/>
      <c r="E283" s="321"/>
      <c r="F283" s="321"/>
      <c r="G283" s="321"/>
      <c r="H283" s="321"/>
      <c r="I283" s="321"/>
      <c r="J283" s="321"/>
      <c r="K283" s="322"/>
      <c r="L283" s="61">
        <v>405571.38</v>
      </c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S283" s="41"/>
      <c r="BT283" s="2"/>
    </row>
    <row r="284" spans="1:72" s="3" customFormat="1" ht="18.75" x14ac:dyDescent="0.25">
      <c r="A284" s="317" t="s">
        <v>945</v>
      </c>
      <c r="B284" s="318"/>
      <c r="C284" s="318"/>
      <c r="D284" s="318"/>
      <c r="E284" s="318"/>
      <c r="F284" s="318"/>
      <c r="G284" s="318"/>
      <c r="H284" s="318"/>
      <c r="I284" s="318"/>
      <c r="J284" s="318"/>
      <c r="K284" s="319"/>
      <c r="L284" s="39">
        <v>257252.57</v>
      </c>
      <c r="M284" s="39"/>
      <c r="N284" s="39"/>
      <c r="O284" s="39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S284" s="41"/>
    </row>
    <row r="285" spans="1:72" s="3" customFormat="1" ht="18.75" x14ac:dyDescent="0.25">
      <c r="A285" s="320" t="s">
        <v>941</v>
      </c>
      <c r="B285" s="321"/>
      <c r="C285" s="321"/>
      <c r="D285" s="321"/>
      <c r="E285" s="321"/>
      <c r="F285" s="321"/>
      <c r="G285" s="321"/>
      <c r="H285" s="321"/>
      <c r="I285" s="321"/>
      <c r="J285" s="321"/>
      <c r="K285" s="322"/>
      <c r="L285" s="61"/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S285" s="41"/>
      <c r="BT285" s="2"/>
    </row>
    <row r="286" spans="1:72" s="3" customFormat="1" ht="18.75" x14ac:dyDescent="0.25">
      <c r="A286" s="320" t="s">
        <v>4224</v>
      </c>
      <c r="B286" s="321"/>
      <c r="C286" s="321"/>
      <c r="D286" s="321"/>
      <c r="E286" s="321"/>
      <c r="F286" s="321"/>
      <c r="G286" s="321"/>
      <c r="H286" s="321"/>
      <c r="I286" s="321"/>
      <c r="J286" s="321"/>
      <c r="K286" s="322"/>
      <c r="L286" s="61">
        <v>23585.68</v>
      </c>
      <c r="M286" s="61"/>
      <c r="N286" s="61"/>
      <c r="O286" s="61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S286" s="41"/>
      <c r="BT286" s="2"/>
    </row>
    <row r="287" spans="1:72" s="3" customFormat="1" ht="18.75" x14ac:dyDescent="0.25">
      <c r="A287" s="320" t="s">
        <v>4225</v>
      </c>
      <c r="B287" s="321"/>
      <c r="C287" s="321"/>
      <c r="D287" s="321"/>
      <c r="E287" s="321"/>
      <c r="F287" s="321"/>
      <c r="G287" s="321"/>
      <c r="H287" s="321"/>
      <c r="I287" s="321"/>
      <c r="J287" s="321"/>
      <c r="K287" s="322"/>
      <c r="L287" s="61">
        <v>213238.56</v>
      </c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S287" s="41"/>
      <c r="BT287" s="2"/>
    </row>
    <row r="288" spans="1:72" s="3" customFormat="1" ht="18.75" x14ac:dyDescent="0.25">
      <c r="A288" s="320" t="s">
        <v>4226</v>
      </c>
      <c r="B288" s="321"/>
      <c r="C288" s="321"/>
      <c r="D288" s="321"/>
      <c r="E288" s="321"/>
      <c r="F288" s="321"/>
      <c r="G288" s="321"/>
      <c r="H288" s="321"/>
      <c r="I288" s="321"/>
      <c r="J288" s="321"/>
      <c r="K288" s="322"/>
      <c r="L288" s="61">
        <v>20428.330000000002</v>
      </c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S288" s="41"/>
      <c r="BT288" s="2"/>
    </row>
    <row r="289" spans="1:72" s="3" customFormat="1" ht="18.75" x14ac:dyDescent="0.25">
      <c r="A289" s="317" t="s">
        <v>951</v>
      </c>
      <c r="B289" s="318"/>
      <c r="C289" s="318"/>
      <c r="D289" s="318"/>
      <c r="E289" s="318"/>
      <c r="F289" s="318"/>
      <c r="G289" s="318"/>
      <c r="H289" s="318"/>
      <c r="I289" s="318"/>
      <c r="J289" s="318"/>
      <c r="K289" s="319"/>
      <c r="L289" s="39"/>
      <c r="M289" s="39"/>
      <c r="N289" s="39"/>
      <c r="O289" s="39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S289" s="41"/>
    </row>
    <row r="290" spans="1:72" s="3" customFormat="1" ht="18.75" x14ac:dyDescent="0.25">
      <c r="A290" s="320" t="s">
        <v>952</v>
      </c>
      <c r="B290" s="321"/>
      <c r="C290" s="321"/>
      <c r="D290" s="321"/>
      <c r="E290" s="321"/>
      <c r="F290" s="321"/>
      <c r="G290" s="321"/>
      <c r="H290" s="321"/>
      <c r="I290" s="321"/>
      <c r="J290" s="321"/>
      <c r="K290" s="322"/>
      <c r="L290" s="61"/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S290" s="41"/>
      <c r="BT290" s="2"/>
    </row>
    <row r="291" spans="1:72" s="3" customFormat="1" ht="18.75" x14ac:dyDescent="0.25">
      <c r="A291" s="320" t="s">
        <v>1773</v>
      </c>
      <c r="B291" s="321"/>
      <c r="C291" s="321"/>
      <c r="D291" s="321"/>
      <c r="E291" s="321"/>
      <c r="F291" s="321"/>
      <c r="G291" s="321"/>
      <c r="H291" s="321"/>
      <c r="I291" s="321"/>
      <c r="J291" s="321"/>
      <c r="K291" s="322"/>
      <c r="L291" s="61"/>
      <c r="M291" s="61"/>
      <c r="N291" s="61"/>
      <c r="O291" s="61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S291" s="41"/>
      <c r="BT291" s="2"/>
    </row>
    <row r="292" spans="1:72" s="3" customFormat="1" ht="18.75" x14ac:dyDescent="0.25">
      <c r="A292" s="320" t="s">
        <v>4227</v>
      </c>
      <c r="B292" s="321"/>
      <c r="C292" s="321"/>
      <c r="D292" s="321"/>
      <c r="E292" s="321"/>
      <c r="F292" s="321"/>
      <c r="G292" s="321"/>
      <c r="H292" s="321"/>
      <c r="I292" s="321"/>
      <c r="J292" s="321"/>
      <c r="K292" s="322"/>
      <c r="L292" s="61">
        <v>11261803.210000001</v>
      </c>
      <c r="M292" s="61"/>
      <c r="N292" s="61"/>
      <c r="O292" s="61">
        <v>11261803.210000001</v>
      </c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S292" s="41"/>
      <c r="BT292" s="2"/>
    </row>
    <row r="293" spans="1:72" s="3" customFormat="1" ht="18.75" x14ac:dyDescent="0.25">
      <c r="A293" s="320" t="s">
        <v>1778</v>
      </c>
      <c r="B293" s="321"/>
      <c r="C293" s="321"/>
      <c r="D293" s="321"/>
      <c r="E293" s="321"/>
      <c r="F293" s="321"/>
      <c r="G293" s="321"/>
      <c r="H293" s="321"/>
      <c r="I293" s="321"/>
      <c r="J293" s="321"/>
      <c r="K293" s="322"/>
      <c r="L293" s="61"/>
      <c r="M293" s="61"/>
      <c r="N293" s="61"/>
      <c r="O293" s="61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S293" s="41"/>
      <c r="BT293" s="2"/>
    </row>
    <row r="294" spans="1:72" s="3" customFormat="1" ht="18.75" x14ac:dyDescent="0.25">
      <c r="A294" s="320" t="s">
        <v>4228</v>
      </c>
      <c r="B294" s="321"/>
      <c r="C294" s="321"/>
      <c r="D294" s="321"/>
      <c r="E294" s="321"/>
      <c r="F294" s="321"/>
      <c r="G294" s="321"/>
      <c r="H294" s="321"/>
      <c r="I294" s="321"/>
      <c r="J294" s="321"/>
      <c r="K294" s="322"/>
      <c r="L294" s="61">
        <v>113145.59</v>
      </c>
      <c r="M294" s="61">
        <v>58964.21</v>
      </c>
      <c r="N294" s="61"/>
      <c r="O294" s="61">
        <v>54181.38</v>
      </c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S294" s="41"/>
      <c r="BT294" s="2"/>
    </row>
    <row r="295" spans="1:72" s="3" customFormat="1" ht="18.75" x14ac:dyDescent="0.25">
      <c r="A295" s="320" t="s">
        <v>4229</v>
      </c>
      <c r="B295" s="321"/>
      <c r="C295" s="321"/>
      <c r="D295" s="321"/>
      <c r="E295" s="321"/>
      <c r="F295" s="321"/>
      <c r="G295" s="321"/>
      <c r="H295" s="321"/>
      <c r="I295" s="321"/>
      <c r="J295" s="321"/>
      <c r="K295" s="322"/>
      <c r="L295" s="61">
        <v>52478.15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S295" s="41"/>
      <c r="BT295" s="2"/>
    </row>
    <row r="296" spans="1:72" s="3" customFormat="1" ht="18.75" x14ac:dyDescent="0.25">
      <c r="A296" s="320" t="s">
        <v>4230</v>
      </c>
      <c r="B296" s="321"/>
      <c r="C296" s="321"/>
      <c r="D296" s="321"/>
      <c r="E296" s="321"/>
      <c r="F296" s="321"/>
      <c r="G296" s="321"/>
      <c r="H296" s="321"/>
      <c r="I296" s="321"/>
      <c r="J296" s="321"/>
      <c r="K296" s="322"/>
      <c r="L296" s="61">
        <v>23585.68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S296" s="41"/>
      <c r="BT296" s="2"/>
    </row>
    <row r="297" spans="1:72" s="3" customFormat="1" ht="18.75" x14ac:dyDescent="0.25">
      <c r="A297" s="320" t="s">
        <v>957</v>
      </c>
      <c r="B297" s="321"/>
      <c r="C297" s="321"/>
      <c r="D297" s="321"/>
      <c r="E297" s="321"/>
      <c r="F297" s="321"/>
      <c r="G297" s="321"/>
      <c r="H297" s="321"/>
      <c r="I297" s="321"/>
      <c r="J297" s="321"/>
      <c r="K297" s="322"/>
      <c r="L297" s="61">
        <v>189209.42</v>
      </c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S297" s="41"/>
      <c r="BT297" s="2"/>
    </row>
    <row r="298" spans="1:72" s="3" customFormat="1" ht="18.75" x14ac:dyDescent="0.25">
      <c r="A298" s="320" t="s">
        <v>958</v>
      </c>
      <c r="B298" s="321"/>
      <c r="C298" s="321"/>
      <c r="D298" s="321"/>
      <c r="E298" s="321"/>
      <c r="F298" s="321"/>
      <c r="G298" s="321"/>
      <c r="H298" s="321"/>
      <c r="I298" s="321"/>
      <c r="J298" s="321"/>
      <c r="K298" s="322"/>
      <c r="L298" s="61">
        <v>11451012.630000001</v>
      </c>
      <c r="M298" s="61"/>
      <c r="N298" s="61"/>
      <c r="O298" s="61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S298" s="41"/>
      <c r="BT298" s="2"/>
    </row>
    <row r="299" spans="1:72" s="3" customFormat="1" ht="18.75" x14ac:dyDescent="0.25">
      <c r="A299" s="320" t="s">
        <v>959</v>
      </c>
      <c r="B299" s="321"/>
      <c r="C299" s="321"/>
      <c r="D299" s="321"/>
      <c r="E299" s="321"/>
      <c r="F299" s="321"/>
      <c r="G299" s="321"/>
      <c r="H299" s="321"/>
      <c r="I299" s="321"/>
      <c r="J299" s="321"/>
      <c r="K299" s="322"/>
      <c r="L299" s="61"/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S299" s="41"/>
      <c r="BT299" s="2"/>
    </row>
    <row r="300" spans="1:72" s="3" customFormat="1" ht="18.75" x14ac:dyDescent="0.25">
      <c r="A300" s="320" t="s">
        <v>960</v>
      </c>
      <c r="B300" s="321"/>
      <c r="C300" s="321"/>
      <c r="D300" s="321"/>
      <c r="E300" s="321"/>
      <c r="F300" s="321"/>
      <c r="G300" s="321"/>
      <c r="H300" s="321"/>
      <c r="I300" s="321"/>
      <c r="J300" s="321"/>
      <c r="K300" s="322"/>
      <c r="L300" s="61"/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S300" s="41"/>
      <c r="BT300" s="2"/>
    </row>
    <row r="301" spans="1:72" s="3" customFormat="1" ht="22.5" x14ac:dyDescent="0.25">
      <c r="A301" s="320" t="s">
        <v>4155</v>
      </c>
      <c r="B301" s="321"/>
      <c r="C301" s="321"/>
      <c r="D301" s="321"/>
      <c r="E301" s="321"/>
      <c r="F301" s="321"/>
      <c r="G301" s="321"/>
      <c r="H301" s="321"/>
      <c r="I301" s="321"/>
      <c r="J301" s="321"/>
      <c r="K301" s="322"/>
      <c r="L301" s="61">
        <v>619217.4</v>
      </c>
      <c r="M301" s="61">
        <v>377764.35</v>
      </c>
      <c r="N301" s="61" t="s">
        <v>4220</v>
      </c>
      <c r="O301" s="61">
        <v>73786.27</v>
      </c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S301" s="41"/>
      <c r="BT301" s="2"/>
    </row>
    <row r="302" spans="1:72" s="3" customFormat="1" ht="18.75" x14ac:dyDescent="0.25">
      <c r="A302" s="320" t="s">
        <v>4231</v>
      </c>
      <c r="B302" s="321"/>
      <c r="C302" s="321"/>
      <c r="D302" s="321"/>
      <c r="E302" s="321"/>
      <c r="F302" s="321"/>
      <c r="G302" s="321"/>
      <c r="H302" s="321"/>
      <c r="I302" s="321"/>
      <c r="J302" s="321"/>
      <c r="K302" s="322"/>
      <c r="L302" s="61">
        <v>405571.38</v>
      </c>
      <c r="M302" s="61"/>
      <c r="N302" s="61"/>
      <c r="O302" s="61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S302" s="41"/>
      <c r="BT302" s="2"/>
    </row>
    <row r="303" spans="1:72" s="3" customFormat="1" ht="18.75" x14ac:dyDescent="0.25">
      <c r="A303" s="320" t="s">
        <v>4232</v>
      </c>
      <c r="B303" s="321"/>
      <c r="C303" s="321"/>
      <c r="D303" s="321"/>
      <c r="E303" s="321"/>
      <c r="F303" s="321"/>
      <c r="G303" s="321"/>
      <c r="H303" s="321"/>
      <c r="I303" s="321"/>
      <c r="J303" s="321"/>
      <c r="K303" s="322"/>
      <c r="L303" s="61">
        <v>213238.56</v>
      </c>
      <c r="M303" s="61"/>
      <c r="N303" s="61"/>
      <c r="O303" s="61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S303" s="41"/>
      <c r="BT303" s="2"/>
    </row>
    <row r="304" spans="1:72" s="3" customFormat="1" ht="18.75" x14ac:dyDescent="0.25">
      <c r="A304" s="320" t="s">
        <v>957</v>
      </c>
      <c r="B304" s="321"/>
      <c r="C304" s="321"/>
      <c r="D304" s="321"/>
      <c r="E304" s="321"/>
      <c r="F304" s="321"/>
      <c r="G304" s="321"/>
      <c r="H304" s="321"/>
      <c r="I304" s="321"/>
      <c r="J304" s="321"/>
      <c r="K304" s="322"/>
      <c r="L304" s="61">
        <v>1238027.3400000001</v>
      </c>
      <c r="M304" s="61"/>
      <c r="N304" s="61"/>
      <c r="O304" s="61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S304" s="41"/>
      <c r="BT304" s="2"/>
    </row>
    <row r="305" spans="1:72" s="3" customFormat="1" ht="18.75" x14ac:dyDescent="0.25">
      <c r="A305" s="320" t="s">
        <v>979</v>
      </c>
      <c r="B305" s="321"/>
      <c r="C305" s="321"/>
      <c r="D305" s="321"/>
      <c r="E305" s="321"/>
      <c r="F305" s="321"/>
      <c r="G305" s="321"/>
      <c r="H305" s="321"/>
      <c r="I305" s="321"/>
      <c r="J305" s="321"/>
      <c r="K305" s="322"/>
      <c r="L305" s="61"/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S305" s="41"/>
      <c r="BT305" s="2"/>
    </row>
    <row r="306" spans="1:72" s="3" customFormat="1" ht="18.75" x14ac:dyDescent="0.25">
      <c r="A306" s="320" t="s">
        <v>4158</v>
      </c>
      <c r="B306" s="321"/>
      <c r="C306" s="321"/>
      <c r="D306" s="321"/>
      <c r="E306" s="321"/>
      <c r="F306" s="321"/>
      <c r="G306" s="321"/>
      <c r="H306" s="321"/>
      <c r="I306" s="321"/>
      <c r="J306" s="321"/>
      <c r="K306" s="322"/>
      <c r="L306" s="61">
        <v>40010.769999999997</v>
      </c>
      <c r="M306" s="61">
        <v>38544.01</v>
      </c>
      <c r="N306" s="61"/>
      <c r="O306" s="61">
        <v>1466.76</v>
      </c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S306" s="41"/>
      <c r="BT306" s="2"/>
    </row>
    <row r="307" spans="1:72" s="3" customFormat="1" ht="18.75" x14ac:dyDescent="0.25">
      <c r="A307" s="320" t="s">
        <v>4233</v>
      </c>
      <c r="B307" s="321"/>
      <c r="C307" s="321"/>
      <c r="D307" s="321"/>
      <c r="E307" s="321"/>
      <c r="F307" s="321"/>
      <c r="G307" s="321"/>
      <c r="H307" s="321"/>
      <c r="I307" s="321"/>
      <c r="J307" s="321"/>
      <c r="K307" s="322"/>
      <c r="L307" s="61">
        <v>36616.81</v>
      </c>
      <c r="M307" s="61"/>
      <c r="N307" s="61"/>
      <c r="O307" s="61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S307" s="41"/>
      <c r="BT307" s="2"/>
    </row>
    <row r="308" spans="1:72" s="3" customFormat="1" ht="18.75" x14ac:dyDescent="0.25">
      <c r="A308" s="320" t="s">
        <v>4234</v>
      </c>
      <c r="B308" s="321"/>
      <c r="C308" s="321"/>
      <c r="D308" s="321"/>
      <c r="E308" s="321"/>
      <c r="F308" s="321"/>
      <c r="G308" s="321"/>
      <c r="H308" s="321"/>
      <c r="I308" s="321"/>
      <c r="J308" s="321"/>
      <c r="K308" s="322"/>
      <c r="L308" s="61">
        <v>20428.330000000002</v>
      </c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S308" s="41"/>
      <c r="BT308" s="2"/>
    </row>
    <row r="309" spans="1:72" s="3" customFormat="1" ht="18.75" x14ac:dyDescent="0.25">
      <c r="A309" s="320" t="s">
        <v>957</v>
      </c>
      <c r="B309" s="321"/>
      <c r="C309" s="321"/>
      <c r="D309" s="321"/>
      <c r="E309" s="321"/>
      <c r="F309" s="321"/>
      <c r="G309" s="321"/>
      <c r="H309" s="321"/>
      <c r="I309" s="321"/>
      <c r="J309" s="321"/>
      <c r="K309" s="322"/>
      <c r="L309" s="61">
        <v>97055.91</v>
      </c>
      <c r="M309" s="61"/>
      <c r="N309" s="61"/>
      <c r="O309" s="61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S309" s="41"/>
      <c r="BT309" s="2"/>
    </row>
    <row r="310" spans="1:72" s="3" customFormat="1" ht="18.75" x14ac:dyDescent="0.25">
      <c r="A310" s="320" t="s">
        <v>958</v>
      </c>
      <c r="B310" s="321"/>
      <c r="C310" s="321"/>
      <c r="D310" s="321"/>
      <c r="E310" s="321"/>
      <c r="F310" s="321"/>
      <c r="G310" s="321"/>
      <c r="H310" s="321"/>
      <c r="I310" s="321"/>
      <c r="J310" s="321"/>
      <c r="K310" s="322"/>
      <c r="L310" s="61">
        <v>1335083.25</v>
      </c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S310" s="41"/>
      <c r="BT310" s="2"/>
    </row>
    <row r="311" spans="1:72" s="3" customFormat="1" ht="18.75" x14ac:dyDescent="0.25">
      <c r="A311" s="320" t="s">
        <v>983</v>
      </c>
      <c r="B311" s="321"/>
      <c r="C311" s="321"/>
      <c r="D311" s="321"/>
      <c r="E311" s="321"/>
      <c r="F311" s="321"/>
      <c r="G311" s="321"/>
      <c r="H311" s="321"/>
      <c r="I311" s="321"/>
      <c r="J311" s="321"/>
      <c r="K311" s="322"/>
      <c r="L311" s="61"/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S311" s="41"/>
      <c r="BT311" s="2"/>
    </row>
    <row r="312" spans="1:72" s="3" customFormat="1" ht="18.75" x14ac:dyDescent="0.25">
      <c r="A312" s="320" t="s">
        <v>986</v>
      </c>
      <c r="B312" s="321"/>
      <c r="C312" s="321"/>
      <c r="D312" s="321"/>
      <c r="E312" s="321"/>
      <c r="F312" s="321"/>
      <c r="G312" s="321"/>
      <c r="H312" s="321"/>
      <c r="I312" s="321"/>
      <c r="J312" s="321"/>
      <c r="K312" s="322"/>
      <c r="L312" s="61"/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S312" s="41"/>
      <c r="BT312" s="2"/>
    </row>
    <row r="313" spans="1:72" s="3" customFormat="1" ht="18.75" x14ac:dyDescent="0.25">
      <c r="A313" s="320" t="s">
        <v>4161</v>
      </c>
      <c r="B313" s="321"/>
      <c r="C313" s="321"/>
      <c r="D313" s="321"/>
      <c r="E313" s="321"/>
      <c r="F313" s="321"/>
      <c r="G313" s="321"/>
      <c r="H313" s="321"/>
      <c r="I313" s="321"/>
      <c r="J313" s="321"/>
      <c r="K313" s="322"/>
      <c r="L313" s="61">
        <v>391814.66</v>
      </c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S313" s="41"/>
      <c r="BT313" s="2"/>
    </row>
    <row r="314" spans="1:72" s="3" customFormat="1" ht="18.75" x14ac:dyDescent="0.25">
      <c r="A314" s="320" t="s">
        <v>958</v>
      </c>
      <c r="B314" s="321"/>
      <c r="C314" s="321"/>
      <c r="D314" s="321"/>
      <c r="E314" s="321"/>
      <c r="F314" s="321"/>
      <c r="G314" s="321"/>
      <c r="H314" s="321"/>
      <c r="I314" s="321"/>
      <c r="J314" s="321"/>
      <c r="K314" s="322"/>
      <c r="L314" s="61">
        <v>391814.66</v>
      </c>
      <c r="M314" s="61"/>
      <c r="N314" s="61"/>
      <c r="O314" s="61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S314" s="41"/>
      <c r="BT314" s="2"/>
    </row>
    <row r="315" spans="1:72" s="3" customFormat="1" ht="18.75" x14ac:dyDescent="0.25">
      <c r="A315" s="320" t="s">
        <v>988</v>
      </c>
      <c r="B315" s="321"/>
      <c r="C315" s="321"/>
      <c r="D315" s="321"/>
      <c r="E315" s="321"/>
      <c r="F315" s="321"/>
      <c r="G315" s="321"/>
      <c r="H315" s="321"/>
      <c r="I315" s="321"/>
      <c r="J315" s="321"/>
      <c r="K315" s="322"/>
      <c r="L315" s="61">
        <v>13177910.539999999</v>
      </c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S315" s="41"/>
      <c r="BT315" s="2"/>
    </row>
    <row r="316" spans="1:72" s="3" customFormat="1" ht="18.75" x14ac:dyDescent="0.25">
      <c r="A316" s="320" t="s">
        <v>989</v>
      </c>
      <c r="B316" s="321"/>
      <c r="C316" s="321"/>
      <c r="D316" s="321"/>
      <c r="E316" s="321"/>
      <c r="F316" s="321"/>
      <c r="G316" s="321"/>
      <c r="H316" s="321"/>
      <c r="I316" s="321"/>
      <c r="J316" s="321"/>
      <c r="K316" s="322"/>
      <c r="L316" s="61"/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S316" s="41"/>
      <c r="BT316" s="2"/>
    </row>
    <row r="317" spans="1:72" s="3" customFormat="1" ht="18.75" x14ac:dyDescent="0.25">
      <c r="A317" s="320" t="s">
        <v>1024</v>
      </c>
      <c r="B317" s="321"/>
      <c r="C317" s="321"/>
      <c r="D317" s="321"/>
      <c r="E317" s="321"/>
      <c r="F317" s="321"/>
      <c r="G317" s="321"/>
      <c r="H317" s="321"/>
      <c r="I317" s="321"/>
      <c r="J317" s="321"/>
      <c r="K317" s="322"/>
      <c r="L317" s="61">
        <v>475272.57</v>
      </c>
      <c r="M317" s="61"/>
      <c r="N317" s="61"/>
      <c r="O317" s="6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S317" s="41"/>
      <c r="BT317" s="2"/>
    </row>
    <row r="318" spans="1:72" s="3" customFormat="1" ht="18.75" x14ac:dyDescent="0.25">
      <c r="A318" s="320" t="s">
        <v>990</v>
      </c>
      <c r="B318" s="321"/>
      <c r="C318" s="321"/>
      <c r="D318" s="321"/>
      <c r="E318" s="321"/>
      <c r="F318" s="321"/>
      <c r="G318" s="321"/>
      <c r="H318" s="321"/>
      <c r="I318" s="321"/>
      <c r="J318" s="321"/>
      <c r="K318" s="322"/>
      <c r="L318" s="61">
        <v>11391237.619999999</v>
      </c>
      <c r="M318" s="61"/>
      <c r="N318" s="61"/>
      <c r="O318" s="61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S318" s="41"/>
      <c r="BT318" s="2"/>
    </row>
    <row r="319" spans="1:72" s="3" customFormat="1" ht="18.75" x14ac:dyDescent="0.25">
      <c r="A319" s="320" t="s">
        <v>991</v>
      </c>
      <c r="B319" s="321"/>
      <c r="C319" s="321"/>
      <c r="D319" s="321"/>
      <c r="E319" s="321"/>
      <c r="F319" s="321"/>
      <c r="G319" s="321"/>
      <c r="H319" s="321"/>
      <c r="I319" s="321"/>
      <c r="J319" s="321"/>
      <c r="K319" s="322"/>
      <c r="L319" s="61">
        <v>167666.78</v>
      </c>
      <c r="M319" s="61"/>
      <c r="N319" s="61"/>
      <c r="O319" s="61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S319" s="41"/>
      <c r="BT319" s="2" t="s">
        <v>991</v>
      </c>
    </row>
    <row r="320" spans="1:72" s="3" customFormat="1" ht="18.75" x14ac:dyDescent="0.25">
      <c r="A320" s="320" t="s">
        <v>1025</v>
      </c>
      <c r="B320" s="321"/>
      <c r="C320" s="321"/>
      <c r="D320" s="321"/>
      <c r="E320" s="321"/>
      <c r="F320" s="321"/>
      <c r="G320" s="321"/>
      <c r="H320" s="321"/>
      <c r="I320" s="321"/>
      <c r="J320" s="321"/>
      <c r="K320" s="322"/>
      <c r="L320" s="61">
        <v>40350.47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S320" s="41"/>
      <c r="BT320" s="2" t="s">
        <v>1025</v>
      </c>
    </row>
    <row r="321" spans="1:95" s="3" customFormat="1" ht="18.75" x14ac:dyDescent="0.25">
      <c r="A321" s="320" t="s">
        <v>993</v>
      </c>
      <c r="B321" s="321"/>
      <c r="C321" s="321"/>
      <c r="D321" s="321"/>
      <c r="E321" s="321"/>
      <c r="F321" s="321"/>
      <c r="G321" s="321"/>
      <c r="H321" s="321"/>
      <c r="I321" s="321"/>
      <c r="J321" s="321"/>
      <c r="K321" s="322"/>
      <c r="L321" s="61">
        <v>391814.66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S321" s="41"/>
      <c r="BT321" s="2" t="s">
        <v>993</v>
      </c>
    </row>
    <row r="322" spans="1:95" s="3" customFormat="1" ht="18.75" x14ac:dyDescent="0.25">
      <c r="A322" s="320" t="s">
        <v>994</v>
      </c>
      <c r="B322" s="321"/>
      <c r="C322" s="321"/>
      <c r="D322" s="321"/>
      <c r="E322" s="321"/>
      <c r="F322" s="321"/>
      <c r="G322" s="321"/>
      <c r="H322" s="321"/>
      <c r="I322" s="321"/>
      <c r="J322" s="321"/>
      <c r="K322" s="322"/>
      <c r="L322" s="61">
        <v>494666.34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S322" s="41"/>
      <c r="BT322" s="2" t="s">
        <v>994</v>
      </c>
    </row>
    <row r="323" spans="1:95" s="3" customFormat="1" ht="18.75" x14ac:dyDescent="0.25">
      <c r="A323" s="320" t="s">
        <v>995</v>
      </c>
      <c r="B323" s="321"/>
      <c r="C323" s="321"/>
      <c r="D323" s="321"/>
      <c r="E323" s="321"/>
      <c r="F323" s="321"/>
      <c r="G323" s="321"/>
      <c r="H323" s="321"/>
      <c r="I323" s="321"/>
      <c r="J323" s="321"/>
      <c r="K323" s="322"/>
      <c r="L323" s="61">
        <v>257252.57</v>
      </c>
      <c r="M323" s="61"/>
      <c r="N323" s="61"/>
      <c r="O323" s="61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S323" s="41"/>
      <c r="BT323" s="2" t="s">
        <v>995</v>
      </c>
    </row>
    <row r="324" spans="1:95" s="3" customFormat="1" ht="18.75" x14ac:dyDescent="0.25">
      <c r="A324" s="320" t="s">
        <v>996</v>
      </c>
      <c r="B324" s="321"/>
      <c r="C324" s="321"/>
      <c r="D324" s="321"/>
      <c r="E324" s="321"/>
      <c r="F324" s="321"/>
      <c r="G324" s="321"/>
      <c r="H324" s="321"/>
      <c r="I324" s="321"/>
      <c r="J324" s="321"/>
      <c r="K324" s="322"/>
      <c r="L324" s="61">
        <v>12786095.880000001</v>
      </c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S324" s="41"/>
      <c r="BT324" s="2" t="s">
        <v>996</v>
      </c>
    </row>
    <row r="325" spans="1:95" s="3" customFormat="1" ht="18.75" x14ac:dyDescent="0.25">
      <c r="A325" s="320" t="s">
        <v>997</v>
      </c>
      <c r="B325" s="321"/>
      <c r="C325" s="321"/>
      <c r="D325" s="321"/>
      <c r="E325" s="321"/>
      <c r="F325" s="321"/>
      <c r="G325" s="321"/>
      <c r="H325" s="321"/>
      <c r="I325" s="321"/>
      <c r="J325" s="321"/>
      <c r="K325" s="322"/>
      <c r="L325" s="61">
        <v>664876.99</v>
      </c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S325" s="41"/>
      <c r="BT325" s="2" t="s">
        <v>997</v>
      </c>
    </row>
    <row r="326" spans="1:95" s="3" customFormat="1" ht="18.75" x14ac:dyDescent="0.25">
      <c r="A326" s="317" t="s">
        <v>988</v>
      </c>
      <c r="B326" s="318"/>
      <c r="C326" s="318"/>
      <c r="D326" s="318"/>
      <c r="E326" s="318"/>
      <c r="F326" s="318"/>
      <c r="G326" s="318"/>
      <c r="H326" s="318"/>
      <c r="I326" s="318"/>
      <c r="J326" s="318"/>
      <c r="K326" s="319"/>
      <c r="L326" s="39">
        <v>13450972.869999999</v>
      </c>
      <c r="M326" s="39"/>
      <c r="N326" s="39"/>
      <c r="O326" s="39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S326" s="41"/>
      <c r="BU326" s="41" t="s">
        <v>988</v>
      </c>
    </row>
    <row r="327" spans="1:95" s="3" customFormat="1" ht="18.75" x14ac:dyDescent="0.25">
      <c r="A327" s="320" t="s">
        <v>998</v>
      </c>
      <c r="B327" s="321"/>
      <c r="C327" s="321"/>
      <c r="D327" s="321"/>
      <c r="E327" s="321"/>
      <c r="F327" s="321"/>
      <c r="G327" s="321"/>
      <c r="H327" s="321"/>
      <c r="I327" s="321"/>
      <c r="J327" s="321"/>
      <c r="K327" s="322"/>
      <c r="L327" s="61">
        <v>282470.43</v>
      </c>
      <c r="M327" s="61"/>
      <c r="N327" s="61"/>
      <c r="O327" s="61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S327" s="41"/>
      <c r="BT327" s="2" t="s">
        <v>998</v>
      </c>
      <c r="BU327" s="41"/>
    </row>
    <row r="328" spans="1:95" s="3" customFormat="1" ht="18.75" x14ac:dyDescent="0.25">
      <c r="A328" s="320" t="s">
        <v>999</v>
      </c>
      <c r="B328" s="321"/>
      <c r="C328" s="321"/>
      <c r="D328" s="321"/>
      <c r="E328" s="321"/>
      <c r="F328" s="321"/>
      <c r="G328" s="321"/>
      <c r="H328" s="321"/>
      <c r="I328" s="321"/>
      <c r="J328" s="321"/>
      <c r="K328" s="322"/>
      <c r="L328" s="61">
        <v>470784.05</v>
      </c>
      <c r="M328" s="61"/>
      <c r="N328" s="61"/>
      <c r="O328" s="61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S328" s="41"/>
      <c r="BT328" s="2" t="s">
        <v>999</v>
      </c>
      <c r="BU328" s="41"/>
    </row>
    <row r="329" spans="1:95" s="3" customFormat="1" ht="18.75" x14ac:dyDescent="0.25">
      <c r="A329" s="320" t="s">
        <v>1000</v>
      </c>
      <c r="B329" s="321"/>
      <c r="C329" s="321"/>
      <c r="D329" s="321"/>
      <c r="E329" s="321"/>
      <c r="F329" s="321"/>
      <c r="G329" s="321"/>
      <c r="H329" s="321"/>
      <c r="I329" s="321"/>
      <c r="J329" s="321"/>
      <c r="K329" s="322"/>
      <c r="L329" s="61">
        <v>336274.32</v>
      </c>
      <c r="M329" s="61"/>
      <c r="N329" s="61"/>
      <c r="O329" s="61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S329" s="41"/>
      <c r="BT329" s="2" t="s">
        <v>1000</v>
      </c>
      <c r="BU329" s="41"/>
    </row>
    <row r="330" spans="1:95" s="3" customFormat="1" ht="18.75" x14ac:dyDescent="0.25">
      <c r="A330" s="320" t="s">
        <v>1001</v>
      </c>
      <c r="B330" s="321"/>
      <c r="C330" s="321"/>
      <c r="D330" s="321"/>
      <c r="E330" s="321"/>
      <c r="F330" s="321"/>
      <c r="G330" s="321"/>
      <c r="H330" s="321"/>
      <c r="I330" s="321"/>
      <c r="J330" s="321"/>
      <c r="K330" s="322"/>
      <c r="L330" s="61">
        <v>269019.46000000002</v>
      </c>
      <c r="M330" s="61"/>
      <c r="N330" s="61"/>
      <c r="O330" s="61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S330" s="41"/>
      <c r="BT330" s="2" t="s">
        <v>1001</v>
      </c>
      <c r="BU330" s="41"/>
    </row>
    <row r="331" spans="1:95" s="3" customFormat="1" ht="18.75" x14ac:dyDescent="0.25">
      <c r="A331" s="317" t="s">
        <v>988</v>
      </c>
      <c r="B331" s="318"/>
      <c r="C331" s="318"/>
      <c r="D331" s="318"/>
      <c r="E331" s="318"/>
      <c r="F331" s="318"/>
      <c r="G331" s="318"/>
      <c r="H331" s="318"/>
      <c r="I331" s="318"/>
      <c r="J331" s="318"/>
      <c r="K331" s="319"/>
      <c r="L331" s="39">
        <v>14809521.130000001</v>
      </c>
      <c r="M331" s="39"/>
      <c r="N331" s="39"/>
      <c r="O331" s="39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S331" s="41"/>
      <c r="BU331" s="41" t="s">
        <v>988</v>
      </c>
    </row>
    <row r="332" spans="1:95" s="3" customFormat="1" ht="18.75" x14ac:dyDescent="0.25">
      <c r="A332" s="320" t="s">
        <v>4235</v>
      </c>
      <c r="B332" s="321"/>
      <c r="C332" s="321"/>
      <c r="D332" s="321"/>
      <c r="E332" s="321"/>
      <c r="F332" s="321"/>
      <c r="G332" s="321"/>
      <c r="H332" s="321"/>
      <c r="I332" s="321"/>
      <c r="J332" s="321"/>
      <c r="K332" s="322"/>
      <c r="L332" s="61">
        <v>15201335.789999999</v>
      </c>
      <c r="M332" s="61"/>
      <c r="N332" s="61"/>
      <c r="O332" s="61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S332" s="41"/>
      <c r="BT332" s="2" t="s">
        <v>4235</v>
      </c>
      <c r="BU332" s="41"/>
    </row>
    <row r="333" spans="1:95" s="3" customFormat="1" ht="18.75" x14ac:dyDescent="0.25">
      <c r="A333" s="320" t="s">
        <v>1003</v>
      </c>
      <c r="B333" s="321"/>
      <c r="C333" s="321"/>
      <c r="D333" s="321"/>
      <c r="E333" s="321"/>
      <c r="F333" s="321"/>
      <c r="G333" s="321"/>
      <c r="H333" s="321"/>
      <c r="I333" s="321"/>
      <c r="J333" s="321"/>
      <c r="K333" s="322"/>
      <c r="L333" s="61">
        <v>456040.07</v>
      </c>
      <c r="M333" s="61"/>
      <c r="N333" s="61"/>
      <c r="O333" s="61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S333" s="41"/>
      <c r="BT333" s="2" t="s">
        <v>1003</v>
      </c>
      <c r="BU333" s="41"/>
    </row>
    <row r="334" spans="1:95" s="116" customFormat="1" ht="18.75" x14ac:dyDescent="0.25">
      <c r="A334" s="324" t="s">
        <v>5479</v>
      </c>
      <c r="B334" s="325"/>
      <c r="C334" s="325"/>
      <c r="D334" s="325"/>
      <c r="E334" s="325"/>
      <c r="F334" s="325"/>
      <c r="G334" s="325"/>
      <c r="H334" s="325"/>
      <c r="I334" s="325"/>
      <c r="J334" s="325"/>
      <c r="K334" s="326"/>
      <c r="L334" s="117">
        <f>L332+L333</f>
        <v>15657375.859999999</v>
      </c>
      <c r="M334" s="117"/>
      <c r="N334" s="117"/>
      <c r="O334" s="117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/>
      <c r="BL334" s="65"/>
      <c r="BM334" s="65"/>
      <c r="BN334" s="65"/>
      <c r="BO334" s="65"/>
      <c r="BP334" s="65"/>
      <c r="BQ334" s="65"/>
      <c r="BR334" s="65"/>
      <c r="BS334" s="65"/>
      <c r="BT334" s="65"/>
      <c r="BU334" s="65" t="s">
        <v>1004</v>
      </c>
      <c r="BV334" s="65"/>
      <c r="BW334" s="65"/>
    </row>
    <row r="335" spans="1:95" s="121" customFormat="1" ht="15" customHeight="1" x14ac:dyDescent="0.25">
      <c r="A335" s="327" t="s">
        <v>5480</v>
      </c>
      <c r="B335" s="328"/>
      <c r="C335" s="328"/>
      <c r="D335" s="328"/>
      <c r="E335" s="328"/>
      <c r="F335" s="328"/>
      <c r="G335" s="328"/>
      <c r="H335" s="328"/>
      <c r="I335" s="328"/>
      <c r="J335" s="328"/>
      <c r="K335" s="329"/>
      <c r="L335" s="118">
        <f>L318*1.052*1.021*1.035*1.025*1.02*1.03</f>
        <v>13636848.159618491</v>
      </c>
      <c r="M335" s="119"/>
      <c r="N335" s="120"/>
      <c r="O335" s="120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  <c r="BI335" s="65"/>
      <c r="BJ335" s="65"/>
      <c r="BK335" s="65"/>
      <c r="BL335" s="65"/>
      <c r="BM335" s="65"/>
      <c r="BN335" s="65"/>
      <c r="BO335" s="65"/>
      <c r="BP335" s="65"/>
      <c r="BQ335" s="65"/>
      <c r="BR335" s="65"/>
      <c r="BS335" s="65"/>
      <c r="BT335" s="65"/>
      <c r="BU335" s="65"/>
      <c r="BV335" s="65"/>
      <c r="BW335" s="65"/>
      <c r="CG335" s="122"/>
      <c r="CI335" s="122" t="s">
        <v>1004</v>
      </c>
      <c r="CK335" s="123"/>
      <c r="CL335" s="124"/>
      <c r="CM335" s="124"/>
      <c r="CN335" s="124"/>
      <c r="CO335" s="124"/>
      <c r="CP335" s="124"/>
      <c r="CQ335" s="124"/>
    </row>
    <row r="336" spans="1:95" s="121" customFormat="1" ht="15" customHeight="1" x14ac:dyDescent="0.25">
      <c r="A336" s="327" t="s">
        <v>5486</v>
      </c>
      <c r="B336" s="328"/>
      <c r="C336" s="328"/>
      <c r="D336" s="328"/>
      <c r="E336" s="328"/>
      <c r="F336" s="328"/>
      <c r="G336" s="328"/>
      <c r="H336" s="328"/>
      <c r="I336" s="328"/>
      <c r="J336" s="328"/>
      <c r="K336" s="329"/>
      <c r="L336" s="118">
        <f>L321*1.03</f>
        <v>403569.09979999997</v>
      </c>
      <c r="M336" s="119"/>
      <c r="N336" s="120"/>
      <c r="O336" s="120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  <c r="BI336" s="65"/>
      <c r="BJ336" s="65"/>
      <c r="BK336" s="65"/>
      <c r="BL336" s="65"/>
      <c r="BM336" s="65"/>
      <c r="BN336" s="65"/>
      <c r="BO336" s="65"/>
      <c r="BP336" s="65"/>
      <c r="BQ336" s="65"/>
      <c r="BR336" s="65"/>
      <c r="BS336" s="65"/>
      <c r="BT336" s="65"/>
      <c r="BU336" s="65"/>
      <c r="BV336" s="65"/>
      <c r="BW336" s="65"/>
      <c r="CG336" s="122"/>
      <c r="CI336" s="122" t="s">
        <v>1004</v>
      </c>
      <c r="CK336" s="123"/>
      <c r="CL336" s="124"/>
      <c r="CM336" s="124"/>
      <c r="CN336" s="124"/>
      <c r="CO336" s="124"/>
      <c r="CP336" s="124"/>
      <c r="CQ336" s="124"/>
    </row>
    <row r="337" spans="1:95" s="121" customFormat="1" ht="15" customHeight="1" x14ac:dyDescent="0.25">
      <c r="A337" s="327" t="s">
        <v>5481</v>
      </c>
      <c r="B337" s="328"/>
      <c r="C337" s="328"/>
      <c r="D337" s="328"/>
      <c r="E337" s="328"/>
      <c r="F337" s="328"/>
      <c r="G337" s="328"/>
      <c r="H337" s="328"/>
      <c r="I337" s="328"/>
      <c r="J337" s="328"/>
      <c r="K337" s="329"/>
      <c r="L337" s="118">
        <f>L334-L335-L336</f>
        <v>1616958.6005815081</v>
      </c>
      <c r="M337" s="119"/>
      <c r="N337" s="120"/>
      <c r="O337" s="120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  <c r="AT337" s="65"/>
      <c r="AU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  <c r="BI337" s="65"/>
      <c r="BJ337" s="65"/>
      <c r="BK337" s="65"/>
      <c r="BL337" s="65"/>
      <c r="BM337" s="65"/>
      <c r="BN337" s="65"/>
      <c r="BO337" s="65"/>
      <c r="BP337" s="65"/>
      <c r="BQ337" s="65"/>
      <c r="BR337" s="65"/>
      <c r="BS337" s="65"/>
      <c r="BT337" s="65"/>
      <c r="BU337" s="65"/>
      <c r="BV337" s="65"/>
      <c r="BW337" s="65"/>
      <c r="CG337" s="122"/>
      <c r="CI337" s="122" t="s">
        <v>1004</v>
      </c>
      <c r="CK337" s="123"/>
      <c r="CL337" s="124"/>
      <c r="CM337" s="124"/>
      <c r="CN337" s="124"/>
      <c r="CO337" s="124"/>
      <c r="CP337" s="124"/>
      <c r="CQ337" s="124"/>
    </row>
    <row r="338" spans="1:95" s="65" customFormat="1" ht="15" customHeight="1" x14ac:dyDescent="0.25">
      <c r="A338" s="330" t="s">
        <v>5482</v>
      </c>
      <c r="B338" s="331"/>
      <c r="C338" s="331"/>
      <c r="D338" s="331"/>
      <c r="E338" s="331"/>
      <c r="F338" s="331"/>
      <c r="G338" s="331"/>
      <c r="H338" s="331"/>
      <c r="I338" s="331"/>
      <c r="J338" s="331"/>
      <c r="K338" s="332"/>
      <c r="L338" s="125">
        <f>'00-ЭС1.СУБ'!L202</f>
        <v>1</v>
      </c>
      <c r="M338" s="89"/>
      <c r="N338" s="126"/>
      <c r="O338" s="89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CG338" s="95"/>
      <c r="CH338" s="101" t="s">
        <v>1003</v>
      </c>
      <c r="CI338" s="95"/>
      <c r="CK338" s="127"/>
    </row>
    <row r="339" spans="1:95" s="65" customFormat="1" ht="28.5" customHeight="1" x14ac:dyDescent="0.25">
      <c r="A339" s="330" t="s">
        <v>5483</v>
      </c>
      <c r="B339" s="331"/>
      <c r="C339" s="331"/>
      <c r="D339" s="331"/>
      <c r="E339" s="331"/>
      <c r="F339" s="331"/>
      <c r="G339" s="331"/>
      <c r="H339" s="331"/>
      <c r="I339" s="331"/>
      <c r="J339" s="331"/>
      <c r="K339" s="332"/>
      <c r="L339" s="128">
        <f>L335+L336+L337*L338</f>
        <v>15657375.859999999</v>
      </c>
      <c r="M339" s="129"/>
      <c r="N339" s="98"/>
      <c r="O339" s="98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CG339" s="95"/>
      <c r="CI339" s="95" t="s">
        <v>1004</v>
      </c>
      <c r="CK339" s="130"/>
    </row>
    <row r="340" spans="1:95" s="65" customFormat="1" ht="15" customHeight="1" x14ac:dyDescent="0.25">
      <c r="A340" s="333" t="s">
        <v>1005</v>
      </c>
      <c r="B340" s="334"/>
      <c r="C340" s="334"/>
      <c r="D340" s="334"/>
      <c r="E340" s="334"/>
      <c r="F340" s="334"/>
      <c r="G340" s="334"/>
      <c r="H340" s="334"/>
      <c r="I340" s="334"/>
      <c r="J340" s="334"/>
      <c r="K340" s="335"/>
      <c r="L340" s="131">
        <f>L339*0.2</f>
        <v>3131475.1720000003</v>
      </c>
      <c r="M340" s="89"/>
      <c r="N340" s="89"/>
      <c r="O340" s="89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CG340" s="95"/>
      <c r="CH340" s="101" t="s">
        <v>1005</v>
      </c>
      <c r="CI340" s="95"/>
    </row>
    <row r="341" spans="1:95" s="65" customFormat="1" ht="15" customHeight="1" x14ac:dyDescent="0.25">
      <c r="A341" s="330" t="s">
        <v>1006</v>
      </c>
      <c r="B341" s="331"/>
      <c r="C341" s="331"/>
      <c r="D341" s="331"/>
      <c r="E341" s="331"/>
      <c r="F341" s="331"/>
      <c r="G341" s="331"/>
      <c r="H341" s="331"/>
      <c r="I341" s="331"/>
      <c r="J341" s="331"/>
      <c r="K341" s="332"/>
      <c r="L341" s="132">
        <f>L339+L340</f>
        <v>18788851.031999998</v>
      </c>
      <c r="M341" s="98"/>
      <c r="N341" s="98"/>
      <c r="O341" s="98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CG341" s="95"/>
      <c r="CI341" s="95"/>
      <c r="CJ341" s="95" t="s">
        <v>1006</v>
      </c>
      <c r="CM341" s="127"/>
    </row>
    <row r="342" spans="1:95" s="16" customFormat="1" ht="12.75" customHeight="1" x14ac:dyDescent="0.2">
      <c r="A342" s="323"/>
      <c r="B342" s="323"/>
      <c r="C342" s="323"/>
      <c r="D342" s="323"/>
      <c r="E342" s="323"/>
      <c r="F342" s="323"/>
      <c r="G342" s="323"/>
      <c r="H342" s="323"/>
      <c r="I342" s="323"/>
      <c r="J342" s="323"/>
      <c r="K342" s="323"/>
      <c r="L342" s="323"/>
      <c r="M342" s="323"/>
      <c r="N342" s="323"/>
      <c r="O342" s="323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</row>
    <row r="343" spans="1:95" s="135" customFormat="1" ht="12.75" customHeight="1" x14ac:dyDescent="0.2">
      <c r="A343" s="287" t="s">
        <v>5484</v>
      </c>
      <c r="B343" s="287"/>
      <c r="C343" s="287"/>
      <c r="D343" s="287"/>
      <c r="E343" s="287"/>
      <c r="F343" s="287"/>
      <c r="G343" s="287"/>
      <c r="H343" s="287"/>
      <c r="I343" s="287"/>
      <c r="J343" s="287"/>
      <c r="K343" s="287"/>
      <c r="L343" s="287"/>
      <c r="M343" s="287"/>
      <c r="N343" s="287"/>
      <c r="O343" s="287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4"/>
      <c r="BI343" s="134"/>
      <c r="BJ343" s="134"/>
      <c r="BK343" s="134"/>
      <c r="BL343" s="134"/>
      <c r="BM343" s="134"/>
      <c r="BN343" s="134"/>
      <c r="BO343" s="134"/>
      <c r="BP343" s="134"/>
      <c r="BQ343" s="134"/>
      <c r="BR343" s="134"/>
      <c r="BS343" s="134"/>
      <c r="BT343" s="134"/>
      <c r="BU343" s="134"/>
      <c r="BV343" s="134"/>
    </row>
    <row r="344" spans="1:95" s="135" customFormat="1" ht="12.75" customHeight="1" x14ac:dyDescent="0.2">
      <c r="A344" s="288" t="s">
        <v>1007</v>
      </c>
      <c r="B344" s="288"/>
      <c r="C344" s="288"/>
      <c r="D344" s="288"/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88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  <c r="BF344" s="134"/>
      <c r="BG344" s="134"/>
      <c r="BH344" s="134"/>
      <c r="BI344" s="134"/>
      <c r="BJ344" s="134"/>
      <c r="BK344" s="134"/>
      <c r="BL344" s="134"/>
      <c r="BM344" s="134"/>
      <c r="BN344" s="134"/>
      <c r="BO344" s="134"/>
      <c r="BP344" s="134"/>
      <c r="BQ344" s="134"/>
      <c r="BR344" s="134"/>
      <c r="BS344" s="134"/>
      <c r="BT344" s="134"/>
      <c r="BU344" s="134"/>
      <c r="BV344" s="134"/>
    </row>
    <row r="345" spans="1:95" s="135" customFormat="1" ht="13.5" customHeight="1" x14ac:dyDescent="0.2">
      <c r="A345" s="137"/>
      <c r="B345" s="137"/>
      <c r="C345" s="137"/>
      <c r="D345" s="137"/>
      <c r="E345" s="137"/>
      <c r="F345" s="137"/>
      <c r="G345" s="137"/>
      <c r="H345" s="138"/>
      <c r="I345" s="139"/>
      <c r="J345" s="139"/>
      <c r="K345" s="139"/>
      <c r="L345" s="139"/>
      <c r="M345" s="137"/>
      <c r="N345" s="137"/>
      <c r="O345" s="137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4"/>
      <c r="BG345" s="134"/>
      <c r="BH345" s="134"/>
      <c r="BI345" s="134"/>
      <c r="BJ345" s="134"/>
      <c r="BK345" s="134"/>
      <c r="BL345" s="134"/>
      <c r="BM345" s="134"/>
      <c r="BN345" s="134"/>
      <c r="BO345" s="134"/>
      <c r="BP345" s="134"/>
      <c r="BQ345" s="134"/>
      <c r="BR345" s="134"/>
      <c r="BS345" s="134"/>
      <c r="BT345" s="134"/>
      <c r="BU345" s="134"/>
      <c r="BV345" s="134"/>
    </row>
    <row r="346" spans="1:95" s="135" customFormat="1" ht="12.75" customHeight="1" x14ac:dyDescent="0.2">
      <c r="A346" s="287" t="s">
        <v>5485</v>
      </c>
      <c r="B346" s="287"/>
      <c r="C346" s="287"/>
      <c r="D346" s="287"/>
      <c r="E346" s="287"/>
      <c r="F346" s="287"/>
      <c r="G346" s="287"/>
      <c r="H346" s="287"/>
      <c r="I346" s="287"/>
      <c r="J346" s="287"/>
      <c r="K346" s="287"/>
      <c r="L346" s="287"/>
      <c r="M346" s="287"/>
      <c r="N346" s="287"/>
      <c r="O346" s="287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AA346" s="134"/>
      <c r="AB346" s="134"/>
      <c r="AC346" s="134"/>
      <c r="AD346" s="134"/>
      <c r="AE346" s="134"/>
      <c r="AF346" s="134"/>
      <c r="AG346" s="134"/>
      <c r="AH346" s="134"/>
      <c r="AI346" s="134"/>
      <c r="AJ346" s="134"/>
      <c r="AK346" s="134"/>
      <c r="AL346" s="134"/>
      <c r="AM346" s="134"/>
      <c r="AN346" s="134"/>
      <c r="AO346" s="134"/>
      <c r="AP346" s="134"/>
      <c r="AQ346" s="134"/>
      <c r="AR346" s="134"/>
      <c r="AS346" s="134"/>
      <c r="AT346" s="134"/>
      <c r="AU346" s="134"/>
      <c r="AV346" s="134"/>
      <c r="AW346" s="134"/>
      <c r="AX346" s="134"/>
      <c r="AY346" s="134"/>
      <c r="AZ346" s="134"/>
      <c r="BA346" s="134"/>
      <c r="BB346" s="134"/>
      <c r="BC346" s="134"/>
      <c r="BD346" s="134"/>
      <c r="BE346" s="134"/>
      <c r="BF346" s="134"/>
      <c r="BG346" s="134"/>
      <c r="BH346" s="134"/>
      <c r="BI346" s="134"/>
      <c r="BJ346" s="134"/>
      <c r="BK346" s="134"/>
      <c r="BL346" s="134"/>
      <c r="BM346" s="134"/>
      <c r="BN346" s="134"/>
      <c r="BO346" s="134"/>
      <c r="BP346" s="134"/>
      <c r="BQ346" s="134"/>
      <c r="BR346" s="134"/>
      <c r="BS346" s="134"/>
      <c r="BT346" s="134"/>
      <c r="BU346" s="134"/>
      <c r="BV346" s="134"/>
    </row>
    <row r="347" spans="1:95" s="135" customFormat="1" ht="12.75" customHeight="1" x14ac:dyDescent="0.2">
      <c r="A347" s="288" t="s">
        <v>1007</v>
      </c>
      <c r="B347" s="288"/>
      <c r="C347" s="288"/>
      <c r="D347" s="288"/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88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34"/>
      <c r="AM347" s="134"/>
      <c r="AN347" s="134"/>
      <c r="AO347" s="134"/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  <c r="BE347" s="134"/>
      <c r="BF347" s="134"/>
      <c r="BG347" s="134"/>
      <c r="BH347" s="134"/>
      <c r="BI347" s="134"/>
      <c r="BJ347" s="134"/>
      <c r="BK347" s="134"/>
      <c r="BL347" s="134"/>
      <c r="BM347" s="134"/>
      <c r="BN347" s="134"/>
      <c r="BO347" s="134"/>
      <c r="BP347" s="134"/>
      <c r="BQ347" s="134"/>
      <c r="BR347" s="134"/>
      <c r="BS347" s="134"/>
      <c r="BT347" s="134"/>
      <c r="BU347" s="134"/>
      <c r="BV347" s="134"/>
    </row>
    <row r="348" spans="1:95" s="135" customFormat="1" ht="13.5" customHeight="1" x14ac:dyDescent="0.2">
      <c r="A348" s="137"/>
      <c r="B348" s="137"/>
      <c r="C348" s="137"/>
      <c r="D348" s="137"/>
      <c r="E348" s="137"/>
      <c r="F348" s="137"/>
      <c r="G348" s="137"/>
      <c r="H348" s="138"/>
      <c r="I348" s="139"/>
      <c r="J348" s="139"/>
      <c r="K348" s="139"/>
      <c r="L348" s="139"/>
      <c r="M348" s="137"/>
      <c r="N348" s="137"/>
      <c r="O348" s="137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AA348" s="134"/>
      <c r="AB348" s="134"/>
      <c r="AC348" s="134"/>
      <c r="AD348" s="134"/>
      <c r="AE348" s="134"/>
      <c r="AF348" s="134"/>
      <c r="AG348" s="134"/>
      <c r="AH348" s="134"/>
      <c r="AI348" s="134"/>
      <c r="AJ348" s="134"/>
      <c r="AK348" s="134"/>
      <c r="AL348" s="134"/>
      <c r="AM348" s="134"/>
      <c r="AN348" s="134"/>
      <c r="AO348" s="134"/>
      <c r="AP348" s="134"/>
      <c r="AQ348" s="134"/>
      <c r="AR348" s="134"/>
      <c r="AS348" s="134"/>
      <c r="AT348" s="134"/>
      <c r="AU348" s="134"/>
      <c r="AV348" s="134"/>
      <c r="AW348" s="134"/>
      <c r="AX348" s="134"/>
      <c r="AY348" s="134"/>
      <c r="AZ348" s="134"/>
      <c r="BA348" s="134"/>
      <c r="BB348" s="134"/>
      <c r="BC348" s="134"/>
      <c r="BD348" s="134"/>
      <c r="BE348" s="134"/>
      <c r="BF348" s="134"/>
      <c r="BG348" s="134"/>
      <c r="BH348" s="134"/>
      <c r="BI348" s="134"/>
      <c r="BJ348" s="134"/>
      <c r="BK348" s="134"/>
      <c r="BL348" s="134"/>
      <c r="BM348" s="134"/>
      <c r="BN348" s="134"/>
      <c r="BO348" s="134"/>
      <c r="BP348" s="134"/>
      <c r="BQ348" s="134"/>
      <c r="BR348" s="134"/>
      <c r="BS348" s="134"/>
      <c r="BT348" s="134"/>
      <c r="BU348" s="134"/>
      <c r="BV348" s="134"/>
    </row>
    <row r="349" spans="1:95" s="116" customFormat="1" ht="18.75" x14ac:dyDescent="0.25">
      <c r="A349" s="140"/>
      <c r="B349" s="140"/>
      <c r="C349" s="140"/>
      <c r="D349" s="140"/>
      <c r="E349" s="140"/>
      <c r="F349" s="140"/>
      <c r="G349" s="140"/>
      <c r="H349" s="137"/>
      <c r="I349" s="141"/>
      <c r="J349" s="141"/>
      <c r="K349" s="141"/>
      <c r="L349" s="141"/>
      <c r="M349" s="140"/>
      <c r="N349" s="140"/>
      <c r="O349" s="140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</row>
    <row r="350" spans="1:95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:95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:95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41" xr:uid="{00000000-0001-0000-1000-000000000000}">
    <filterColumn colId="2" showButton="0"/>
    <filterColumn colId="3" showButton="0"/>
  </autoFilter>
  <mergeCells count="225">
    <mergeCell ref="A342:O342"/>
    <mergeCell ref="A344:O344"/>
    <mergeCell ref="A334:K334"/>
    <mergeCell ref="A335:K335"/>
    <mergeCell ref="A336:K336"/>
    <mergeCell ref="A337:K337"/>
    <mergeCell ref="A338:K338"/>
    <mergeCell ref="A339:K339"/>
    <mergeCell ref="A340:K340"/>
    <mergeCell ref="A341:K341"/>
    <mergeCell ref="A343:O343"/>
    <mergeCell ref="A329:K329"/>
    <mergeCell ref="A330:K330"/>
    <mergeCell ref="A331:K331"/>
    <mergeCell ref="A332:K332"/>
    <mergeCell ref="A333:K333"/>
    <mergeCell ref="A324:K324"/>
    <mergeCell ref="A325:K325"/>
    <mergeCell ref="A326:K326"/>
    <mergeCell ref="A327:K327"/>
    <mergeCell ref="A328:K328"/>
    <mergeCell ref="A319:K319"/>
    <mergeCell ref="A320:K320"/>
    <mergeCell ref="A321:K321"/>
    <mergeCell ref="A322:K322"/>
    <mergeCell ref="A323:K32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C274:E274"/>
    <mergeCell ref="C275:E275"/>
    <mergeCell ref="C276:E276"/>
    <mergeCell ref="C277:E277"/>
    <mergeCell ref="A278:K278"/>
    <mergeCell ref="C269:E269"/>
    <mergeCell ref="C270:E270"/>
    <mergeCell ref="C271:E271"/>
    <mergeCell ref="C272:E272"/>
    <mergeCell ref="C273:E273"/>
    <mergeCell ref="C259:E259"/>
    <mergeCell ref="C260:E260"/>
    <mergeCell ref="C261:E261"/>
    <mergeCell ref="C262:E262"/>
    <mergeCell ref="C267:E267"/>
    <mergeCell ref="C250:E250"/>
    <mergeCell ref="C251:E251"/>
    <mergeCell ref="C252:E252"/>
    <mergeCell ref="C257:E257"/>
    <mergeCell ref="C258:E258"/>
    <mergeCell ref="C241:E241"/>
    <mergeCell ref="C246:E246"/>
    <mergeCell ref="C247:E247"/>
    <mergeCell ref="C248:E248"/>
    <mergeCell ref="C249:E249"/>
    <mergeCell ref="C236:E236"/>
    <mergeCell ref="C237:E237"/>
    <mergeCell ref="C238:E238"/>
    <mergeCell ref="C239:E239"/>
    <mergeCell ref="C240:E240"/>
    <mergeCell ref="C226:E226"/>
    <mergeCell ref="C231:E231"/>
    <mergeCell ref="C233:E233"/>
    <mergeCell ref="C234:E234"/>
    <mergeCell ref="C235:E235"/>
    <mergeCell ref="C221:E221"/>
    <mergeCell ref="C222:E222"/>
    <mergeCell ref="C223:E223"/>
    <mergeCell ref="C224:E224"/>
    <mergeCell ref="A225:O225"/>
    <mergeCell ref="C216:E216"/>
    <mergeCell ref="C217:E217"/>
    <mergeCell ref="C218:E218"/>
    <mergeCell ref="C219:E219"/>
    <mergeCell ref="C220:E220"/>
    <mergeCell ref="C206:E206"/>
    <mergeCell ref="C207:E207"/>
    <mergeCell ref="C208:E208"/>
    <mergeCell ref="C209:E209"/>
    <mergeCell ref="C214:E214"/>
    <mergeCell ref="C197:E197"/>
    <mergeCell ref="C198:E198"/>
    <mergeCell ref="C203:E203"/>
    <mergeCell ref="C204:E204"/>
    <mergeCell ref="C205:E205"/>
    <mergeCell ref="C192:E192"/>
    <mergeCell ref="C193:E193"/>
    <mergeCell ref="C194:E194"/>
    <mergeCell ref="C195:E195"/>
    <mergeCell ref="C196:E196"/>
    <mergeCell ref="C186:E186"/>
    <mergeCell ref="C188:E188"/>
    <mergeCell ref="C189:E189"/>
    <mergeCell ref="C190:E190"/>
    <mergeCell ref="C191:E191"/>
    <mergeCell ref="C173:E173"/>
    <mergeCell ref="C174:E174"/>
    <mergeCell ref="C179:E179"/>
    <mergeCell ref="A180:O180"/>
    <mergeCell ref="C181:E181"/>
    <mergeCell ref="C165:E165"/>
    <mergeCell ref="C166:E166"/>
    <mergeCell ref="C167:E167"/>
    <mergeCell ref="C168:E168"/>
    <mergeCell ref="C169:E169"/>
    <mergeCell ref="C155:E155"/>
    <mergeCell ref="C156:E156"/>
    <mergeCell ref="C161:E161"/>
    <mergeCell ref="C163:E163"/>
    <mergeCell ref="C164:E164"/>
    <mergeCell ref="A145:O145"/>
    <mergeCell ref="C146:E146"/>
    <mergeCell ref="C151:E151"/>
    <mergeCell ref="C153:E153"/>
    <mergeCell ref="C154:E154"/>
    <mergeCell ref="A137:O137"/>
    <mergeCell ref="C138:E138"/>
    <mergeCell ref="C142:E142"/>
    <mergeCell ref="C143:E143"/>
    <mergeCell ref="C144:E144"/>
    <mergeCell ref="C125:E125"/>
    <mergeCell ref="C126:E126"/>
    <mergeCell ref="C127:E127"/>
    <mergeCell ref="C132:E132"/>
    <mergeCell ref="C136:E136"/>
    <mergeCell ref="C105:E105"/>
    <mergeCell ref="C110:E110"/>
    <mergeCell ref="C114:E114"/>
    <mergeCell ref="C119:E119"/>
    <mergeCell ref="C124:E124"/>
    <mergeCell ref="C94:E94"/>
    <mergeCell ref="C98:E98"/>
    <mergeCell ref="C99:E99"/>
    <mergeCell ref="C103:E103"/>
    <mergeCell ref="A104:O104"/>
    <mergeCell ref="C84:E84"/>
    <mergeCell ref="C86:E86"/>
    <mergeCell ref="A88:O88"/>
    <mergeCell ref="C89:E89"/>
    <mergeCell ref="C93:E93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46:O346"/>
    <mergeCell ref="A347:O34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Q453"/>
  <sheetViews>
    <sheetView topLeftCell="A315" workbookViewId="0">
      <selection activeCell="R22" sqref="R22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9" width="10.7109375" style="1" customWidth="1" outlineLevel="1"/>
    <col min="20" max="20" width="16.5703125" style="1" customWidth="1" outlineLevel="1"/>
    <col min="21" max="21" width="11.7109375" style="1" customWidth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4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4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4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4087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18.75" x14ac:dyDescent="0.25">
      <c r="A13" s="289" t="s">
        <v>4088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4088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4089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18107.511999999999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11243.501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1154.7950000000001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289.73899999999998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465.46699999999998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1140.6099999999999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 t="s">
        <v>1252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300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354"/>
      <c r="G26" s="293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355"/>
      <c r="G27" s="293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3" t="s">
        <v>3837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16" t="s">
        <v>204</v>
      </c>
      <c r="D30" s="316"/>
      <c r="E30" s="316"/>
      <c r="F30" s="35" t="s">
        <v>174</v>
      </c>
      <c r="G30" s="56">
        <v>0.31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13123.55</v>
      </c>
      <c r="M30" s="39">
        <v>10666.66</v>
      </c>
      <c r="N30" s="40" t="s">
        <v>4090</v>
      </c>
      <c r="O30" s="39">
        <v>1369.02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1638.9016268700141</v>
      </c>
      <c r="W30" s="159">
        <v>1.2</v>
      </c>
      <c r="X30" s="158">
        <f>V30*W30</f>
        <v>1966.6819522440169</v>
      </c>
      <c r="Y30" s="181">
        <f>X30/G30</f>
        <v>6344.135329819409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3971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4091</v>
      </c>
      <c r="F32" s="49"/>
      <c r="G32" s="50"/>
      <c r="H32" s="51"/>
      <c r="I32" s="17"/>
      <c r="J32" s="17"/>
      <c r="K32" s="17"/>
      <c r="L32" s="52">
        <v>10514.87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x14ac:dyDescent="0.25">
      <c r="A33" s="47"/>
      <c r="B33" s="48"/>
      <c r="C33" s="48"/>
      <c r="D33" s="48"/>
      <c r="E33" s="49" t="s">
        <v>4092</v>
      </c>
      <c r="F33" s="49"/>
      <c r="G33" s="50"/>
      <c r="H33" s="51"/>
      <c r="I33" s="17"/>
      <c r="J33" s="17"/>
      <c r="K33" s="17"/>
      <c r="L33" s="52">
        <v>5528.44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29166.86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x14ac:dyDescent="0.25">
      <c r="A35" s="35" t="s">
        <v>1009</v>
      </c>
      <c r="B35" s="36" t="s">
        <v>1815</v>
      </c>
      <c r="C35" s="316" t="s">
        <v>3842</v>
      </c>
      <c r="D35" s="316"/>
      <c r="E35" s="316"/>
      <c r="F35" s="35" t="s">
        <v>437</v>
      </c>
      <c r="G35" s="55">
        <v>27</v>
      </c>
      <c r="H35" s="39">
        <v>5395.12</v>
      </c>
      <c r="I35" s="39"/>
      <c r="J35" s="39">
        <v>5395.12</v>
      </c>
      <c r="K35" s="37" t="s">
        <v>42</v>
      </c>
      <c r="L35" s="39">
        <v>1246920.1299999999</v>
      </c>
      <c r="M35" s="39"/>
      <c r="N35" s="40"/>
      <c r="O35" s="39">
        <v>1246920.1299999999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4" si="0">O35*P35*Q35*R35*S35*T35*U35</f>
        <v>1492731.6106660017</v>
      </c>
      <c r="W35" s="159">
        <v>1.2</v>
      </c>
      <c r="X35" s="158">
        <f t="shared" ref="X35:X94" si="1">V35*W35</f>
        <v>1791277.9327992019</v>
      </c>
      <c r="Y35" s="181">
        <f t="shared" ref="Y35:Y94" si="2">X35/G35</f>
        <v>66343.627140711178</v>
      </c>
      <c r="BP35" s="33"/>
      <c r="BQ35" s="41" t="s">
        <v>3842</v>
      </c>
    </row>
    <row r="36" spans="1:70" s="3" customFormat="1" ht="67.5" x14ac:dyDescent="0.25">
      <c r="A36" s="35" t="s">
        <v>53</v>
      </c>
      <c r="B36" s="36" t="s">
        <v>1815</v>
      </c>
      <c r="C36" s="316" t="s">
        <v>3497</v>
      </c>
      <c r="D36" s="316"/>
      <c r="E36" s="316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159330.19203656405</v>
      </c>
      <c r="W36" s="159">
        <v>1.2</v>
      </c>
      <c r="X36" s="158">
        <f t="shared" si="1"/>
        <v>191196.23044387685</v>
      </c>
      <c r="Y36" s="181">
        <f t="shared" si="2"/>
        <v>47799.057610969212</v>
      </c>
      <c r="BP36" s="33"/>
      <c r="BQ36" s="41" t="s">
        <v>3497</v>
      </c>
    </row>
    <row r="37" spans="1:70" s="3" customFormat="1" ht="67.5" x14ac:dyDescent="0.25">
      <c r="A37" s="35" t="s">
        <v>63</v>
      </c>
      <c r="B37" s="36" t="s">
        <v>2384</v>
      </c>
      <c r="C37" s="316" t="s">
        <v>2385</v>
      </c>
      <c r="D37" s="316"/>
      <c r="E37" s="316"/>
      <c r="F37" s="35" t="s">
        <v>174</v>
      </c>
      <c r="G37" s="56">
        <v>0.13</v>
      </c>
      <c r="H37" s="39">
        <v>2637</v>
      </c>
      <c r="I37" s="39"/>
      <c r="J37" s="39">
        <v>2637</v>
      </c>
      <c r="K37" s="37" t="s">
        <v>42</v>
      </c>
      <c r="L37" s="39">
        <v>2934.45</v>
      </c>
      <c r="M37" s="39"/>
      <c r="N37" s="40"/>
      <c r="O37" s="39">
        <v>2934.45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3512.9325203201656</v>
      </c>
      <c r="W37" s="159">
        <v>1.2</v>
      </c>
      <c r="X37" s="158">
        <f t="shared" si="1"/>
        <v>4215.5190243841989</v>
      </c>
      <c r="Y37" s="181">
        <f t="shared" si="2"/>
        <v>32427.06941833999</v>
      </c>
      <c r="BP37" s="33"/>
      <c r="BQ37" s="41" t="s">
        <v>2385</v>
      </c>
    </row>
    <row r="38" spans="1:70" s="3" customFormat="1" ht="18.75" x14ac:dyDescent="0.25">
      <c r="A38" s="42"/>
      <c r="B38" s="43"/>
      <c r="C38" s="44" t="s">
        <v>2386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18.75" x14ac:dyDescent="0.25">
      <c r="A39" s="351" t="s">
        <v>1270</v>
      </c>
      <c r="B39" s="352"/>
      <c r="C39" s="352"/>
      <c r="D39" s="352"/>
      <c r="E39" s="352"/>
      <c r="F39" s="352"/>
      <c r="G39" s="352"/>
      <c r="H39" s="352"/>
      <c r="I39" s="352"/>
      <c r="J39" s="352"/>
      <c r="K39" s="352"/>
      <c r="L39" s="352"/>
      <c r="M39" s="352"/>
      <c r="N39" s="352"/>
      <c r="O39" s="353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  <c r="BR39" s="34" t="s">
        <v>1270</v>
      </c>
    </row>
    <row r="40" spans="1:70" s="3" customFormat="1" ht="67.5" x14ac:dyDescent="0.25">
      <c r="A40" s="35" t="s">
        <v>72</v>
      </c>
      <c r="B40" s="36" t="s">
        <v>255</v>
      </c>
      <c r="C40" s="316" t="s">
        <v>256</v>
      </c>
      <c r="D40" s="316"/>
      <c r="E40" s="316"/>
      <c r="F40" s="35" t="s">
        <v>238</v>
      </c>
      <c r="G40" s="56">
        <v>7.45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50759.1</v>
      </c>
      <c r="M40" s="39">
        <v>42125.95</v>
      </c>
      <c r="N40" s="40" t="s">
        <v>4093</v>
      </c>
      <c r="O40" s="39">
        <v>3687.3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4414.1955331242807</v>
      </c>
      <c r="W40" s="159">
        <v>1.2</v>
      </c>
      <c r="X40" s="158">
        <f t="shared" si="1"/>
        <v>5297.0346397491367</v>
      </c>
      <c r="Y40" s="181">
        <f t="shared" si="2"/>
        <v>711.01136104015256</v>
      </c>
      <c r="BP40" s="33"/>
      <c r="BQ40" s="41" t="s">
        <v>256</v>
      </c>
      <c r="BR40" s="34"/>
    </row>
    <row r="41" spans="1:70" s="3" customFormat="1" ht="18.75" x14ac:dyDescent="0.25">
      <c r="A41" s="42"/>
      <c r="B41" s="43"/>
      <c r="C41" s="44" t="s">
        <v>1272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/>
    </row>
    <row r="42" spans="1:70" s="3" customFormat="1" ht="18.75" x14ac:dyDescent="0.25">
      <c r="A42" s="47"/>
      <c r="B42" s="48"/>
      <c r="C42" s="48"/>
      <c r="D42" s="48"/>
      <c r="E42" s="49" t="s">
        <v>4094</v>
      </c>
      <c r="F42" s="49"/>
      <c r="G42" s="50"/>
      <c r="H42" s="51"/>
      <c r="I42" s="17"/>
      <c r="J42" s="17"/>
      <c r="K42" s="17"/>
      <c r="L42" s="52">
        <v>41320.89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  <c r="BR42" s="34"/>
    </row>
    <row r="43" spans="1:70" s="3" customFormat="1" ht="18.75" x14ac:dyDescent="0.25">
      <c r="A43" s="47"/>
      <c r="B43" s="48"/>
      <c r="C43" s="48"/>
      <c r="D43" s="48"/>
      <c r="E43" s="49" t="s">
        <v>4095</v>
      </c>
      <c r="F43" s="49"/>
      <c r="G43" s="50"/>
      <c r="H43" s="51"/>
      <c r="I43" s="17"/>
      <c r="J43" s="17"/>
      <c r="K43" s="17"/>
      <c r="L43" s="52">
        <v>21725.42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  <c r="BR43" s="34"/>
    </row>
    <row r="44" spans="1:70" s="3" customFormat="1" ht="18.7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113805.41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316" t="s">
        <v>247</v>
      </c>
      <c r="D45" s="316"/>
      <c r="E45" s="316"/>
      <c r="F45" s="35" t="s">
        <v>238</v>
      </c>
      <c r="G45" s="38">
        <v>5.6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19395.740000000002</v>
      </c>
      <c r="M45" s="39">
        <v>16272.2</v>
      </c>
      <c r="N45" s="40" t="s">
        <v>4096</v>
      </c>
      <c r="O45" s="39">
        <v>2531.5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3030.5470105779614</v>
      </c>
      <c r="W45" s="159">
        <v>1.2</v>
      </c>
      <c r="X45" s="158">
        <f t="shared" si="1"/>
        <v>3636.6564126935536</v>
      </c>
      <c r="Y45" s="181">
        <f t="shared" si="2"/>
        <v>649.40293083813458</v>
      </c>
      <c r="BP45" s="33"/>
      <c r="BQ45" s="41" t="s">
        <v>247</v>
      </c>
      <c r="BR45" s="34"/>
    </row>
    <row r="46" spans="1:70" s="3" customFormat="1" ht="18.75" x14ac:dyDescent="0.25">
      <c r="A46" s="42"/>
      <c r="B46" s="43"/>
      <c r="C46" s="44" t="s">
        <v>4097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18.75" x14ac:dyDescent="0.25">
      <c r="A47" s="47"/>
      <c r="B47" s="48"/>
      <c r="C47" s="48"/>
      <c r="D47" s="48"/>
      <c r="E47" s="49" t="s">
        <v>4098</v>
      </c>
      <c r="F47" s="49"/>
      <c r="G47" s="50"/>
      <c r="H47" s="51"/>
      <c r="I47" s="17"/>
      <c r="J47" s="17"/>
      <c r="K47" s="17"/>
      <c r="L47" s="52">
        <v>15888.18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18.75" x14ac:dyDescent="0.25">
      <c r="A48" s="47"/>
      <c r="B48" s="48"/>
      <c r="C48" s="48"/>
      <c r="D48" s="48"/>
      <c r="E48" s="49" t="s">
        <v>4099</v>
      </c>
      <c r="F48" s="49"/>
      <c r="G48" s="50"/>
      <c r="H48" s="51"/>
      <c r="I48" s="17"/>
      <c r="J48" s="17"/>
      <c r="K48" s="17"/>
      <c r="L48" s="52">
        <v>8353.58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  <c r="BR48" s="34"/>
    </row>
    <row r="49" spans="1:70" s="3" customFormat="1" ht="18.7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43637.5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73</v>
      </c>
      <c r="C50" s="316" t="s">
        <v>74</v>
      </c>
      <c r="D50" s="316"/>
      <c r="E50" s="316"/>
      <c r="F50" s="35" t="s">
        <v>56</v>
      </c>
      <c r="G50" s="38">
        <v>0.8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17160.400000000001</v>
      </c>
      <c r="M50" s="39">
        <v>15119.54</v>
      </c>
      <c r="N50" s="40" t="s">
        <v>4100</v>
      </c>
      <c r="O50" s="39">
        <v>1816.23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2174.2723274825244</v>
      </c>
      <c r="W50" s="159">
        <v>1.2</v>
      </c>
      <c r="X50" s="158">
        <f t="shared" si="1"/>
        <v>2609.1267929790292</v>
      </c>
      <c r="Y50" s="181">
        <f t="shared" si="2"/>
        <v>3261.4084912237863</v>
      </c>
      <c r="BP50" s="33"/>
      <c r="BQ50" s="41" t="s">
        <v>74</v>
      </c>
      <c r="BR50" s="34"/>
    </row>
    <row r="51" spans="1:70" s="3" customFormat="1" ht="18.75" x14ac:dyDescent="0.25">
      <c r="A51" s="42"/>
      <c r="B51" s="43"/>
      <c r="C51" s="44" t="s">
        <v>4101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x14ac:dyDescent="0.25">
      <c r="A52" s="47"/>
      <c r="B52" s="48"/>
      <c r="C52" s="48"/>
      <c r="D52" s="48"/>
      <c r="E52" s="49" t="s">
        <v>4102</v>
      </c>
      <c r="F52" s="49"/>
      <c r="G52" s="50"/>
      <c r="H52" s="51"/>
      <c r="I52" s="17"/>
      <c r="J52" s="17"/>
      <c r="K52" s="17"/>
      <c r="L52" s="52">
        <v>14675.81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18.75" x14ac:dyDescent="0.25">
      <c r="A53" s="47"/>
      <c r="B53" s="48"/>
      <c r="C53" s="48"/>
      <c r="D53" s="48"/>
      <c r="E53" s="49" t="s">
        <v>4103</v>
      </c>
      <c r="F53" s="49"/>
      <c r="G53" s="50"/>
      <c r="H53" s="51"/>
      <c r="I53" s="17"/>
      <c r="J53" s="17"/>
      <c r="K53" s="17"/>
      <c r="L53" s="52">
        <v>7716.15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  <c r="BR53" s="34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39552.36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67.5" x14ac:dyDescent="0.25">
      <c r="A55" s="35" t="s">
        <v>1013</v>
      </c>
      <c r="B55" s="36" t="s">
        <v>64</v>
      </c>
      <c r="C55" s="316" t="s">
        <v>65</v>
      </c>
      <c r="D55" s="316"/>
      <c r="E55" s="316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1850.22</v>
      </c>
      <c r="M55" s="39">
        <v>1690.23</v>
      </c>
      <c r="N55" s="40" t="s">
        <v>3988</v>
      </c>
      <c r="O55" s="39">
        <v>138.52000000000001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165.82712696237772</v>
      </c>
      <c r="W55" s="159">
        <v>1.2</v>
      </c>
      <c r="X55" s="158">
        <f t="shared" si="1"/>
        <v>198.99255235485325</v>
      </c>
      <c r="Y55" s="181">
        <f t="shared" si="2"/>
        <v>1989.9255235485323</v>
      </c>
      <c r="BP55" s="33"/>
      <c r="BQ55" s="41" t="s">
        <v>65</v>
      </c>
      <c r="BR55" s="34"/>
    </row>
    <row r="56" spans="1:70" s="3" customFormat="1" ht="18.75" x14ac:dyDescent="0.25">
      <c r="A56" s="42"/>
      <c r="B56" s="43"/>
      <c r="C56" s="44" t="s">
        <v>1052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x14ac:dyDescent="0.25">
      <c r="A57" s="47"/>
      <c r="B57" s="48"/>
      <c r="C57" s="48"/>
      <c r="D57" s="48"/>
      <c r="E57" s="49" t="s">
        <v>3989</v>
      </c>
      <c r="F57" s="49"/>
      <c r="G57" s="50"/>
      <c r="H57" s="51"/>
      <c r="I57" s="17"/>
      <c r="J57" s="17"/>
      <c r="K57" s="17"/>
      <c r="L57" s="52">
        <v>1640.15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x14ac:dyDescent="0.25">
      <c r="A58" s="47"/>
      <c r="B58" s="48"/>
      <c r="C58" s="48"/>
      <c r="D58" s="48"/>
      <c r="E58" s="49" t="s">
        <v>3990</v>
      </c>
      <c r="F58" s="49"/>
      <c r="G58" s="50"/>
      <c r="H58" s="51"/>
      <c r="I58" s="17"/>
      <c r="J58" s="17"/>
      <c r="K58" s="17"/>
      <c r="L58" s="52">
        <v>862.35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18.7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4352.72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54</v>
      </c>
      <c r="C60" s="316" t="s">
        <v>55</v>
      </c>
      <c r="D60" s="316"/>
      <c r="E60" s="316"/>
      <c r="F60" s="35" t="s">
        <v>56</v>
      </c>
      <c r="G60" s="56">
        <v>0.42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3863.22</v>
      </c>
      <c r="M60" s="39">
        <v>3436.97</v>
      </c>
      <c r="N60" s="40" t="s">
        <v>4104</v>
      </c>
      <c r="O60" s="39">
        <v>411.47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492.58509912799292</v>
      </c>
      <c r="W60" s="159">
        <v>1.2</v>
      </c>
      <c r="X60" s="158">
        <f t="shared" si="1"/>
        <v>591.10211895359146</v>
      </c>
      <c r="Y60" s="181">
        <f t="shared" si="2"/>
        <v>1407.3859975085511</v>
      </c>
      <c r="BP60" s="33"/>
      <c r="BQ60" s="41" t="s">
        <v>55</v>
      </c>
      <c r="BR60" s="34"/>
    </row>
    <row r="61" spans="1:70" s="3" customFormat="1" ht="18.75" x14ac:dyDescent="0.25">
      <c r="A61" s="42"/>
      <c r="B61" s="43"/>
      <c r="C61" s="44" t="s">
        <v>4105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/>
    </row>
    <row r="62" spans="1:70" s="3" customFormat="1" ht="18.75" x14ac:dyDescent="0.25">
      <c r="A62" s="47"/>
      <c r="B62" s="48"/>
      <c r="C62" s="48"/>
      <c r="D62" s="48"/>
      <c r="E62" s="49" t="s">
        <v>4106</v>
      </c>
      <c r="F62" s="49"/>
      <c r="G62" s="50"/>
      <c r="H62" s="51"/>
      <c r="I62" s="17"/>
      <c r="J62" s="17"/>
      <c r="K62" s="17"/>
      <c r="L62" s="52">
        <v>3336.5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x14ac:dyDescent="0.25">
      <c r="A63" s="47"/>
      <c r="B63" s="48"/>
      <c r="C63" s="48"/>
      <c r="D63" s="48"/>
      <c r="E63" s="49" t="s">
        <v>4107</v>
      </c>
      <c r="F63" s="49"/>
      <c r="G63" s="50"/>
      <c r="H63" s="51"/>
      <c r="I63" s="17"/>
      <c r="J63" s="17"/>
      <c r="K63" s="17"/>
      <c r="L63" s="52">
        <v>1754.24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8953.9599999999991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68.25" x14ac:dyDescent="0.25">
      <c r="A65" s="35" t="s">
        <v>106</v>
      </c>
      <c r="B65" s="36" t="s">
        <v>3996</v>
      </c>
      <c r="C65" s="316" t="s">
        <v>2409</v>
      </c>
      <c r="D65" s="316"/>
      <c r="E65" s="316"/>
      <c r="F65" s="35" t="s">
        <v>265</v>
      </c>
      <c r="G65" s="38">
        <v>550.79999999999995</v>
      </c>
      <c r="H65" s="39">
        <v>175.26</v>
      </c>
      <c r="I65" s="39"/>
      <c r="J65" s="39">
        <v>175.26</v>
      </c>
      <c r="K65" s="37" t="s">
        <v>42</v>
      </c>
      <c r="L65" s="39">
        <v>826324.26</v>
      </c>
      <c r="M65" s="39"/>
      <c r="N65" s="40"/>
      <c r="O65" s="39">
        <v>826324.26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989221.61402766989</v>
      </c>
      <c r="W65" s="159">
        <v>1.2</v>
      </c>
      <c r="X65" s="158">
        <f t="shared" si="1"/>
        <v>1187065.9368332038</v>
      </c>
      <c r="Y65" s="181">
        <f t="shared" si="2"/>
        <v>2155.1669150929629</v>
      </c>
      <c r="BP65" s="33"/>
      <c r="BQ65" s="41" t="s">
        <v>2409</v>
      </c>
      <c r="BR65" s="34"/>
    </row>
    <row r="66" spans="1:70" s="3" customFormat="1" ht="18.75" x14ac:dyDescent="0.25">
      <c r="A66" s="42"/>
      <c r="B66" s="43"/>
      <c r="C66" s="44" t="s">
        <v>3342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68.25" x14ac:dyDescent="0.25">
      <c r="A67" s="35" t="s">
        <v>1014</v>
      </c>
      <c r="B67" s="36" t="s">
        <v>3998</v>
      </c>
      <c r="C67" s="316" t="s">
        <v>2411</v>
      </c>
      <c r="D67" s="316"/>
      <c r="E67" s="316"/>
      <c r="F67" s="35" t="s">
        <v>265</v>
      </c>
      <c r="G67" s="38">
        <v>147.9</v>
      </c>
      <c r="H67" s="39">
        <v>118.59</v>
      </c>
      <c r="I67" s="39"/>
      <c r="J67" s="39">
        <v>118.59</v>
      </c>
      <c r="K67" s="37" t="s">
        <v>42</v>
      </c>
      <c r="L67" s="39">
        <v>150137.79</v>
      </c>
      <c r="M67" s="39"/>
      <c r="N67" s="40"/>
      <c r="O67" s="39">
        <v>150137.79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179735.18888377713</v>
      </c>
      <c r="W67" s="159">
        <v>1.2</v>
      </c>
      <c r="X67" s="158">
        <f t="shared" si="1"/>
        <v>215682.22666053256</v>
      </c>
      <c r="Y67" s="181">
        <f t="shared" si="2"/>
        <v>1458.2976785701999</v>
      </c>
      <c r="BP67" s="33"/>
      <c r="BQ67" s="41" t="s">
        <v>2411</v>
      </c>
      <c r="BR67" s="34"/>
    </row>
    <row r="68" spans="1:70" s="3" customFormat="1" ht="18.75" x14ac:dyDescent="0.25">
      <c r="A68" s="42"/>
      <c r="B68" s="43"/>
      <c r="C68" s="44" t="s">
        <v>3864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68.25" x14ac:dyDescent="0.25">
      <c r="A69" s="35" t="s">
        <v>119</v>
      </c>
      <c r="B69" s="36" t="s">
        <v>1338</v>
      </c>
      <c r="C69" s="316" t="s">
        <v>2413</v>
      </c>
      <c r="D69" s="316"/>
      <c r="E69" s="316"/>
      <c r="F69" s="35" t="s">
        <v>265</v>
      </c>
      <c r="G69" s="38">
        <v>5.0999999999999996</v>
      </c>
      <c r="H69" s="39">
        <v>76.42</v>
      </c>
      <c r="I69" s="39"/>
      <c r="J69" s="39">
        <v>76.42</v>
      </c>
      <c r="K69" s="37" t="s">
        <v>42</v>
      </c>
      <c r="L69" s="39">
        <v>3336.19</v>
      </c>
      <c r="M69" s="39"/>
      <c r="N69" s="40"/>
      <c r="O69" s="39">
        <v>3336.19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3993.8694968280033</v>
      </c>
      <c r="W69" s="159">
        <v>1.2</v>
      </c>
      <c r="X69" s="158">
        <f t="shared" si="1"/>
        <v>4792.6433961936036</v>
      </c>
      <c r="Y69" s="181">
        <f t="shared" si="2"/>
        <v>939.73399925364788</v>
      </c>
      <c r="BP69" s="33"/>
      <c r="BQ69" s="41" t="s">
        <v>2413</v>
      </c>
      <c r="BR69" s="34"/>
    </row>
    <row r="70" spans="1:70" s="3" customFormat="1" ht="18.75" x14ac:dyDescent="0.25">
      <c r="A70" s="42"/>
      <c r="B70" s="43"/>
      <c r="C70" s="44" t="s">
        <v>2907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8.25" x14ac:dyDescent="0.25">
      <c r="A71" s="35" t="s">
        <v>1015</v>
      </c>
      <c r="B71" s="36" t="s">
        <v>3999</v>
      </c>
      <c r="C71" s="316" t="s">
        <v>2416</v>
      </c>
      <c r="D71" s="316"/>
      <c r="E71" s="316"/>
      <c r="F71" s="35" t="s">
        <v>265</v>
      </c>
      <c r="G71" s="38">
        <v>40.799999999999997</v>
      </c>
      <c r="H71" s="39">
        <v>55.8</v>
      </c>
      <c r="I71" s="39"/>
      <c r="J71" s="39">
        <v>55.8</v>
      </c>
      <c r="K71" s="37" t="s">
        <v>42</v>
      </c>
      <c r="L71" s="39">
        <v>19488.04</v>
      </c>
      <c r="M71" s="39"/>
      <c r="N71" s="40"/>
      <c r="O71" s="39">
        <v>19488.04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23329.812903031299</v>
      </c>
      <c r="W71" s="159">
        <v>1.2</v>
      </c>
      <c r="X71" s="158">
        <f t="shared" si="1"/>
        <v>27995.775483637557</v>
      </c>
      <c r="Y71" s="181">
        <f t="shared" si="2"/>
        <v>686.17096773621472</v>
      </c>
      <c r="BP71" s="33"/>
      <c r="BQ71" s="41" t="s">
        <v>2416</v>
      </c>
      <c r="BR71" s="34"/>
    </row>
    <row r="72" spans="1:70" s="3" customFormat="1" ht="18.75" x14ac:dyDescent="0.25">
      <c r="A72" s="42"/>
      <c r="B72" s="43"/>
      <c r="C72" s="44" t="s">
        <v>268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68.25" x14ac:dyDescent="0.25">
      <c r="A73" s="35" t="s">
        <v>126</v>
      </c>
      <c r="B73" s="36" t="s">
        <v>2682</v>
      </c>
      <c r="C73" s="316" t="s">
        <v>2418</v>
      </c>
      <c r="D73" s="316"/>
      <c r="E73" s="316"/>
      <c r="F73" s="35" t="s">
        <v>265</v>
      </c>
      <c r="G73" s="38">
        <v>234.6</v>
      </c>
      <c r="H73" s="39">
        <v>35.549999999999997</v>
      </c>
      <c r="I73" s="39"/>
      <c r="J73" s="39">
        <v>35.549999999999997</v>
      </c>
      <c r="K73" s="37" t="s">
        <v>42</v>
      </c>
      <c r="L73" s="39">
        <v>71390.66</v>
      </c>
      <c r="M73" s="39"/>
      <c r="N73" s="40"/>
      <c r="O73" s="39">
        <v>71390.66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85464.250936672979</v>
      </c>
      <c r="W73" s="159">
        <v>1.2</v>
      </c>
      <c r="X73" s="158">
        <f t="shared" si="1"/>
        <v>102557.10112400757</v>
      </c>
      <c r="Y73" s="181">
        <f t="shared" si="2"/>
        <v>437.15729379372368</v>
      </c>
      <c r="BP73" s="33"/>
      <c r="BQ73" s="41" t="s">
        <v>2418</v>
      </c>
      <c r="BR73" s="34"/>
    </row>
    <row r="74" spans="1:70" s="3" customFormat="1" ht="18.75" x14ac:dyDescent="0.25">
      <c r="A74" s="42"/>
      <c r="B74" s="43"/>
      <c r="C74" s="44" t="s">
        <v>1220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68.25" x14ac:dyDescent="0.25">
      <c r="A75" s="35" t="s">
        <v>131</v>
      </c>
      <c r="B75" s="36" t="s">
        <v>1347</v>
      </c>
      <c r="C75" s="316" t="s">
        <v>3155</v>
      </c>
      <c r="D75" s="316"/>
      <c r="E75" s="316"/>
      <c r="F75" s="35" t="s">
        <v>265</v>
      </c>
      <c r="G75" s="55">
        <v>153</v>
      </c>
      <c r="H75" s="39">
        <v>146.24</v>
      </c>
      <c r="I75" s="39"/>
      <c r="J75" s="39">
        <v>146.24</v>
      </c>
      <c r="K75" s="37" t="s">
        <v>42</v>
      </c>
      <c r="L75" s="39">
        <v>191527.6</v>
      </c>
      <c r="M75" s="39"/>
      <c r="N75" s="40"/>
      <c r="O75" s="39">
        <v>191527.6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229284.3751227223</v>
      </c>
      <c r="W75" s="159">
        <v>1.2</v>
      </c>
      <c r="X75" s="158">
        <f t="shared" si="1"/>
        <v>275141.25014726672</v>
      </c>
      <c r="Y75" s="181">
        <f t="shared" si="2"/>
        <v>1798.3088244919393</v>
      </c>
      <c r="BP75" s="33"/>
      <c r="BQ75" s="41" t="s">
        <v>3155</v>
      </c>
      <c r="BR75" s="34"/>
    </row>
    <row r="76" spans="1:70" s="3" customFormat="1" ht="18.75" x14ac:dyDescent="0.25">
      <c r="A76" s="42"/>
      <c r="B76" s="43"/>
      <c r="C76" s="44" t="s">
        <v>1079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79.5" x14ac:dyDescent="0.25">
      <c r="A77" s="35" t="s">
        <v>1016</v>
      </c>
      <c r="B77" s="36" t="s">
        <v>2682</v>
      </c>
      <c r="C77" s="316" t="s">
        <v>4002</v>
      </c>
      <c r="D77" s="316"/>
      <c r="E77" s="316"/>
      <c r="F77" s="35" t="s">
        <v>265</v>
      </c>
      <c r="G77" s="38">
        <v>198.9</v>
      </c>
      <c r="H77" s="39">
        <v>47.4</v>
      </c>
      <c r="I77" s="39"/>
      <c r="J77" s="39">
        <v>47.4</v>
      </c>
      <c r="K77" s="37" t="s">
        <v>42</v>
      </c>
      <c r="L77" s="39">
        <v>80702.48</v>
      </c>
      <c r="M77" s="39"/>
      <c r="N77" s="40"/>
      <c r="O77" s="39">
        <v>80702.48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96611.755682491697</v>
      </c>
      <c r="W77" s="159">
        <v>1.2</v>
      </c>
      <c r="X77" s="158">
        <f t="shared" si="1"/>
        <v>115934.10681899004</v>
      </c>
      <c r="Y77" s="181">
        <f t="shared" si="2"/>
        <v>582.87635404218213</v>
      </c>
      <c r="BP77" s="33"/>
      <c r="BQ77" s="41" t="s">
        <v>4002</v>
      </c>
      <c r="BR77" s="34"/>
    </row>
    <row r="78" spans="1:70" s="3" customFormat="1" ht="18.75" x14ac:dyDescent="0.25">
      <c r="A78" s="42"/>
      <c r="B78" s="43"/>
      <c r="C78" s="44" t="s">
        <v>4108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67.5" x14ac:dyDescent="0.25">
      <c r="A79" s="35" t="s">
        <v>142</v>
      </c>
      <c r="B79" s="36" t="s">
        <v>310</v>
      </c>
      <c r="C79" s="316" t="s">
        <v>311</v>
      </c>
      <c r="D79" s="316"/>
      <c r="E79" s="316"/>
      <c r="F79" s="35" t="s">
        <v>238</v>
      </c>
      <c r="G79" s="56">
        <v>0.65</v>
      </c>
      <c r="H79" s="39" t="s">
        <v>312</v>
      </c>
      <c r="I79" s="39" t="s">
        <v>313</v>
      </c>
      <c r="J79" s="39">
        <v>171.88</v>
      </c>
      <c r="K79" s="37" t="s">
        <v>42</v>
      </c>
      <c r="L79" s="39">
        <v>10897.25</v>
      </c>
      <c r="M79" s="39">
        <v>9656.9</v>
      </c>
      <c r="N79" s="40" t="s">
        <v>4003</v>
      </c>
      <c r="O79" s="39">
        <v>956.34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1144.8679945076547</v>
      </c>
      <c r="W79" s="159">
        <v>1.2</v>
      </c>
      <c r="X79" s="158">
        <f t="shared" si="1"/>
        <v>1373.8415934091856</v>
      </c>
      <c r="Y79" s="181">
        <f t="shared" si="2"/>
        <v>2113.6024513987472</v>
      </c>
      <c r="BP79" s="33"/>
      <c r="BQ79" s="41" t="s">
        <v>311</v>
      </c>
      <c r="BR79" s="34"/>
    </row>
    <row r="80" spans="1:70" s="3" customFormat="1" ht="18.75" x14ac:dyDescent="0.25">
      <c r="A80" s="42"/>
      <c r="B80" s="43"/>
      <c r="C80" s="44" t="s">
        <v>3867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18.75" x14ac:dyDescent="0.25">
      <c r="A81" s="47"/>
      <c r="B81" s="48"/>
      <c r="C81" s="48"/>
      <c r="D81" s="48"/>
      <c r="E81" s="49" t="s">
        <v>4004</v>
      </c>
      <c r="F81" s="49"/>
      <c r="G81" s="50"/>
      <c r="H81" s="51"/>
      <c r="I81" s="17"/>
      <c r="J81" s="17"/>
      <c r="K81" s="17"/>
      <c r="L81" s="52">
        <v>9379.2800000000007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  <c r="BR81" s="34"/>
    </row>
    <row r="82" spans="1:70" s="3" customFormat="1" ht="18.75" x14ac:dyDescent="0.25">
      <c r="A82" s="47"/>
      <c r="B82" s="48"/>
      <c r="C82" s="48"/>
      <c r="D82" s="48"/>
      <c r="E82" s="49" t="s">
        <v>4005</v>
      </c>
      <c r="F82" s="49"/>
      <c r="G82" s="50"/>
      <c r="H82" s="51"/>
      <c r="I82" s="17"/>
      <c r="J82" s="17"/>
      <c r="K82" s="17"/>
      <c r="L82" s="52">
        <v>4931.37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18.7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25207.9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67.5" x14ac:dyDescent="0.25">
      <c r="A84" s="35" t="s">
        <v>1017</v>
      </c>
      <c r="B84" s="36" t="s">
        <v>2698</v>
      </c>
      <c r="C84" s="316" t="s">
        <v>1367</v>
      </c>
      <c r="D84" s="316"/>
      <c r="E84" s="316"/>
      <c r="F84" s="35" t="s">
        <v>265</v>
      </c>
      <c r="G84" s="56">
        <v>15.45</v>
      </c>
      <c r="H84" s="39">
        <v>29.8</v>
      </c>
      <c r="I84" s="39"/>
      <c r="J84" s="39">
        <v>29.8</v>
      </c>
      <c r="K84" s="37" t="s">
        <v>42</v>
      </c>
      <c r="L84" s="39">
        <v>3941.11</v>
      </c>
      <c r="M84" s="39"/>
      <c r="N84" s="40"/>
      <c r="O84" s="39">
        <v>3941.11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4718.0403432190051</v>
      </c>
      <c r="W84" s="159">
        <v>1.2</v>
      </c>
      <c r="X84" s="158">
        <f t="shared" si="1"/>
        <v>5661.6484118628059</v>
      </c>
      <c r="Y84" s="181">
        <f t="shared" si="2"/>
        <v>366.44973539565086</v>
      </c>
      <c r="BP84" s="33"/>
      <c r="BQ84" s="41" t="s">
        <v>1367</v>
      </c>
      <c r="BR84" s="34"/>
    </row>
    <row r="85" spans="1:70" s="3" customFormat="1" ht="18.75" x14ac:dyDescent="0.25">
      <c r="A85" s="42"/>
      <c r="B85" s="43"/>
      <c r="C85" s="44" t="s">
        <v>2697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67.5" x14ac:dyDescent="0.25">
      <c r="A86" s="35" t="s">
        <v>1018</v>
      </c>
      <c r="B86" s="36" t="s">
        <v>2699</v>
      </c>
      <c r="C86" s="316" t="s">
        <v>1370</v>
      </c>
      <c r="D86" s="316"/>
      <c r="E86" s="316"/>
      <c r="F86" s="35" t="s">
        <v>265</v>
      </c>
      <c r="G86" s="55">
        <v>51</v>
      </c>
      <c r="H86" s="39">
        <v>7.41</v>
      </c>
      <c r="I86" s="39"/>
      <c r="J86" s="39">
        <v>7.41</v>
      </c>
      <c r="K86" s="37" t="s">
        <v>42</v>
      </c>
      <c r="L86" s="39">
        <v>3234.91</v>
      </c>
      <c r="M86" s="39"/>
      <c r="N86" s="40"/>
      <c r="O86" s="39">
        <v>3234.91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0"/>
        <v>3872.6236737067961</v>
      </c>
      <c r="W86" s="159">
        <v>1.2</v>
      </c>
      <c r="X86" s="158">
        <f t="shared" si="1"/>
        <v>4647.1484084481554</v>
      </c>
      <c r="Y86" s="181">
        <f t="shared" si="2"/>
        <v>91.120557028395197</v>
      </c>
      <c r="BP86" s="33"/>
      <c r="BQ86" s="41" t="s">
        <v>1370</v>
      </c>
      <c r="BR86" s="34"/>
    </row>
    <row r="87" spans="1:70" s="3" customFormat="1" ht="18.75" x14ac:dyDescent="0.25">
      <c r="A87" s="42"/>
      <c r="B87" s="43"/>
      <c r="C87" s="44" t="s">
        <v>287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18.75" x14ac:dyDescent="0.25">
      <c r="A88" s="351" t="s">
        <v>1381</v>
      </c>
      <c r="B88" s="352"/>
      <c r="C88" s="352"/>
      <c r="D88" s="352"/>
      <c r="E88" s="352"/>
      <c r="F88" s="352"/>
      <c r="G88" s="352"/>
      <c r="H88" s="352"/>
      <c r="I88" s="352"/>
      <c r="J88" s="352"/>
      <c r="K88" s="352"/>
      <c r="L88" s="352"/>
      <c r="M88" s="352"/>
      <c r="N88" s="352"/>
      <c r="O88" s="353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 t="s">
        <v>1381</v>
      </c>
    </row>
    <row r="89" spans="1:70" s="3" customFormat="1" ht="67.5" x14ac:dyDescent="0.25">
      <c r="A89" s="35" t="s">
        <v>151</v>
      </c>
      <c r="B89" s="36" t="s">
        <v>1395</v>
      </c>
      <c r="C89" s="316" t="s">
        <v>1396</v>
      </c>
      <c r="D89" s="316"/>
      <c r="E89" s="316"/>
      <c r="F89" s="35" t="s">
        <v>109</v>
      </c>
      <c r="G89" s="55">
        <v>16</v>
      </c>
      <c r="H89" s="39" t="s">
        <v>1397</v>
      </c>
      <c r="I89" s="39">
        <v>1.33</v>
      </c>
      <c r="J89" s="39">
        <v>33.54</v>
      </c>
      <c r="K89" s="37" t="s">
        <v>42</v>
      </c>
      <c r="L89" s="39">
        <v>18289.599999999999</v>
      </c>
      <c r="M89" s="39">
        <v>13452.21</v>
      </c>
      <c r="N89" s="40">
        <v>243.75</v>
      </c>
      <c r="O89" s="39">
        <v>4593.6400000000003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5499.2067824101714</v>
      </c>
      <c r="W89" s="159">
        <v>1.2</v>
      </c>
      <c r="X89" s="158">
        <f t="shared" si="1"/>
        <v>6599.0481388922053</v>
      </c>
      <c r="Y89" s="181">
        <f t="shared" si="2"/>
        <v>412.44050868076283</v>
      </c>
      <c r="BP89" s="33"/>
      <c r="BQ89" s="41" t="s">
        <v>1396</v>
      </c>
      <c r="BR89" s="34"/>
    </row>
    <row r="90" spans="1:70" s="3" customFormat="1" ht="18.75" x14ac:dyDescent="0.25">
      <c r="A90" s="47"/>
      <c r="B90" s="48"/>
      <c r="C90" s="48"/>
      <c r="D90" s="48"/>
      <c r="E90" s="49" t="s">
        <v>4006</v>
      </c>
      <c r="F90" s="49"/>
      <c r="G90" s="50"/>
      <c r="H90" s="51"/>
      <c r="I90" s="17"/>
      <c r="J90" s="17"/>
      <c r="K90" s="17"/>
      <c r="L90" s="52">
        <v>13048.64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18.75" x14ac:dyDescent="0.25">
      <c r="A91" s="47"/>
      <c r="B91" s="48"/>
      <c r="C91" s="48"/>
      <c r="D91" s="48"/>
      <c r="E91" s="49" t="s">
        <v>4007</v>
      </c>
      <c r="F91" s="49"/>
      <c r="G91" s="50"/>
      <c r="H91" s="51"/>
      <c r="I91" s="17"/>
      <c r="J91" s="17"/>
      <c r="K91" s="17"/>
      <c r="L91" s="52">
        <v>6860.63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18.7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38198.870000000003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45.75" x14ac:dyDescent="0.25">
      <c r="A93" s="111" t="s">
        <v>4109</v>
      </c>
      <c r="B93" s="112" t="s">
        <v>2705</v>
      </c>
      <c r="C93" s="305" t="s">
        <v>1400</v>
      </c>
      <c r="D93" s="305"/>
      <c r="E93" s="305"/>
      <c r="F93" s="111" t="s">
        <v>437</v>
      </c>
      <c r="G93" s="113">
        <v>16</v>
      </c>
      <c r="H93" s="114">
        <v>2292.27</v>
      </c>
      <c r="I93" s="114"/>
      <c r="J93" s="114"/>
      <c r="K93" s="144" t="s">
        <v>52</v>
      </c>
      <c r="L93" s="114">
        <v>228493.47</v>
      </c>
      <c r="M93" s="114"/>
      <c r="N93" s="115"/>
      <c r="O93" s="114"/>
      <c r="P93" s="189"/>
      <c r="Q93" s="189"/>
      <c r="R93" s="189"/>
      <c r="S93" s="189"/>
      <c r="T93" s="189"/>
      <c r="U93" s="189">
        <v>1.03</v>
      </c>
      <c r="V93" s="180">
        <f>L93*U93</f>
        <v>235348.27410000001</v>
      </c>
      <c r="W93" s="190">
        <v>1.2</v>
      </c>
      <c r="X93" s="191">
        <f t="shared" si="1"/>
        <v>282417.92891999998</v>
      </c>
      <c r="Y93" s="181">
        <f t="shared" si="2"/>
        <v>17651.120557499999</v>
      </c>
      <c r="BP93" s="33"/>
      <c r="BQ93" s="41" t="s">
        <v>1400</v>
      </c>
      <c r="BR93" s="34"/>
    </row>
    <row r="94" spans="1:70" s="3" customFormat="1" ht="67.5" x14ac:dyDescent="0.25">
      <c r="A94" s="35" t="s">
        <v>1019</v>
      </c>
      <c r="B94" s="36" t="s">
        <v>132</v>
      </c>
      <c r="C94" s="316" t="s">
        <v>133</v>
      </c>
      <c r="D94" s="316"/>
      <c r="E94" s="316"/>
      <c r="F94" s="35" t="s">
        <v>109</v>
      </c>
      <c r="G94" s="55">
        <v>3</v>
      </c>
      <c r="H94" s="39" t="s">
        <v>134</v>
      </c>
      <c r="I94" s="39" t="s">
        <v>135</v>
      </c>
      <c r="J94" s="39">
        <v>4.09</v>
      </c>
      <c r="K94" s="37" t="s">
        <v>42</v>
      </c>
      <c r="L94" s="39">
        <v>5435.33</v>
      </c>
      <c r="M94" s="39">
        <v>3463.58</v>
      </c>
      <c r="N94" s="40" t="s">
        <v>136</v>
      </c>
      <c r="O94" s="39">
        <v>105.03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125.73507901283956</v>
      </c>
      <c r="W94" s="159">
        <v>1.2</v>
      </c>
      <c r="X94" s="158">
        <f t="shared" si="1"/>
        <v>150.88209481540747</v>
      </c>
      <c r="Y94" s="181">
        <f t="shared" si="2"/>
        <v>50.294031605135821</v>
      </c>
      <c r="BP94" s="33"/>
      <c r="BQ94" s="41" t="s">
        <v>133</v>
      </c>
      <c r="BR94" s="34"/>
    </row>
    <row r="95" spans="1:70" s="3" customFormat="1" ht="18.75" x14ac:dyDescent="0.25">
      <c r="A95" s="47"/>
      <c r="B95" s="48"/>
      <c r="C95" s="48"/>
      <c r="D95" s="48"/>
      <c r="E95" s="49" t="s">
        <v>138</v>
      </c>
      <c r="F95" s="49"/>
      <c r="G95" s="50"/>
      <c r="H95" s="51"/>
      <c r="I95" s="17"/>
      <c r="J95" s="17"/>
      <c r="K95" s="17"/>
      <c r="L95" s="52">
        <v>3791.69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18.75" x14ac:dyDescent="0.25">
      <c r="A96" s="47"/>
      <c r="B96" s="48"/>
      <c r="C96" s="48"/>
      <c r="D96" s="48"/>
      <c r="E96" s="49" t="s">
        <v>139</v>
      </c>
      <c r="F96" s="49"/>
      <c r="G96" s="50"/>
      <c r="H96" s="51"/>
      <c r="I96" s="17"/>
      <c r="J96" s="17"/>
      <c r="K96" s="17"/>
      <c r="L96" s="52">
        <v>1993.57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18.7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11220.59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45" x14ac:dyDescent="0.25">
      <c r="A98" s="111" t="s">
        <v>168</v>
      </c>
      <c r="B98" s="112" t="s">
        <v>3877</v>
      </c>
      <c r="C98" s="305" t="s">
        <v>1429</v>
      </c>
      <c r="D98" s="305"/>
      <c r="E98" s="305"/>
      <c r="F98" s="111" t="s">
        <v>437</v>
      </c>
      <c r="G98" s="113">
        <v>3</v>
      </c>
      <c r="H98" s="114">
        <v>3276.91</v>
      </c>
      <c r="I98" s="114"/>
      <c r="J98" s="114"/>
      <c r="K98" s="144" t="s">
        <v>52</v>
      </c>
      <c r="L98" s="114">
        <v>61245.45</v>
      </c>
      <c r="M98" s="114"/>
      <c r="N98" s="115"/>
      <c r="O98" s="114"/>
      <c r="P98" s="189"/>
      <c r="Q98" s="189"/>
      <c r="R98" s="189"/>
      <c r="S98" s="189"/>
      <c r="T98" s="189"/>
      <c r="U98" s="189">
        <v>1.03</v>
      </c>
      <c r="V98" s="180">
        <f>L98*U98</f>
        <v>63082.813499999997</v>
      </c>
      <c r="W98" s="190">
        <v>1.2</v>
      </c>
      <c r="X98" s="191">
        <f t="shared" ref="X98:X156" si="3">V98*W98</f>
        <v>75699.376199999999</v>
      </c>
      <c r="Y98" s="181">
        <f t="shared" ref="Y98:Y156" si="4">X98/G98</f>
        <v>25233.125400000001</v>
      </c>
      <c r="BP98" s="33"/>
      <c r="BQ98" s="41" t="s">
        <v>1429</v>
      </c>
      <c r="BR98" s="34"/>
    </row>
    <row r="99" spans="1:70" s="3" customFormat="1" ht="67.5" x14ac:dyDescent="0.25">
      <c r="A99" s="35" t="s">
        <v>171</v>
      </c>
      <c r="B99" s="36" t="s">
        <v>429</v>
      </c>
      <c r="C99" s="316" t="s">
        <v>430</v>
      </c>
      <c r="D99" s="316"/>
      <c r="E99" s="316"/>
      <c r="F99" s="35" t="s">
        <v>109</v>
      </c>
      <c r="G99" s="55">
        <v>28</v>
      </c>
      <c r="H99" s="39" t="s">
        <v>431</v>
      </c>
      <c r="I99" s="39"/>
      <c r="J99" s="39">
        <v>7.45</v>
      </c>
      <c r="K99" s="37" t="s">
        <v>42</v>
      </c>
      <c r="L99" s="39">
        <v>48708.76</v>
      </c>
      <c r="M99" s="39">
        <v>46923.14</v>
      </c>
      <c r="N99" s="40"/>
      <c r="O99" s="39">
        <v>1785.62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ref="V99:V156" si="5">O99*P99*Q99*R99*S99*T99*U99</f>
        <v>2137.6280280577598</v>
      </c>
      <c r="W99" s="159">
        <v>1.2</v>
      </c>
      <c r="X99" s="158">
        <f t="shared" si="3"/>
        <v>2565.1536336693116</v>
      </c>
      <c r="Y99" s="181">
        <f t="shared" si="4"/>
        <v>91.61262977390399</v>
      </c>
      <c r="BP99" s="33"/>
      <c r="BQ99" s="41" t="s">
        <v>430</v>
      </c>
      <c r="BR99" s="34"/>
    </row>
    <row r="100" spans="1:70" s="3" customFormat="1" ht="18.75" x14ac:dyDescent="0.25">
      <c r="A100" s="47"/>
      <c r="B100" s="48"/>
      <c r="C100" s="48"/>
      <c r="D100" s="48"/>
      <c r="E100" s="49" t="s">
        <v>4110</v>
      </c>
      <c r="F100" s="49"/>
      <c r="G100" s="50"/>
      <c r="H100" s="51"/>
      <c r="I100" s="17"/>
      <c r="J100" s="17"/>
      <c r="K100" s="17"/>
      <c r="L100" s="52">
        <v>44576.98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x14ac:dyDescent="0.25">
      <c r="A101" s="47"/>
      <c r="B101" s="48"/>
      <c r="C101" s="48"/>
      <c r="D101" s="48"/>
      <c r="E101" s="49" t="s">
        <v>4111</v>
      </c>
      <c r="F101" s="49"/>
      <c r="G101" s="50"/>
      <c r="H101" s="51"/>
      <c r="I101" s="17"/>
      <c r="J101" s="17"/>
      <c r="K101" s="17"/>
      <c r="L101" s="52">
        <v>24869.26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18.7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118155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  <c r="BR102" s="34"/>
    </row>
    <row r="103" spans="1:70" s="3" customFormat="1" ht="67.5" x14ac:dyDescent="0.25">
      <c r="A103" s="35" t="s">
        <v>181</v>
      </c>
      <c r="B103" s="36" t="s">
        <v>4112</v>
      </c>
      <c r="C103" s="316" t="s">
        <v>1899</v>
      </c>
      <c r="D103" s="316"/>
      <c r="E103" s="316"/>
      <c r="F103" s="35" t="s">
        <v>437</v>
      </c>
      <c r="G103" s="55">
        <v>28</v>
      </c>
      <c r="H103" s="39">
        <v>2561.42</v>
      </c>
      <c r="I103" s="39"/>
      <c r="J103" s="39">
        <v>2561.42</v>
      </c>
      <c r="K103" s="37" t="s">
        <v>42</v>
      </c>
      <c r="L103" s="39">
        <v>613921.15</v>
      </c>
      <c r="M103" s="39"/>
      <c r="N103" s="40"/>
      <c r="O103" s="39">
        <v>613921.15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5"/>
        <v>734946.43723605934</v>
      </c>
      <c r="W103" s="159">
        <v>1.2</v>
      </c>
      <c r="X103" s="158">
        <f t="shared" si="3"/>
        <v>881935.72468327114</v>
      </c>
      <c r="Y103" s="181">
        <f t="shared" si="4"/>
        <v>31497.704452973969</v>
      </c>
      <c r="BP103" s="33"/>
      <c r="BQ103" s="41" t="s">
        <v>1899</v>
      </c>
      <c r="BR103" s="34"/>
    </row>
    <row r="104" spans="1:70" s="3" customFormat="1" ht="18.75" x14ac:dyDescent="0.25">
      <c r="A104" s="351" t="s">
        <v>1681</v>
      </c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3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 t="s">
        <v>1681</v>
      </c>
    </row>
    <row r="105" spans="1:70" s="3" customFormat="1" ht="67.5" x14ac:dyDescent="0.25">
      <c r="A105" s="35" t="s">
        <v>185</v>
      </c>
      <c r="B105" s="36" t="s">
        <v>1682</v>
      </c>
      <c r="C105" s="316" t="s">
        <v>1683</v>
      </c>
      <c r="D105" s="316"/>
      <c r="E105" s="316"/>
      <c r="F105" s="35" t="s">
        <v>1684</v>
      </c>
      <c r="G105" s="58">
        <v>0.41249999999999998</v>
      </c>
      <c r="H105" s="39" t="s">
        <v>1685</v>
      </c>
      <c r="I105" s="39"/>
      <c r="J105" s="39"/>
      <c r="K105" s="37" t="s">
        <v>42</v>
      </c>
      <c r="L105" s="39">
        <v>24342.880000000001</v>
      </c>
      <c r="M105" s="39">
        <v>24342.880000000001</v>
      </c>
      <c r="N105" s="40"/>
      <c r="O105" s="39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 t="s">
        <v>1683</v>
      </c>
      <c r="BR105" s="34"/>
    </row>
    <row r="106" spans="1:70" s="3" customFormat="1" ht="18.75" x14ac:dyDescent="0.25">
      <c r="A106" s="42"/>
      <c r="B106" s="43"/>
      <c r="C106" s="44" t="s">
        <v>2713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/>
    </row>
    <row r="107" spans="1:70" s="3" customFormat="1" ht="18.75" x14ac:dyDescent="0.25">
      <c r="A107" s="47"/>
      <c r="B107" s="48"/>
      <c r="C107" s="48"/>
      <c r="D107" s="48"/>
      <c r="E107" s="49" t="s">
        <v>4113</v>
      </c>
      <c r="F107" s="49"/>
      <c r="G107" s="50"/>
      <c r="H107" s="51"/>
      <c r="I107" s="17"/>
      <c r="J107" s="17"/>
      <c r="K107" s="17"/>
      <c r="L107" s="52">
        <v>21665.16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18.75" x14ac:dyDescent="0.25">
      <c r="A108" s="47"/>
      <c r="B108" s="48"/>
      <c r="C108" s="48"/>
      <c r="D108" s="48"/>
      <c r="E108" s="49" t="s">
        <v>4114</v>
      </c>
      <c r="F108" s="49"/>
      <c r="G108" s="50"/>
      <c r="H108" s="51"/>
      <c r="I108" s="17"/>
      <c r="J108" s="17"/>
      <c r="K108" s="17"/>
      <c r="L108" s="52">
        <v>9737.15</v>
      </c>
      <c r="M108" s="53"/>
      <c r="N108" s="53"/>
      <c r="O108" s="54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  <c r="BR108" s="34"/>
    </row>
    <row r="109" spans="1:70" s="3" customFormat="1" ht="18.7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55745.19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x14ac:dyDescent="0.25">
      <c r="A110" s="35" t="s">
        <v>187</v>
      </c>
      <c r="B110" s="36" t="s">
        <v>1689</v>
      </c>
      <c r="C110" s="316" t="s">
        <v>1690</v>
      </c>
      <c r="D110" s="316"/>
      <c r="E110" s="316"/>
      <c r="F110" s="35" t="s">
        <v>1684</v>
      </c>
      <c r="G110" s="58">
        <v>0.41249999999999998</v>
      </c>
      <c r="H110" s="39" t="s">
        <v>1691</v>
      </c>
      <c r="I110" s="39"/>
      <c r="J110" s="39"/>
      <c r="K110" s="37" t="s">
        <v>42</v>
      </c>
      <c r="L110" s="39">
        <v>13450.11</v>
      </c>
      <c r="M110" s="39">
        <v>13450.11</v>
      </c>
      <c r="N110" s="40"/>
      <c r="O110" s="39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 t="s">
        <v>1690</v>
      </c>
      <c r="BR110" s="34"/>
    </row>
    <row r="111" spans="1:70" s="3" customFormat="1" ht="18.75" x14ac:dyDescent="0.25">
      <c r="A111" s="47"/>
      <c r="B111" s="48"/>
      <c r="C111" s="48"/>
      <c r="D111" s="48"/>
      <c r="E111" s="49" t="s">
        <v>4115</v>
      </c>
      <c r="F111" s="49"/>
      <c r="G111" s="50"/>
      <c r="H111" s="51"/>
      <c r="I111" s="17"/>
      <c r="J111" s="17"/>
      <c r="K111" s="17"/>
      <c r="L111" s="52">
        <v>11970.6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18.75" x14ac:dyDescent="0.25">
      <c r="A112" s="47"/>
      <c r="B112" s="48"/>
      <c r="C112" s="48"/>
      <c r="D112" s="48"/>
      <c r="E112" s="49" t="s">
        <v>4116</v>
      </c>
      <c r="F112" s="49"/>
      <c r="G112" s="50"/>
      <c r="H112" s="51"/>
      <c r="I112" s="17"/>
      <c r="J112" s="17"/>
      <c r="K112" s="17"/>
      <c r="L112" s="52">
        <v>5380.04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  <c r="BR112" s="34"/>
    </row>
    <row r="113" spans="1:70" s="3" customFormat="1" ht="18.7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30800.75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67.5" x14ac:dyDescent="0.25">
      <c r="A114" s="35" t="s">
        <v>196</v>
      </c>
      <c r="B114" s="36" t="s">
        <v>1010</v>
      </c>
      <c r="C114" s="316" t="s">
        <v>1695</v>
      </c>
      <c r="D114" s="316"/>
      <c r="E114" s="316"/>
      <c r="F114" s="35" t="s">
        <v>238</v>
      </c>
      <c r="G114" s="56">
        <v>1.65</v>
      </c>
      <c r="H114" s="39" t="s">
        <v>1011</v>
      </c>
      <c r="I114" s="39" t="s">
        <v>1012</v>
      </c>
      <c r="J114" s="39">
        <v>124.14</v>
      </c>
      <c r="K114" s="37" t="s">
        <v>42</v>
      </c>
      <c r="L114" s="39">
        <v>16249.82</v>
      </c>
      <c r="M114" s="39">
        <v>12653.34</v>
      </c>
      <c r="N114" s="40" t="s">
        <v>4117</v>
      </c>
      <c r="O114" s="39">
        <v>1753.49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5"/>
        <v>2099.1640835782537</v>
      </c>
      <c r="W114" s="159">
        <v>1.2</v>
      </c>
      <c r="X114" s="158">
        <f t="shared" si="3"/>
        <v>2518.9969002939042</v>
      </c>
      <c r="Y114" s="181">
        <f t="shared" si="4"/>
        <v>1526.6647880569117</v>
      </c>
      <c r="BP114" s="33"/>
      <c r="BQ114" s="41" t="s">
        <v>1695</v>
      </c>
      <c r="BR114" s="34"/>
    </row>
    <row r="115" spans="1:70" s="3" customFormat="1" ht="18.75" x14ac:dyDescent="0.25">
      <c r="A115" s="42"/>
      <c r="B115" s="43"/>
      <c r="C115" s="44" t="s">
        <v>2719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18.75" x14ac:dyDescent="0.25">
      <c r="A116" s="47"/>
      <c r="B116" s="48"/>
      <c r="C116" s="48"/>
      <c r="D116" s="48"/>
      <c r="E116" s="49" t="s">
        <v>4118</v>
      </c>
      <c r="F116" s="49"/>
      <c r="G116" s="50"/>
      <c r="H116" s="51"/>
      <c r="I116" s="17"/>
      <c r="J116" s="17"/>
      <c r="K116" s="17"/>
      <c r="L116" s="52">
        <v>12497.66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18.75" x14ac:dyDescent="0.25">
      <c r="A117" s="47"/>
      <c r="B117" s="48"/>
      <c r="C117" s="48"/>
      <c r="D117" s="48"/>
      <c r="E117" s="49" t="s">
        <v>4119</v>
      </c>
      <c r="F117" s="49"/>
      <c r="G117" s="50"/>
      <c r="H117" s="51"/>
      <c r="I117" s="17"/>
      <c r="J117" s="17"/>
      <c r="K117" s="17"/>
      <c r="L117" s="52">
        <v>6570.94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  <c r="BR117" s="34"/>
    </row>
    <row r="118" spans="1:70" s="3" customFormat="1" ht="18.7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35318.42</v>
      </c>
      <c r="M118" s="53"/>
      <c r="N118" s="53"/>
      <c r="O118" s="54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812</v>
      </c>
      <c r="C119" s="316" t="s">
        <v>813</v>
      </c>
      <c r="D119" s="316"/>
      <c r="E119" s="316"/>
      <c r="F119" s="35" t="s">
        <v>238</v>
      </c>
      <c r="G119" s="38">
        <v>2.5</v>
      </c>
      <c r="H119" s="39" t="s">
        <v>1700</v>
      </c>
      <c r="I119" s="39" t="s">
        <v>815</v>
      </c>
      <c r="J119" s="39">
        <v>22.32</v>
      </c>
      <c r="K119" s="37" t="s">
        <v>42</v>
      </c>
      <c r="L119" s="39">
        <v>28196.84</v>
      </c>
      <c r="M119" s="39">
        <v>24599.77</v>
      </c>
      <c r="N119" s="40" t="s">
        <v>4120</v>
      </c>
      <c r="O119" s="39">
        <v>477.65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5"/>
        <v>571.81148710352102</v>
      </c>
      <c r="W119" s="159">
        <v>1.2</v>
      </c>
      <c r="X119" s="158">
        <f t="shared" si="3"/>
        <v>686.1737845242252</v>
      </c>
      <c r="Y119" s="181">
        <f t="shared" si="4"/>
        <v>274.46951380969006</v>
      </c>
      <c r="BP119" s="33"/>
      <c r="BQ119" s="41" t="s">
        <v>813</v>
      </c>
      <c r="BR119" s="34"/>
    </row>
    <row r="120" spans="1:70" s="3" customFormat="1" ht="18.75" x14ac:dyDescent="0.25">
      <c r="A120" s="42"/>
      <c r="B120" s="43"/>
      <c r="C120" s="44" t="s">
        <v>4121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  <c r="BR120" s="34"/>
    </row>
    <row r="121" spans="1:70" s="3" customFormat="1" ht="18.75" x14ac:dyDescent="0.25">
      <c r="A121" s="47"/>
      <c r="B121" s="48"/>
      <c r="C121" s="48"/>
      <c r="D121" s="48"/>
      <c r="E121" s="49" t="s">
        <v>4122</v>
      </c>
      <c r="F121" s="49"/>
      <c r="G121" s="50"/>
      <c r="H121" s="51"/>
      <c r="I121" s="17"/>
      <c r="J121" s="17"/>
      <c r="K121" s="17"/>
      <c r="L121" s="52">
        <v>24246.93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18.75" x14ac:dyDescent="0.25">
      <c r="A122" s="47"/>
      <c r="B122" s="48"/>
      <c r="C122" s="48"/>
      <c r="D122" s="48"/>
      <c r="E122" s="49" t="s">
        <v>4123</v>
      </c>
      <c r="F122" s="49"/>
      <c r="G122" s="50"/>
      <c r="H122" s="51"/>
      <c r="I122" s="17"/>
      <c r="J122" s="17"/>
      <c r="K122" s="17"/>
      <c r="L122" s="52">
        <v>12748.38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18.7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65192.15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67.5" x14ac:dyDescent="0.25">
      <c r="A124" s="35" t="s">
        <v>200</v>
      </c>
      <c r="B124" s="36" t="s">
        <v>2726</v>
      </c>
      <c r="C124" s="316" t="s">
        <v>822</v>
      </c>
      <c r="D124" s="316"/>
      <c r="E124" s="316"/>
      <c r="F124" s="35" t="s">
        <v>265</v>
      </c>
      <c r="G124" s="55">
        <v>415</v>
      </c>
      <c r="H124" s="39">
        <v>35.549999999999997</v>
      </c>
      <c r="I124" s="39"/>
      <c r="J124" s="39">
        <v>35.549999999999997</v>
      </c>
      <c r="K124" s="37" t="s">
        <v>42</v>
      </c>
      <c r="L124" s="39">
        <v>126287.82</v>
      </c>
      <c r="M124" s="39"/>
      <c r="N124" s="40"/>
      <c r="O124" s="39">
        <v>126287.82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5"/>
        <v>151183.55732704239</v>
      </c>
      <c r="W124" s="159">
        <v>1.2</v>
      </c>
      <c r="X124" s="158">
        <f t="shared" si="3"/>
        <v>181420.26879245086</v>
      </c>
      <c r="Y124" s="181">
        <f t="shared" si="4"/>
        <v>437.15727419867676</v>
      </c>
      <c r="BP124" s="33"/>
      <c r="BQ124" s="41" t="s">
        <v>822</v>
      </c>
      <c r="BR124" s="34"/>
    </row>
    <row r="125" spans="1:70" s="3" customFormat="1" ht="67.5" x14ac:dyDescent="0.25">
      <c r="A125" s="35" t="s">
        <v>202</v>
      </c>
      <c r="B125" s="36" t="s">
        <v>2727</v>
      </c>
      <c r="C125" s="316" t="s">
        <v>824</v>
      </c>
      <c r="D125" s="316"/>
      <c r="E125" s="316"/>
      <c r="F125" s="35" t="s">
        <v>437</v>
      </c>
      <c r="G125" s="55">
        <v>593</v>
      </c>
      <c r="H125" s="39">
        <v>48.46</v>
      </c>
      <c r="I125" s="39"/>
      <c r="J125" s="39">
        <v>48.46</v>
      </c>
      <c r="K125" s="37" t="s">
        <v>42</v>
      </c>
      <c r="L125" s="39">
        <v>245986.84</v>
      </c>
      <c r="M125" s="39"/>
      <c r="N125" s="40"/>
      <c r="O125" s="39">
        <v>245986.84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294479.43219574139</v>
      </c>
      <c r="W125" s="159">
        <v>1.2</v>
      </c>
      <c r="X125" s="158">
        <f t="shared" si="3"/>
        <v>353375.31863488967</v>
      </c>
      <c r="Y125" s="181">
        <f t="shared" si="4"/>
        <v>595.91116127300108</v>
      </c>
      <c r="BP125" s="33"/>
      <c r="BQ125" s="41" t="s">
        <v>824</v>
      </c>
      <c r="BR125" s="34"/>
    </row>
    <row r="126" spans="1:70" s="3" customFormat="1" ht="67.5" x14ac:dyDescent="0.25">
      <c r="A126" s="35" t="s">
        <v>211</v>
      </c>
      <c r="B126" s="36" t="s">
        <v>2076</v>
      </c>
      <c r="C126" s="316" t="s">
        <v>1727</v>
      </c>
      <c r="D126" s="316"/>
      <c r="E126" s="316"/>
      <c r="F126" s="35" t="s">
        <v>437</v>
      </c>
      <c r="G126" s="55">
        <v>7</v>
      </c>
      <c r="H126" s="39">
        <v>389.35</v>
      </c>
      <c r="I126" s="39"/>
      <c r="J126" s="39">
        <v>389.35</v>
      </c>
      <c r="K126" s="37" t="s">
        <v>42</v>
      </c>
      <c r="L126" s="39">
        <v>23329.85</v>
      </c>
      <c r="M126" s="39"/>
      <c r="N126" s="40"/>
      <c r="O126" s="39">
        <v>23329.85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5"/>
        <v>27928.977750239879</v>
      </c>
      <c r="W126" s="159">
        <v>1.2</v>
      </c>
      <c r="X126" s="158">
        <f t="shared" si="3"/>
        <v>33514.773300287852</v>
      </c>
      <c r="Y126" s="181">
        <f t="shared" si="4"/>
        <v>4787.8247571839793</v>
      </c>
      <c r="BP126" s="33"/>
      <c r="BQ126" s="41" t="s">
        <v>1727</v>
      </c>
      <c r="BR126" s="34"/>
    </row>
    <row r="127" spans="1:70" s="3" customFormat="1" ht="67.5" x14ac:dyDescent="0.25">
      <c r="A127" s="35" t="s">
        <v>213</v>
      </c>
      <c r="B127" s="36" t="s">
        <v>849</v>
      </c>
      <c r="C127" s="316" t="s">
        <v>850</v>
      </c>
      <c r="D127" s="316"/>
      <c r="E127" s="316"/>
      <c r="F127" s="35" t="s">
        <v>520</v>
      </c>
      <c r="G127" s="38">
        <v>0.8</v>
      </c>
      <c r="H127" s="39" t="s">
        <v>851</v>
      </c>
      <c r="I127" s="39" t="s">
        <v>852</v>
      </c>
      <c r="J127" s="39">
        <v>69.58</v>
      </c>
      <c r="K127" s="37" t="s">
        <v>42</v>
      </c>
      <c r="L127" s="39">
        <v>5119.37</v>
      </c>
      <c r="M127" s="39">
        <v>3954.41</v>
      </c>
      <c r="N127" s="40" t="s">
        <v>2728</v>
      </c>
      <c r="O127" s="39">
        <v>476.48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5"/>
        <v>570.41083926533167</v>
      </c>
      <c r="W127" s="159">
        <v>1.2</v>
      </c>
      <c r="X127" s="158">
        <f t="shared" si="3"/>
        <v>684.49300711839794</v>
      </c>
      <c r="Y127" s="181">
        <f t="shared" si="4"/>
        <v>855.61625889799734</v>
      </c>
      <c r="BP127" s="33"/>
      <c r="BQ127" s="41" t="s">
        <v>850</v>
      </c>
      <c r="BR127" s="34"/>
    </row>
    <row r="128" spans="1:70" s="3" customFormat="1" ht="18.75" x14ac:dyDescent="0.25">
      <c r="A128" s="42"/>
      <c r="B128" s="43"/>
      <c r="C128" s="44" t="s">
        <v>2729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18.75" x14ac:dyDescent="0.25">
      <c r="A129" s="47"/>
      <c r="B129" s="48"/>
      <c r="C129" s="48"/>
      <c r="D129" s="48"/>
      <c r="E129" s="49" t="s">
        <v>2730</v>
      </c>
      <c r="F129" s="49"/>
      <c r="G129" s="50"/>
      <c r="H129" s="51"/>
      <c r="I129" s="17"/>
      <c r="J129" s="17"/>
      <c r="K129" s="17"/>
      <c r="L129" s="52">
        <v>3929.47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18.75" x14ac:dyDescent="0.25">
      <c r="A130" s="47"/>
      <c r="B130" s="48"/>
      <c r="C130" s="48"/>
      <c r="D130" s="48"/>
      <c r="E130" s="49" t="s">
        <v>2731</v>
      </c>
      <c r="F130" s="49"/>
      <c r="G130" s="50"/>
      <c r="H130" s="51"/>
      <c r="I130" s="17"/>
      <c r="J130" s="17"/>
      <c r="K130" s="17"/>
      <c r="L130" s="52">
        <v>2066.0100000000002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  <c r="BR130" s="34"/>
    </row>
    <row r="131" spans="1:70" s="3" customFormat="1" ht="18.7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11114.85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67.5" x14ac:dyDescent="0.25">
      <c r="A132" s="35" t="s">
        <v>215</v>
      </c>
      <c r="B132" s="36" t="s">
        <v>2734</v>
      </c>
      <c r="C132" s="316" t="s">
        <v>1752</v>
      </c>
      <c r="D132" s="316"/>
      <c r="E132" s="316"/>
      <c r="F132" s="35" t="s">
        <v>437</v>
      </c>
      <c r="G132" s="55">
        <v>8</v>
      </c>
      <c r="H132" s="39">
        <v>148.94999999999999</v>
      </c>
      <c r="I132" s="39"/>
      <c r="J132" s="39">
        <v>148.94999999999999</v>
      </c>
      <c r="K132" s="37" t="s">
        <v>42</v>
      </c>
      <c r="L132" s="39">
        <v>10200.1</v>
      </c>
      <c r="M132" s="39"/>
      <c r="N132" s="40"/>
      <c r="O132" s="39">
        <v>10200.1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5"/>
        <v>12210.895738730504</v>
      </c>
      <c r="W132" s="159">
        <v>1.2</v>
      </c>
      <c r="X132" s="158">
        <f t="shared" si="3"/>
        <v>14653.074886476605</v>
      </c>
      <c r="Y132" s="181">
        <f t="shared" si="4"/>
        <v>1831.6343608095756</v>
      </c>
      <c r="BP132" s="33"/>
      <c r="BQ132" s="41" t="s">
        <v>1752</v>
      </c>
      <c r="BR132" s="34"/>
    </row>
    <row r="133" spans="1:70" s="3" customFormat="1" ht="67.5" x14ac:dyDescent="0.25">
      <c r="A133" s="35" t="s">
        <v>217</v>
      </c>
      <c r="B133" s="36" t="s">
        <v>1737</v>
      </c>
      <c r="C133" s="316" t="s">
        <v>1738</v>
      </c>
      <c r="D133" s="316"/>
      <c r="E133" s="316"/>
      <c r="F133" s="35" t="s">
        <v>1739</v>
      </c>
      <c r="G133" s="55">
        <v>8</v>
      </c>
      <c r="H133" s="39" t="s">
        <v>1740</v>
      </c>
      <c r="I133" s="39"/>
      <c r="J133" s="39">
        <v>791.2</v>
      </c>
      <c r="K133" s="37" t="s">
        <v>42</v>
      </c>
      <c r="L133" s="39">
        <v>73978.31</v>
      </c>
      <c r="M133" s="39">
        <v>19796.93</v>
      </c>
      <c r="N133" s="40"/>
      <c r="O133" s="39">
        <v>54181.38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5"/>
        <v>64862.421168472669</v>
      </c>
      <c r="W133" s="159">
        <v>1.2</v>
      </c>
      <c r="X133" s="158">
        <f t="shared" si="3"/>
        <v>77834.905402167205</v>
      </c>
      <c r="Y133" s="181">
        <f t="shared" si="4"/>
        <v>9729.3631752709007</v>
      </c>
      <c r="BP133" s="33"/>
      <c r="BQ133" s="41" t="s">
        <v>1738</v>
      </c>
      <c r="BR133" s="34"/>
    </row>
    <row r="134" spans="1:70" s="3" customFormat="1" ht="18.75" x14ac:dyDescent="0.25">
      <c r="A134" s="47"/>
      <c r="B134" s="48"/>
      <c r="C134" s="48"/>
      <c r="D134" s="48"/>
      <c r="E134" s="49" t="s">
        <v>2732</v>
      </c>
      <c r="F134" s="49"/>
      <c r="G134" s="50"/>
      <c r="H134" s="51"/>
      <c r="I134" s="17"/>
      <c r="J134" s="17"/>
      <c r="K134" s="17"/>
      <c r="L134" s="52">
        <v>17619.27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18.75" x14ac:dyDescent="0.25">
      <c r="A135" s="47"/>
      <c r="B135" s="48"/>
      <c r="C135" s="48"/>
      <c r="D135" s="48"/>
      <c r="E135" s="49" t="s">
        <v>2733</v>
      </c>
      <c r="F135" s="49"/>
      <c r="G135" s="50"/>
      <c r="H135" s="51"/>
      <c r="I135" s="17"/>
      <c r="J135" s="17"/>
      <c r="K135" s="17"/>
      <c r="L135" s="52">
        <v>7918.77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18.75" x14ac:dyDescent="0.25">
      <c r="A136" s="47"/>
      <c r="B136" s="48"/>
      <c r="C136" s="48"/>
      <c r="D136" s="48"/>
      <c r="E136" s="49" t="s">
        <v>47</v>
      </c>
      <c r="F136" s="49"/>
      <c r="G136" s="50"/>
      <c r="H136" s="51"/>
      <c r="I136" s="17"/>
      <c r="J136" s="17"/>
      <c r="K136" s="17"/>
      <c r="L136" s="52">
        <v>99516.35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18.75" x14ac:dyDescent="0.25">
      <c r="A137" s="351" t="s">
        <v>1443</v>
      </c>
      <c r="B137" s="352"/>
      <c r="C137" s="352"/>
      <c r="D137" s="352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3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 t="s">
        <v>1443</v>
      </c>
    </row>
    <row r="138" spans="1:70" s="3" customFormat="1" ht="67.5" x14ac:dyDescent="0.25">
      <c r="A138" s="35" t="s">
        <v>219</v>
      </c>
      <c r="B138" s="36" t="s">
        <v>324</v>
      </c>
      <c r="C138" s="316" t="s">
        <v>325</v>
      </c>
      <c r="D138" s="316"/>
      <c r="E138" s="316"/>
      <c r="F138" s="35" t="s">
        <v>326</v>
      </c>
      <c r="G138" s="55">
        <v>10</v>
      </c>
      <c r="H138" s="39" t="s">
        <v>1204</v>
      </c>
      <c r="I138" s="39"/>
      <c r="J138" s="39">
        <v>1.55</v>
      </c>
      <c r="K138" s="37" t="s">
        <v>42</v>
      </c>
      <c r="L138" s="39">
        <v>1928.21</v>
      </c>
      <c r="M138" s="39">
        <v>1795.53</v>
      </c>
      <c r="N138" s="40"/>
      <c r="O138" s="39">
        <v>132.68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5"/>
        <v>158.83585912047559</v>
      </c>
      <c r="W138" s="159">
        <v>1.2</v>
      </c>
      <c r="X138" s="158">
        <f t="shared" si="3"/>
        <v>190.60303094457069</v>
      </c>
      <c r="Y138" s="181">
        <f t="shared" si="4"/>
        <v>19.060303094457069</v>
      </c>
      <c r="BP138" s="33"/>
      <c r="BQ138" s="41" t="s">
        <v>325</v>
      </c>
      <c r="BR138" s="34"/>
    </row>
    <row r="139" spans="1:70" s="3" customFormat="1" ht="18.75" x14ac:dyDescent="0.25">
      <c r="A139" s="47"/>
      <c r="B139" s="48"/>
      <c r="C139" s="48"/>
      <c r="D139" s="48"/>
      <c r="E139" s="49" t="s">
        <v>1444</v>
      </c>
      <c r="F139" s="49"/>
      <c r="G139" s="50"/>
      <c r="H139" s="51"/>
      <c r="I139" s="17"/>
      <c r="J139" s="17"/>
      <c r="K139" s="17"/>
      <c r="L139" s="52">
        <v>1741.66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/>
    </row>
    <row r="140" spans="1:70" s="3" customFormat="1" ht="18.75" x14ac:dyDescent="0.25">
      <c r="A140" s="47"/>
      <c r="B140" s="48"/>
      <c r="C140" s="48"/>
      <c r="D140" s="48"/>
      <c r="E140" s="49" t="s">
        <v>1445</v>
      </c>
      <c r="F140" s="49"/>
      <c r="G140" s="50"/>
      <c r="H140" s="51"/>
      <c r="I140" s="17"/>
      <c r="J140" s="17"/>
      <c r="K140" s="17"/>
      <c r="L140" s="52">
        <v>915.72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x14ac:dyDescent="0.25">
      <c r="A141" s="47"/>
      <c r="B141" s="48"/>
      <c r="C141" s="48"/>
      <c r="D141" s="48"/>
      <c r="E141" s="49" t="s">
        <v>47</v>
      </c>
      <c r="F141" s="49"/>
      <c r="G141" s="50"/>
      <c r="H141" s="51"/>
      <c r="I141" s="17"/>
      <c r="J141" s="17"/>
      <c r="K141" s="17"/>
      <c r="L141" s="52">
        <v>4585.59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67.5" x14ac:dyDescent="0.25">
      <c r="A142" s="35" t="s">
        <v>221</v>
      </c>
      <c r="B142" s="36" t="s">
        <v>2700</v>
      </c>
      <c r="C142" s="316" t="s">
        <v>1447</v>
      </c>
      <c r="D142" s="316"/>
      <c r="E142" s="316"/>
      <c r="F142" s="35" t="s">
        <v>437</v>
      </c>
      <c r="G142" s="55">
        <v>1</v>
      </c>
      <c r="H142" s="39">
        <v>814.25</v>
      </c>
      <c r="I142" s="39"/>
      <c r="J142" s="39">
        <v>814.25</v>
      </c>
      <c r="K142" s="37" t="s">
        <v>42</v>
      </c>
      <c r="L142" s="39">
        <v>6969.98</v>
      </c>
      <c r="M142" s="39"/>
      <c r="N142" s="40"/>
      <c r="O142" s="39">
        <v>6969.98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5"/>
        <v>8344.0063412159525</v>
      </c>
      <c r="W142" s="159">
        <v>1.2</v>
      </c>
      <c r="X142" s="158">
        <f t="shared" si="3"/>
        <v>10012.807609459143</v>
      </c>
      <c r="Y142" s="181">
        <f t="shared" si="4"/>
        <v>10012.807609459143</v>
      </c>
      <c r="BP142" s="33"/>
      <c r="BQ142" s="41" t="s">
        <v>1447</v>
      </c>
      <c r="BR142" s="34"/>
    </row>
    <row r="143" spans="1:70" s="3" customFormat="1" ht="67.5" x14ac:dyDescent="0.25">
      <c r="A143" s="35" t="s">
        <v>230</v>
      </c>
      <c r="B143" s="36" t="s">
        <v>2701</v>
      </c>
      <c r="C143" s="316" t="s">
        <v>1449</v>
      </c>
      <c r="D143" s="316"/>
      <c r="E143" s="316"/>
      <c r="F143" s="35" t="s">
        <v>437</v>
      </c>
      <c r="G143" s="55">
        <v>1</v>
      </c>
      <c r="H143" s="39">
        <v>181.62</v>
      </c>
      <c r="I143" s="39"/>
      <c r="J143" s="39">
        <v>181.62</v>
      </c>
      <c r="K143" s="37" t="s">
        <v>42</v>
      </c>
      <c r="L143" s="39">
        <v>1554.67</v>
      </c>
      <c r="M143" s="39"/>
      <c r="N143" s="40"/>
      <c r="O143" s="39">
        <v>1554.67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5"/>
        <v>1861.1497218784277</v>
      </c>
      <c r="W143" s="159">
        <v>1.2</v>
      </c>
      <c r="X143" s="158">
        <f t="shared" si="3"/>
        <v>2233.3796662541131</v>
      </c>
      <c r="Y143" s="181">
        <f t="shared" si="4"/>
        <v>2233.3796662541131</v>
      </c>
      <c r="BP143" s="33"/>
      <c r="BQ143" s="41" t="s">
        <v>1449</v>
      </c>
      <c r="BR143" s="34"/>
    </row>
    <row r="144" spans="1:70" s="3" customFormat="1" ht="67.5" x14ac:dyDescent="0.25">
      <c r="A144" s="35" t="s">
        <v>232</v>
      </c>
      <c r="B144" s="36" t="s">
        <v>2702</v>
      </c>
      <c r="C144" s="316" t="s">
        <v>1451</v>
      </c>
      <c r="D144" s="316"/>
      <c r="E144" s="316"/>
      <c r="F144" s="35" t="s">
        <v>437</v>
      </c>
      <c r="G144" s="55">
        <v>1</v>
      </c>
      <c r="H144" s="39">
        <v>2214.5700000000002</v>
      </c>
      <c r="I144" s="39"/>
      <c r="J144" s="39">
        <v>2214.5700000000002</v>
      </c>
      <c r="K144" s="37" t="s">
        <v>42</v>
      </c>
      <c r="L144" s="39">
        <v>18956.72</v>
      </c>
      <c r="M144" s="39"/>
      <c r="N144" s="40"/>
      <c r="O144" s="39">
        <v>18956.72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5"/>
        <v>22693.751185606736</v>
      </c>
      <c r="W144" s="159">
        <v>1.2</v>
      </c>
      <c r="X144" s="158">
        <f t="shared" si="3"/>
        <v>27232.501422728081</v>
      </c>
      <c r="Y144" s="181">
        <f t="shared" si="4"/>
        <v>27232.501422728081</v>
      </c>
      <c r="BP144" s="33"/>
      <c r="BQ144" s="41" t="s">
        <v>1451</v>
      </c>
      <c r="BR144" s="34"/>
    </row>
    <row r="145" spans="1:70" s="3" customFormat="1" ht="18.75" x14ac:dyDescent="0.25">
      <c r="A145" s="351" t="s">
        <v>2737</v>
      </c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3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 t="s">
        <v>2737</v>
      </c>
    </row>
    <row r="146" spans="1:70" s="3" customFormat="1" ht="67.5" x14ac:dyDescent="0.25">
      <c r="A146" s="35" t="s">
        <v>235</v>
      </c>
      <c r="B146" s="36" t="s">
        <v>737</v>
      </c>
      <c r="C146" s="316" t="s">
        <v>738</v>
      </c>
      <c r="D146" s="316"/>
      <c r="E146" s="316"/>
      <c r="F146" s="35" t="s">
        <v>739</v>
      </c>
      <c r="G146" s="56">
        <v>3.25</v>
      </c>
      <c r="H146" s="39" t="s">
        <v>2086</v>
      </c>
      <c r="I146" s="39" t="s">
        <v>741</v>
      </c>
      <c r="J146" s="39">
        <v>43.08</v>
      </c>
      <c r="K146" s="37" t="s">
        <v>42</v>
      </c>
      <c r="L146" s="39">
        <v>19321.73</v>
      </c>
      <c r="M146" s="39">
        <v>15236.21</v>
      </c>
      <c r="N146" s="40" t="s">
        <v>4124</v>
      </c>
      <c r="O146" s="39">
        <v>1198.49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5"/>
        <v>1434.7542116166628</v>
      </c>
      <c r="W146" s="159">
        <v>1.2</v>
      </c>
      <c r="X146" s="158">
        <f t="shared" si="3"/>
        <v>1721.7050539399954</v>
      </c>
      <c r="Y146" s="181">
        <f t="shared" si="4"/>
        <v>529.75540121230631</v>
      </c>
      <c r="BP146" s="33"/>
      <c r="BQ146" s="41" t="s">
        <v>738</v>
      </c>
      <c r="BR146" s="34"/>
    </row>
    <row r="147" spans="1:70" s="3" customFormat="1" ht="18.75" x14ac:dyDescent="0.25">
      <c r="A147" s="42"/>
      <c r="B147" s="43"/>
      <c r="C147" s="44" t="s">
        <v>4125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18.75" x14ac:dyDescent="0.25">
      <c r="A148" s="47"/>
      <c r="B148" s="48"/>
      <c r="C148" s="48"/>
      <c r="D148" s="48"/>
      <c r="E148" s="49" t="s">
        <v>4126</v>
      </c>
      <c r="F148" s="49"/>
      <c r="G148" s="50"/>
      <c r="H148" s="51"/>
      <c r="I148" s="17"/>
      <c r="J148" s="17"/>
      <c r="K148" s="17"/>
      <c r="L148" s="52">
        <v>15180.17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0" s="3" customFormat="1" ht="18.75" x14ac:dyDescent="0.25">
      <c r="A149" s="47"/>
      <c r="B149" s="48"/>
      <c r="C149" s="48"/>
      <c r="D149" s="48"/>
      <c r="E149" s="49" t="s">
        <v>4127</v>
      </c>
      <c r="F149" s="49"/>
      <c r="G149" s="50"/>
      <c r="H149" s="51"/>
      <c r="I149" s="17"/>
      <c r="J149" s="17"/>
      <c r="K149" s="17"/>
      <c r="L149" s="52">
        <v>7981.33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42483.23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67.5" x14ac:dyDescent="0.25">
      <c r="A151" s="35" t="s">
        <v>245</v>
      </c>
      <c r="B151" s="36" t="s">
        <v>2742</v>
      </c>
      <c r="C151" s="316" t="s">
        <v>2093</v>
      </c>
      <c r="D151" s="316"/>
      <c r="E151" s="316"/>
      <c r="F151" s="35" t="s">
        <v>265</v>
      </c>
      <c r="G151" s="38">
        <v>586.5</v>
      </c>
      <c r="H151" s="39">
        <v>23.04</v>
      </c>
      <c r="I151" s="39"/>
      <c r="J151" s="39">
        <v>23.04</v>
      </c>
      <c r="K151" s="37" t="s">
        <v>42</v>
      </c>
      <c r="L151" s="39">
        <v>115670.94</v>
      </c>
      <c r="M151" s="39"/>
      <c r="N151" s="40"/>
      <c r="O151" s="39">
        <v>115670.94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138473.71970284128</v>
      </c>
      <c r="W151" s="159">
        <v>1.2</v>
      </c>
      <c r="X151" s="158">
        <f t="shared" si="3"/>
        <v>166168.46364340952</v>
      </c>
      <c r="Y151" s="181">
        <f t="shared" si="4"/>
        <v>283.32218865031462</v>
      </c>
      <c r="BP151" s="33"/>
      <c r="BQ151" s="41" t="s">
        <v>2093</v>
      </c>
      <c r="BR151" s="34"/>
    </row>
    <row r="152" spans="1:70" s="3" customFormat="1" ht="18.75" x14ac:dyDescent="0.25">
      <c r="A152" s="42"/>
      <c r="B152" s="43"/>
      <c r="C152" s="44" t="s">
        <v>4128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3580</v>
      </c>
      <c r="C153" s="316" t="s">
        <v>2147</v>
      </c>
      <c r="D153" s="316"/>
      <c r="E153" s="316"/>
      <c r="F153" s="35" t="s">
        <v>437</v>
      </c>
      <c r="G153" s="55">
        <v>8</v>
      </c>
      <c r="H153" s="39">
        <v>3350.24</v>
      </c>
      <c r="I153" s="39"/>
      <c r="J153" s="39">
        <v>3350.24</v>
      </c>
      <c r="K153" s="37" t="s">
        <v>42</v>
      </c>
      <c r="L153" s="39">
        <v>229424.44</v>
      </c>
      <c r="M153" s="39"/>
      <c r="N153" s="40"/>
      <c r="O153" s="39">
        <v>229424.44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274652.00505452219</v>
      </c>
      <c r="W153" s="159">
        <v>1.2</v>
      </c>
      <c r="X153" s="158">
        <f t="shared" si="3"/>
        <v>329582.40606542659</v>
      </c>
      <c r="Y153" s="181">
        <f t="shared" si="4"/>
        <v>41197.800758178324</v>
      </c>
      <c r="BP153" s="33"/>
      <c r="BQ153" s="41" t="s">
        <v>2147</v>
      </c>
      <c r="BR153" s="34"/>
    </row>
    <row r="154" spans="1:70" s="3" customFormat="1" ht="67.5" x14ac:dyDescent="0.25">
      <c r="A154" s="35" t="s">
        <v>288</v>
      </c>
      <c r="B154" s="36" t="s">
        <v>3580</v>
      </c>
      <c r="C154" s="316" t="s">
        <v>2153</v>
      </c>
      <c r="D154" s="316"/>
      <c r="E154" s="316"/>
      <c r="F154" s="35" t="s">
        <v>437</v>
      </c>
      <c r="G154" s="55">
        <v>11</v>
      </c>
      <c r="H154" s="39">
        <v>17.04</v>
      </c>
      <c r="I154" s="39"/>
      <c r="J154" s="39">
        <v>17.04</v>
      </c>
      <c r="K154" s="37" t="s">
        <v>42</v>
      </c>
      <c r="L154" s="39">
        <v>1604.49</v>
      </c>
      <c r="M154" s="39"/>
      <c r="N154" s="40"/>
      <c r="O154" s="39">
        <v>1604.49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5"/>
        <v>1920.7909828173943</v>
      </c>
      <c r="W154" s="159">
        <v>1.2</v>
      </c>
      <c r="X154" s="158">
        <f t="shared" si="3"/>
        <v>2304.9491793808729</v>
      </c>
      <c r="Y154" s="181">
        <f t="shared" si="4"/>
        <v>209.54083448917027</v>
      </c>
      <c r="BP154" s="33"/>
      <c r="BQ154" s="41" t="s">
        <v>2153</v>
      </c>
      <c r="BR154" s="34"/>
    </row>
    <row r="155" spans="1:70" s="3" customFormat="1" ht="67.5" x14ac:dyDescent="0.25">
      <c r="A155" s="35" t="s">
        <v>300</v>
      </c>
      <c r="B155" s="36" t="s">
        <v>3580</v>
      </c>
      <c r="C155" s="316" t="s">
        <v>2155</v>
      </c>
      <c r="D155" s="316"/>
      <c r="E155" s="316"/>
      <c r="F155" s="35" t="s">
        <v>437</v>
      </c>
      <c r="G155" s="55">
        <v>11</v>
      </c>
      <c r="H155" s="39">
        <v>67.52</v>
      </c>
      <c r="I155" s="39"/>
      <c r="J155" s="39">
        <v>67.52</v>
      </c>
      <c r="K155" s="37" t="s">
        <v>42</v>
      </c>
      <c r="L155" s="39">
        <v>6357.68</v>
      </c>
      <c r="M155" s="39"/>
      <c r="N155" s="40"/>
      <c r="O155" s="39">
        <v>6357.68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5"/>
        <v>7611.0006392302175</v>
      </c>
      <c r="W155" s="159">
        <v>1.2</v>
      </c>
      <c r="X155" s="158">
        <f t="shared" si="3"/>
        <v>9133.2007670762614</v>
      </c>
      <c r="Y155" s="181">
        <f t="shared" si="4"/>
        <v>830.29097882511462</v>
      </c>
      <c r="BP155" s="33"/>
      <c r="BQ155" s="41" t="s">
        <v>2155</v>
      </c>
      <c r="BR155" s="34"/>
    </row>
    <row r="156" spans="1:70" s="3" customFormat="1" ht="67.5" x14ac:dyDescent="0.25">
      <c r="A156" s="35" t="s">
        <v>309</v>
      </c>
      <c r="B156" s="36" t="s">
        <v>2214</v>
      </c>
      <c r="C156" s="316" t="s">
        <v>2215</v>
      </c>
      <c r="D156" s="316"/>
      <c r="E156" s="316"/>
      <c r="F156" s="35" t="s">
        <v>739</v>
      </c>
      <c r="G156" s="38">
        <v>2.5</v>
      </c>
      <c r="H156" s="39" t="s">
        <v>2216</v>
      </c>
      <c r="I156" s="39" t="s">
        <v>2217</v>
      </c>
      <c r="J156" s="39">
        <v>422.51</v>
      </c>
      <c r="K156" s="37" t="s">
        <v>42</v>
      </c>
      <c r="L156" s="39">
        <v>83074.3</v>
      </c>
      <c r="M156" s="39">
        <v>16162.35</v>
      </c>
      <c r="N156" s="40" t="s">
        <v>4129</v>
      </c>
      <c r="O156" s="39">
        <v>9041.7099999999991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5"/>
        <v>10824.146636781694</v>
      </c>
      <c r="W156" s="159">
        <v>1.2</v>
      </c>
      <c r="X156" s="158">
        <f t="shared" si="3"/>
        <v>12988.975964138031</v>
      </c>
      <c r="Y156" s="181">
        <f t="shared" si="4"/>
        <v>5195.5903856552122</v>
      </c>
      <c r="BP156" s="33"/>
      <c r="BQ156" s="41" t="s">
        <v>2215</v>
      </c>
      <c r="BR156" s="34"/>
    </row>
    <row r="157" spans="1:70" s="3" customFormat="1" ht="18.75" x14ac:dyDescent="0.25">
      <c r="A157" s="42"/>
      <c r="B157" s="43"/>
      <c r="C157" s="44" t="s">
        <v>4130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18.75" x14ac:dyDescent="0.25">
      <c r="A158" s="47"/>
      <c r="B158" s="48"/>
      <c r="C158" s="48"/>
      <c r="D158" s="48"/>
      <c r="E158" s="49" t="s">
        <v>4131</v>
      </c>
      <c r="F158" s="49"/>
      <c r="G158" s="50"/>
      <c r="H158" s="51"/>
      <c r="I158" s="17"/>
      <c r="J158" s="17"/>
      <c r="K158" s="17"/>
      <c r="L158" s="52">
        <v>32384.75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  <c r="BR158" s="34"/>
    </row>
    <row r="159" spans="1:70" s="3" customFormat="1" ht="18.75" x14ac:dyDescent="0.25">
      <c r="A159" s="47"/>
      <c r="B159" s="48"/>
      <c r="C159" s="48"/>
      <c r="D159" s="48"/>
      <c r="E159" s="49" t="s">
        <v>4132</v>
      </c>
      <c r="F159" s="49"/>
      <c r="G159" s="50"/>
      <c r="H159" s="51"/>
      <c r="I159" s="17"/>
      <c r="J159" s="17"/>
      <c r="K159" s="17"/>
      <c r="L159" s="52">
        <v>17027.03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  <c r="BR159" s="34"/>
    </row>
    <row r="160" spans="1:70" s="3" customFormat="1" ht="18.75" x14ac:dyDescent="0.25">
      <c r="A160" s="47"/>
      <c r="B160" s="48"/>
      <c r="C160" s="48"/>
      <c r="D160" s="48"/>
      <c r="E160" s="49" t="s">
        <v>47</v>
      </c>
      <c r="F160" s="49"/>
      <c r="G160" s="50"/>
      <c r="H160" s="51"/>
      <c r="I160" s="17"/>
      <c r="J160" s="17"/>
      <c r="K160" s="17"/>
      <c r="L160" s="52">
        <v>132486.07999999999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/>
    </row>
    <row r="161" spans="1:70" s="3" customFormat="1" ht="67.5" x14ac:dyDescent="0.25">
      <c r="A161" s="35" t="s">
        <v>323</v>
      </c>
      <c r="B161" s="36" t="s">
        <v>2747</v>
      </c>
      <c r="C161" s="316" t="s">
        <v>2748</v>
      </c>
      <c r="D161" s="316"/>
      <c r="E161" s="316"/>
      <c r="F161" s="35" t="s">
        <v>265</v>
      </c>
      <c r="G161" s="55">
        <v>250</v>
      </c>
      <c r="H161" s="39">
        <v>2.36</v>
      </c>
      <c r="I161" s="39"/>
      <c r="J161" s="39">
        <v>2.36</v>
      </c>
      <c r="K161" s="37" t="s">
        <v>42</v>
      </c>
      <c r="L161" s="39">
        <v>5050.3999999999996</v>
      </c>
      <c r="M161" s="39"/>
      <c r="N161" s="40"/>
      <c r="O161" s="39">
        <v>5050.3999999999996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ref="V161:V222" si="6">O161*P161*Q161*R161*S161*T161*U161</f>
        <v>6046.0101213600383</v>
      </c>
      <c r="W161" s="159">
        <v>1.2</v>
      </c>
      <c r="X161" s="158">
        <f t="shared" ref="X161:X222" si="7">V161*W161</f>
        <v>7255.2121456320456</v>
      </c>
      <c r="Y161" s="181">
        <f t="shared" ref="Y161:Y222" si="8">X161/G161</f>
        <v>29.020848582528181</v>
      </c>
      <c r="BP161" s="33"/>
      <c r="BQ161" s="41" t="s">
        <v>2748</v>
      </c>
      <c r="BR161" s="34"/>
    </row>
    <row r="162" spans="1:70" s="3" customFormat="1" ht="67.5" x14ac:dyDescent="0.25">
      <c r="A162" s="35" t="s">
        <v>331</v>
      </c>
      <c r="B162" s="36" t="s">
        <v>2749</v>
      </c>
      <c r="C162" s="316" t="s">
        <v>2228</v>
      </c>
      <c r="D162" s="316"/>
      <c r="E162" s="316"/>
      <c r="F162" s="35" t="s">
        <v>437</v>
      </c>
      <c r="G162" s="55">
        <v>20</v>
      </c>
      <c r="H162" s="39">
        <v>0.41</v>
      </c>
      <c r="I162" s="39"/>
      <c r="J162" s="39">
        <v>0.41</v>
      </c>
      <c r="K162" s="37" t="s">
        <v>42</v>
      </c>
      <c r="L162" s="39">
        <v>70.19</v>
      </c>
      <c r="M162" s="39"/>
      <c r="N162" s="40"/>
      <c r="O162" s="39">
        <v>70.19</v>
      </c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>
        <f t="shared" si="6"/>
        <v>84.026898942313665</v>
      </c>
      <c r="W162" s="159">
        <v>1.2</v>
      </c>
      <c r="X162" s="158">
        <f t="shared" si="7"/>
        <v>100.83227873077639</v>
      </c>
      <c r="Y162" s="181">
        <f t="shared" si="8"/>
        <v>5.0416139365388197</v>
      </c>
      <c r="BP162" s="33"/>
      <c r="BQ162" s="41" t="s">
        <v>2228</v>
      </c>
      <c r="BR162" s="34"/>
    </row>
    <row r="163" spans="1:70" s="3" customFormat="1" ht="67.5" x14ac:dyDescent="0.25">
      <c r="A163" s="35" t="s">
        <v>335</v>
      </c>
      <c r="B163" s="36" t="s">
        <v>2749</v>
      </c>
      <c r="C163" s="316" t="s">
        <v>2230</v>
      </c>
      <c r="D163" s="316"/>
      <c r="E163" s="316"/>
      <c r="F163" s="35" t="s">
        <v>437</v>
      </c>
      <c r="G163" s="55">
        <v>20</v>
      </c>
      <c r="H163" s="39">
        <v>0.88</v>
      </c>
      <c r="I163" s="39"/>
      <c r="J163" s="39">
        <v>0.88</v>
      </c>
      <c r="K163" s="37" t="s">
        <v>42</v>
      </c>
      <c r="L163" s="39">
        <v>150.66</v>
      </c>
      <c r="M163" s="39"/>
      <c r="N163" s="40"/>
      <c r="O163" s="39">
        <v>150.66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6"/>
        <v>180.36034470222228</v>
      </c>
      <c r="W163" s="159">
        <v>1.2</v>
      </c>
      <c r="X163" s="158">
        <f t="shared" si="7"/>
        <v>216.43241364266672</v>
      </c>
      <c r="Y163" s="181">
        <f t="shared" si="8"/>
        <v>10.821620682133336</v>
      </c>
      <c r="BP163" s="33"/>
      <c r="BQ163" s="41" t="s">
        <v>2230</v>
      </c>
      <c r="BR163" s="34"/>
    </row>
    <row r="164" spans="1:70" s="3" customFormat="1" ht="67.5" x14ac:dyDescent="0.25">
      <c r="A164" s="35" t="s">
        <v>339</v>
      </c>
      <c r="B164" s="36" t="s">
        <v>2750</v>
      </c>
      <c r="C164" s="316" t="s">
        <v>2195</v>
      </c>
      <c r="D164" s="316"/>
      <c r="E164" s="316"/>
      <c r="F164" s="35" t="s">
        <v>437</v>
      </c>
      <c r="G164" s="55">
        <v>500</v>
      </c>
      <c r="H164" s="39">
        <v>2.74</v>
      </c>
      <c r="I164" s="39"/>
      <c r="J164" s="39">
        <v>2.74</v>
      </c>
      <c r="K164" s="37" t="s">
        <v>42</v>
      </c>
      <c r="L164" s="39">
        <v>11727.2</v>
      </c>
      <c r="M164" s="39"/>
      <c r="N164" s="40"/>
      <c r="O164" s="39">
        <v>11727.2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14039.040451293647</v>
      </c>
      <c r="W164" s="159">
        <v>1.2</v>
      </c>
      <c r="X164" s="158">
        <f t="shared" si="7"/>
        <v>16846.848541552376</v>
      </c>
      <c r="Y164" s="181">
        <f t="shared" si="8"/>
        <v>33.693697083104752</v>
      </c>
      <c r="BP164" s="33"/>
      <c r="BQ164" s="41" t="s">
        <v>2195</v>
      </c>
      <c r="BR164" s="34"/>
    </row>
    <row r="165" spans="1:70" s="3" customFormat="1" ht="67.5" x14ac:dyDescent="0.25">
      <c r="A165" s="35" t="s">
        <v>342</v>
      </c>
      <c r="B165" s="36" t="s">
        <v>2750</v>
      </c>
      <c r="C165" s="316" t="s">
        <v>2197</v>
      </c>
      <c r="D165" s="316"/>
      <c r="E165" s="316"/>
      <c r="F165" s="35" t="s">
        <v>437</v>
      </c>
      <c r="G165" s="55">
        <v>22</v>
      </c>
      <c r="H165" s="39">
        <v>3.52</v>
      </c>
      <c r="I165" s="39"/>
      <c r="J165" s="39">
        <v>3.52</v>
      </c>
      <c r="K165" s="37" t="s">
        <v>42</v>
      </c>
      <c r="L165" s="39">
        <v>662.89</v>
      </c>
      <c r="M165" s="39"/>
      <c r="N165" s="40"/>
      <c r="O165" s="39">
        <v>662.89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6"/>
        <v>793.56875680111591</v>
      </c>
      <c r="W165" s="159">
        <v>1.2</v>
      </c>
      <c r="X165" s="158">
        <f t="shared" si="7"/>
        <v>952.28250816133902</v>
      </c>
      <c r="Y165" s="181">
        <f t="shared" si="8"/>
        <v>43.285568552788135</v>
      </c>
      <c r="BP165" s="33"/>
      <c r="BQ165" s="41" t="s">
        <v>2197</v>
      </c>
      <c r="BR165" s="34"/>
    </row>
    <row r="166" spans="1:70" s="3" customFormat="1" ht="67.5" x14ac:dyDescent="0.25">
      <c r="A166" s="35" t="s">
        <v>350</v>
      </c>
      <c r="B166" s="36" t="s">
        <v>2751</v>
      </c>
      <c r="C166" s="316" t="s">
        <v>2208</v>
      </c>
      <c r="D166" s="316"/>
      <c r="E166" s="316"/>
      <c r="F166" s="35" t="s">
        <v>265</v>
      </c>
      <c r="G166" s="55">
        <v>475</v>
      </c>
      <c r="H166" s="39">
        <v>25.52</v>
      </c>
      <c r="I166" s="39"/>
      <c r="J166" s="39">
        <v>25.52</v>
      </c>
      <c r="K166" s="37" t="s">
        <v>42</v>
      </c>
      <c r="L166" s="39">
        <v>103764.32</v>
      </c>
      <c r="M166" s="39"/>
      <c r="N166" s="40"/>
      <c r="O166" s="39">
        <v>103764.32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124219.88930699386</v>
      </c>
      <c r="W166" s="159">
        <v>1.2</v>
      </c>
      <c r="X166" s="158">
        <f t="shared" si="7"/>
        <v>149063.86716839264</v>
      </c>
      <c r="Y166" s="181">
        <f t="shared" si="8"/>
        <v>313.81866772293188</v>
      </c>
      <c r="BP166" s="33"/>
      <c r="BQ166" s="41" t="s">
        <v>2208</v>
      </c>
      <c r="BR166" s="34"/>
    </row>
    <row r="167" spans="1:70" s="3" customFormat="1" ht="67.5" x14ac:dyDescent="0.25">
      <c r="A167" s="35" t="s">
        <v>353</v>
      </c>
      <c r="B167" s="36" t="s">
        <v>2752</v>
      </c>
      <c r="C167" s="316" t="s">
        <v>2205</v>
      </c>
      <c r="D167" s="316"/>
      <c r="E167" s="316"/>
      <c r="F167" s="35" t="s">
        <v>437</v>
      </c>
      <c r="G167" s="55">
        <v>950</v>
      </c>
      <c r="H167" s="39">
        <v>0.08</v>
      </c>
      <c r="I167" s="39"/>
      <c r="J167" s="39">
        <v>0.08</v>
      </c>
      <c r="K167" s="37" t="s">
        <v>42</v>
      </c>
      <c r="L167" s="39">
        <v>650.55999999999995</v>
      </c>
      <c r="M167" s="39"/>
      <c r="N167" s="40"/>
      <c r="O167" s="39">
        <v>650.55999999999995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778.80808342942862</v>
      </c>
      <c r="W167" s="159">
        <v>1.2</v>
      </c>
      <c r="X167" s="158">
        <f t="shared" si="7"/>
        <v>934.56970011531428</v>
      </c>
      <c r="Y167" s="181">
        <f t="shared" si="8"/>
        <v>0.98375757906875183</v>
      </c>
      <c r="BP167" s="33"/>
      <c r="BQ167" s="41" t="s">
        <v>2205</v>
      </c>
      <c r="BR167" s="34"/>
    </row>
    <row r="168" spans="1:70" s="3" customFormat="1" ht="67.5" x14ac:dyDescent="0.25">
      <c r="A168" s="35" t="s">
        <v>355</v>
      </c>
      <c r="B168" s="36" t="s">
        <v>324</v>
      </c>
      <c r="C168" s="316" t="s">
        <v>325</v>
      </c>
      <c r="D168" s="316"/>
      <c r="E168" s="316"/>
      <c r="F168" s="35" t="s">
        <v>326</v>
      </c>
      <c r="G168" s="55">
        <v>5</v>
      </c>
      <c r="H168" s="39" t="s">
        <v>1204</v>
      </c>
      <c r="I168" s="39"/>
      <c r="J168" s="39">
        <v>1.55</v>
      </c>
      <c r="K168" s="37" t="s">
        <v>42</v>
      </c>
      <c r="L168" s="39">
        <v>964.1</v>
      </c>
      <c r="M168" s="39">
        <v>897.76</v>
      </c>
      <c r="N168" s="40"/>
      <c r="O168" s="39">
        <v>66.34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6"/>
        <v>79.417929560237795</v>
      </c>
      <c r="W168" s="159">
        <v>1.2</v>
      </c>
      <c r="X168" s="158">
        <f t="shared" si="7"/>
        <v>95.301515472285345</v>
      </c>
      <c r="Y168" s="181">
        <f t="shared" si="8"/>
        <v>19.060303094457069</v>
      </c>
      <c r="BP168" s="33"/>
      <c r="BQ168" s="41" t="s">
        <v>325</v>
      </c>
      <c r="BR168" s="34"/>
    </row>
    <row r="169" spans="1:70" s="3" customFormat="1" ht="18.75" x14ac:dyDescent="0.25">
      <c r="A169" s="47"/>
      <c r="B169" s="48"/>
      <c r="C169" s="48"/>
      <c r="D169" s="48"/>
      <c r="E169" s="49" t="s">
        <v>4035</v>
      </c>
      <c r="F169" s="49"/>
      <c r="G169" s="50"/>
      <c r="H169" s="51"/>
      <c r="I169" s="17"/>
      <c r="J169" s="17"/>
      <c r="K169" s="17"/>
      <c r="L169" s="52">
        <v>870.83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18.75" x14ac:dyDescent="0.25">
      <c r="A170" s="47"/>
      <c r="B170" s="48"/>
      <c r="C170" s="48"/>
      <c r="D170" s="48"/>
      <c r="E170" s="49" t="s">
        <v>4036</v>
      </c>
      <c r="F170" s="49"/>
      <c r="G170" s="50"/>
      <c r="H170" s="51"/>
      <c r="I170" s="17"/>
      <c r="J170" s="17"/>
      <c r="K170" s="17"/>
      <c r="L170" s="52">
        <v>457.86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2292.79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67.5" x14ac:dyDescent="0.25">
      <c r="A172" s="35" t="s">
        <v>363</v>
      </c>
      <c r="B172" s="36" t="s">
        <v>2755</v>
      </c>
      <c r="C172" s="316" t="s">
        <v>2756</v>
      </c>
      <c r="D172" s="316"/>
      <c r="E172" s="316"/>
      <c r="F172" s="35" t="s">
        <v>437</v>
      </c>
      <c r="G172" s="55">
        <v>5</v>
      </c>
      <c r="H172" s="39">
        <v>56.6</v>
      </c>
      <c r="I172" s="39"/>
      <c r="J172" s="39">
        <v>56.6</v>
      </c>
      <c r="K172" s="37" t="s">
        <v>42</v>
      </c>
      <c r="L172" s="39">
        <v>2422.48</v>
      </c>
      <c r="M172" s="39"/>
      <c r="N172" s="40"/>
      <c r="O172" s="39">
        <v>2422.48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2900.0353632964247</v>
      </c>
      <c r="W172" s="159">
        <v>1.2</v>
      </c>
      <c r="X172" s="158">
        <f t="shared" si="7"/>
        <v>3480.0424359557096</v>
      </c>
      <c r="Y172" s="181">
        <f t="shared" si="8"/>
        <v>696.00848719114197</v>
      </c>
      <c r="BP172" s="33"/>
      <c r="BQ172" s="41" t="s">
        <v>2756</v>
      </c>
      <c r="BR172" s="34"/>
    </row>
    <row r="173" spans="1:70" s="3" customFormat="1" ht="67.5" x14ac:dyDescent="0.25">
      <c r="A173" s="35" t="s">
        <v>1176</v>
      </c>
      <c r="B173" s="36" t="s">
        <v>1523</v>
      </c>
      <c r="C173" s="316" t="s">
        <v>1524</v>
      </c>
      <c r="D173" s="316"/>
      <c r="E173" s="316"/>
      <c r="F173" s="35" t="s">
        <v>238</v>
      </c>
      <c r="G173" s="38">
        <v>3.6</v>
      </c>
      <c r="H173" s="39" t="s">
        <v>1525</v>
      </c>
      <c r="I173" s="39" t="s">
        <v>1526</v>
      </c>
      <c r="J173" s="39">
        <v>603.04999999999995</v>
      </c>
      <c r="K173" s="37" t="s">
        <v>42</v>
      </c>
      <c r="L173" s="39">
        <v>73011.14</v>
      </c>
      <c r="M173" s="39">
        <v>46167</v>
      </c>
      <c r="N173" s="40" t="s">
        <v>4133</v>
      </c>
      <c r="O173" s="39">
        <v>18583.59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6"/>
        <v>22247.064238714789</v>
      </c>
      <c r="W173" s="159">
        <v>1.2</v>
      </c>
      <c r="X173" s="158">
        <f t="shared" si="7"/>
        <v>26696.477086457748</v>
      </c>
      <c r="Y173" s="181">
        <f t="shared" si="8"/>
        <v>7415.6880795715961</v>
      </c>
      <c r="BP173" s="33"/>
      <c r="BQ173" s="41" t="s">
        <v>1524</v>
      </c>
      <c r="BR173" s="34"/>
    </row>
    <row r="174" spans="1:70" s="3" customFormat="1" ht="18.75" x14ac:dyDescent="0.25">
      <c r="A174" s="42"/>
      <c r="B174" s="43"/>
      <c r="C174" s="44" t="s">
        <v>4134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  <c r="BR174" s="34"/>
    </row>
    <row r="175" spans="1:70" s="3" customFormat="1" ht="18.75" x14ac:dyDescent="0.25">
      <c r="A175" s="47"/>
      <c r="B175" s="48"/>
      <c r="C175" s="48"/>
      <c r="D175" s="48"/>
      <c r="E175" s="49" t="s">
        <v>4135</v>
      </c>
      <c r="F175" s="49"/>
      <c r="G175" s="50"/>
      <c r="H175" s="51"/>
      <c r="I175" s="17"/>
      <c r="J175" s="17"/>
      <c r="K175" s="17"/>
      <c r="L175" s="52">
        <v>45181.89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  <c r="BR175" s="34"/>
    </row>
    <row r="176" spans="1:70" s="3" customFormat="1" ht="18.75" x14ac:dyDescent="0.25">
      <c r="A176" s="47"/>
      <c r="B176" s="48"/>
      <c r="C176" s="48"/>
      <c r="D176" s="48"/>
      <c r="E176" s="49" t="s">
        <v>4136</v>
      </c>
      <c r="F176" s="49"/>
      <c r="G176" s="50"/>
      <c r="H176" s="51"/>
      <c r="I176" s="17"/>
      <c r="J176" s="17"/>
      <c r="K176" s="17"/>
      <c r="L176" s="52">
        <v>23755.43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x14ac:dyDescent="0.25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141948.46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67.5" x14ac:dyDescent="0.25">
      <c r="A178" s="35" t="s">
        <v>371</v>
      </c>
      <c r="B178" s="36" t="s">
        <v>2045</v>
      </c>
      <c r="C178" s="316" t="s">
        <v>2757</v>
      </c>
      <c r="D178" s="316"/>
      <c r="E178" s="316"/>
      <c r="F178" s="35" t="s">
        <v>265</v>
      </c>
      <c r="G178" s="55">
        <v>360</v>
      </c>
      <c r="H178" s="39">
        <v>472.96</v>
      </c>
      <c r="I178" s="39"/>
      <c r="J178" s="39">
        <v>472.96</v>
      </c>
      <c r="K178" s="37" t="s">
        <v>42</v>
      </c>
      <c r="L178" s="39">
        <v>1457473.54</v>
      </c>
      <c r="M178" s="39"/>
      <c r="N178" s="40"/>
      <c r="O178" s="39">
        <v>1457473.54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6"/>
        <v>1744792.4470248783</v>
      </c>
      <c r="W178" s="159">
        <v>1.2</v>
      </c>
      <c r="X178" s="158">
        <f t="shared" si="7"/>
        <v>2093750.936429854</v>
      </c>
      <c r="Y178" s="181">
        <f t="shared" si="8"/>
        <v>5815.9748234162607</v>
      </c>
      <c r="BP178" s="33"/>
      <c r="BQ178" s="41" t="s">
        <v>2757</v>
      </c>
      <c r="BR178" s="34"/>
    </row>
    <row r="179" spans="1:70" s="3" customFormat="1" ht="18.75" x14ac:dyDescent="0.25">
      <c r="A179" s="351" t="s">
        <v>1461</v>
      </c>
      <c r="B179" s="352"/>
      <c r="C179" s="352"/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3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  <c r="BR179" s="34" t="s">
        <v>1461</v>
      </c>
    </row>
    <row r="180" spans="1:70" s="3" customFormat="1" ht="67.5" x14ac:dyDescent="0.25">
      <c r="A180" s="35" t="s">
        <v>381</v>
      </c>
      <c r="B180" s="36" t="s">
        <v>372</v>
      </c>
      <c r="C180" s="316" t="s">
        <v>373</v>
      </c>
      <c r="D180" s="316"/>
      <c r="E180" s="316"/>
      <c r="F180" s="35" t="s">
        <v>374</v>
      </c>
      <c r="G180" s="57">
        <v>1.323062</v>
      </c>
      <c r="H180" s="39" t="s">
        <v>1462</v>
      </c>
      <c r="I180" s="39" t="s">
        <v>376</v>
      </c>
      <c r="J180" s="39">
        <v>57.29</v>
      </c>
      <c r="K180" s="37" t="s">
        <v>42</v>
      </c>
      <c r="L180" s="39">
        <v>42646.01</v>
      </c>
      <c r="M180" s="39">
        <v>34655.620000000003</v>
      </c>
      <c r="N180" s="40" t="s">
        <v>4037</v>
      </c>
      <c r="O180" s="39">
        <v>648.95000000000005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776.88069623328795</v>
      </c>
      <c r="W180" s="159">
        <v>1.2</v>
      </c>
      <c r="X180" s="158">
        <f t="shared" si="7"/>
        <v>932.25683547994549</v>
      </c>
      <c r="Y180" s="181">
        <f t="shared" si="8"/>
        <v>704.62067195637508</v>
      </c>
      <c r="BP180" s="33"/>
      <c r="BQ180" s="41" t="s">
        <v>373</v>
      </c>
      <c r="BR180" s="34"/>
    </row>
    <row r="181" spans="1:70" s="3" customFormat="1" ht="18.75" x14ac:dyDescent="0.25">
      <c r="A181" s="42"/>
      <c r="B181" s="43"/>
      <c r="C181" s="44" t="s">
        <v>4038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  <c r="BR181" s="34"/>
    </row>
    <row r="182" spans="1:70" s="3" customFormat="1" ht="18.75" x14ac:dyDescent="0.25">
      <c r="A182" s="47"/>
      <c r="B182" s="48"/>
      <c r="C182" s="48"/>
      <c r="D182" s="48"/>
      <c r="E182" s="49" t="s">
        <v>4039</v>
      </c>
      <c r="F182" s="49"/>
      <c r="G182" s="50"/>
      <c r="H182" s="51"/>
      <c r="I182" s="17"/>
      <c r="J182" s="17"/>
      <c r="K182" s="17"/>
      <c r="L182" s="52">
        <v>34635.440000000002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/>
    </row>
    <row r="183" spans="1:70" s="3" customFormat="1" ht="18.75" x14ac:dyDescent="0.25">
      <c r="A183" s="47"/>
      <c r="B183" s="48"/>
      <c r="C183" s="48"/>
      <c r="D183" s="48"/>
      <c r="E183" s="49" t="s">
        <v>4040</v>
      </c>
      <c r="F183" s="49"/>
      <c r="G183" s="50"/>
      <c r="H183" s="51"/>
      <c r="I183" s="17"/>
      <c r="J183" s="17"/>
      <c r="K183" s="17"/>
      <c r="L183" s="52">
        <v>18210.39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  <c r="BR183" s="34"/>
    </row>
    <row r="184" spans="1:70" s="3" customFormat="1" ht="18.7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95491.839999999997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67.5" x14ac:dyDescent="0.25">
      <c r="A185" s="35" t="s">
        <v>384</v>
      </c>
      <c r="B185" s="36" t="s">
        <v>2762</v>
      </c>
      <c r="C185" s="316" t="s">
        <v>1470</v>
      </c>
      <c r="D185" s="316"/>
      <c r="E185" s="316"/>
      <c r="F185" s="35" t="s">
        <v>437</v>
      </c>
      <c r="G185" s="57">
        <v>31.666667</v>
      </c>
      <c r="H185" s="39">
        <v>2143.1</v>
      </c>
      <c r="I185" s="39"/>
      <c r="J185" s="39">
        <v>2143.1</v>
      </c>
      <c r="K185" s="37" t="s">
        <v>42</v>
      </c>
      <c r="L185" s="39">
        <v>580922.98</v>
      </c>
      <c r="M185" s="39"/>
      <c r="N185" s="40"/>
      <c r="O185" s="39">
        <v>580922.98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6"/>
        <v>695443.17614656955</v>
      </c>
      <c r="W185" s="159">
        <v>1.2</v>
      </c>
      <c r="X185" s="158">
        <f t="shared" si="7"/>
        <v>834531.81137588341</v>
      </c>
      <c r="Y185" s="181">
        <f t="shared" si="8"/>
        <v>26353.635871305414</v>
      </c>
      <c r="BP185" s="33"/>
      <c r="BQ185" s="41" t="s">
        <v>1470</v>
      </c>
      <c r="BR185" s="34"/>
    </row>
    <row r="186" spans="1:70" s="3" customFormat="1" ht="18.75" x14ac:dyDescent="0.25">
      <c r="A186" s="42"/>
      <c r="B186" s="43"/>
      <c r="C186" s="44" t="s">
        <v>2763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6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  <c r="BR186" s="34"/>
    </row>
    <row r="187" spans="1:70" s="3" customFormat="1" ht="67.5" x14ac:dyDescent="0.25">
      <c r="A187" s="35" t="s">
        <v>386</v>
      </c>
      <c r="B187" s="36" t="s">
        <v>2762</v>
      </c>
      <c r="C187" s="316" t="s">
        <v>2764</v>
      </c>
      <c r="D187" s="316"/>
      <c r="E187" s="316"/>
      <c r="F187" s="35" t="s">
        <v>437</v>
      </c>
      <c r="G187" s="55">
        <v>65</v>
      </c>
      <c r="H187" s="39">
        <v>116.71</v>
      </c>
      <c r="I187" s="39"/>
      <c r="J187" s="39">
        <v>116.71</v>
      </c>
      <c r="K187" s="37" t="s">
        <v>42</v>
      </c>
      <c r="L187" s="39">
        <v>64937.440000000002</v>
      </c>
      <c r="M187" s="39"/>
      <c r="N187" s="40"/>
      <c r="O187" s="39">
        <v>64937.440000000002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77738.876028673025</v>
      </c>
      <c r="W187" s="159">
        <v>1.2</v>
      </c>
      <c r="X187" s="158">
        <f t="shared" si="7"/>
        <v>93286.651234407633</v>
      </c>
      <c r="Y187" s="181">
        <f t="shared" si="8"/>
        <v>1435.1792497601175</v>
      </c>
      <c r="BP187" s="33"/>
      <c r="BQ187" s="41" t="s">
        <v>2764</v>
      </c>
      <c r="BR187" s="34"/>
    </row>
    <row r="188" spans="1:70" s="3" customFormat="1" ht="67.5" x14ac:dyDescent="0.25">
      <c r="A188" s="35" t="s">
        <v>388</v>
      </c>
      <c r="B188" s="36" t="s">
        <v>2762</v>
      </c>
      <c r="C188" s="316" t="s">
        <v>1476</v>
      </c>
      <c r="D188" s="316"/>
      <c r="E188" s="316"/>
      <c r="F188" s="35" t="s">
        <v>437</v>
      </c>
      <c r="G188" s="55">
        <v>5</v>
      </c>
      <c r="H188" s="39">
        <v>52.35</v>
      </c>
      <c r="I188" s="39"/>
      <c r="J188" s="39">
        <v>52.35</v>
      </c>
      <c r="K188" s="37" t="s">
        <v>42</v>
      </c>
      <c r="L188" s="39">
        <v>2240.58</v>
      </c>
      <c r="M188" s="39"/>
      <c r="N188" s="40"/>
      <c r="O188" s="39">
        <v>2240.58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2682.2765241796446</v>
      </c>
      <c r="W188" s="159">
        <v>1.2</v>
      </c>
      <c r="X188" s="158">
        <f t="shared" si="7"/>
        <v>3218.7318290155736</v>
      </c>
      <c r="Y188" s="181">
        <f t="shared" si="8"/>
        <v>643.74636580311471</v>
      </c>
      <c r="BP188" s="33"/>
      <c r="BQ188" s="41" t="s">
        <v>1476</v>
      </c>
      <c r="BR188" s="34"/>
    </row>
    <row r="189" spans="1:70" s="3" customFormat="1" ht="67.5" x14ac:dyDescent="0.25">
      <c r="A189" s="35" t="s">
        <v>391</v>
      </c>
      <c r="B189" s="36" t="s">
        <v>1467</v>
      </c>
      <c r="C189" s="316" t="s">
        <v>4041</v>
      </c>
      <c r="D189" s="316"/>
      <c r="E189" s="316"/>
      <c r="F189" s="35" t="s">
        <v>437</v>
      </c>
      <c r="G189" s="55">
        <v>5</v>
      </c>
      <c r="H189" s="39">
        <v>154.41999999999999</v>
      </c>
      <c r="I189" s="39"/>
      <c r="J189" s="39">
        <v>154.41999999999999</v>
      </c>
      <c r="K189" s="37" t="s">
        <v>42</v>
      </c>
      <c r="L189" s="39">
        <v>6609.18</v>
      </c>
      <c r="M189" s="39"/>
      <c r="N189" s="40"/>
      <c r="O189" s="39">
        <v>6609.18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7912.0800676956951</v>
      </c>
      <c r="W189" s="159">
        <v>1.2</v>
      </c>
      <c r="X189" s="158">
        <f t="shared" si="7"/>
        <v>9494.4960812348345</v>
      </c>
      <c r="Y189" s="181">
        <f t="shared" si="8"/>
        <v>1898.8992162469669</v>
      </c>
      <c r="BP189" s="33"/>
      <c r="BQ189" s="41" t="s">
        <v>4041</v>
      </c>
      <c r="BR189" s="34"/>
    </row>
    <row r="190" spans="1:70" s="3" customFormat="1" ht="67.5" x14ac:dyDescent="0.25">
      <c r="A190" s="35" t="s">
        <v>393</v>
      </c>
      <c r="B190" s="36" t="s">
        <v>1481</v>
      </c>
      <c r="C190" s="316" t="s">
        <v>4042</v>
      </c>
      <c r="D190" s="316"/>
      <c r="E190" s="316"/>
      <c r="F190" s="35" t="s">
        <v>437</v>
      </c>
      <c r="G190" s="55">
        <v>64</v>
      </c>
      <c r="H190" s="39">
        <v>291.27</v>
      </c>
      <c r="I190" s="39"/>
      <c r="J190" s="39">
        <v>291.27</v>
      </c>
      <c r="K190" s="37" t="s">
        <v>42</v>
      </c>
      <c r="L190" s="39">
        <v>159569.35999999999</v>
      </c>
      <c r="M190" s="39"/>
      <c r="N190" s="40"/>
      <c r="O190" s="39">
        <v>159569.35999999999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6"/>
        <v>191026.05053440196</v>
      </c>
      <c r="W190" s="159">
        <v>1.2</v>
      </c>
      <c r="X190" s="158">
        <f t="shared" si="7"/>
        <v>229231.26064128234</v>
      </c>
      <c r="Y190" s="181">
        <f t="shared" si="8"/>
        <v>3581.7384475200365</v>
      </c>
      <c r="BP190" s="33"/>
      <c r="BQ190" s="41" t="s">
        <v>4042</v>
      </c>
      <c r="BR190" s="34"/>
    </row>
    <row r="191" spans="1:70" s="3" customFormat="1" ht="67.5" x14ac:dyDescent="0.25">
      <c r="A191" s="35" t="s">
        <v>395</v>
      </c>
      <c r="B191" s="36" t="s">
        <v>1557</v>
      </c>
      <c r="C191" s="316" t="s">
        <v>2765</v>
      </c>
      <c r="D191" s="316"/>
      <c r="E191" s="316"/>
      <c r="F191" s="35" t="s">
        <v>437</v>
      </c>
      <c r="G191" s="55">
        <v>128</v>
      </c>
      <c r="H191" s="39">
        <v>8.49</v>
      </c>
      <c r="I191" s="39"/>
      <c r="J191" s="39">
        <v>8.49</v>
      </c>
      <c r="K191" s="37" t="s">
        <v>42</v>
      </c>
      <c r="L191" s="39">
        <v>9302.32</v>
      </c>
      <c r="M191" s="39"/>
      <c r="N191" s="40"/>
      <c r="O191" s="39">
        <v>9302.32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6"/>
        <v>11136.131964226579</v>
      </c>
      <c r="W191" s="159">
        <v>1.2</v>
      </c>
      <c r="X191" s="158">
        <f t="shared" si="7"/>
        <v>13363.358357071895</v>
      </c>
      <c r="Y191" s="181">
        <f t="shared" si="8"/>
        <v>104.40123716462418</v>
      </c>
      <c r="BP191" s="33"/>
      <c r="BQ191" s="41" t="s">
        <v>2765</v>
      </c>
      <c r="BR191" s="34"/>
    </row>
    <row r="192" spans="1:70" s="3" customFormat="1" ht="67.5" x14ac:dyDescent="0.25">
      <c r="A192" s="35" t="s">
        <v>397</v>
      </c>
      <c r="B192" s="36" t="s">
        <v>1542</v>
      </c>
      <c r="C192" s="316" t="s">
        <v>4043</v>
      </c>
      <c r="D192" s="316"/>
      <c r="E192" s="316"/>
      <c r="F192" s="35" t="s">
        <v>184</v>
      </c>
      <c r="G192" s="55">
        <v>900</v>
      </c>
      <c r="H192" s="39">
        <v>4.17</v>
      </c>
      <c r="I192" s="39"/>
      <c r="J192" s="39">
        <v>4.17</v>
      </c>
      <c r="K192" s="37" t="s">
        <v>42</v>
      </c>
      <c r="L192" s="39">
        <v>32125.68</v>
      </c>
      <c r="M192" s="39"/>
      <c r="N192" s="40"/>
      <c r="O192" s="39">
        <v>32125.68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38458.772856719028</v>
      </c>
      <c r="W192" s="159">
        <v>1.2</v>
      </c>
      <c r="X192" s="158">
        <f t="shared" si="7"/>
        <v>46150.527428062829</v>
      </c>
      <c r="Y192" s="181">
        <f t="shared" si="8"/>
        <v>51.278363808958701</v>
      </c>
      <c r="BP192" s="33"/>
      <c r="BQ192" s="41" t="s">
        <v>4043</v>
      </c>
      <c r="BR192" s="34"/>
    </row>
    <row r="193" spans="1:70" s="3" customFormat="1" ht="67.5" x14ac:dyDescent="0.25">
      <c r="A193" s="35" t="s">
        <v>399</v>
      </c>
      <c r="B193" s="36" t="s">
        <v>1544</v>
      </c>
      <c r="C193" s="316" t="s">
        <v>4044</v>
      </c>
      <c r="D193" s="316"/>
      <c r="E193" s="316"/>
      <c r="F193" s="35" t="s">
        <v>184</v>
      </c>
      <c r="G193" s="55">
        <v>900</v>
      </c>
      <c r="H193" s="39">
        <v>1.17</v>
      </c>
      <c r="I193" s="39"/>
      <c r="J193" s="39">
        <v>1.17</v>
      </c>
      <c r="K193" s="37" t="s">
        <v>42</v>
      </c>
      <c r="L193" s="39">
        <v>9013.68</v>
      </c>
      <c r="M193" s="39"/>
      <c r="N193" s="40"/>
      <c r="O193" s="39">
        <v>9013.68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6"/>
        <v>10790.590945410377</v>
      </c>
      <c r="W193" s="159">
        <v>1.2</v>
      </c>
      <c r="X193" s="158">
        <f t="shared" si="7"/>
        <v>12948.709134492452</v>
      </c>
      <c r="Y193" s="181">
        <f t="shared" si="8"/>
        <v>14.387454593880502</v>
      </c>
      <c r="BP193" s="33"/>
      <c r="BQ193" s="41" t="s">
        <v>4044</v>
      </c>
      <c r="BR193" s="34"/>
    </row>
    <row r="194" spans="1:70" s="3" customFormat="1" ht="67.5" x14ac:dyDescent="0.25">
      <c r="A194" s="35" t="s">
        <v>401</v>
      </c>
      <c r="B194" s="36" t="s">
        <v>1546</v>
      </c>
      <c r="C194" s="316" t="s">
        <v>1547</v>
      </c>
      <c r="D194" s="316"/>
      <c r="E194" s="316"/>
      <c r="F194" s="35" t="s">
        <v>184</v>
      </c>
      <c r="G194" s="55">
        <v>900</v>
      </c>
      <c r="H194" s="39">
        <v>0.34</v>
      </c>
      <c r="I194" s="39"/>
      <c r="J194" s="39">
        <v>0.34</v>
      </c>
      <c r="K194" s="37" t="s">
        <v>42</v>
      </c>
      <c r="L194" s="39">
        <v>2619.36</v>
      </c>
      <c r="M194" s="39"/>
      <c r="N194" s="40"/>
      <c r="O194" s="39">
        <v>2619.36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3135.7272832816475</v>
      </c>
      <c r="W194" s="159">
        <v>1.2</v>
      </c>
      <c r="X194" s="158">
        <f t="shared" si="7"/>
        <v>3762.8727399379768</v>
      </c>
      <c r="Y194" s="181">
        <f t="shared" si="8"/>
        <v>4.1809697110421968</v>
      </c>
      <c r="BP194" s="33"/>
      <c r="BQ194" s="41" t="s">
        <v>1547</v>
      </c>
      <c r="BR194" s="34"/>
    </row>
    <row r="195" spans="1:70" s="3" customFormat="1" ht="67.5" x14ac:dyDescent="0.25">
      <c r="A195" s="35" t="s">
        <v>403</v>
      </c>
      <c r="B195" s="36" t="s">
        <v>1542</v>
      </c>
      <c r="C195" s="316" t="s">
        <v>4045</v>
      </c>
      <c r="D195" s="316"/>
      <c r="E195" s="316"/>
      <c r="F195" s="35" t="s">
        <v>184</v>
      </c>
      <c r="G195" s="55">
        <v>128</v>
      </c>
      <c r="H195" s="39">
        <v>318.12</v>
      </c>
      <c r="I195" s="39"/>
      <c r="J195" s="39">
        <v>318.12</v>
      </c>
      <c r="K195" s="37" t="s">
        <v>42</v>
      </c>
      <c r="L195" s="39">
        <v>348557.72</v>
      </c>
      <c r="M195" s="39"/>
      <c r="N195" s="40"/>
      <c r="O195" s="39">
        <v>348557.72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417270.61282238597</v>
      </c>
      <c r="W195" s="159">
        <v>1.2</v>
      </c>
      <c r="X195" s="158">
        <f t="shared" si="7"/>
        <v>500724.73538686312</v>
      </c>
      <c r="Y195" s="181">
        <f t="shared" si="8"/>
        <v>3911.9119952098681</v>
      </c>
      <c r="BP195" s="33"/>
      <c r="BQ195" s="41" t="s">
        <v>4045</v>
      </c>
      <c r="BR195" s="34"/>
    </row>
    <row r="196" spans="1:70" s="3" customFormat="1" ht="67.5" x14ac:dyDescent="0.25">
      <c r="A196" s="35" t="s">
        <v>405</v>
      </c>
      <c r="B196" s="36" t="s">
        <v>1544</v>
      </c>
      <c r="C196" s="316" t="s">
        <v>4046</v>
      </c>
      <c r="D196" s="316"/>
      <c r="E196" s="316"/>
      <c r="F196" s="35" t="s">
        <v>184</v>
      </c>
      <c r="G196" s="55">
        <v>128</v>
      </c>
      <c r="H196" s="39">
        <v>85.17</v>
      </c>
      <c r="I196" s="39"/>
      <c r="J196" s="39">
        <v>85.17</v>
      </c>
      <c r="K196" s="37" t="s">
        <v>42</v>
      </c>
      <c r="L196" s="39">
        <v>93319.07</v>
      </c>
      <c r="M196" s="39"/>
      <c r="N196" s="40"/>
      <c r="O196" s="39">
        <v>93319.07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6"/>
        <v>111715.51594644105</v>
      </c>
      <c r="W196" s="159">
        <v>1.2</v>
      </c>
      <c r="X196" s="158">
        <f t="shared" si="7"/>
        <v>134058.61913572927</v>
      </c>
      <c r="Y196" s="181">
        <f t="shared" si="8"/>
        <v>1047.3329619978849</v>
      </c>
      <c r="BP196" s="33"/>
      <c r="BQ196" s="41" t="s">
        <v>4046</v>
      </c>
      <c r="BR196" s="34"/>
    </row>
    <row r="197" spans="1:70" s="3" customFormat="1" ht="67.5" x14ac:dyDescent="0.25">
      <c r="A197" s="35" t="s">
        <v>407</v>
      </c>
      <c r="B197" s="36" t="s">
        <v>1493</v>
      </c>
      <c r="C197" s="316" t="s">
        <v>1494</v>
      </c>
      <c r="D197" s="316"/>
      <c r="E197" s="316"/>
      <c r="F197" s="35" t="s">
        <v>174</v>
      </c>
      <c r="G197" s="56">
        <v>0.09</v>
      </c>
      <c r="H197" s="39" t="s">
        <v>1495</v>
      </c>
      <c r="I197" s="39" t="s">
        <v>421</v>
      </c>
      <c r="J197" s="39">
        <v>67.47</v>
      </c>
      <c r="K197" s="37" t="s">
        <v>42</v>
      </c>
      <c r="L197" s="39">
        <v>1194.3599999999999</v>
      </c>
      <c r="M197" s="39">
        <v>966.34</v>
      </c>
      <c r="N197" s="40" t="s">
        <v>4137</v>
      </c>
      <c r="O197" s="39">
        <v>51.98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62.227072332546875</v>
      </c>
      <c r="W197" s="159">
        <v>1.2</v>
      </c>
      <c r="X197" s="158">
        <f t="shared" si="7"/>
        <v>74.672486799056244</v>
      </c>
      <c r="Y197" s="181">
        <f t="shared" si="8"/>
        <v>829.69429776729169</v>
      </c>
      <c r="BP197" s="33"/>
      <c r="BQ197" s="41" t="s">
        <v>1494</v>
      </c>
      <c r="BR197" s="34"/>
    </row>
    <row r="198" spans="1:70" s="3" customFormat="1" ht="18.75" x14ac:dyDescent="0.25">
      <c r="A198" s="42"/>
      <c r="B198" s="43"/>
      <c r="C198" s="44" t="s">
        <v>2768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18.75" x14ac:dyDescent="0.25">
      <c r="A199" s="47"/>
      <c r="B199" s="48"/>
      <c r="C199" s="48"/>
      <c r="D199" s="48"/>
      <c r="E199" s="49" t="s">
        <v>4138</v>
      </c>
      <c r="F199" s="49"/>
      <c r="G199" s="50"/>
      <c r="H199" s="51"/>
      <c r="I199" s="17"/>
      <c r="J199" s="17"/>
      <c r="K199" s="17"/>
      <c r="L199" s="52">
        <v>937.91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x14ac:dyDescent="0.25">
      <c r="A200" s="47"/>
      <c r="B200" s="48"/>
      <c r="C200" s="48"/>
      <c r="D200" s="48"/>
      <c r="E200" s="49" t="s">
        <v>4139</v>
      </c>
      <c r="F200" s="49"/>
      <c r="G200" s="50"/>
      <c r="H200" s="51"/>
      <c r="I200" s="17"/>
      <c r="J200" s="17"/>
      <c r="K200" s="17"/>
      <c r="L200" s="52">
        <v>493.13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18.7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2625.4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67.5" x14ac:dyDescent="0.25">
      <c r="A202" s="35" t="s">
        <v>409</v>
      </c>
      <c r="B202" s="36" t="s">
        <v>2798</v>
      </c>
      <c r="C202" s="316" t="s">
        <v>4140</v>
      </c>
      <c r="D202" s="316"/>
      <c r="E202" s="316"/>
      <c r="F202" s="35" t="s">
        <v>437</v>
      </c>
      <c r="G202" s="55">
        <v>9</v>
      </c>
      <c r="H202" s="39">
        <v>639.78</v>
      </c>
      <c r="I202" s="39"/>
      <c r="J202" s="39">
        <v>639.78</v>
      </c>
      <c r="K202" s="37" t="s">
        <v>42</v>
      </c>
      <c r="L202" s="39">
        <v>49288.65</v>
      </c>
      <c r="M202" s="39"/>
      <c r="N202" s="40"/>
      <c r="O202" s="39">
        <v>49288.65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59005.163307494942</v>
      </c>
      <c r="W202" s="159">
        <v>1.2</v>
      </c>
      <c r="X202" s="158">
        <f t="shared" si="7"/>
        <v>70806.195968993925</v>
      </c>
      <c r="Y202" s="181">
        <f t="shared" si="8"/>
        <v>7867.3551076659915</v>
      </c>
      <c r="BP202" s="33"/>
      <c r="BQ202" s="41" t="s">
        <v>4140</v>
      </c>
      <c r="BR202" s="34"/>
    </row>
    <row r="203" spans="1:70" s="3" customFormat="1" ht="67.5" x14ac:dyDescent="0.25">
      <c r="A203" s="35" t="s">
        <v>411</v>
      </c>
      <c r="B203" s="36" t="s">
        <v>1535</v>
      </c>
      <c r="C203" s="316" t="s">
        <v>3009</v>
      </c>
      <c r="D203" s="316"/>
      <c r="E203" s="316"/>
      <c r="F203" s="35" t="s">
        <v>437</v>
      </c>
      <c r="G203" s="55">
        <v>18</v>
      </c>
      <c r="H203" s="39">
        <v>101.3</v>
      </c>
      <c r="I203" s="39"/>
      <c r="J203" s="39">
        <v>101.3</v>
      </c>
      <c r="K203" s="37" t="s">
        <v>42</v>
      </c>
      <c r="L203" s="39">
        <v>15608.3</v>
      </c>
      <c r="M203" s="39"/>
      <c r="N203" s="40"/>
      <c r="O203" s="39">
        <v>15608.3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18685.240728897486</v>
      </c>
      <c r="W203" s="159">
        <v>1.2</v>
      </c>
      <c r="X203" s="158">
        <f t="shared" si="7"/>
        <v>22422.288874676982</v>
      </c>
      <c r="Y203" s="181">
        <f t="shared" si="8"/>
        <v>1245.6827152598323</v>
      </c>
      <c r="BP203" s="33"/>
      <c r="BQ203" s="41" t="s">
        <v>3009</v>
      </c>
      <c r="BR203" s="34"/>
    </row>
    <row r="204" spans="1:70" s="3" customFormat="1" ht="67.5" x14ac:dyDescent="0.25">
      <c r="A204" s="35" t="s">
        <v>413</v>
      </c>
      <c r="B204" s="36" t="s">
        <v>1544</v>
      </c>
      <c r="C204" s="316" t="s">
        <v>3010</v>
      </c>
      <c r="D204" s="316"/>
      <c r="E204" s="316"/>
      <c r="F204" s="35" t="s">
        <v>184</v>
      </c>
      <c r="G204" s="55">
        <v>18</v>
      </c>
      <c r="H204" s="39">
        <v>92.59</v>
      </c>
      <c r="I204" s="39"/>
      <c r="J204" s="39">
        <v>92.59</v>
      </c>
      <c r="K204" s="37" t="s">
        <v>42</v>
      </c>
      <c r="L204" s="39">
        <v>14266.27</v>
      </c>
      <c r="M204" s="39"/>
      <c r="N204" s="40"/>
      <c r="O204" s="39">
        <v>14266.27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17078.649773098186</v>
      </c>
      <c r="W204" s="159">
        <v>1.2</v>
      </c>
      <c r="X204" s="158">
        <f t="shared" si="7"/>
        <v>20494.379727717824</v>
      </c>
      <c r="Y204" s="181">
        <f t="shared" si="8"/>
        <v>1138.5766515398791</v>
      </c>
      <c r="BP204" s="33"/>
      <c r="BQ204" s="41" t="s">
        <v>3010</v>
      </c>
      <c r="BR204" s="34"/>
    </row>
    <row r="205" spans="1:70" s="3" customFormat="1" ht="67.5" x14ac:dyDescent="0.25">
      <c r="A205" s="35" t="s">
        <v>415</v>
      </c>
      <c r="B205" s="36" t="s">
        <v>1567</v>
      </c>
      <c r="C205" s="316" t="s">
        <v>3011</v>
      </c>
      <c r="D205" s="316"/>
      <c r="E205" s="316"/>
      <c r="F205" s="35" t="s">
        <v>184</v>
      </c>
      <c r="G205" s="55">
        <v>18</v>
      </c>
      <c r="H205" s="39">
        <v>40.64</v>
      </c>
      <c r="I205" s="39"/>
      <c r="J205" s="39">
        <v>40.64</v>
      </c>
      <c r="K205" s="37" t="s">
        <v>42</v>
      </c>
      <c r="L205" s="39">
        <v>6261.81</v>
      </c>
      <c r="M205" s="39"/>
      <c r="N205" s="40"/>
      <c r="O205" s="39">
        <v>6261.81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7496.2313159420046</v>
      </c>
      <c r="W205" s="159">
        <v>1.2</v>
      </c>
      <c r="X205" s="158">
        <f t="shared" si="7"/>
        <v>8995.4775791304055</v>
      </c>
      <c r="Y205" s="181">
        <f t="shared" si="8"/>
        <v>499.74875439613362</v>
      </c>
      <c r="BP205" s="33"/>
      <c r="BQ205" s="41" t="s">
        <v>3011</v>
      </c>
      <c r="BR205" s="34"/>
    </row>
    <row r="206" spans="1:70" s="3" customFormat="1" ht="67.5" x14ac:dyDescent="0.25">
      <c r="A206" s="35" t="s">
        <v>417</v>
      </c>
      <c r="B206" s="36" t="s">
        <v>1544</v>
      </c>
      <c r="C206" s="316" t="s">
        <v>1588</v>
      </c>
      <c r="D206" s="316"/>
      <c r="E206" s="316"/>
      <c r="F206" s="35" t="s">
        <v>184</v>
      </c>
      <c r="G206" s="55">
        <v>18</v>
      </c>
      <c r="H206" s="39">
        <v>85.17</v>
      </c>
      <c r="I206" s="39"/>
      <c r="J206" s="39">
        <v>85.17</v>
      </c>
      <c r="K206" s="37" t="s">
        <v>42</v>
      </c>
      <c r="L206" s="39">
        <v>13122.99</v>
      </c>
      <c r="M206" s="39"/>
      <c r="N206" s="40"/>
      <c r="O206" s="39">
        <v>13122.99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15709.989379555394</v>
      </c>
      <c r="W206" s="159">
        <v>1.2</v>
      </c>
      <c r="X206" s="158">
        <f t="shared" si="7"/>
        <v>18851.987255466473</v>
      </c>
      <c r="Y206" s="181">
        <f t="shared" si="8"/>
        <v>1047.332625303693</v>
      </c>
      <c r="BP206" s="33"/>
      <c r="BQ206" s="41" t="s">
        <v>1588</v>
      </c>
      <c r="BR206" s="34"/>
    </row>
    <row r="207" spans="1:70" s="3" customFormat="1" ht="67.5" x14ac:dyDescent="0.25">
      <c r="A207" s="35" t="s">
        <v>426</v>
      </c>
      <c r="B207" s="36" t="s">
        <v>1533</v>
      </c>
      <c r="C207" s="316" t="s">
        <v>1534</v>
      </c>
      <c r="D207" s="316"/>
      <c r="E207" s="316"/>
      <c r="F207" s="35" t="s">
        <v>437</v>
      </c>
      <c r="G207" s="55">
        <v>17</v>
      </c>
      <c r="H207" s="39">
        <v>977.82</v>
      </c>
      <c r="I207" s="39"/>
      <c r="J207" s="39">
        <v>977.82</v>
      </c>
      <c r="K207" s="37" t="s">
        <v>42</v>
      </c>
      <c r="L207" s="39">
        <v>142292.37</v>
      </c>
      <c r="M207" s="39"/>
      <c r="N207" s="40"/>
      <c r="O207" s="39">
        <v>142292.37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6"/>
        <v>170343.16276182228</v>
      </c>
      <c r="W207" s="159">
        <v>1.2</v>
      </c>
      <c r="X207" s="158">
        <f t="shared" si="7"/>
        <v>204411.79531418675</v>
      </c>
      <c r="Y207" s="181">
        <f t="shared" si="8"/>
        <v>12024.223253775692</v>
      </c>
      <c r="BP207" s="33"/>
      <c r="BQ207" s="41" t="s">
        <v>1534</v>
      </c>
      <c r="BR207" s="34"/>
    </row>
    <row r="208" spans="1:70" s="3" customFormat="1" ht="67.5" x14ac:dyDescent="0.25">
      <c r="A208" s="35" t="s">
        <v>428</v>
      </c>
      <c r="B208" s="36" t="s">
        <v>1523</v>
      </c>
      <c r="C208" s="316" t="s">
        <v>1524</v>
      </c>
      <c r="D208" s="316"/>
      <c r="E208" s="316"/>
      <c r="F208" s="35" t="s">
        <v>238</v>
      </c>
      <c r="G208" s="56">
        <v>0.95</v>
      </c>
      <c r="H208" s="39" t="s">
        <v>1525</v>
      </c>
      <c r="I208" s="39" t="s">
        <v>1526</v>
      </c>
      <c r="J208" s="39">
        <v>603.04999999999995</v>
      </c>
      <c r="K208" s="37" t="s">
        <v>42</v>
      </c>
      <c r="L208" s="39">
        <v>19266.830000000002</v>
      </c>
      <c r="M208" s="39">
        <v>12182.96</v>
      </c>
      <c r="N208" s="40" t="s">
        <v>4050</v>
      </c>
      <c r="O208" s="39">
        <v>4904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6"/>
        <v>5870.7495713507096</v>
      </c>
      <c r="W208" s="159">
        <v>1.2</v>
      </c>
      <c r="X208" s="158">
        <f t="shared" si="7"/>
        <v>7044.899485620851</v>
      </c>
      <c r="Y208" s="181">
        <f t="shared" si="8"/>
        <v>7415.6836690745804</v>
      </c>
      <c r="BP208" s="33"/>
      <c r="BQ208" s="41" t="s">
        <v>1524</v>
      </c>
      <c r="BR208" s="34"/>
    </row>
    <row r="209" spans="1:70" s="3" customFormat="1" ht="18.75" x14ac:dyDescent="0.25">
      <c r="A209" s="42"/>
      <c r="B209" s="43"/>
      <c r="C209" s="44" t="s">
        <v>4051</v>
      </c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6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  <c r="BR209" s="34"/>
    </row>
    <row r="210" spans="1:70" s="3" customFormat="1" ht="18.75" x14ac:dyDescent="0.25">
      <c r="A210" s="47"/>
      <c r="B210" s="48"/>
      <c r="C210" s="48"/>
      <c r="D210" s="48"/>
      <c r="E210" s="49" t="s">
        <v>4052</v>
      </c>
      <c r="F210" s="49"/>
      <c r="G210" s="50"/>
      <c r="H210" s="51"/>
      <c r="I210" s="17"/>
      <c r="J210" s="17"/>
      <c r="K210" s="17"/>
      <c r="L210" s="52">
        <v>11923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/>
    </row>
    <row r="211" spans="1:70" s="3" customFormat="1" ht="18.75" x14ac:dyDescent="0.25">
      <c r="A211" s="47"/>
      <c r="B211" s="48"/>
      <c r="C211" s="48"/>
      <c r="D211" s="48"/>
      <c r="E211" s="49" t="s">
        <v>4053</v>
      </c>
      <c r="F211" s="49"/>
      <c r="G211" s="50"/>
      <c r="H211" s="51"/>
      <c r="I211" s="17"/>
      <c r="J211" s="17"/>
      <c r="K211" s="17"/>
      <c r="L211" s="52">
        <v>6268.79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  <c r="BR211" s="34"/>
    </row>
    <row r="212" spans="1:70" s="3" customFormat="1" ht="18.75" x14ac:dyDescent="0.25">
      <c r="A212" s="47"/>
      <c r="B212" s="48"/>
      <c r="C212" s="48"/>
      <c r="D212" s="48"/>
      <c r="E212" s="49" t="s">
        <v>47</v>
      </c>
      <c r="F212" s="49"/>
      <c r="G212" s="50"/>
      <c r="H212" s="51"/>
      <c r="I212" s="17"/>
      <c r="J212" s="17"/>
      <c r="K212" s="17"/>
      <c r="L212" s="52">
        <v>37458.620000000003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67.5" x14ac:dyDescent="0.25">
      <c r="A213" s="35" t="s">
        <v>434</v>
      </c>
      <c r="B213" s="36" t="s">
        <v>1531</v>
      </c>
      <c r="C213" s="316" t="s">
        <v>3926</v>
      </c>
      <c r="D213" s="316"/>
      <c r="E213" s="316"/>
      <c r="F213" s="35" t="s">
        <v>265</v>
      </c>
      <c r="G213" s="55">
        <v>95</v>
      </c>
      <c r="H213" s="39">
        <v>521.41999999999996</v>
      </c>
      <c r="I213" s="39"/>
      <c r="J213" s="39">
        <v>521.41999999999996</v>
      </c>
      <c r="K213" s="37" t="s">
        <v>42</v>
      </c>
      <c r="L213" s="39">
        <v>424018.74</v>
      </c>
      <c r="M213" s="39"/>
      <c r="N213" s="40"/>
      <c r="O213" s="39">
        <v>424018.74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6"/>
        <v>507607.63378867629</v>
      </c>
      <c r="W213" s="159">
        <v>1.2</v>
      </c>
      <c r="X213" s="158">
        <f t="shared" si="7"/>
        <v>609129.16054641153</v>
      </c>
      <c r="Y213" s="181">
        <f t="shared" si="8"/>
        <v>6411.8859004885426</v>
      </c>
      <c r="BP213" s="33"/>
      <c r="BQ213" s="41" t="s">
        <v>3926</v>
      </c>
      <c r="BR213" s="34"/>
    </row>
    <row r="214" spans="1:70" s="3" customFormat="1" ht="67.5" x14ac:dyDescent="0.25">
      <c r="A214" s="35" t="s">
        <v>438</v>
      </c>
      <c r="B214" s="36" t="s">
        <v>1539</v>
      </c>
      <c r="C214" s="316" t="s">
        <v>1540</v>
      </c>
      <c r="D214" s="316"/>
      <c r="E214" s="316"/>
      <c r="F214" s="35" t="s">
        <v>1541</v>
      </c>
      <c r="G214" s="55">
        <v>10</v>
      </c>
      <c r="H214" s="39">
        <v>1.57</v>
      </c>
      <c r="I214" s="39"/>
      <c r="J214" s="39">
        <v>1.57</v>
      </c>
      <c r="K214" s="37" t="s">
        <v>42</v>
      </c>
      <c r="L214" s="39">
        <v>134.38999999999999</v>
      </c>
      <c r="M214" s="39"/>
      <c r="N214" s="40"/>
      <c r="O214" s="39">
        <v>134.38999999999999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160.88295980705993</v>
      </c>
      <c r="W214" s="159">
        <v>1.2</v>
      </c>
      <c r="X214" s="158">
        <f t="shared" si="7"/>
        <v>193.05955176847192</v>
      </c>
      <c r="Y214" s="181">
        <f t="shared" si="8"/>
        <v>19.305955176847192</v>
      </c>
      <c r="BP214" s="33"/>
      <c r="BQ214" s="41" t="s">
        <v>1540</v>
      </c>
      <c r="BR214" s="34"/>
    </row>
    <row r="215" spans="1:70" s="3" customFormat="1" ht="67.5" x14ac:dyDescent="0.25">
      <c r="A215" s="35" t="s">
        <v>1223</v>
      </c>
      <c r="B215" s="36" t="s">
        <v>1537</v>
      </c>
      <c r="C215" s="316" t="s">
        <v>2542</v>
      </c>
      <c r="D215" s="316"/>
      <c r="E215" s="316"/>
      <c r="F215" s="35" t="s">
        <v>437</v>
      </c>
      <c r="G215" s="55">
        <v>80</v>
      </c>
      <c r="H215" s="39">
        <v>2.96</v>
      </c>
      <c r="I215" s="39"/>
      <c r="J215" s="39">
        <v>2.96</v>
      </c>
      <c r="K215" s="37" t="s">
        <v>42</v>
      </c>
      <c r="L215" s="39">
        <v>2027.01</v>
      </c>
      <c r="M215" s="39"/>
      <c r="N215" s="40"/>
      <c r="O215" s="39">
        <v>2027.01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2426.6044226393969</v>
      </c>
      <c r="W215" s="159">
        <v>1.2</v>
      </c>
      <c r="X215" s="158">
        <f t="shared" si="7"/>
        <v>2911.9253071672761</v>
      </c>
      <c r="Y215" s="181">
        <f t="shared" si="8"/>
        <v>36.399066339590952</v>
      </c>
      <c r="BP215" s="33"/>
      <c r="BQ215" s="41" t="s">
        <v>2542</v>
      </c>
      <c r="BR215" s="34"/>
    </row>
    <row r="216" spans="1:70" s="3" customFormat="1" ht="67.5" x14ac:dyDescent="0.25">
      <c r="A216" s="35" t="s">
        <v>450</v>
      </c>
      <c r="B216" s="36" t="s">
        <v>1507</v>
      </c>
      <c r="C216" s="316" t="s">
        <v>1550</v>
      </c>
      <c r="D216" s="316"/>
      <c r="E216" s="316"/>
      <c r="F216" s="35" t="s">
        <v>437</v>
      </c>
      <c r="G216" s="55">
        <v>80</v>
      </c>
      <c r="H216" s="39">
        <v>1.67</v>
      </c>
      <c r="I216" s="39"/>
      <c r="J216" s="39">
        <v>1.67</v>
      </c>
      <c r="K216" s="37" t="s">
        <v>42</v>
      </c>
      <c r="L216" s="39">
        <v>1143.6199999999999</v>
      </c>
      <c r="M216" s="39"/>
      <c r="N216" s="40"/>
      <c r="O216" s="39">
        <v>1143.6199999999999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1369.0674194102976</v>
      </c>
      <c r="W216" s="159">
        <v>1.2</v>
      </c>
      <c r="X216" s="158">
        <f t="shared" si="7"/>
        <v>1642.8809032923571</v>
      </c>
      <c r="Y216" s="181">
        <f t="shared" si="8"/>
        <v>20.536011291154463</v>
      </c>
      <c r="BP216" s="33"/>
      <c r="BQ216" s="41" t="s">
        <v>1550</v>
      </c>
      <c r="BR216" s="34"/>
    </row>
    <row r="217" spans="1:70" s="3" customFormat="1" ht="67.5" x14ac:dyDescent="0.25">
      <c r="A217" s="35" t="s">
        <v>1474</v>
      </c>
      <c r="B217" s="36" t="s">
        <v>1509</v>
      </c>
      <c r="C217" s="316" t="s">
        <v>3021</v>
      </c>
      <c r="D217" s="316"/>
      <c r="E217" s="316"/>
      <c r="F217" s="35" t="s">
        <v>437</v>
      </c>
      <c r="G217" s="55">
        <v>35</v>
      </c>
      <c r="H217" s="39">
        <v>76.05</v>
      </c>
      <c r="I217" s="39"/>
      <c r="J217" s="39">
        <v>76.05</v>
      </c>
      <c r="K217" s="37" t="s">
        <v>42</v>
      </c>
      <c r="L217" s="39">
        <v>22784.58</v>
      </c>
      <c r="M217" s="39"/>
      <c r="N217" s="40"/>
      <c r="O217" s="39">
        <v>22784.58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27276.216000898447</v>
      </c>
      <c r="W217" s="159">
        <v>1.2</v>
      </c>
      <c r="X217" s="158">
        <f t="shared" si="7"/>
        <v>32731.459201078134</v>
      </c>
      <c r="Y217" s="181">
        <f t="shared" si="8"/>
        <v>935.18454860223244</v>
      </c>
      <c r="BP217" s="33"/>
      <c r="BQ217" s="41" t="s">
        <v>3021</v>
      </c>
      <c r="BR217" s="34"/>
    </row>
    <row r="218" spans="1:70" s="3" customFormat="1" ht="67.5" x14ac:dyDescent="0.25">
      <c r="A218" s="35" t="s">
        <v>462</v>
      </c>
      <c r="B218" s="36" t="s">
        <v>1503</v>
      </c>
      <c r="C218" s="316" t="s">
        <v>3022</v>
      </c>
      <c r="D218" s="316"/>
      <c r="E218" s="316"/>
      <c r="F218" s="35" t="s">
        <v>437</v>
      </c>
      <c r="G218" s="55">
        <v>35</v>
      </c>
      <c r="H218" s="39">
        <v>213.89</v>
      </c>
      <c r="I218" s="39"/>
      <c r="J218" s="39">
        <v>213.89</v>
      </c>
      <c r="K218" s="37" t="s">
        <v>42</v>
      </c>
      <c r="L218" s="39">
        <v>64081.440000000002</v>
      </c>
      <c r="M218" s="39"/>
      <c r="N218" s="40"/>
      <c r="O218" s="39">
        <v>64081.440000000002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76714.128550476409</v>
      </c>
      <c r="W218" s="159">
        <v>1.2</v>
      </c>
      <c r="X218" s="158">
        <f t="shared" si="7"/>
        <v>92056.954260571685</v>
      </c>
      <c r="Y218" s="181">
        <f t="shared" si="8"/>
        <v>2630.198693159191</v>
      </c>
      <c r="BP218" s="33"/>
      <c r="BQ218" s="41" t="s">
        <v>3022</v>
      </c>
      <c r="BR218" s="34"/>
    </row>
    <row r="219" spans="1:70" s="3" customFormat="1" ht="67.5" x14ac:dyDescent="0.25">
      <c r="A219" s="35" t="s">
        <v>464</v>
      </c>
      <c r="B219" s="36" t="s">
        <v>2820</v>
      </c>
      <c r="C219" s="316" t="s">
        <v>2602</v>
      </c>
      <c r="D219" s="316"/>
      <c r="E219" s="316"/>
      <c r="F219" s="35" t="s">
        <v>184</v>
      </c>
      <c r="G219" s="55">
        <v>35</v>
      </c>
      <c r="H219" s="39">
        <v>24.63</v>
      </c>
      <c r="I219" s="39"/>
      <c r="J219" s="39">
        <v>24.63</v>
      </c>
      <c r="K219" s="37" t="s">
        <v>42</v>
      </c>
      <c r="L219" s="39">
        <v>7379.15</v>
      </c>
      <c r="M219" s="39"/>
      <c r="N219" s="40"/>
      <c r="O219" s="39">
        <v>7379.15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8833.8380300637418</v>
      </c>
      <c r="W219" s="159">
        <v>1.2</v>
      </c>
      <c r="X219" s="158">
        <f t="shared" si="7"/>
        <v>10600.605636076491</v>
      </c>
      <c r="Y219" s="181">
        <f t="shared" si="8"/>
        <v>302.87444674504258</v>
      </c>
      <c r="BP219" s="33"/>
      <c r="BQ219" s="41" t="s">
        <v>2602</v>
      </c>
      <c r="BR219" s="34"/>
    </row>
    <row r="220" spans="1:70" s="3" customFormat="1" ht="67.5" x14ac:dyDescent="0.25">
      <c r="A220" s="35" t="s">
        <v>466</v>
      </c>
      <c r="B220" s="36" t="s">
        <v>2820</v>
      </c>
      <c r="C220" s="316" t="s">
        <v>2821</v>
      </c>
      <c r="D220" s="316"/>
      <c r="E220" s="316"/>
      <c r="F220" s="35" t="s">
        <v>184</v>
      </c>
      <c r="G220" s="55">
        <v>70</v>
      </c>
      <c r="H220" s="39">
        <v>6.21</v>
      </c>
      <c r="I220" s="39"/>
      <c r="J220" s="39">
        <v>6.21</v>
      </c>
      <c r="K220" s="37" t="s">
        <v>42</v>
      </c>
      <c r="L220" s="39">
        <v>3721.03</v>
      </c>
      <c r="M220" s="39"/>
      <c r="N220" s="40"/>
      <c r="O220" s="39">
        <v>3721.03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4454.5748934508838</v>
      </c>
      <c r="W220" s="159">
        <v>1.2</v>
      </c>
      <c r="X220" s="158">
        <f t="shared" si="7"/>
        <v>5345.48987214106</v>
      </c>
      <c r="Y220" s="181">
        <f t="shared" si="8"/>
        <v>76.364141030586566</v>
      </c>
      <c r="BP220" s="33"/>
      <c r="BQ220" s="41" t="s">
        <v>2821</v>
      </c>
      <c r="BR220" s="34"/>
    </row>
    <row r="221" spans="1:70" s="3" customFormat="1" ht="67.5" x14ac:dyDescent="0.25">
      <c r="A221" s="35" t="s">
        <v>469</v>
      </c>
      <c r="B221" s="36" t="s">
        <v>2820</v>
      </c>
      <c r="C221" s="316" t="s">
        <v>2822</v>
      </c>
      <c r="D221" s="316"/>
      <c r="E221" s="316"/>
      <c r="F221" s="35" t="s">
        <v>184</v>
      </c>
      <c r="G221" s="55">
        <v>70</v>
      </c>
      <c r="H221" s="39">
        <v>3.64</v>
      </c>
      <c r="I221" s="39"/>
      <c r="J221" s="39">
        <v>3.64</v>
      </c>
      <c r="K221" s="37" t="s">
        <v>42</v>
      </c>
      <c r="L221" s="39">
        <v>2181.09</v>
      </c>
      <c r="M221" s="39"/>
      <c r="N221" s="40"/>
      <c r="O221" s="39">
        <v>2181.09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6"/>
        <v>2611.0589687147881</v>
      </c>
      <c r="W221" s="159">
        <v>1.2</v>
      </c>
      <c r="X221" s="158">
        <f t="shared" si="7"/>
        <v>3133.2707624577456</v>
      </c>
      <c r="Y221" s="181">
        <f t="shared" si="8"/>
        <v>44.761010892253509</v>
      </c>
      <c r="BP221" s="33"/>
      <c r="BQ221" s="41" t="s">
        <v>2822</v>
      </c>
      <c r="BR221" s="34"/>
    </row>
    <row r="222" spans="1:70" s="3" customFormat="1" ht="67.5" x14ac:dyDescent="0.25">
      <c r="A222" s="35" t="s">
        <v>478</v>
      </c>
      <c r="B222" s="36" t="s">
        <v>1544</v>
      </c>
      <c r="C222" s="316" t="s">
        <v>1650</v>
      </c>
      <c r="D222" s="316"/>
      <c r="E222" s="316"/>
      <c r="F222" s="35" t="s">
        <v>184</v>
      </c>
      <c r="G222" s="55">
        <v>70</v>
      </c>
      <c r="H222" s="39">
        <v>1.17</v>
      </c>
      <c r="I222" s="39"/>
      <c r="J222" s="39">
        <v>1.17</v>
      </c>
      <c r="K222" s="37" t="s">
        <v>42</v>
      </c>
      <c r="L222" s="39">
        <v>701.06</v>
      </c>
      <c r="M222" s="39"/>
      <c r="N222" s="40"/>
      <c r="O222" s="39">
        <v>701.06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6"/>
        <v>839.2633961034112</v>
      </c>
      <c r="W222" s="159">
        <v>1.2</v>
      </c>
      <c r="X222" s="158">
        <f t="shared" si="7"/>
        <v>1007.1160753240933</v>
      </c>
      <c r="Y222" s="181">
        <f t="shared" si="8"/>
        <v>14.387372504629905</v>
      </c>
      <c r="BP222" s="33"/>
      <c r="BQ222" s="41" t="s">
        <v>1650</v>
      </c>
      <c r="BR222" s="34"/>
    </row>
    <row r="223" spans="1:70" s="3" customFormat="1" ht="18.75" x14ac:dyDescent="0.25">
      <c r="A223" s="351" t="s">
        <v>1589</v>
      </c>
      <c r="B223" s="352"/>
      <c r="C223" s="352"/>
      <c r="D223" s="352"/>
      <c r="E223" s="352"/>
      <c r="F223" s="352"/>
      <c r="G223" s="352"/>
      <c r="H223" s="352"/>
      <c r="I223" s="352"/>
      <c r="J223" s="352"/>
      <c r="K223" s="352"/>
      <c r="L223" s="352"/>
      <c r="M223" s="352"/>
      <c r="N223" s="352"/>
      <c r="O223" s="353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 t="s">
        <v>1589</v>
      </c>
    </row>
    <row r="224" spans="1:70" s="3" customFormat="1" ht="67.5" x14ac:dyDescent="0.25">
      <c r="A224" s="35" t="s">
        <v>480</v>
      </c>
      <c r="B224" s="36" t="s">
        <v>372</v>
      </c>
      <c r="C224" s="316" t="s">
        <v>373</v>
      </c>
      <c r="D224" s="316"/>
      <c r="E224" s="316"/>
      <c r="F224" s="35" t="s">
        <v>374</v>
      </c>
      <c r="G224" s="57">
        <v>1.1987019999999999</v>
      </c>
      <c r="H224" s="39" t="s">
        <v>1462</v>
      </c>
      <c r="I224" s="39" t="s">
        <v>376</v>
      </c>
      <c r="J224" s="39">
        <v>57.29</v>
      </c>
      <c r="K224" s="37" t="s">
        <v>42</v>
      </c>
      <c r="L224" s="39">
        <v>38637.53</v>
      </c>
      <c r="M224" s="39">
        <v>31398.19</v>
      </c>
      <c r="N224" s="40" t="s">
        <v>4055</v>
      </c>
      <c r="O224" s="39">
        <v>587.95000000000005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ref="V224:V274" si="9">O224*P224*Q224*R224*S224*T224*U224</f>
        <v>703.85546706273453</v>
      </c>
      <c r="W224" s="159">
        <v>1.2</v>
      </c>
      <c r="X224" s="158">
        <f t="shared" ref="X224:X274" si="10">V224*W224</f>
        <v>844.62656047528139</v>
      </c>
      <c r="Y224" s="181">
        <f t="shared" ref="Y224:Y274" si="11">X224/G224</f>
        <v>704.61762846418992</v>
      </c>
      <c r="BP224" s="33"/>
      <c r="BQ224" s="41" t="s">
        <v>373</v>
      </c>
      <c r="BR224" s="34"/>
    </row>
    <row r="225" spans="1:70" s="3" customFormat="1" ht="18.75" x14ac:dyDescent="0.25">
      <c r="A225" s="42"/>
      <c r="B225" s="43"/>
      <c r="C225" s="44" t="s">
        <v>4056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6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0" s="3" customFormat="1" ht="18.75" x14ac:dyDescent="0.25">
      <c r="A226" s="47"/>
      <c r="B226" s="48"/>
      <c r="C226" s="48"/>
      <c r="D226" s="48"/>
      <c r="E226" s="49" t="s">
        <v>4057</v>
      </c>
      <c r="F226" s="49"/>
      <c r="G226" s="50"/>
      <c r="H226" s="51"/>
      <c r="I226" s="17"/>
      <c r="J226" s="17"/>
      <c r="K226" s="17"/>
      <c r="L226" s="52">
        <v>31379.91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  <c r="BR226" s="34"/>
    </row>
    <row r="227" spans="1:70" s="3" customFormat="1" ht="18.75" x14ac:dyDescent="0.25">
      <c r="A227" s="47"/>
      <c r="B227" s="48"/>
      <c r="C227" s="48"/>
      <c r="D227" s="48"/>
      <c r="E227" s="49" t="s">
        <v>4058</v>
      </c>
      <c r="F227" s="49"/>
      <c r="G227" s="50"/>
      <c r="H227" s="51"/>
      <c r="I227" s="17"/>
      <c r="J227" s="17"/>
      <c r="K227" s="17"/>
      <c r="L227" s="52">
        <v>16498.71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18.7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86516.15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  <c r="BR228" s="34"/>
    </row>
    <row r="229" spans="1:70" s="3" customFormat="1" ht="67.5" x14ac:dyDescent="0.25">
      <c r="A229" s="35" t="s">
        <v>482</v>
      </c>
      <c r="B229" s="36" t="s">
        <v>2762</v>
      </c>
      <c r="C229" s="316" t="s">
        <v>3635</v>
      </c>
      <c r="D229" s="316"/>
      <c r="E229" s="316"/>
      <c r="F229" s="35" t="s">
        <v>184</v>
      </c>
      <c r="G229" s="57">
        <v>31.666667</v>
      </c>
      <c r="H229" s="39">
        <v>2307.83</v>
      </c>
      <c r="I229" s="39"/>
      <c r="J229" s="39">
        <v>2307.83</v>
      </c>
      <c r="K229" s="37" t="s">
        <v>42</v>
      </c>
      <c r="L229" s="39">
        <v>625575.79</v>
      </c>
      <c r="M229" s="39"/>
      <c r="N229" s="40"/>
      <c r="O229" s="39">
        <v>625575.79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9"/>
        <v>748898.61357868742</v>
      </c>
      <c r="W229" s="159">
        <v>1.2</v>
      </c>
      <c r="X229" s="158">
        <f t="shared" si="10"/>
        <v>898678.33629442484</v>
      </c>
      <c r="Y229" s="181">
        <f t="shared" si="11"/>
        <v>28379.315584252199</v>
      </c>
      <c r="BP229" s="33"/>
      <c r="BQ229" s="41" t="s">
        <v>3635</v>
      </c>
      <c r="BR229" s="34"/>
    </row>
    <row r="230" spans="1:70" s="3" customFormat="1" ht="18.75" x14ac:dyDescent="0.25">
      <c r="A230" s="42"/>
      <c r="B230" s="43"/>
      <c r="C230" s="44" t="s">
        <v>2763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  <c r="BR230" s="34"/>
    </row>
    <row r="231" spans="1:70" s="3" customFormat="1" ht="67.5" x14ac:dyDescent="0.25">
      <c r="A231" s="35" t="s">
        <v>484</v>
      </c>
      <c r="B231" s="36" t="s">
        <v>2762</v>
      </c>
      <c r="C231" s="316" t="s">
        <v>2793</v>
      </c>
      <c r="D231" s="316"/>
      <c r="E231" s="316"/>
      <c r="F231" s="35" t="s">
        <v>184</v>
      </c>
      <c r="G231" s="55">
        <v>65</v>
      </c>
      <c r="H231" s="39">
        <v>116.71</v>
      </c>
      <c r="I231" s="39"/>
      <c r="J231" s="39">
        <v>116.71</v>
      </c>
      <c r="K231" s="37" t="s">
        <v>42</v>
      </c>
      <c r="L231" s="39">
        <v>64937.440000000002</v>
      </c>
      <c r="M231" s="39"/>
      <c r="N231" s="40"/>
      <c r="O231" s="39">
        <v>64937.440000000002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77738.876028673025</v>
      </c>
      <c r="W231" s="159">
        <v>1.2</v>
      </c>
      <c r="X231" s="158">
        <f t="shared" si="10"/>
        <v>93286.651234407633</v>
      </c>
      <c r="Y231" s="181">
        <f t="shared" si="11"/>
        <v>1435.1792497601175</v>
      </c>
      <c r="BP231" s="33"/>
      <c r="BQ231" s="41" t="s">
        <v>2793</v>
      </c>
      <c r="BR231" s="34"/>
    </row>
    <row r="232" spans="1:70" s="3" customFormat="1" ht="67.5" x14ac:dyDescent="0.25">
      <c r="A232" s="35" t="s">
        <v>486</v>
      </c>
      <c r="B232" s="36" t="s">
        <v>2762</v>
      </c>
      <c r="C232" s="316" t="s">
        <v>4059</v>
      </c>
      <c r="D232" s="316"/>
      <c r="E232" s="316"/>
      <c r="F232" s="35" t="s">
        <v>184</v>
      </c>
      <c r="G232" s="55">
        <v>5</v>
      </c>
      <c r="H232" s="39">
        <v>52.35</v>
      </c>
      <c r="I232" s="39"/>
      <c r="J232" s="39">
        <v>52.35</v>
      </c>
      <c r="K232" s="37" t="s">
        <v>42</v>
      </c>
      <c r="L232" s="39">
        <v>2240.58</v>
      </c>
      <c r="M232" s="39"/>
      <c r="N232" s="40"/>
      <c r="O232" s="39">
        <v>2240.58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9"/>
        <v>2682.2765241796446</v>
      </c>
      <c r="W232" s="159">
        <v>1.2</v>
      </c>
      <c r="X232" s="158">
        <f t="shared" si="10"/>
        <v>3218.7318290155736</v>
      </c>
      <c r="Y232" s="181">
        <f t="shared" si="11"/>
        <v>643.74636580311471</v>
      </c>
      <c r="BP232" s="33"/>
      <c r="BQ232" s="41" t="s">
        <v>4059</v>
      </c>
      <c r="BR232" s="34"/>
    </row>
    <row r="233" spans="1:70" s="3" customFormat="1" ht="67.5" x14ac:dyDescent="0.25">
      <c r="A233" s="35" t="s">
        <v>487</v>
      </c>
      <c r="B233" s="36" t="s">
        <v>1467</v>
      </c>
      <c r="C233" s="316" t="s">
        <v>4041</v>
      </c>
      <c r="D233" s="316"/>
      <c r="E233" s="316"/>
      <c r="F233" s="35" t="s">
        <v>437</v>
      </c>
      <c r="G233" s="55">
        <v>5</v>
      </c>
      <c r="H233" s="39">
        <v>154.41999999999999</v>
      </c>
      <c r="I233" s="39"/>
      <c r="J233" s="39">
        <v>154.41999999999999</v>
      </c>
      <c r="K233" s="37" t="s">
        <v>42</v>
      </c>
      <c r="L233" s="39">
        <v>6609.18</v>
      </c>
      <c r="M233" s="39"/>
      <c r="N233" s="40"/>
      <c r="O233" s="39">
        <v>6609.18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7912.0800676956951</v>
      </c>
      <c r="W233" s="159">
        <v>1.2</v>
      </c>
      <c r="X233" s="158">
        <f t="shared" si="10"/>
        <v>9494.4960812348345</v>
      </c>
      <c r="Y233" s="181">
        <f t="shared" si="11"/>
        <v>1898.8992162469669</v>
      </c>
      <c r="BP233" s="33"/>
      <c r="BQ233" s="41" t="s">
        <v>4041</v>
      </c>
      <c r="BR233" s="34"/>
    </row>
    <row r="234" spans="1:70" s="3" customFormat="1" ht="67.5" x14ac:dyDescent="0.25">
      <c r="A234" s="35" t="s">
        <v>488</v>
      </c>
      <c r="B234" s="36" t="s">
        <v>1481</v>
      </c>
      <c r="C234" s="316" t="s">
        <v>3593</v>
      </c>
      <c r="D234" s="316"/>
      <c r="E234" s="316"/>
      <c r="F234" s="35" t="s">
        <v>437</v>
      </c>
      <c r="G234" s="55">
        <v>64</v>
      </c>
      <c r="H234" s="39">
        <v>372.35</v>
      </c>
      <c r="I234" s="39"/>
      <c r="J234" s="39">
        <v>372.35</v>
      </c>
      <c r="K234" s="37" t="s">
        <v>42</v>
      </c>
      <c r="L234" s="39">
        <v>203988.22</v>
      </c>
      <c r="M234" s="39"/>
      <c r="N234" s="40"/>
      <c r="O234" s="39">
        <v>203988.22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244201.41825562689</v>
      </c>
      <c r="W234" s="159">
        <v>1.2</v>
      </c>
      <c r="X234" s="158">
        <f t="shared" si="10"/>
        <v>293041.70190675225</v>
      </c>
      <c r="Y234" s="181">
        <f t="shared" si="11"/>
        <v>4578.7765922930039</v>
      </c>
      <c r="BP234" s="33"/>
      <c r="BQ234" s="41" t="s">
        <v>3593</v>
      </c>
      <c r="BR234" s="34"/>
    </row>
    <row r="235" spans="1:70" s="3" customFormat="1" ht="67.5" x14ac:dyDescent="0.25">
      <c r="A235" s="35" t="s">
        <v>490</v>
      </c>
      <c r="B235" s="36" t="s">
        <v>1557</v>
      </c>
      <c r="C235" s="316" t="s">
        <v>2765</v>
      </c>
      <c r="D235" s="316"/>
      <c r="E235" s="316"/>
      <c r="F235" s="35" t="s">
        <v>437</v>
      </c>
      <c r="G235" s="55">
        <v>128</v>
      </c>
      <c r="H235" s="39">
        <v>8.49</v>
      </c>
      <c r="I235" s="39"/>
      <c r="J235" s="39">
        <v>8.49</v>
      </c>
      <c r="K235" s="37" t="s">
        <v>42</v>
      </c>
      <c r="L235" s="39">
        <v>9302.32</v>
      </c>
      <c r="M235" s="39"/>
      <c r="N235" s="40"/>
      <c r="O235" s="39">
        <v>9302.32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11136.131964226579</v>
      </c>
      <c r="W235" s="159">
        <v>1.2</v>
      </c>
      <c r="X235" s="158">
        <f t="shared" si="10"/>
        <v>13363.358357071895</v>
      </c>
      <c r="Y235" s="181">
        <f t="shared" si="11"/>
        <v>104.40123716462418</v>
      </c>
      <c r="BP235" s="33"/>
      <c r="BQ235" s="41" t="s">
        <v>2765</v>
      </c>
      <c r="BR235" s="34"/>
    </row>
    <row r="236" spans="1:70" s="3" customFormat="1" ht="67.5" x14ac:dyDescent="0.25">
      <c r="A236" s="35" t="s">
        <v>492</v>
      </c>
      <c r="B236" s="36" t="s">
        <v>1542</v>
      </c>
      <c r="C236" s="316" t="s">
        <v>4043</v>
      </c>
      <c r="D236" s="316"/>
      <c r="E236" s="316"/>
      <c r="F236" s="35" t="s">
        <v>184</v>
      </c>
      <c r="G236" s="55">
        <v>900</v>
      </c>
      <c r="H236" s="39">
        <v>4.17</v>
      </c>
      <c r="I236" s="39"/>
      <c r="J236" s="39">
        <v>4.17</v>
      </c>
      <c r="K236" s="37" t="s">
        <v>42</v>
      </c>
      <c r="L236" s="39">
        <v>32125.68</v>
      </c>
      <c r="M236" s="39"/>
      <c r="N236" s="40"/>
      <c r="O236" s="39">
        <v>32125.68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38458.772856719028</v>
      </c>
      <c r="W236" s="159">
        <v>1.2</v>
      </c>
      <c r="X236" s="158">
        <f t="shared" si="10"/>
        <v>46150.527428062829</v>
      </c>
      <c r="Y236" s="181">
        <f t="shared" si="11"/>
        <v>51.278363808958701</v>
      </c>
      <c r="BP236" s="33"/>
      <c r="BQ236" s="41" t="s">
        <v>4043</v>
      </c>
      <c r="BR236" s="34"/>
    </row>
    <row r="237" spans="1:70" s="3" customFormat="1" ht="67.5" x14ac:dyDescent="0.25">
      <c r="A237" s="35" t="s">
        <v>493</v>
      </c>
      <c r="B237" s="36" t="s">
        <v>1544</v>
      </c>
      <c r="C237" s="316" t="s">
        <v>4044</v>
      </c>
      <c r="D237" s="316"/>
      <c r="E237" s="316"/>
      <c r="F237" s="35" t="s">
        <v>184</v>
      </c>
      <c r="G237" s="55">
        <v>900</v>
      </c>
      <c r="H237" s="39">
        <v>1.17</v>
      </c>
      <c r="I237" s="39"/>
      <c r="J237" s="39">
        <v>1.17</v>
      </c>
      <c r="K237" s="37" t="s">
        <v>42</v>
      </c>
      <c r="L237" s="39">
        <v>9013.68</v>
      </c>
      <c r="M237" s="39"/>
      <c r="N237" s="40"/>
      <c r="O237" s="39">
        <v>9013.68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10790.590945410377</v>
      </c>
      <c r="W237" s="159">
        <v>1.2</v>
      </c>
      <c r="X237" s="158">
        <f t="shared" si="10"/>
        <v>12948.709134492452</v>
      </c>
      <c r="Y237" s="181">
        <f t="shared" si="11"/>
        <v>14.387454593880502</v>
      </c>
      <c r="BP237" s="33"/>
      <c r="BQ237" s="41" t="s">
        <v>4044</v>
      </c>
      <c r="BR237" s="34"/>
    </row>
    <row r="238" spans="1:70" s="3" customFormat="1" ht="67.5" x14ac:dyDescent="0.25">
      <c r="A238" s="35" t="s">
        <v>494</v>
      </c>
      <c r="B238" s="36" t="s">
        <v>1546</v>
      </c>
      <c r="C238" s="316" t="s">
        <v>1547</v>
      </c>
      <c r="D238" s="316"/>
      <c r="E238" s="316"/>
      <c r="F238" s="35" t="s">
        <v>184</v>
      </c>
      <c r="G238" s="55">
        <v>900</v>
      </c>
      <c r="H238" s="39">
        <v>0.34</v>
      </c>
      <c r="I238" s="39"/>
      <c r="J238" s="39">
        <v>0.34</v>
      </c>
      <c r="K238" s="37" t="s">
        <v>42</v>
      </c>
      <c r="L238" s="39">
        <v>2619.36</v>
      </c>
      <c r="M238" s="39"/>
      <c r="N238" s="40"/>
      <c r="O238" s="39">
        <v>2619.36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3135.7272832816475</v>
      </c>
      <c r="W238" s="159">
        <v>1.2</v>
      </c>
      <c r="X238" s="158">
        <f t="shared" si="10"/>
        <v>3762.8727399379768</v>
      </c>
      <c r="Y238" s="181">
        <f t="shared" si="11"/>
        <v>4.1809697110421968</v>
      </c>
      <c r="BP238" s="33"/>
      <c r="BQ238" s="41" t="s">
        <v>1547</v>
      </c>
      <c r="BR238" s="34"/>
    </row>
    <row r="239" spans="1:70" s="3" customFormat="1" ht="67.5" x14ac:dyDescent="0.25">
      <c r="A239" s="35" t="s">
        <v>495</v>
      </c>
      <c r="B239" s="36" t="s">
        <v>1493</v>
      </c>
      <c r="C239" s="316" t="s">
        <v>1494</v>
      </c>
      <c r="D239" s="316"/>
      <c r="E239" s="316"/>
      <c r="F239" s="35" t="s">
        <v>174</v>
      </c>
      <c r="G239" s="56">
        <v>0.64</v>
      </c>
      <c r="H239" s="39" t="s">
        <v>1495</v>
      </c>
      <c r="I239" s="39" t="s">
        <v>421</v>
      </c>
      <c r="J239" s="39">
        <v>67.47</v>
      </c>
      <c r="K239" s="37" t="s">
        <v>42</v>
      </c>
      <c r="L239" s="39">
        <v>8493.27</v>
      </c>
      <c r="M239" s="39">
        <v>6871.78</v>
      </c>
      <c r="N239" s="40" t="s">
        <v>4060</v>
      </c>
      <c r="O239" s="39">
        <v>369.63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9"/>
        <v>442.49697472641986</v>
      </c>
      <c r="W239" s="159">
        <v>1.2</v>
      </c>
      <c r="X239" s="158">
        <f t="shared" si="10"/>
        <v>530.99636967170386</v>
      </c>
      <c r="Y239" s="181">
        <f t="shared" si="11"/>
        <v>829.6818276120373</v>
      </c>
      <c r="BP239" s="33"/>
      <c r="BQ239" s="41" t="s">
        <v>1494</v>
      </c>
      <c r="BR239" s="34"/>
    </row>
    <row r="240" spans="1:70" s="3" customFormat="1" ht="18.75" x14ac:dyDescent="0.25">
      <c r="A240" s="42"/>
      <c r="B240" s="43"/>
      <c r="C240" s="44" t="s">
        <v>2801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  <c r="BR240" s="34"/>
    </row>
    <row r="241" spans="1:70" s="3" customFormat="1" ht="18.75" x14ac:dyDescent="0.25">
      <c r="A241" s="47"/>
      <c r="B241" s="48"/>
      <c r="C241" s="48"/>
      <c r="D241" s="48"/>
      <c r="E241" s="49" t="s">
        <v>4061</v>
      </c>
      <c r="F241" s="49"/>
      <c r="G241" s="50"/>
      <c r="H241" s="51"/>
      <c r="I241" s="17"/>
      <c r="J241" s="17"/>
      <c r="K241" s="17"/>
      <c r="L241" s="52">
        <v>6669.65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x14ac:dyDescent="0.25">
      <c r="A242" s="47"/>
      <c r="B242" s="48"/>
      <c r="C242" s="48"/>
      <c r="D242" s="48"/>
      <c r="E242" s="49" t="s">
        <v>4062</v>
      </c>
      <c r="F242" s="49"/>
      <c r="G242" s="50"/>
      <c r="H242" s="51"/>
      <c r="I242" s="17"/>
      <c r="J242" s="17"/>
      <c r="K242" s="17"/>
      <c r="L242" s="52">
        <v>3506.72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18669.64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67.5" x14ac:dyDescent="0.25">
      <c r="A244" s="35" t="s">
        <v>496</v>
      </c>
      <c r="B244" s="36" t="s">
        <v>2798</v>
      </c>
      <c r="C244" s="316" t="s">
        <v>3598</v>
      </c>
      <c r="D244" s="316"/>
      <c r="E244" s="316"/>
      <c r="F244" s="35" t="s">
        <v>184</v>
      </c>
      <c r="G244" s="55">
        <v>64</v>
      </c>
      <c r="H244" s="39">
        <v>1001.25</v>
      </c>
      <c r="I244" s="39"/>
      <c r="J244" s="39">
        <v>1001.25</v>
      </c>
      <c r="K244" s="37" t="s">
        <v>42</v>
      </c>
      <c r="L244" s="39">
        <v>548524.80000000005</v>
      </c>
      <c r="M244" s="39"/>
      <c r="N244" s="40"/>
      <c r="O244" s="39">
        <v>548524.80000000005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656658.18402839196</v>
      </c>
      <c r="W244" s="159">
        <v>1.2</v>
      </c>
      <c r="X244" s="158">
        <f t="shared" si="10"/>
        <v>787989.82083407033</v>
      </c>
      <c r="Y244" s="181">
        <f t="shared" si="11"/>
        <v>12312.340950532349</v>
      </c>
      <c r="BP244" s="33"/>
      <c r="BQ244" s="41" t="s">
        <v>3598</v>
      </c>
      <c r="BR244" s="34"/>
    </row>
    <row r="245" spans="1:70" s="3" customFormat="1" ht="67.5" x14ac:dyDescent="0.25">
      <c r="A245" s="35" t="s">
        <v>498</v>
      </c>
      <c r="B245" s="36" t="s">
        <v>1582</v>
      </c>
      <c r="C245" s="316" t="s">
        <v>3062</v>
      </c>
      <c r="D245" s="316"/>
      <c r="E245" s="316"/>
      <c r="F245" s="35" t="s">
        <v>184</v>
      </c>
      <c r="G245" s="55">
        <v>128</v>
      </c>
      <c r="H245" s="39">
        <v>70.91</v>
      </c>
      <c r="I245" s="39"/>
      <c r="J245" s="39">
        <v>70.91</v>
      </c>
      <c r="K245" s="37" t="s">
        <v>42</v>
      </c>
      <c r="L245" s="39">
        <v>77694.67</v>
      </c>
      <c r="M245" s="39"/>
      <c r="N245" s="40"/>
      <c r="O245" s="39">
        <v>77694.67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9"/>
        <v>93011.001345582132</v>
      </c>
      <c r="W245" s="159">
        <v>1.2</v>
      </c>
      <c r="X245" s="158">
        <f t="shared" si="10"/>
        <v>111613.20161469856</v>
      </c>
      <c r="Y245" s="181">
        <f t="shared" si="11"/>
        <v>871.97813761483246</v>
      </c>
      <c r="BP245" s="33"/>
      <c r="BQ245" s="41" t="s">
        <v>3062</v>
      </c>
      <c r="BR245" s="34"/>
    </row>
    <row r="246" spans="1:70" s="3" customFormat="1" ht="67.5" x14ac:dyDescent="0.25">
      <c r="A246" s="35" t="s">
        <v>500</v>
      </c>
      <c r="B246" s="36" t="s">
        <v>1544</v>
      </c>
      <c r="C246" s="316" t="s">
        <v>1652</v>
      </c>
      <c r="D246" s="316"/>
      <c r="E246" s="316"/>
      <c r="F246" s="35" t="s">
        <v>184</v>
      </c>
      <c r="G246" s="55">
        <v>256</v>
      </c>
      <c r="H246" s="39">
        <v>318.12</v>
      </c>
      <c r="I246" s="39"/>
      <c r="J246" s="39">
        <v>318.12</v>
      </c>
      <c r="K246" s="37" t="s">
        <v>42</v>
      </c>
      <c r="L246" s="39">
        <v>697115.44</v>
      </c>
      <c r="M246" s="39"/>
      <c r="N246" s="40"/>
      <c r="O246" s="39">
        <v>697115.44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834541.22564477194</v>
      </c>
      <c r="W246" s="159">
        <v>1.2</v>
      </c>
      <c r="X246" s="158">
        <f t="shared" si="10"/>
        <v>1001449.4707737262</v>
      </c>
      <c r="Y246" s="181">
        <f t="shared" si="11"/>
        <v>3911.9119952098681</v>
      </c>
      <c r="BP246" s="33"/>
      <c r="BQ246" s="41" t="s">
        <v>1652</v>
      </c>
      <c r="BR246" s="34"/>
    </row>
    <row r="247" spans="1:70" s="3" customFormat="1" ht="67.5" x14ac:dyDescent="0.25">
      <c r="A247" s="35" t="s">
        <v>502</v>
      </c>
      <c r="B247" s="36" t="s">
        <v>1567</v>
      </c>
      <c r="C247" s="316" t="s">
        <v>3063</v>
      </c>
      <c r="D247" s="316"/>
      <c r="E247" s="316"/>
      <c r="F247" s="35" t="s">
        <v>184</v>
      </c>
      <c r="G247" s="55">
        <v>256</v>
      </c>
      <c r="H247" s="39">
        <v>24.44</v>
      </c>
      <c r="I247" s="39"/>
      <c r="J247" s="39">
        <v>24.44</v>
      </c>
      <c r="K247" s="37" t="s">
        <v>42</v>
      </c>
      <c r="L247" s="39">
        <v>53556.84</v>
      </c>
      <c r="M247" s="39"/>
      <c r="N247" s="40"/>
      <c r="O247" s="39">
        <v>53556.84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64114.762535256639</v>
      </c>
      <c r="W247" s="159">
        <v>1.2</v>
      </c>
      <c r="X247" s="158">
        <f t="shared" si="10"/>
        <v>76937.715042307958</v>
      </c>
      <c r="Y247" s="181">
        <f t="shared" si="11"/>
        <v>300.53794938401546</v>
      </c>
      <c r="BP247" s="33"/>
      <c r="BQ247" s="41" t="s">
        <v>3063</v>
      </c>
      <c r="BR247" s="34"/>
    </row>
    <row r="248" spans="1:70" s="3" customFormat="1" ht="67.5" x14ac:dyDescent="0.25">
      <c r="A248" s="35" t="s">
        <v>504</v>
      </c>
      <c r="B248" s="36" t="s">
        <v>1544</v>
      </c>
      <c r="C248" s="316" t="s">
        <v>1588</v>
      </c>
      <c r="D248" s="316"/>
      <c r="E248" s="316"/>
      <c r="F248" s="35" t="s">
        <v>184</v>
      </c>
      <c r="G248" s="55">
        <v>512</v>
      </c>
      <c r="H248" s="39">
        <v>85.17</v>
      </c>
      <c r="I248" s="39"/>
      <c r="J248" s="39">
        <v>85.17</v>
      </c>
      <c r="K248" s="37" t="s">
        <v>42</v>
      </c>
      <c r="L248" s="39">
        <v>373276.26</v>
      </c>
      <c r="M248" s="39"/>
      <c r="N248" s="40"/>
      <c r="O248" s="39">
        <v>373276.26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446862.03984306607</v>
      </c>
      <c r="W248" s="159">
        <v>1.2</v>
      </c>
      <c r="X248" s="158">
        <f t="shared" si="10"/>
        <v>536234.44781167922</v>
      </c>
      <c r="Y248" s="181">
        <f t="shared" si="11"/>
        <v>1047.332905882186</v>
      </c>
      <c r="BP248" s="33"/>
      <c r="BQ248" s="41" t="s">
        <v>1588</v>
      </c>
      <c r="BR248" s="34"/>
    </row>
    <row r="249" spans="1:70" s="3" customFormat="1" ht="67.5" x14ac:dyDescent="0.25">
      <c r="A249" s="35" t="s">
        <v>506</v>
      </c>
      <c r="B249" s="36" t="s">
        <v>1546</v>
      </c>
      <c r="C249" s="316" t="s">
        <v>2806</v>
      </c>
      <c r="D249" s="316"/>
      <c r="E249" s="316"/>
      <c r="F249" s="35" t="s">
        <v>184</v>
      </c>
      <c r="G249" s="55">
        <v>256</v>
      </c>
      <c r="H249" s="39">
        <v>2.63</v>
      </c>
      <c r="I249" s="39"/>
      <c r="J249" s="39">
        <v>2.63</v>
      </c>
      <c r="K249" s="37" t="s">
        <v>42</v>
      </c>
      <c r="L249" s="39">
        <v>5763.28</v>
      </c>
      <c r="M249" s="39"/>
      <c r="N249" s="40"/>
      <c r="O249" s="39">
        <v>5763.28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6899.4236520338736</v>
      </c>
      <c r="W249" s="159">
        <v>1.2</v>
      </c>
      <c r="X249" s="158">
        <f t="shared" si="10"/>
        <v>8279.3083824406476</v>
      </c>
      <c r="Y249" s="181">
        <f t="shared" si="11"/>
        <v>32.34104836890878</v>
      </c>
      <c r="BP249" s="33"/>
      <c r="BQ249" s="41" t="s">
        <v>2806</v>
      </c>
      <c r="BR249" s="34"/>
    </row>
    <row r="250" spans="1:70" s="3" customFormat="1" ht="67.5" x14ac:dyDescent="0.25">
      <c r="A250" s="35" t="s">
        <v>508</v>
      </c>
      <c r="B250" s="36" t="s">
        <v>1493</v>
      </c>
      <c r="C250" s="316" t="s">
        <v>1494</v>
      </c>
      <c r="D250" s="316"/>
      <c r="E250" s="316"/>
      <c r="F250" s="35" t="s">
        <v>174</v>
      </c>
      <c r="G250" s="56">
        <v>0.17</v>
      </c>
      <c r="H250" s="39" t="s">
        <v>1495</v>
      </c>
      <c r="I250" s="39" t="s">
        <v>421</v>
      </c>
      <c r="J250" s="39">
        <v>67.47</v>
      </c>
      <c r="K250" s="37" t="s">
        <v>42</v>
      </c>
      <c r="L250" s="39">
        <v>2256.02</v>
      </c>
      <c r="M250" s="39">
        <v>1825.32</v>
      </c>
      <c r="N250" s="40" t="s">
        <v>4141</v>
      </c>
      <c r="O250" s="39">
        <v>98.18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9"/>
        <v>117.53470491745774</v>
      </c>
      <c r="W250" s="159">
        <v>1.2</v>
      </c>
      <c r="X250" s="158">
        <f t="shared" si="10"/>
        <v>141.04164590094928</v>
      </c>
      <c r="Y250" s="181">
        <f t="shared" si="11"/>
        <v>829.65674059381922</v>
      </c>
      <c r="BP250" s="33"/>
      <c r="BQ250" s="41" t="s">
        <v>1494</v>
      </c>
      <c r="BR250" s="34"/>
    </row>
    <row r="251" spans="1:70" s="3" customFormat="1" ht="18.75" x14ac:dyDescent="0.25">
      <c r="A251" s="42"/>
      <c r="B251" s="43"/>
      <c r="C251" s="44" t="s">
        <v>564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6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  <c r="BR251" s="34"/>
    </row>
    <row r="252" spans="1:70" s="3" customFormat="1" ht="18.75" x14ac:dyDescent="0.25">
      <c r="A252" s="47"/>
      <c r="B252" s="48"/>
      <c r="C252" s="48"/>
      <c r="D252" s="48"/>
      <c r="E252" s="49" t="s">
        <v>4142</v>
      </c>
      <c r="F252" s="49"/>
      <c r="G252" s="50"/>
      <c r="H252" s="51"/>
      <c r="I252" s="17"/>
      <c r="J252" s="17"/>
      <c r="K252" s="17"/>
      <c r="L252" s="52">
        <v>1771.63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  <c r="BR252" s="34"/>
    </row>
    <row r="253" spans="1:70" s="3" customFormat="1" ht="18.75" x14ac:dyDescent="0.25">
      <c r="A253" s="47"/>
      <c r="B253" s="48"/>
      <c r="C253" s="48"/>
      <c r="D253" s="48"/>
      <c r="E253" s="49" t="s">
        <v>4143</v>
      </c>
      <c r="F253" s="49"/>
      <c r="G253" s="50"/>
      <c r="H253" s="51"/>
      <c r="I253" s="17"/>
      <c r="J253" s="17"/>
      <c r="K253" s="17"/>
      <c r="L253" s="52">
        <v>931.47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  <c r="BR253" s="34"/>
    </row>
    <row r="254" spans="1:70" s="3" customFormat="1" ht="18.75" x14ac:dyDescent="0.25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4959.12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  <c r="BR254" s="34"/>
    </row>
    <row r="255" spans="1:70" s="3" customFormat="1" ht="67.5" x14ac:dyDescent="0.25">
      <c r="A255" s="35" t="s">
        <v>510</v>
      </c>
      <c r="B255" s="36" t="s">
        <v>2798</v>
      </c>
      <c r="C255" s="316" t="s">
        <v>3007</v>
      </c>
      <c r="D255" s="316"/>
      <c r="E255" s="316"/>
      <c r="F255" s="35" t="s">
        <v>437</v>
      </c>
      <c r="G255" s="55">
        <v>17</v>
      </c>
      <c r="H255" s="39">
        <v>639.78</v>
      </c>
      <c r="I255" s="39"/>
      <c r="J255" s="39">
        <v>639.78</v>
      </c>
      <c r="K255" s="37" t="s">
        <v>42</v>
      </c>
      <c r="L255" s="39">
        <v>93100.79</v>
      </c>
      <c r="M255" s="39"/>
      <c r="N255" s="40"/>
      <c r="O255" s="39">
        <v>93100.79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9"/>
        <v>111454.2053395009</v>
      </c>
      <c r="W255" s="159">
        <v>1.2</v>
      </c>
      <c r="X255" s="158">
        <f t="shared" si="10"/>
        <v>133745.04640740107</v>
      </c>
      <c r="Y255" s="181">
        <f t="shared" si="11"/>
        <v>7867.3556710235925</v>
      </c>
      <c r="BP255" s="33"/>
      <c r="BQ255" s="41" t="s">
        <v>3007</v>
      </c>
      <c r="BR255" s="34"/>
    </row>
    <row r="256" spans="1:70" s="3" customFormat="1" ht="67.5" x14ac:dyDescent="0.25">
      <c r="A256" s="35" t="s">
        <v>511</v>
      </c>
      <c r="B256" s="36" t="s">
        <v>1535</v>
      </c>
      <c r="C256" s="316" t="s">
        <v>3009</v>
      </c>
      <c r="D256" s="316"/>
      <c r="E256" s="316"/>
      <c r="F256" s="35" t="s">
        <v>437</v>
      </c>
      <c r="G256" s="55">
        <v>34</v>
      </c>
      <c r="H256" s="39">
        <v>101.3</v>
      </c>
      <c r="I256" s="39"/>
      <c r="J256" s="39">
        <v>101.3</v>
      </c>
      <c r="K256" s="37" t="s">
        <v>42</v>
      </c>
      <c r="L256" s="39">
        <v>29482.35</v>
      </c>
      <c r="M256" s="39"/>
      <c r="N256" s="40"/>
      <c r="O256" s="39">
        <v>29482.35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9"/>
        <v>35294.350249778065</v>
      </c>
      <c r="W256" s="159">
        <v>1.2</v>
      </c>
      <c r="X256" s="158">
        <f t="shared" si="10"/>
        <v>42353.220299733679</v>
      </c>
      <c r="Y256" s="181">
        <f t="shared" si="11"/>
        <v>1245.6829499921671</v>
      </c>
      <c r="BP256" s="33"/>
      <c r="BQ256" s="41" t="s">
        <v>3009</v>
      </c>
      <c r="BR256" s="34"/>
    </row>
    <row r="257" spans="1:70" s="3" customFormat="1" ht="67.5" x14ac:dyDescent="0.25">
      <c r="A257" s="35" t="s">
        <v>515</v>
      </c>
      <c r="B257" s="36" t="s">
        <v>1544</v>
      </c>
      <c r="C257" s="316" t="s">
        <v>3010</v>
      </c>
      <c r="D257" s="316"/>
      <c r="E257" s="316"/>
      <c r="F257" s="35" t="s">
        <v>184</v>
      </c>
      <c r="G257" s="55">
        <v>34</v>
      </c>
      <c r="H257" s="39">
        <v>92.59</v>
      </c>
      <c r="I257" s="39"/>
      <c r="J257" s="39">
        <v>92.59</v>
      </c>
      <c r="K257" s="37" t="s">
        <v>42</v>
      </c>
      <c r="L257" s="39">
        <v>26947.39</v>
      </c>
      <c r="M257" s="39"/>
      <c r="N257" s="40"/>
      <c r="O257" s="39">
        <v>26947.39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9"/>
        <v>32259.661152430748</v>
      </c>
      <c r="W257" s="159">
        <v>1.2</v>
      </c>
      <c r="X257" s="158">
        <f t="shared" si="10"/>
        <v>38711.593382916893</v>
      </c>
      <c r="Y257" s="181">
        <f t="shared" si="11"/>
        <v>1138.5762759681438</v>
      </c>
      <c r="BP257" s="33"/>
      <c r="BQ257" s="41" t="s">
        <v>3010</v>
      </c>
      <c r="BR257" s="34"/>
    </row>
    <row r="258" spans="1:70" s="3" customFormat="1" ht="67.5" x14ac:dyDescent="0.25">
      <c r="A258" s="35" t="s">
        <v>517</v>
      </c>
      <c r="B258" s="36" t="s">
        <v>1567</v>
      </c>
      <c r="C258" s="316" t="s">
        <v>3011</v>
      </c>
      <c r="D258" s="316"/>
      <c r="E258" s="316"/>
      <c r="F258" s="35" t="s">
        <v>184</v>
      </c>
      <c r="G258" s="55">
        <v>34</v>
      </c>
      <c r="H258" s="39">
        <v>40.64</v>
      </c>
      <c r="I258" s="39"/>
      <c r="J258" s="39">
        <v>40.64</v>
      </c>
      <c r="K258" s="37" t="s">
        <v>42</v>
      </c>
      <c r="L258" s="39">
        <v>11827.87</v>
      </c>
      <c r="M258" s="39"/>
      <c r="N258" s="40"/>
      <c r="O258" s="39">
        <v>11827.87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9"/>
        <v>14159.55602212315</v>
      </c>
      <c r="W258" s="159">
        <v>1.2</v>
      </c>
      <c r="X258" s="158">
        <f t="shared" si="10"/>
        <v>16991.467226547778</v>
      </c>
      <c r="Y258" s="181">
        <f t="shared" si="11"/>
        <v>499.74903607493468</v>
      </c>
      <c r="BP258" s="33"/>
      <c r="BQ258" s="41" t="s">
        <v>3011</v>
      </c>
      <c r="BR258" s="34"/>
    </row>
    <row r="259" spans="1:70" s="3" customFormat="1" ht="67.5" x14ac:dyDescent="0.25">
      <c r="A259" s="35" t="s">
        <v>522</v>
      </c>
      <c r="B259" s="36" t="s">
        <v>1544</v>
      </c>
      <c r="C259" s="316" t="s">
        <v>1588</v>
      </c>
      <c r="D259" s="316"/>
      <c r="E259" s="316"/>
      <c r="F259" s="35" t="s">
        <v>184</v>
      </c>
      <c r="G259" s="55">
        <v>34</v>
      </c>
      <c r="H259" s="39">
        <v>85.17</v>
      </c>
      <c r="I259" s="39"/>
      <c r="J259" s="39">
        <v>85.17</v>
      </c>
      <c r="K259" s="37" t="s">
        <v>42</v>
      </c>
      <c r="L259" s="39">
        <v>24787.88</v>
      </c>
      <c r="M259" s="39"/>
      <c r="N259" s="40"/>
      <c r="O259" s="39">
        <v>24787.88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29674.436354953676</v>
      </c>
      <c r="W259" s="159">
        <v>1.2</v>
      </c>
      <c r="X259" s="158">
        <f t="shared" si="10"/>
        <v>35609.323625944409</v>
      </c>
      <c r="Y259" s="181">
        <f t="shared" si="11"/>
        <v>1047.3330478218943</v>
      </c>
      <c r="BP259" s="33"/>
      <c r="BQ259" s="41" t="s">
        <v>1588</v>
      </c>
      <c r="BR259" s="34"/>
    </row>
    <row r="260" spans="1:70" s="3" customFormat="1" ht="67.5" x14ac:dyDescent="0.25">
      <c r="A260" s="35" t="s">
        <v>1551</v>
      </c>
      <c r="B260" s="36" t="s">
        <v>1523</v>
      </c>
      <c r="C260" s="316" t="s">
        <v>1524</v>
      </c>
      <c r="D260" s="316"/>
      <c r="E260" s="316"/>
      <c r="F260" s="35" t="s">
        <v>238</v>
      </c>
      <c r="G260" s="56">
        <v>1.05</v>
      </c>
      <c r="H260" s="39" t="s">
        <v>1525</v>
      </c>
      <c r="I260" s="39" t="s">
        <v>1526</v>
      </c>
      <c r="J260" s="39">
        <v>603.04999999999995</v>
      </c>
      <c r="K260" s="37" t="s">
        <v>42</v>
      </c>
      <c r="L260" s="39">
        <v>21294.91</v>
      </c>
      <c r="M260" s="39">
        <v>13465.37</v>
      </c>
      <c r="N260" s="40" t="s">
        <v>4066</v>
      </c>
      <c r="O260" s="39">
        <v>5420.21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9"/>
        <v>6488.7225803692563</v>
      </c>
      <c r="W260" s="159">
        <v>1.2</v>
      </c>
      <c r="X260" s="158">
        <f t="shared" si="10"/>
        <v>7786.467096443107</v>
      </c>
      <c r="Y260" s="181">
        <f t="shared" si="11"/>
        <v>7415.6829489934353</v>
      </c>
      <c r="BP260" s="33"/>
      <c r="BQ260" s="41" t="s">
        <v>1524</v>
      </c>
      <c r="BR260" s="34"/>
    </row>
    <row r="261" spans="1:70" s="3" customFormat="1" ht="18.75" x14ac:dyDescent="0.25">
      <c r="A261" s="42"/>
      <c r="B261" s="43"/>
      <c r="C261" s="44" t="s">
        <v>920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  <c r="BR261" s="34"/>
    </row>
    <row r="262" spans="1:70" s="3" customFormat="1" ht="18.75" x14ac:dyDescent="0.25">
      <c r="A262" s="47"/>
      <c r="B262" s="48"/>
      <c r="C262" s="48"/>
      <c r="D262" s="48"/>
      <c r="E262" s="49" t="s">
        <v>4067</v>
      </c>
      <c r="F262" s="49"/>
      <c r="G262" s="50"/>
      <c r="H262" s="51"/>
      <c r="I262" s="17"/>
      <c r="J262" s="17"/>
      <c r="K262" s="17"/>
      <c r="L262" s="52">
        <v>13178.05</v>
      </c>
      <c r="M262" s="53"/>
      <c r="N262" s="53"/>
      <c r="O262" s="54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41"/>
      <c r="BR262" s="34"/>
    </row>
    <row r="263" spans="1:70" s="3" customFormat="1" ht="18.75" x14ac:dyDescent="0.25">
      <c r="A263" s="47"/>
      <c r="B263" s="48"/>
      <c r="C263" s="48"/>
      <c r="D263" s="48"/>
      <c r="E263" s="49" t="s">
        <v>4068</v>
      </c>
      <c r="F263" s="49"/>
      <c r="G263" s="50"/>
      <c r="H263" s="51"/>
      <c r="I263" s="17"/>
      <c r="J263" s="17"/>
      <c r="K263" s="17"/>
      <c r="L263" s="52">
        <v>6928.67</v>
      </c>
      <c r="M263" s="53"/>
      <c r="N263" s="53"/>
      <c r="O263" s="54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  <c r="BR263" s="34"/>
    </row>
    <row r="264" spans="1:70" s="3" customFormat="1" ht="18.75" x14ac:dyDescent="0.25">
      <c r="A264" s="47"/>
      <c r="B264" s="48"/>
      <c r="C264" s="48"/>
      <c r="D264" s="48"/>
      <c r="E264" s="49" t="s">
        <v>47</v>
      </c>
      <c r="F264" s="49"/>
      <c r="G264" s="50"/>
      <c r="H264" s="51"/>
      <c r="I264" s="17"/>
      <c r="J264" s="17"/>
      <c r="K264" s="17"/>
      <c r="L264" s="52">
        <v>41401.629999999997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67.5" x14ac:dyDescent="0.25">
      <c r="A265" s="35" t="s">
        <v>529</v>
      </c>
      <c r="B265" s="36" t="s">
        <v>2045</v>
      </c>
      <c r="C265" s="316" t="s">
        <v>3946</v>
      </c>
      <c r="D265" s="316"/>
      <c r="E265" s="316"/>
      <c r="F265" s="35" t="s">
        <v>265</v>
      </c>
      <c r="G265" s="55">
        <v>105</v>
      </c>
      <c r="H265" s="39">
        <v>189.06</v>
      </c>
      <c r="I265" s="39"/>
      <c r="J265" s="39">
        <v>189.06</v>
      </c>
      <c r="K265" s="37" t="s">
        <v>42</v>
      </c>
      <c r="L265" s="39">
        <v>169927.13</v>
      </c>
      <c r="M265" s="39"/>
      <c r="N265" s="40"/>
      <c r="O265" s="39">
        <v>169927.13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9"/>
        <v>203425.69853351475</v>
      </c>
      <c r="W265" s="159">
        <v>1.2</v>
      </c>
      <c r="X265" s="158">
        <f t="shared" si="10"/>
        <v>244110.83824021768</v>
      </c>
      <c r="Y265" s="181">
        <f t="shared" si="11"/>
        <v>2324.8651260973111</v>
      </c>
      <c r="BP265" s="33"/>
      <c r="BQ265" s="41" t="s">
        <v>3946</v>
      </c>
      <c r="BR265" s="34"/>
    </row>
    <row r="266" spans="1:70" s="3" customFormat="1" ht="67.5" x14ac:dyDescent="0.25">
      <c r="A266" s="35" t="s">
        <v>531</v>
      </c>
      <c r="B266" s="36" t="s">
        <v>1539</v>
      </c>
      <c r="C266" s="316" t="s">
        <v>1540</v>
      </c>
      <c r="D266" s="316"/>
      <c r="E266" s="316"/>
      <c r="F266" s="35" t="s">
        <v>1541</v>
      </c>
      <c r="G266" s="55">
        <v>10</v>
      </c>
      <c r="H266" s="39">
        <v>1.57</v>
      </c>
      <c r="I266" s="39"/>
      <c r="J266" s="39">
        <v>1.57</v>
      </c>
      <c r="K266" s="37" t="s">
        <v>42</v>
      </c>
      <c r="L266" s="39">
        <v>134.38999999999999</v>
      </c>
      <c r="M266" s="39"/>
      <c r="N266" s="40"/>
      <c r="O266" s="39">
        <v>134.38999999999999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9"/>
        <v>160.88295980705993</v>
      </c>
      <c r="W266" s="159">
        <v>1.2</v>
      </c>
      <c r="X266" s="158">
        <f t="shared" si="10"/>
        <v>193.05955176847192</v>
      </c>
      <c r="Y266" s="181">
        <f t="shared" si="11"/>
        <v>19.305955176847192</v>
      </c>
      <c r="BP266" s="33"/>
      <c r="BQ266" s="41" t="s">
        <v>1540</v>
      </c>
      <c r="BR266" s="34"/>
    </row>
    <row r="267" spans="1:70" s="3" customFormat="1" ht="67.5" x14ac:dyDescent="0.25">
      <c r="A267" s="35" t="s">
        <v>533</v>
      </c>
      <c r="B267" s="36" t="s">
        <v>1537</v>
      </c>
      <c r="C267" s="316" t="s">
        <v>2542</v>
      </c>
      <c r="D267" s="316"/>
      <c r="E267" s="316"/>
      <c r="F267" s="35" t="s">
        <v>437</v>
      </c>
      <c r="G267" s="55">
        <v>80</v>
      </c>
      <c r="H267" s="39">
        <v>2.96</v>
      </c>
      <c r="I267" s="39"/>
      <c r="J267" s="39">
        <v>2.96</v>
      </c>
      <c r="K267" s="37" t="s">
        <v>42</v>
      </c>
      <c r="L267" s="39">
        <v>2027.01</v>
      </c>
      <c r="M267" s="39"/>
      <c r="N267" s="40"/>
      <c r="O267" s="39">
        <v>2027.01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9"/>
        <v>2426.6044226393969</v>
      </c>
      <c r="W267" s="159">
        <v>1.2</v>
      </c>
      <c r="X267" s="158">
        <f t="shared" si="10"/>
        <v>2911.9253071672761</v>
      </c>
      <c r="Y267" s="181">
        <f t="shared" si="11"/>
        <v>36.399066339590952</v>
      </c>
      <c r="BP267" s="33"/>
      <c r="BQ267" s="41" t="s">
        <v>2542</v>
      </c>
      <c r="BR267" s="34"/>
    </row>
    <row r="268" spans="1:70" s="3" customFormat="1" ht="67.5" x14ac:dyDescent="0.25">
      <c r="A268" s="35" t="s">
        <v>541</v>
      </c>
      <c r="B268" s="36" t="s">
        <v>1507</v>
      </c>
      <c r="C268" s="316" t="s">
        <v>1550</v>
      </c>
      <c r="D268" s="316"/>
      <c r="E268" s="316"/>
      <c r="F268" s="35" t="s">
        <v>437</v>
      </c>
      <c r="G268" s="55">
        <v>80</v>
      </c>
      <c r="H268" s="39">
        <v>1.67</v>
      </c>
      <c r="I268" s="39"/>
      <c r="J268" s="39">
        <v>1.67</v>
      </c>
      <c r="K268" s="37" t="s">
        <v>42</v>
      </c>
      <c r="L268" s="39">
        <v>1143.6199999999999</v>
      </c>
      <c r="M268" s="39"/>
      <c r="N268" s="40"/>
      <c r="O268" s="39">
        <v>1143.6199999999999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9"/>
        <v>1369.0674194102976</v>
      </c>
      <c r="W268" s="159">
        <v>1.2</v>
      </c>
      <c r="X268" s="158">
        <f t="shared" si="10"/>
        <v>1642.8809032923571</v>
      </c>
      <c r="Y268" s="181">
        <f t="shared" si="11"/>
        <v>20.536011291154463</v>
      </c>
      <c r="BP268" s="33"/>
      <c r="BQ268" s="41" t="s">
        <v>1550</v>
      </c>
      <c r="BR268" s="34"/>
    </row>
    <row r="269" spans="1:70" s="3" customFormat="1" ht="67.5" x14ac:dyDescent="0.25">
      <c r="A269" s="35" t="s">
        <v>544</v>
      </c>
      <c r="B269" s="36" t="s">
        <v>1509</v>
      </c>
      <c r="C269" s="316" t="s">
        <v>3021</v>
      </c>
      <c r="D269" s="316"/>
      <c r="E269" s="316"/>
      <c r="F269" s="35" t="s">
        <v>437</v>
      </c>
      <c r="G269" s="55">
        <v>65</v>
      </c>
      <c r="H269" s="39">
        <v>76.05</v>
      </c>
      <c r="I269" s="39"/>
      <c r="J269" s="39">
        <v>76.05</v>
      </c>
      <c r="K269" s="37" t="s">
        <v>42</v>
      </c>
      <c r="L269" s="39">
        <v>42314.22</v>
      </c>
      <c r="M269" s="39"/>
      <c r="N269" s="40"/>
      <c r="O269" s="39">
        <v>42314.22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9"/>
        <v>50655.829715954242</v>
      </c>
      <c r="W269" s="159">
        <v>1.2</v>
      </c>
      <c r="X269" s="158">
        <f t="shared" si="10"/>
        <v>60786.99565914509</v>
      </c>
      <c r="Y269" s="181">
        <f t="shared" si="11"/>
        <v>935.1845486022321</v>
      </c>
      <c r="BP269" s="33"/>
      <c r="BQ269" s="41" t="s">
        <v>3021</v>
      </c>
      <c r="BR269" s="34"/>
    </row>
    <row r="270" spans="1:70" s="3" customFormat="1" ht="67.5" x14ac:dyDescent="0.25">
      <c r="A270" s="35" t="s">
        <v>546</v>
      </c>
      <c r="B270" s="36" t="s">
        <v>1503</v>
      </c>
      <c r="C270" s="316" t="s">
        <v>3022</v>
      </c>
      <c r="D270" s="316"/>
      <c r="E270" s="316"/>
      <c r="F270" s="35" t="s">
        <v>437</v>
      </c>
      <c r="G270" s="55">
        <v>65</v>
      </c>
      <c r="H270" s="39">
        <v>213.89</v>
      </c>
      <c r="I270" s="39"/>
      <c r="J270" s="39">
        <v>213.89</v>
      </c>
      <c r="K270" s="37" t="s">
        <v>42</v>
      </c>
      <c r="L270" s="39">
        <v>119008.4</v>
      </c>
      <c r="M270" s="39"/>
      <c r="N270" s="40"/>
      <c r="O270" s="39">
        <v>119008.4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9"/>
        <v>142469.10956099792</v>
      </c>
      <c r="W270" s="159">
        <v>1.2</v>
      </c>
      <c r="X270" s="158">
        <f t="shared" si="10"/>
        <v>170962.9314731975</v>
      </c>
      <c r="Y270" s="181">
        <f t="shared" si="11"/>
        <v>2630.1989457415002</v>
      </c>
      <c r="BP270" s="33"/>
      <c r="BQ270" s="41" t="s">
        <v>3022</v>
      </c>
      <c r="BR270" s="34"/>
    </row>
    <row r="271" spans="1:70" s="3" customFormat="1" ht="67.5" x14ac:dyDescent="0.25">
      <c r="A271" s="35" t="s">
        <v>554</v>
      </c>
      <c r="B271" s="36" t="s">
        <v>2820</v>
      </c>
      <c r="C271" s="316" t="s">
        <v>2602</v>
      </c>
      <c r="D271" s="316"/>
      <c r="E271" s="316"/>
      <c r="F271" s="35" t="s">
        <v>184</v>
      </c>
      <c r="G271" s="55">
        <v>65</v>
      </c>
      <c r="H271" s="39">
        <v>29.55</v>
      </c>
      <c r="I271" s="39"/>
      <c r="J271" s="39">
        <v>29.55</v>
      </c>
      <c r="K271" s="37" t="s">
        <v>42</v>
      </c>
      <c r="L271" s="39">
        <v>16441.62</v>
      </c>
      <c r="M271" s="39"/>
      <c r="N271" s="40"/>
      <c r="O271" s="39">
        <v>16441.62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9"/>
        <v>19682.837187461511</v>
      </c>
      <c r="W271" s="159">
        <v>1.2</v>
      </c>
      <c r="X271" s="158">
        <f t="shared" si="10"/>
        <v>23619.404624953811</v>
      </c>
      <c r="Y271" s="181">
        <f t="shared" si="11"/>
        <v>363.37545576852017</v>
      </c>
      <c r="BP271" s="33"/>
      <c r="BQ271" s="41" t="s">
        <v>2602</v>
      </c>
      <c r="BR271" s="34"/>
    </row>
    <row r="272" spans="1:70" s="3" customFormat="1" ht="67.5" x14ac:dyDescent="0.25">
      <c r="A272" s="35" t="s">
        <v>556</v>
      </c>
      <c r="B272" s="36" t="s">
        <v>2820</v>
      </c>
      <c r="C272" s="316" t="s">
        <v>2821</v>
      </c>
      <c r="D272" s="316"/>
      <c r="E272" s="316"/>
      <c r="F272" s="35" t="s">
        <v>184</v>
      </c>
      <c r="G272" s="55">
        <v>130</v>
      </c>
      <c r="H272" s="39">
        <v>7.45</v>
      </c>
      <c r="I272" s="39"/>
      <c r="J272" s="39">
        <v>7.45</v>
      </c>
      <c r="K272" s="37" t="s">
        <v>42</v>
      </c>
      <c r="L272" s="39">
        <v>8290.36</v>
      </c>
      <c r="M272" s="39"/>
      <c r="N272" s="40"/>
      <c r="O272" s="39">
        <v>8290.36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9"/>
        <v>9924.6793263342333</v>
      </c>
      <c r="W272" s="159">
        <v>1.2</v>
      </c>
      <c r="X272" s="158">
        <f t="shared" si="10"/>
        <v>11909.61519160108</v>
      </c>
      <c r="Y272" s="181">
        <f t="shared" si="11"/>
        <v>91.612424550777547</v>
      </c>
      <c r="BP272" s="33"/>
      <c r="BQ272" s="41" t="s">
        <v>2821</v>
      </c>
      <c r="BR272" s="34"/>
    </row>
    <row r="273" spans="1:72" s="3" customFormat="1" ht="67.5" x14ac:dyDescent="0.25">
      <c r="A273" s="35" t="s">
        <v>558</v>
      </c>
      <c r="B273" s="36" t="s">
        <v>2820</v>
      </c>
      <c r="C273" s="316" t="s">
        <v>2822</v>
      </c>
      <c r="D273" s="316"/>
      <c r="E273" s="316"/>
      <c r="F273" s="35" t="s">
        <v>184</v>
      </c>
      <c r="G273" s="55">
        <v>130</v>
      </c>
      <c r="H273" s="39">
        <v>4.37</v>
      </c>
      <c r="I273" s="39"/>
      <c r="J273" s="39">
        <v>4.37</v>
      </c>
      <c r="K273" s="37" t="s">
        <v>42</v>
      </c>
      <c r="L273" s="39">
        <v>4862.9399999999996</v>
      </c>
      <c r="M273" s="39"/>
      <c r="N273" s="40"/>
      <c r="O273" s="39">
        <v>4862.9399999999996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9"/>
        <v>5821.5952121745968</v>
      </c>
      <c r="W273" s="159">
        <v>1.2</v>
      </c>
      <c r="X273" s="158">
        <f t="shared" si="10"/>
        <v>6985.9142546095163</v>
      </c>
      <c r="Y273" s="181">
        <f t="shared" si="11"/>
        <v>53.737801958534739</v>
      </c>
      <c r="BP273" s="33"/>
      <c r="BQ273" s="41" t="s">
        <v>2822</v>
      </c>
      <c r="BR273" s="34"/>
    </row>
    <row r="274" spans="1:72" s="3" customFormat="1" ht="68.25" thickBot="1" x14ac:dyDescent="0.3">
      <c r="A274" s="35" t="s">
        <v>567</v>
      </c>
      <c r="B274" s="36" t="s">
        <v>1544</v>
      </c>
      <c r="C274" s="316" t="s">
        <v>1650</v>
      </c>
      <c r="D274" s="316"/>
      <c r="E274" s="316"/>
      <c r="F274" s="35" t="s">
        <v>184</v>
      </c>
      <c r="G274" s="55">
        <v>130</v>
      </c>
      <c r="H274" s="39">
        <v>1.17</v>
      </c>
      <c r="I274" s="39"/>
      <c r="J274" s="39">
        <v>1.17</v>
      </c>
      <c r="K274" s="37" t="s">
        <v>42</v>
      </c>
      <c r="L274" s="39">
        <v>1301.98</v>
      </c>
      <c r="M274" s="39"/>
      <c r="N274" s="40"/>
      <c r="O274" s="39">
        <v>1301.98</v>
      </c>
      <c r="P274" s="220">
        <v>1.052</v>
      </c>
      <c r="Q274" s="194">
        <v>1.0209999999999999</v>
      </c>
      <c r="R274" s="194">
        <v>1.0349999999999999</v>
      </c>
      <c r="S274" s="194">
        <v>1.0249999999999999</v>
      </c>
      <c r="T274" s="194">
        <v>1.02</v>
      </c>
      <c r="U274" s="194">
        <v>1.03</v>
      </c>
      <c r="V274" s="195">
        <f t="shared" si="9"/>
        <v>1558.6457028766715</v>
      </c>
      <c r="W274" s="196">
        <v>1.2</v>
      </c>
      <c r="X274" s="197">
        <f t="shared" si="10"/>
        <v>1870.3748434520057</v>
      </c>
      <c r="Y274" s="198">
        <f t="shared" si="11"/>
        <v>14.38749879578466</v>
      </c>
      <c r="BP274" s="33"/>
      <c r="BQ274" s="41" t="s">
        <v>1650</v>
      </c>
      <c r="BR274" s="34"/>
    </row>
    <row r="275" spans="1:72" s="3" customFormat="1" ht="23.25" thickTop="1" x14ac:dyDescent="0.25">
      <c r="A275" s="317" t="s">
        <v>938</v>
      </c>
      <c r="B275" s="318"/>
      <c r="C275" s="318"/>
      <c r="D275" s="318"/>
      <c r="E275" s="318"/>
      <c r="F275" s="318"/>
      <c r="G275" s="318"/>
      <c r="H275" s="318"/>
      <c r="I275" s="318"/>
      <c r="J275" s="318"/>
      <c r="K275" s="319"/>
      <c r="L275" s="39">
        <v>12010086.66</v>
      </c>
      <c r="M275" s="39">
        <v>443229.25</v>
      </c>
      <c r="N275" s="39" t="s">
        <v>4144</v>
      </c>
      <c r="O275" s="39">
        <v>11172826.210000001</v>
      </c>
      <c r="P275" s="154"/>
      <c r="Q275" s="154"/>
      <c r="R275" s="154"/>
      <c r="S275" s="154"/>
      <c r="T275" s="154"/>
      <c r="U275" s="154"/>
      <c r="V275" s="172">
        <f>SUM(V30:V274)</f>
        <v>13673811.324780572</v>
      </c>
      <c r="W275" s="159"/>
      <c r="X275" s="158">
        <f>SUM(X30:X274)</f>
        <v>16408573.589736672</v>
      </c>
      <c r="Y275" s="181"/>
      <c r="BS275" s="41" t="s">
        <v>938</v>
      </c>
    </row>
    <row r="276" spans="1:72" s="3" customFormat="1" ht="18.75" x14ac:dyDescent="0.25">
      <c r="A276" s="317" t="s">
        <v>940</v>
      </c>
      <c r="B276" s="318"/>
      <c r="C276" s="318"/>
      <c r="D276" s="318"/>
      <c r="E276" s="318"/>
      <c r="F276" s="318"/>
      <c r="G276" s="318"/>
      <c r="H276" s="318"/>
      <c r="I276" s="318"/>
      <c r="J276" s="318"/>
      <c r="K276" s="319"/>
      <c r="L276" s="39">
        <v>445956.98</v>
      </c>
      <c r="M276" s="39"/>
      <c r="N276" s="39"/>
      <c r="O276" s="39"/>
      <c r="P276" s="154"/>
      <c r="Q276" s="154"/>
      <c r="R276" s="154"/>
      <c r="S276" s="154"/>
      <c r="T276" s="154"/>
      <c r="U276" s="154"/>
      <c r="V276" s="172">
        <f>L332+L333</f>
        <v>13673811.324780567</v>
      </c>
      <c r="W276" s="159"/>
      <c r="X276" s="158">
        <f>V276*1.2</f>
        <v>16408573.58973668</v>
      </c>
      <c r="Y276" s="181"/>
      <c r="BS276" s="41" t="s">
        <v>940</v>
      </c>
    </row>
    <row r="277" spans="1:72" s="3" customFormat="1" ht="15" x14ac:dyDescent="0.25">
      <c r="A277" s="320" t="s">
        <v>941</v>
      </c>
      <c r="B277" s="321"/>
      <c r="C277" s="321"/>
      <c r="D277" s="321"/>
      <c r="E277" s="321"/>
      <c r="F277" s="321"/>
      <c r="G277" s="321"/>
      <c r="H277" s="321"/>
      <c r="I277" s="321"/>
      <c r="J277" s="321"/>
      <c r="K277" s="322"/>
      <c r="L277" s="61"/>
      <c r="M277" s="61"/>
      <c r="N277" s="61"/>
      <c r="O277" s="61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BS277" s="41"/>
      <c r="BT277" s="2" t="s">
        <v>941</v>
      </c>
    </row>
    <row r="278" spans="1:72" s="3" customFormat="1" ht="18.75" x14ac:dyDescent="0.25">
      <c r="A278" s="320" t="s">
        <v>4145</v>
      </c>
      <c r="B278" s="321"/>
      <c r="C278" s="321"/>
      <c r="D278" s="321"/>
      <c r="E278" s="321"/>
      <c r="F278" s="321"/>
      <c r="G278" s="321"/>
      <c r="H278" s="321"/>
      <c r="I278" s="321"/>
      <c r="J278" s="321"/>
      <c r="K278" s="322"/>
      <c r="L278" s="61">
        <v>51255.03</v>
      </c>
      <c r="M278" s="61"/>
      <c r="N278" s="61"/>
      <c r="O278" s="61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S278" s="41"/>
      <c r="BT278" s="2" t="s">
        <v>4145</v>
      </c>
    </row>
    <row r="279" spans="1:72" s="3" customFormat="1" ht="18.75" x14ac:dyDescent="0.25">
      <c r="A279" s="320" t="s">
        <v>4146</v>
      </c>
      <c r="B279" s="321"/>
      <c r="C279" s="321"/>
      <c r="D279" s="321"/>
      <c r="E279" s="321"/>
      <c r="F279" s="321"/>
      <c r="G279" s="321"/>
      <c r="H279" s="321"/>
      <c r="I279" s="321"/>
      <c r="J279" s="321"/>
      <c r="K279" s="322"/>
      <c r="L279" s="61">
        <v>44576.98</v>
      </c>
      <c r="M279" s="61"/>
      <c r="N279" s="61"/>
      <c r="O279" s="61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S279" s="41"/>
      <c r="BT279" s="2" t="s">
        <v>4146</v>
      </c>
    </row>
    <row r="280" spans="1:72" s="3" customFormat="1" ht="18.75" x14ac:dyDescent="0.25">
      <c r="A280" s="320" t="s">
        <v>4147</v>
      </c>
      <c r="B280" s="321"/>
      <c r="C280" s="321"/>
      <c r="D280" s="321"/>
      <c r="E280" s="321"/>
      <c r="F280" s="321"/>
      <c r="G280" s="321"/>
      <c r="H280" s="321"/>
      <c r="I280" s="321"/>
      <c r="J280" s="321"/>
      <c r="K280" s="322"/>
      <c r="L280" s="61">
        <v>350124.97</v>
      </c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S280" s="41"/>
      <c r="BT280" s="2" t="s">
        <v>4147</v>
      </c>
    </row>
    <row r="281" spans="1:72" s="3" customFormat="1" ht="18.75" x14ac:dyDescent="0.25">
      <c r="A281" s="317" t="s">
        <v>945</v>
      </c>
      <c r="B281" s="318"/>
      <c r="C281" s="318"/>
      <c r="D281" s="318"/>
      <c r="E281" s="318"/>
      <c r="F281" s="318"/>
      <c r="G281" s="318"/>
      <c r="H281" s="318"/>
      <c r="I281" s="318"/>
      <c r="J281" s="318"/>
      <c r="K281" s="319"/>
      <c r="L281" s="39">
        <v>231991.56</v>
      </c>
      <c r="M281" s="39"/>
      <c r="N281" s="39"/>
      <c r="O281" s="39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S281" s="41" t="s">
        <v>945</v>
      </c>
    </row>
    <row r="282" spans="1:72" s="3" customFormat="1" ht="18.75" x14ac:dyDescent="0.25">
      <c r="A282" s="320" t="s">
        <v>941</v>
      </c>
      <c r="B282" s="321"/>
      <c r="C282" s="321"/>
      <c r="D282" s="321"/>
      <c r="E282" s="321"/>
      <c r="F282" s="321"/>
      <c r="G282" s="321"/>
      <c r="H282" s="321"/>
      <c r="I282" s="321"/>
      <c r="J282" s="321"/>
      <c r="K282" s="322"/>
      <c r="L282" s="61"/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S282" s="41"/>
      <c r="BT282" s="2" t="s">
        <v>941</v>
      </c>
    </row>
    <row r="283" spans="1:72" s="3" customFormat="1" ht="18.75" x14ac:dyDescent="0.25">
      <c r="A283" s="320" t="s">
        <v>4148</v>
      </c>
      <c r="B283" s="321"/>
      <c r="C283" s="321"/>
      <c r="D283" s="321"/>
      <c r="E283" s="321"/>
      <c r="F283" s="321"/>
      <c r="G283" s="321"/>
      <c r="H283" s="321"/>
      <c r="I283" s="321"/>
      <c r="J283" s="321"/>
      <c r="K283" s="322"/>
      <c r="L283" s="61">
        <v>23035.97</v>
      </c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S283" s="41"/>
      <c r="BT283" s="2" t="s">
        <v>4148</v>
      </c>
    </row>
    <row r="284" spans="1:72" s="3" customFormat="1" ht="18.75" x14ac:dyDescent="0.25">
      <c r="A284" s="320" t="s">
        <v>4149</v>
      </c>
      <c r="B284" s="321"/>
      <c r="C284" s="321"/>
      <c r="D284" s="321"/>
      <c r="E284" s="321"/>
      <c r="F284" s="321"/>
      <c r="G284" s="321"/>
      <c r="H284" s="321"/>
      <c r="I284" s="321"/>
      <c r="J284" s="321"/>
      <c r="K284" s="322"/>
      <c r="L284" s="61">
        <v>184086.33</v>
      </c>
      <c r="M284" s="61"/>
      <c r="N284" s="61"/>
      <c r="O284" s="61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S284" s="41"/>
      <c r="BT284" s="2" t="s">
        <v>4149</v>
      </c>
    </row>
    <row r="285" spans="1:72" s="3" customFormat="1" ht="18.75" x14ac:dyDescent="0.25">
      <c r="A285" s="320" t="s">
        <v>4150</v>
      </c>
      <c r="B285" s="321"/>
      <c r="C285" s="321"/>
      <c r="D285" s="321"/>
      <c r="E285" s="321"/>
      <c r="F285" s="321"/>
      <c r="G285" s="321"/>
      <c r="H285" s="321"/>
      <c r="I285" s="321"/>
      <c r="J285" s="321"/>
      <c r="K285" s="322"/>
      <c r="L285" s="61">
        <v>24869.26</v>
      </c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S285" s="41"/>
      <c r="BT285" s="2" t="s">
        <v>4150</v>
      </c>
    </row>
    <row r="286" spans="1:72" s="3" customFormat="1" ht="18.75" x14ac:dyDescent="0.25">
      <c r="A286" s="317" t="s">
        <v>951</v>
      </c>
      <c r="B286" s="318"/>
      <c r="C286" s="318"/>
      <c r="D286" s="318"/>
      <c r="E286" s="318"/>
      <c r="F286" s="318"/>
      <c r="G286" s="318"/>
      <c r="H286" s="318"/>
      <c r="I286" s="318"/>
      <c r="J286" s="318"/>
      <c r="K286" s="319"/>
      <c r="L286" s="39"/>
      <c r="M286" s="39"/>
      <c r="N286" s="39"/>
      <c r="O286" s="39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S286" s="41" t="s">
        <v>951</v>
      </c>
    </row>
    <row r="287" spans="1:72" s="3" customFormat="1" ht="18.75" x14ac:dyDescent="0.25">
      <c r="A287" s="320" t="s">
        <v>952</v>
      </c>
      <c r="B287" s="321"/>
      <c r="C287" s="321"/>
      <c r="D287" s="321"/>
      <c r="E287" s="321"/>
      <c r="F287" s="321"/>
      <c r="G287" s="321"/>
      <c r="H287" s="321"/>
      <c r="I287" s="321"/>
      <c r="J287" s="321"/>
      <c r="K287" s="322"/>
      <c r="L287" s="61"/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S287" s="41"/>
      <c r="BT287" s="2" t="s">
        <v>952</v>
      </c>
    </row>
    <row r="288" spans="1:72" s="3" customFormat="1" ht="18.75" x14ac:dyDescent="0.25">
      <c r="A288" s="320" t="s">
        <v>1773</v>
      </c>
      <c r="B288" s="321"/>
      <c r="C288" s="321"/>
      <c r="D288" s="321"/>
      <c r="E288" s="321"/>
      <c r="F288" s="321"/>
      <c r="G288" s="321"/>
      <c r="H288" s="321"/>
      <c r="I288" s="321"/>
      <c r="J288" s="321"/>
      <c r="K288" s="322"/>
      <c r="L288" s="61"/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S288" s="41"/>
      <c r="BT288" s="2" t="s">
        <v>1773</v>
      </c>
    </row>
    <row r="289" spans="1:72" s="3" customFormat="1" ht="18.75" x14ac:dyDescent="0.25">
      <c r="A289" s="320" t="s">
        <v>4151</v>
      </c>
      <c r="B289" s="321"/>
      <c r="C289" s="321"/>
      <c r="D289" s="321"/>
      <c r="E289" s="321"/>
      <c r="F289" s="321"/>
      <c r="G289" s="321"/>
      <c r="H289" s="321"/>
      <c r="I289" s="321"/>
      <c r="J289" s="321"/>
      <c r="K289" s="322"/>
      <c r="L289" s="61">
        <v>11057438.83</v>
      </c>
      <c r="M289" s="61"/>
      <c r="N289" s="61"/>
      <c r="O289" s="61">
        <v>11057438.83</v>
      </c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S289" s="41"/>
      <c r="BT289" s="2" t="s">
        <v>4151</v>
      </c>
    </row>
    <row r="290" spans="1:72" s="3" customFormat="1" ht="18.75" x14ac:dyDescent="0.25">
      <c r="A290" s="320" t="s">
        <v>1778</v>
      </c>
      <c r="B290" s="321"/>
      <c r="C290" s="321"/>
      <c r="D290" s="321"/>
      <c r="E290" s="321"/>
      <c r="F290" s="321"/>
      <c r="G290" s="321"/>
      <c r="H290" s="321"/>
      <c r="I290" s="321"/>
      <c r="J290" s="321"/>
      <c r="K290" s="322"/>
      <c r="L290" s="61"/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S290" s="41"/>
      <c r="BT290" s="2" t="s">
        <v>1778</v>
      </c>
    </row>
    <row r="291" spans="1:72" s="3" customFormat="1" ht="18.75" x14ac:dyDescent="0.25">
      <c r="A291" s="320" t="s">
        <v>4152</v>
      </c>
      <c r="B291" s="321"/>
      <c r="C291" s="321"/>
      <c r="D291" s="321"/>
      <c r="E291" s="321"/>
      <c r="F291" s="321"/>
      <c r="G291" s="321"/>
      <c r="H291" s="321"/>
      <c r="I291" s="321"/>
      <c r="J291" s="321"/>
      <c r="K291" s="322"/>
      <c r="L291" s="61">
        <v>111771.3</v>
      </c>
      <c r="M291" s="61">
        <v>57589.919999999998</v>
      </c>
      <c r="N291" s="61"/>
      <c r="O291" s="61">
        <v>54181.38</v>
      </c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S291" s="41"/>
      <c r="BT291" s="2" t="s">
        <v>4152</v>
      </c>
    </row>
    <row r="292" spans="1:72" s="3" customFormat="1" ht="18.75" x14ac:dyDescent="0.25">
      <c r="A292" s="320" t="s">
        <v>4153</v>
      </c>
      <c r="B292" s="321"/>
      <c r="C292" s="321"/>
      <c r="D292" s="321"/>
      <c r="E292" s="321"/>
      <c r="F292" s="321"/>
      <c r="G292" s="321"/>
      <c r="H292" s="321"/>
      <c r="I292" s="321"/>
      <c r="J292" s="321"/>
      <c r="K292" s="322"/>
      <c r="L292" s="61">
        <v>51255.03</v>
      </c>
      <c r="M292" s="61"/>
      <c r="N292" s="61"/>
      <c r="O292" s="61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S292" s="41"/>
      <c r="BT292" s="2" t="s">
        <v>4153</v>
      </c>
    </row>
    <row r="293" spans="1:72" s="3" customFormat="1" ht="18.75" x14ac:dyDescent="0.25">
      <c r="A293" s="320" t="s">
        <v>4154</v>
      </c>
      <c r="B293" s="321"/>
      <c r="C293" s="321"/>
      <c r="D293" s="321"/>
      <c r="E293" s="321"/>
      <c r="F293" s="321"/>
      <c r="G293" s="321"/>
      <c r="H293" s="321"/>
      <c r="I293" s="321"/>
      <c r="J293" s="321"/>
      <c r="K293" s="322"/>
      <c r="L293" s="61">
        <v>23035.97</v>
      </c>
      <c r="M293" s="61"/>
      <c r="N293" s="61"/>
      <c r="O293" s="61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S293" s="41"/>
      <c r="BT293" s="2" t="s">
        <v>4154</v>
      </c>
    </row>
    <row r="294" spans="1:72" s="3" customFormat="1" ht="18.75" x14ac:dyDescent="0.25">
      <c r="A294" s="320" t="s">
        <v>957</v>
      </c>
      <c r="B294" s="321"/>
      <c r="C294" s="321"/>
      <c r="D294" s="321"/>
      <c r="E294" s="321"/>
      <c r="F294" s="321"/>
      <c r="G294" s="321"/>
      <c r="H294" s="321"/>
      <c r="I294" s="321"/>
      <c r="J294" s="321"/>
      <c r="K294" s="322"/>
      <c r="L294" s="61">
        <v>186062.3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S294" s="41"/>
      <c r="BT294" s="2" t="s">
        <v>957</v>
      </c>
    </row>
    <row r="295" spans="1:72" s="3" customFormat="1" ht="18.75" x14ac:dyDescent="0.25">
      <c r="A295" s="320" t="s">
        <v>958</v>
      </c>
      <c r="B295" s="321"/>
      <c r="C295" s="321"/>
      <c r="D295" s="321"/>
      <c r="E295" s="321"/>
      <c r="F295" s="321"/>
      <c r="G295" s="321"/>
      <c r="H295" s="321"/>
      <c r="I295" s="321"/>
      <c r="J295" s="321"/>
      <c r="K295" s="322"/>
      <c r="L295" s="61">
        <v>11243501.130000001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S295" s="41"/>
      <c r="BT295" s="2" t="s">
        <v>958</v>
      </c>
    </row>
    <row r="296" spans="1:72" s="3" customFormat="1" ht="18.75" x14ac:dyDescent="0.25">
      <c r="A296" s="320" t="s">
        <v>959</v>
      </c>
      <c r="B296" s="321"/>
      <c r="C296" s="321"/>
      <c r="D296" s="321"/>
      <c r="E296" s="321"/>
      <c r="F296" s="321"/>
      <c r="G296" s="321"/>
      <c r="H296" s="321"/>
      <c r="I296" s="321"/>
      <c r="J296" s="321"/>
      <c r="K296" s="322"/>
      <c r="L296" s="61"/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S296" s="41"/>
      <c r="BT296" s="2" t="s">
        <v>959</v>
      </c>
    </row>
    <row r="297" spans="1:72" s="3" customFormat="1" ht="18.75" x14ac:dyDescent="0.25">
      <c r="A297" s="320" t="s">
        <v>960</v>
      </c>
      <c r="B297" s="321"/>
      <c r="C297" s="321"/>
      <c r="D297" s="321"/>
      <c r="E297" s="321"/>
      <c r="F297" s="321"/>
      <c r="G297" s="321"/>
      <c r="H297" s="321"/>
      <c r="I297" s="321"/>
      <c r="J297" s="321"/>
      <c r="K297" s="322"/>
      <c r="L297" s="61"/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S297" s="41"/>
      <c r="BT297" s="2" t="s">
        <v>960</v>
      </c>
    </row>
    <row r="298" spans="1:72" s="3" customFormat="1" ht="22.5" x14ac:dyDescent="0.25">
      <c r="A298" s="320" t="s">
        <v>4155</v>
      </c>
      <c r="B298" s="321"/>
      <c r="C298" s="321"/>
      <c r="D298" s="321"/>
      <c r="E298" s="321"/>
      <c r="F298" s="321"/>
      <c r="G298" s="321"/>
      <c r="H298" s="321"/>
      <c r="I298" s="321"/>
      <c r="J298" s="321"/>
      <c r="K298" s="322"/>
      <c r="L298" s="61">
        <v>502428.85</v>
      </c>
      <c r="M298" s="61">
        <v>338716.19</v>
      </c>
      <c r="N298" s="61" t="s">
        <v>4144</v>
      </c>
      <c r="O298" s="61">
        <v>59420.38</v>
      </c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S298" s="41"/>
      <c r="BT298" s="2" t="s">
        <v>4155</v>
      </c>
    </row>
    <row r="299" spans="1:72" s="3" customFormat="1" ht="18.75" x14ac:dyDescent="0.25">
      <c r="A299" s="320" t="s">
        <v>4156</v>
      </c>
      <c r="B299" s="321"/>
      <c r="C299" s="321"/>
      <c r="D299" s="321"/>
      <c r="E299" s="321"/>
      <c r="F299" s="321"/>
      <c r="G299" s="321"/>
      <c r="H299" s="321"/>
      <c r="I299" s="321"/>
      <c r="J299" s="321"/>
      <c r="K299" s="322"/>
      <c r="L299" s="61">
        <v>350124.97</v>
      </c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S299" s="41"/>
      <c r="BT299" s="2" t="s">
        <v>4156</v>
      </c>
    </row>
    <row r="300" spans="1:72" s="3" customFormat="1" ht="18.75" x14ac:dyDescent="0.25">
      <c r="A300" s="320" t="s">
        <v>4157</v>
      </c>
      <c r="B300" s="321"/>
      <c r="C300" s="321"/>
      <c r="D300" s="321"/>
      <c r="E300" s="321"/>
      <c r="F300" s="321"/>
      <c r="G300" s="321"/>
      <c r="H300" s="321"/>
      <c r="I300" s="321"/>
      <c r="J300" s="321"/>
      <c r="K300" s="322"/>
      <c r="L300" s="61">
        <v>184086.33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S300" s="41"/>
      <c r="BT300" s="2" t="s">
        <v>4157</v>
      </c>
    </row>
    <row r="301" spans="1:72" s="3" customFormat="1" ht="18.75" x14ac:dyDescent="0.25">
      <c r="A301" s="320" t="s">
        <v>957</v>
      </c>
      <c r="B301" s="321"/>
      <c r="C301" s="321"/>
      <c r="D301" s="321"/>
      <c r="E301" s="321"/>
      <c r="F301" s="321"/>
      <c r="G301" s="321"/>
      <c r="H301" s="321"/>
      <c r="I301" s="321"/>
      <c r="J301" s="321"/>
      <c r="K301" s="322"/>
      <c r="L301" s="61">
        <v>1036640.15</v>
      </c>
      <c r="M301" s="61"/>
      <c r="N301" s="61"/>
      <c r="O301" s="61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S301" s="41"/>
      <c r="BT301" s="2" t="s">
        <v>957</v>
      </c>
    </row>
    <row r="302" spans="1:72" s="3" customFormat="1" ht="18.75" x14ac:dyDescent="0.25">
      <c r="A302" s="320" t="s">
        <v>979</v>
      </c>
      <c r="B302" s="321"/>
      <c r="C302" s="321"/>
      <c r="D302" s="321"/>
      <c r="E302" s="321"/>
      <c r="F302" s="321"/>
      <c r="G302" s="321"/>
      <c r="H302" s="321"/>
      <c r="I302" s="321"/>
      <c r="J302" s="321"/>
      <c r="K302" s="322"/>
      <c r="L302" s="61"/>
      <c r="M302" s="61"/>
      <c r="N302" s="61"/>
      <c r="O302" s="61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S302" s="41"/>
      <c r="BT302" s="2" t="s">
        <v>979</v>
      </c>
    </row>
    <row r="303" spans="1:72" s="3" customFormat="1" ht="18.75" x14ac:dyDescent="0.25">
      <c r="A303" s="320" t="s">
        <v>4158</v>
      </c>
      <c r="B303" s="321"/>
      <c r="C303" s="321"/>
      <c r="D303" s="321"/>
      <c r="E303" s="321"/>
      <c r="F303" s="321"/>
      <c r="G303" s="321"/>
      <c r="H303" s="321"/>
      <c r="I303" s="321"/>
      <c r="J303" s="321"/>
      <c r="K303" s="322"/>
      <c r="L303" s="61">
        <v>48708.76</v>
      </c>
      <c r="M303" s="61">
        <v>46923.14</v>
      </c>
      <c r="N303" s="61"/>
      <c r="O303" s="61">
        <v>1785.62</v>
      </c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S303" s="41"/>
      <c r="BT303" s="2" t="s">
        <v>4158</v>
      </c>
    </row>
    <row r="304" spans="1:72" s="3" customFormat="1" ht="18.75" x14ac:dyDescent="0.25">
      <c r="A304" s="320" t="s">
        <v>4159</v>
      </c>
      <c r="B304" s="321"/>
      <c r="C304" s="321"/>
      <c r="D304" s="321"/>
      <c r="E304" s="321"/>
      <c r="F304" s="321"/>
      <c r="G304" s="321"/>
      <c r="H304" s="321"/>
      <c r="I304" s="321"/>
      <c r="J304" s="321"/>
      <c r="K304" s="322"/>
      <c r="L304" s="61">
        <v>44576.98</v>
      </c>
      <c r="M304" s="61"/>
      <c r="N304" s="61"/>
      <c r="O304" s="61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S304" s="41"/>
      <c r="BT304" s="2" t="s">
        <v>4159</v>
      </c>
    </row>
    <row r="305" spans="1:72" s="3" customFormat="1" ht="18.75" x14ac:dyDescent="0.25">
      <c r="A305" s="320" t="s">
        <v>4160</v>
      </c>
      <c r="B305" s="321"/>
      <c r="C305" s="321"/>
      <c r="D305" s="321"/>
      <c r="E305" s="321"/>
      <c r="F305" s="321"/>
      <c r="G305" s="321"/>
      <c r="H305" s="321"/>
      <c r="I305" s="321"/>
      <c r="J305" s="321"/>
      <c r="K305" s="322"/>
      <c r="L305" s="61">
        <v>24869.26</v>
      </c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S305" s="41"/>
      <c r="BT305" s="2" t="s">
        <v>4160</v>
      </c>
    </row>
    <row r="306" spans="1:72" s="3" customFormat="1" ht="18.75" x14ac:dyDescent="0.25">
      <c r="A306" s="320" t="s">
        <v>957</v>
      </c>
      <c r="B306" s="321"/>
      <c r="C306" s="321"/>
      <c r="D306" s="321"/>
      <c r="E306" s="321"/>
      <c r="F306" s="321"/>
      <c r="G306" s="321"/>
      <c r="H306" s="321"/>
      <c r="I306" s="321"/>
      <c r="J306" s="321"/>
      <c r="K306" s="322"/>
      <c r="L306" s="61">
        <v>118155</v>
      </c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S306" s="41"/>
      <c r="BT306" s="2" t="s">
        <v>957</v>
      </c>
    </row>
    <row r="307" spans="1:72" s="3" customFormat="1" ht="18.75" x14ac:dyDescent="0.25">
      <c r="A307" s="320" t="s">
        <v>958</v>
      </c>
      <c r="B307" s="321"/>
      <c r="C307" s="321"/>
      <c r="D307" s="321"/>
      <c r="E307" s="321"/>
      <c r="F307" s="321"/>
      <c r="G307" s="321"/>
      <c r="H307" s="321"/>
      <c r="I307" s="321"/>
      <c r="J307" s="321"/>
      <c r="K307" s="322"/>
      <c r="L307" s="61">
        <v>1154795.1499999999</v>
      </c>
      <c r="M307" s="61"/>
      <c r="N307" s="61"/>
      <c r="O307" s="61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S307" s="41"/>
      <c r="BT307" s="2" t="s">
        <v>958</v>
      </c>
    </row>
    <row r="308" spans="1:72" s="3" customFormat="1" ht="18.75" x14ac:dyDescent="0.25">
      <c r="A308" s="320" t="s">
        <v>983</v>
      </c>
      <c r="B308" s="321"/>
      <c r="C308" s="321"/>
      <c r="D308" s="321"/>
      <c r="E308" s="321"/>
      <c r="F308" s="321"/>
      <c r="G308" s="321"/>
      <c r="H308" s="321"/>
      <c r="I308" s="321"/>
      <c r="J308" s="321"/>
      <c r="K308" s="322"/>
      <c r="L308" s="61"/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S308" s="41"/>
      <c r="BT308" s="2" t="s">
        <v>983</v>
      </c>
    </row>
    <row r="309" spans="1:72" s="3" customFormat="1" ht="18.75" x14ac:dyDescent="0.25">
      <c r="A309" s="320" t="s">
        <v>986</v>
      </c>
      <c r="B309" s="321"/>
      <c r="C309" s="321"/>
      <c r="D309" s="321"/>
      <c r="E309" s="321"/>
      <c r="F309" s="321"/>
      <c r="G309" s="321"/>
      <c r="H309" s="321"/>
      <c r="I309" s="321"/>
      <c r="J309" s="321"/>
      <c r="K309" s="322"/>
      <c r="L309" s="61"/>
      <c r="M309" s="61"/>
      <c r="N309" s="61"/>
      <c r="O309" s="61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S309" s="41"/>
      <c r="BT309" s="2" t="s">
        <v>986</v>
      </c>
    </row>
    <row r="310" spans="1:72" s="3" customFormat="1" ht="18.75" x14ac:dyDescent="0.25">
      <c r="A310" s="320" t="s">
        <v>4161</v>
      </c>
      <c r="B310" s="321"/>
      <c r="C310" s="321"/>
      <c r="D310" s="321"/>
      <c r="E310" s="321"/>
      <c r="F310" s="321"/>
      <c r="G310" s="321"/>
      <c r="H310" s="321"/>
      <c r="I310" s="321"/>
      <c r="J310" s="321"/>
      <c r="K310" s="322"/>
      <c r="L310" s="61">
        <v>289738.92</v>
      </c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S310" s="41"/>
      <c r="BT310" s="2" t="s">
        <v>4161</v>
      </c>
    </row>
    <row r="311" spans="1:72" s="3" customFormat="1" ht="18.75" x14ac:dyDescent="0.25">
      <c r="A311" s="320" t="s">
        <v>958</v>
      </c>
      <c r="B311" s="321"/>
      <c r="C311" s="321"/>
      <c r="D311" s="321"/>
      <c r="E311" s="321"/>
      <c r="F311" s="321"/>
      <c r="G311" s="321"/>
      <c r="H311" s="321"/>
      <c r="I311" s="321"/>
      <c r="J311" s="321"/>
      <c r="K311" s="322"/>
      <c r="L311" s="61">
        <v>289738.92</v>
      </c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S311" s="41"/>
      <c r="BT311" s="2" t="s">
        <v>958</v>
      </c>
    </row>
    <row r="312" spans="1:72" s="3" customFormat="1" ht="18.75" x14ac:dyDescent="0.25">
      <c r="A312" s="320" t="s">
        <v>988</v>
      </c>
      <c r="B312" s="321"/>
      <c r="C312" s="321"/>
      <c r="D312" s="321"/>
      <c r="E312" s="321"/>
      <c r="F312" s="321"/>
      <c r="G312" s="321"/>
      <c r="H312" s="321"/>
      <c r="I312" s="321"/>
      <c r="J312" s="321"/>
      <c r="K312" s="322"/>
      <c r="L312" s="61">
        <v>12688035.199999999</v>
      </c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S312" s="41"/>
      <c r="BT312" s="2" t="s">
        <v>988</v>
      </c>
    </row>
    <row r="313" spans="1:72" s="3" customFormat="1" ht="18.75" x14ac:dyDescent="0.25">
      <c r="A313" s="320" t="s">
        <v>989</v>
      </c>
      <c r="B313" s="321"/>
      <c r="C313" s="321"/>
      <c r="D313" s="321"/>
      <c r="E313" s="321"/>
      <c r="F313" s="321"/>
      <c r="G313" s="321"/>
      <c r="H313" s="321"/>
      <c r="I313" s="321"/>
      <c r="J313" s="321"/>
      <c r="K313" s="322"/>
      <c r="L313" s="61"/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S313" s="41"/>
      <c r="BT313" s="2" t="s">
        <v>989</v>
      </c>
    </row>
    <row r="314" spans="1:72" s="3" customFormat="1" ht="18.75" x14ac:dyDescent="0.25">
      <c r="A314" s="320" t="s">
        <v>1024</v>
      </c>
      <c r="B314" s="321"/>
      <c r="C314" s="321"/>
      <c r="D314" s="321"/>
      <c r="E314" s="321"/>
      <c r="F314" s="321"/>
      <c r="G314" s="321"/>
      <c r="H314" s="321"/>
      <c r="I314" s="321"/>
      <c r="J314" s="321"/>
      <c r="K314" s="322"/>
      <c r="L314" s="61">
        <v>443229.25</v>
      </c>
      <c r="M314" s="61"/>
      <c r="N314" s="61"/>
      <c r="O314" s="61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S314" s="41"/>
      <c r="BT314" s="2" t="s">
        <v>1024</v>
      </c>
    </row>
    <row r="315" spans="1:72" s="3" customFormat="1" ht="18.75" x14ac:dyDescent="0.25">
      <c r="A315" s="320" t="s">
        <v>990</v>
      </c>
      <c r="B315" s="321"/>
      <c r="C315" s="321"/>
      <c r="D315" s="321"/>
      <c r="E315" s="321"/>
      <c r="F315" s="321"/>
      <c r="G315" s="321"/>
      <c r="H315" s="321"/>
      <c r="I315" s="321"/>
      <c r="J315" s="321"/>
      <c r="K315" s="322"/>
      <c r="L315" s="61">
        <v>11172826.210000001</v>
      </c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S315" s="41"/>
      <c r="BT315" s="2" t="s">
        <v>990</v>
      </c>
    </row>
    <row r="316" spans="1:72" s="3" customFormat="1" ht="18.75" x14ac:dyDescent="0.25">
      <c r="A316" s="320" t="s">
        <v>991</v>
      </c>
      <c r="B316" s="321"/>
      <c r="C316" s="321"/>
      <c r="D316" s="321"/>
      <c r="E316" s="321"/>
      <c r="F316" s="321"/>
      <c r="G316" s="321"/>
      <c r="H316" s="321"/>
      <c r="I316" s="321"/>
      <c r="J316" s="321"/>
      <c r="K316" s="322"/>
      <c r="L316" s="61">
        <v>104292.28</v>
      </c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S316" s="41"/>
      <c r="BT316" s="2" t="s">
        <v>991</v>
      </c>
    </row>
    <row r="317" spans="1:72" s="3" customFormat="1" ht="18.75" x14ac:dyDescent="0.25">
      <c r="A317" s="320" t="s">
        <v>1025</v>
      </c>
      <c r="B317" s="321"/>
      <c r="C317" s="321"/>
      <c r="D317" s="321"/>
      <c r="E317" s="321"/>
      <c r="F317" s="321"/>
      <c r="G317" s="321"/>
      <c r="H317" s="321"/>
      <c r="I317" s="321"/>
      <c r="J317" s="321"/>
      <c r="K317" s="322"/>
      <c r="L317" s="61">
        <v>22237.39</v>
      </c>
      <c r="M317" s="61"/>
      <c r="N317" s="61"/>
      <c r="O317" s="6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S317" s="41"/>
      <c r="BT317" s="2" t="s">
        <v>1025</v>
      </c>
    </row>
    <row r="318" spans="1:72" s="3" customFormat="1" ht="18.75" x14ac:dyDescent="0.25">
      <c r="A318" s="320" t="s">
        <v>993</v>
      </c>
      <c r="B318" s="321"/>
      <c r="C318" s="321"/>
      <c r="D318" s="321"/>
      <c r="E318" s="321"/>
      <c r="F318" s="321"/>
      <c r="G318" s="321"/>
      <c r="H318" s="321"/>
      <c r="I318" s="321"/>
      <c r="J318" s="321"/>
      <c r="K318" s="322"/>
      <c r="L318" s="61">
        <v>289738.92</v>
      </c>
      <c r="M318" s="61"/>
      <c r="N318" s="61"/>
      <c r="O318" s="61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S318" s="41"/>
      <c r="BT318" s="2" t="s">
        <v>993</v>
      </c>
    </row>
    <row r="319" spans="1:72" s="3" customFormat="1" ht="18.75" x14ac:dyDescent="0.25">
      <c r="A319" s="320" t="s">
        <v>994</v>
      </c>
      <c r="B319" s="321"/>
      <c r="C319" s="321"/>
      <c r="D319" s="321"/>
      <c r="E319" s="321"/>
      <c r="F319" s="321"/>
      <c r="G319" s="321"/>
      <c r="H319" s="321"/>
      <c r="I319" s="321"/>
      <c r="J319" s="321"/>
      <c r="K319" s="322"/>
      <c r="L319" s="61">
        <v>445956.98</v>
      </c>
      <c r="M319" s="61"/>
      <c r="N319" s="61"/>
      <c r="O319" s="61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S319" s="41"/>
      <c r="BT319" s="2" t="s">
        <v>994</v>
      </c>
    </row>
    <row r="320" spans="1:72" s="3" customFormat="1" ht="18.75" x14ac:dyDescent="0.25">
      <c r="A320" s="320" t="s">
        <v>995</v>
      </c>
      <c r="B320" s="321"/>
      <c r="C320" s="321"/>
      <c r="D320" s="321"/>
      <c r="E320" s="321"/>
      <c r="F320" s="321"/>
      <c r="G320" s="321"/>
      <c r="H320" s="321"/>
      <c r="I320" s="321"/>
      <c r="J320" s="321"/>
      <c r="K320" s="322"/>
      <c r="L320" s="61">
        <v>231991.56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S320" s="41"/>
      <c r="BT320" s="2" t="s">
        <v>995</v>
      </c>
    </row>
    <row r="321" spans="1:95" s="3" customFormat="1" ht="18.75" x14ac:dyDescent="0.25">
      <c r="A321" s="320" t="s">
        <v>996</v>
      </c>
      <c r="B321" s="321"/>
      <c r="C321" s="321"/>
      <c r="D321" s="321"/>
      <c r="E321" s="321"/>
      <c r="F321" s="321"/>
      <c r="G321" s="321"/>
      <c r="H321" s="321"/>
      <c r="I321" s="321"/>
      <c r="J321" s="321"/>
      <c r="K321" s="322"/>
      <c r="L321" s="61">
        <v>12398296.279999999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S321" s="41"/>
      <c r="BT321" s="2" t="s">
        <v>996</v>
      </c>
    </row>
    <row r="322" spans="1:95" s="3" customFormat="1" ht="18.75" x14ac:dyDescent="0.25">
      <c r="A322" s="320" t="s">
        <v>997</v>
      </c>
      <c r="B322" s="321"/>
      <c r="C322" s="321"/>
      <c r="D322" s="321"/>
      <c r="E322" s="321"/>
      <c r="F322" s="321"/>
      <c r="G322" s="321"/>
      <c r="H322" s="321"/>
      <c r="I322" s="321"/>
      <c r="J322" s="321"/>
      <c r="K322" s="322"/>
      <c r="L322" s="61">
        <v>644711.41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S322" s="41"/>
      <c r="BT322" s="2" t="s">
        <v>997</v>
      </c>
    </row>
    <row r="323" spans="1:95" s="3" customFormat="1" ht="18.75" x14ac:dyDescent="0.25">
      <c r="A323" s="317" t="s">
        <v>988</v>
      </c>
      <c r="B323" s="318"/>
      <c r="C323" s="318"/>
      <c r="D323" s="318"/>
      <c r="E323" s="318"/>
      <c r="F323" s="318"/>
      <c r="G323" s="318"/>
      <c r="H323" s="318"/>
      <c r="I323" s="318"/>
      <c r="J323" s="318"/>
      <c r="K323" s="319"/>
      <c r="L323" s="39">
        <v>13043007.689999999</v>
      </c>
      <c r="M323" s="39"/>
      <c r="N323" s="39"/>
      <c r="O323" s="39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S323" s="41"/>
      <c r="BU323" s="41" t="s">
        <v>988</v>
      </c>
    </row>
    <row r="324" spans="1:95" s="3" customFormat="1" ht="18.75" x14ac:dyDescent="0.25">
      <c r="A324" s="320" t="s">
        <v>998</v>
      </c>
      <c r="B324" s="321"/>
      <c r="C324" s="321"/>
      <c r="D324" s="321"/>
      <c r="E324" s="321"/>
      <c r="F324" s="321"/>
      <c r="G324" s="321"/>
      <c r="H324" s="321"/>
      <c r="I324" s="321"/>
      <c r="J324" s="321"/>
      <c r="K324" s="322"/>
      <c r="L324" s="61">
        <v>273903.15999999997</v>
      </c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S324" s="41"/>
      <c r="BT324" s="2" t="s">
        <v>998</v>
      </c>
      <c r="BU324" s="41"/>
    </row>
    <row r="325" spans="1:95" s="3" customFormat="1" ht="18.75" x14ac:dyDescent="0.25">
      <c r="A325" s="320" t="s">
        <v>999</v>
      </c>
      <c r="B325" s="321"/>
      <c r="C325" s="321"/>
      <c r="D325" s="321"/>
      <c r="E325" s="321"/>
      <c r="F325" s="321"/>
      <c r="G325" s="321"/>
      <c r="H325" s="321"/>
      <c r="I325" s="321"/>
      <c r="J325" s="321"/>
      <c r="K325" s="322"/>
      <c r="L325" s="61">
        <v>456505.27</v>
      </c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S325" s="41"/>
      <c r="BT325" s="2" t="s">
        <v>999</v>
      </c>
      <c r="BU325" s="41"/>
    </row>
    <row r="326" spans="1:95" s="3" customFormat="1" ht="18.75" x14ac:dyDescent="0.25">
      <c r="A326" s="320" t="s">
        <v>1000</v>
      </c>
      <c r="B326" s="321"/>
      <c r="C326" s="321"/>
      <c r="D326" s="321"/>
      <c r="E326" s="321"/>
      <c r="F326" s="321"/>
      <c r="G326" s="321"/>
      <c r="H326" s="321"/>
      <c r="I326" s="321"/>
      <c r="J326" s="321"/>
      <c r="K326" s="322"/>
      <c r="L326" s="61">
        <v>326075.19</v>
      </c>
      <c r="M326" s="61"/>
      <c r="N326" s="61"/>
      <c r="O326" s="61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S326" s="41"/>
      <c r="BT326" s="2" t="s">
        <v>1000</v>
      </c>
      <c r="BU326" s="41"/>
    </row>
    <row r="327" spans="1:95" s="3" customFormat="1" ht="18.75" x14ac:dyDescent="0.25">
      <c r="A327" s="320" t="s">
        <v>1001</v>
      </c>
      <c r="B327" s="321"/>
      <c r="C327" s="321"/>
      <c r="D327" s="321"/>
      <c r="E327" s="321"/>
      <c r="F327" s="321"/>
      <c r="G327" s="321"/>
      <c r="H327" s="321"/>
      <c r="I327" s="321"/>
      <c r="J327" s="321"/>
      <c r="K327" s="322"/>
      <c r="L327" s="61">
        <v>260860.15</v>
      </c>
      <c r="M327" s="61"/>
      <c r="N327" s="61"/>
      <c r="O327" s="61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S327" s="41"/>
      <c r="BT327" s="2" t="s">
        <v>1001</v>
      </c>
      <c r="BU327" s="41"/>
    </row>
    <row r="328" spans="1:95" s="3" customFormat="1" ht="18.75" x14ac:dyDescent="0.25">
      <c r="A328" s="317" t="s">
        <v>988</v>
      </c>
      <c r="B328" s="318"/>
      <c r="C328" s="318"/>
      <c r="D328" s="318"/>
      <c r="E328" s="318"/>
      <c r="F328" s="318"/>
      <c r="G328" s="318"/>
      <c r="H328" s="318"/>
      <c r="I328" s="318"/>
      <c r="J328" s="318"/>
      <c r="K328" s="319"/>
      <c r="L328" s="39">
        <v>14360351.460000001</v>
      </c>
      <c r="M328" s="39"/>
      <c r="N328" s="39"/>
      <c r="O328" s="39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S328" s="41"/>
      <c r="BU328" s="41" t="s">
        <v>988</v>
      </c>
    </row>
    <row r="329" spans="1:95" s="3" customFormat="1" ht="18.75" x14ac:dyDescent="0.25">
      <c r="A329" s="320" t="s">
        <v>4162</v>
      </c>
      <c r="B329" s="321"/>
      <c r="C329" s="321"/>
      <c r="D329" s="321"/>
      <c r="E329" s="321"/>
      <c r="F329" s="321"/>
      <c r="G329" s="321"/>
      <c r="H329" s="321"/>
      <c r="I329" s="321"/>
      <c r="J329" s="321"/>
      <c r="K329" s="322"/>
      <c r="L329" s="61">
        <v>14650090.380000001</v>
      </c>
      <c r="M329" s="61"/>
      <c r="N329" s="61"/>
      <c r="O329" s="61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S329" s="41"/>
      <c r="BT329" s="2" t="s">
        <v>4162</v>
      </c>
      <c r="BU329" s="41"/>
    </row>
    <row r="330" spans="1:95" s="3" customFormat="1" ht="18.75" x14ac:dyDescent="0.25">
      <c r="A330" s="320" t="s">
        <v>1003</v>
      </c>
      <c r="B330" s="321"/>
      <c r="C330" s="321"/>
      <c r="D330" s="321"/>
      <c r="E330" s="321"/>
      <c r="F330" s="321"/>
      <c r="G330" s="321"/>
      <c r="H330" s="321"/>
      <c r="I330" s="321"/>
      <c r="J330" s="321"/>
      <c r="K330" s="322"/>
      <c r="L330" s="61">
        <v>439502.71</v>
      </c>
      <c r="M330" s="61"/>
      <c r="N330" s="61"/>
      <c r="O330" s="61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S330" s="41"/>
      <c r="BT330" s="2" t="s">
        <v>1003</v>
      </c>
      <c r="BU330" s="41"/>
    </row>
    <row r="331" spans="1:95" s="116" customFormat="1" ht="18.75" x14ac:dyDescent="0.25">
      <c r="A331" s="324" t="s">
        <v>5479</v>
      </c>
      <c r="B331" s="325"/>
      <c r="C331" s="325"/>
      <c r="D331" s="325"/>
      <c r="E331" s="325"/>
      <c r="F331" s="325"/>
      <c r="G331" s="325"/>
      <c r="H331" s="325"/>
      <c r="I331" s="325"/>
      <c r="J331" s="325"/>
      <c r="K331" s="326"/>
      <c r="L331" s="117">
        <f>L329+L330</f>
        <v>15089593.090000002</v>
      </c>
      <c r="M331" s="117"/>
      <c r="N331" s="117"/>
      <c r="O331" s="117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  <c r="BI331" s="65"/>
      <c r="BJ331" s="65"/>
      <c r="BK331" s="65"/>
      <c r="BL331" s="65"/>
      <c r="BM331" s="65"/>
      <c r="BN331" s="65"/>
      <c r="BO331" s="65"/>
      <c r="BP331" s="65"/>
      <c r="BQ331" s="65"/>
      <c r="BR331" s="65"/>
      <c r="BS331" s="65"/>
      <c r="BT331" s="65"/>
      <c r="BU331" s="65" t="s">
        <v>1004</v>
      </c>
      <c r="BV331" s="65"/>
      <c r="BW331" s="65"/>
    </row>
    <row r="332" spans="1:95" s="121" customFormat="1" ht="15" customHeight="1" x14ac:dyDescent="0.25">
      <c r="A332" s="327" t="s">
        <v>5480</v>
      </c>
      <c r="B332" s="328"/>
      <c r="C332" s="328"/>
      <c r="D332" s="328"/>
      <c r="E332" s="328"/>
      <c r="F332" s="328"/>
      <c r="G332" s="328"/>
      <c r="H332" s="328"/>
      <c r="I332" s="328"/>
      <c r="J332" s="328"/>
      <c r="K332" s="329"/>
      <c r="L332" s="118">
        <f>L315*1.052*1.021*1.035*1.025*1.02*1.03</f>
        <v>13375380.237180566</v>
      </c>
      <c r="M332" s="119"/>
      <c r="N332" s="120"/>
      <c r="O332" s="120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  <c r="BI332" s="65"/>
      <c r="BJ332" s="65"/>
      <c r="BK332" s="65"/>
      <c r="BL332" s="65"/>
      <c r="BM332" s="65"/>
      <c r="BN332" s="65"/>
      <c r="BO332" s="65"/>
      <c r="BP332" s="65"/>
      <c r="BQ332" s="65"/>
      <c r="BR332" s="65"/>
      <c r="BS332" s="65"/>
      <c r="BT332" s="65"/>
      <c r="BU332" s="65"/>
      <c r="BV332" s="65"/>
      <c r="BW332" s="65"/>
      <c r="CG332" s="122"/>
      <c r="CI332" s="122" t="s">
        <v>1004</v>
      </c>
      <c r="CK332" s="123"/>
      <c r="CL332" s="124"/>
      <c r="CM332" s="124"/>
      <c r="CN332" s="124"/>
      <c r="CO332" s="124"/>
      <c r="CP332" s="124"/>
      <c r="CQ332" s="124"/>
    </row>
    <row r="333" spans="1:95" s="121" customFormat="1" ht="15" customHeight="1" x14ac:dyDescent="0.25">
      <c r="A333" s="327" t="s">
        <v>5486</v>
      </c>
      <c r="B333" s="328"/>
      <c r="C333" s="328"/>
      <c r="D333" s="328"/>
      <c r="E333" s="328"/>
      <c r="F333" s="328"/>
      <c r="G333" s="328"/>
      <c r="H333" s="328"/>
      <c r="I333" s="328"/>
      <c r="J333" s="328"/>
      <c r="K333" s="329"/>
      <c r="L333" s="118">
        <f>L318*1.03</f>
        <v>298431.08759999997</v>
      </c>
      <c r="M333" s="119"/>
      <c r="N333" s="120"/>
      <c r="O333" s="120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  <c r="BI333" s="65"/>
      <c r="BJ333" s="65"/>
      <c r="BK333" s="65"/>
      <c r="BL333" s="65"/>
      <c r="BM333" s="65"/>
      <c r="BN333" s="65"/>
      <c r="BO333" s="65"/>
      <c r="BP333" s="65"/>
      <c r="BQ333" s="65"/>
      <c r="BR333" s="65"/>
      <c r="BS333" s="65"/>
      <c r="BT333" s="65"/>
      <c r="BU333" s="65"/>
      <c r="BV333" s="65"/>
      <c r="BW333" s="65"/>
      <c r="CG333" s="122"/>
      <c r="CI333" s="122" t="s">
        <v>1004</v>
      </c>
      <c r="CK333" s="123"/>
      <c r="CL333" s="124"/>
      <c r="CM333" s="124"/>
      <c r="CN333" s="124"/>
      <c r="CO333" s="124"/>
      <c r="CP333" s="124"/>
      <c r="CQ333" s="124"/>
    </row>
    <row r="334" spans="1:95" s="121" customFormat="1" ht="15" customHeight="1" x14ac:dyDescent="0.25">
      <c r="A334" s="327" t="s">
        <v>5481</v>
      </c>
      <c r="B334" s="328"/>
      <c r="C334" s="328"/>
      <c r="D334" s="328"/>
      <c r="E334" s="328"/>
      <c r="F334" s="328"/>
      <c r="G334" s="328"/>
      <c r="H334" s="328"/>
      <c r="I334" s="328"/>
      <c r="J334" s="328"/>
      <c r="K334" s="329"/>
      <c r="L334" s="118">
        <f>L331-L332-L333</f>
        <v>1415781.7652194353</v>
      </c>
      <c r="M334" s="119"/>
      <c r="N334" s="120"/>
      <c r="O334" s="120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/>
      <c r="BL334" s="65"/>
      <c r="BM334" s="65"/>
      <c r="BN334" s="65"/>
      <c r="BO334" s="65"/>
      <c r="BP334" s="65"/>
      <c r="BQ334" s="65"/>
      <c r="BR334" s="65"/>
      <c r="BS334" s="65"/>
      <c r="BT334" s="65"/>
      <c r="BU334" s="65"/>
      <c r="BV334" s="65"/>
      <c r="BW334" s="65"/>
      <c r="CG334" s="122"/>
      <c r="CI334" s="122" t="s">
        <v>1004</v>
      </c>
      <c r="CK334" s="123"/>
      <c r="CL334" s="124"/>
      <c r="CM334" s="124"/>
      <c r="CN334" s="124"/>
      <c r="CO334" s="124"/>
      <c r="CP334" s="124"/>
      <c r="CQ334" s="124"/>
    </row>
    <row r="335" spans="1:95" s="65" customFormat="1" ht="15" customHeight="1" x14ac:dyDescent="0.25">
      <c r="A335" s="330" t="s">
        <v>5482</v>
      </c>
      <c r="B335" s="331"/>
      <c r="C335" s="331"/>
      <c r="D335" s="331"/>
      <c r="E335" s="331"/>
      <c r="F335" s="331"/>
      <c r="G335" s="331"/>
      <c r="H335" s="331"/>
      <c r="I335" s="331"/>
      <c r="J335" s="331"/>
      <c r="K335" s="332"/>
      <c r="L335" s="125">
        <f>'00-ЭС1.СУБ'!L202</f>
        <v>1</v>
      </c>
      <c r="M335" s="89"/>
      <c r="N335" s="126"/>
      <c r="O335" s="89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CG335" s="95"/>
      <c r="CH335" s="101" t="s">
        <v>1003</v>
      </c>
      <c r="CI335" s="95"/>
      <c r="CK335" s="127"/>
    </row>
    <row r="336" spans="1:95" s="65" customFormat="1" ht="28.5" customHeight="1" x14ac:dyDescent="0.25">
      <c r="A336" s="330" t="s">
        <v>5483</v>
      </c>
      <c r="B336" s="331"/>
      <c r="C336" s="331"/>
      <c r="D336" s="331"/>
      <c r="E336" s="331"/>
      <c r="F336" s="331"/>
      <c r="G336" s="331"/>
      <c r="H336" s="331"/>
      <c r="I336" s="331"/>
      <c r="J336" s="331"/>
      <c r="K336" s="332"/>
      <c r="L336" s="128">
        <f>L332+L333+L334*L335</f>
        <v>15089593.090000002</v>
      </c>
      <c r="M336" s="129"/>
      <c r="N336" s="98"/>
      <c r="O336" s="98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CG336" s="95"/>
      <c r="CI336" s="95" t="s">
        <v>1004</v>
      </c>
      <c r="CK336" s="130"/>
    </row>
    <row r="337" spans="1:91" s="65" customFormat="1" ht="15" customHeight="1" x14ac:dyDescent="0.25">
      <c r="A337" s="333" t="s">
        <v>1005</v>
      </c>
      <c r="B337" s="334"/>
      <c r="C337" s="334"/>
      <c r="D337" s="334"/>
      <c r="E337" s="334"/>
      <c r="F337" s="334"/>
      <c r="G337" s="334"/>
      <c r="H337" s="334"/>
      <c r="I337" s="334"/>
      <c r="J337" s="334"/>
      <c r="K337" s="335"/>
      <c r="L337" s="131">
        <f>L336*0.2</f>
        <v>3017918.6180000007</v>
      </c>
      <c r="M337" s="89"/>
      <c r="N337" s="89"/>
      <c r="O337" s="89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CG337" s="95"/>
      <c r="CH337" s="101" t="s">
        <v>1005</v>
      </c>
      <c r="CI337" s="95"/>
    </row>
    <row r="338" spans="1:91" s="65" customFormat="1" ht="15" customHeight="1" x14ac:dyDescent="0.25">
      <c r="A338" s="330" t="s">
        <v>1006</v>
      </c>
      <c r="B338" s="331"/>
      <c r="C338" s="331"/>
      <c r="D338" s="331"/>
      <c r="E338" s="331"/>
      <c r="F338" s="331"/>
      <c r="G338" s="331"/>
      <c r="H338" s="331"/>
      <c r="I338" s="331"/>
      <c r="J338" s="331"/>
      <c r="K338" s="332"/>
      <c r="L338" s="132">
        <f>L336+L337</f>
        <v>18107511.708000004</v>
      </c>
      <c r="M338" s="98"/>
      <c r="N338" s="98"/>
      <c r="O338" s="98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CG338" s="95"/>
      <c r="CI338" s="95"/>
      <c r="CJ338" s="95" t="s">
        <v>1006</v>
      </c>
      <c r="CM338" s="127"/>
    </row>
    <row r="339" spans="1:91" s="16" customFormat="1" ht="12.75" customHeight="1" x14ac:dyDescent="0.2">
      <c r="A339" s="323"/>
      <c r="B339" s="323"/>
      <c r="C339" s="323"/>
      <c r="D339" s="323"/>
      <c r="E339" s="323"/>
      <c r="F339" s="323"/>
      <c r="G339" s="323"/>
      <c r="H339" s="323"/>
      <c r="I339" s="323"/>
      <c r="J339" s="323"/>
      <c r="K339" s="323"/>
      <c r="L339" s="323"/>
      <c r="M339" s="323"/>
      <c r="N339" s="323"/>
      <c r="O339" s="323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</row>
    <row r="340" spans="1:91" s="135" customFormat="1" ht="12.75" customHeight="1" x14ac:dyDescent="0.2">
      <c r="A340" s="287" t="s">
        <v>5484</v>
      </c>
      <c r="B340" s="287"/>
      <c r="C340" s="287"/>
      <c r="D340" s="287"/>
      <c r="E340" s="287"/>
      <c r="F340" s="287"/>
      <c r="G340" s="287"/>
      <c r="H340" s="287"/>
      <c r="I340" s="287"/>
      <c r="J340" s="287"/>
      <c r="K340" s="287"/>
      <c r="L340" s="287"/>
      <c r="M340" s="287"/>
      <c r="N340" s="287"/>
      <c r="O340" s="287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34"/>
      <c r="AM340" s="134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  <c r="BD340" s="134"/>
      <c r="BE340" s="134"/>
      <c r="BF340" s="134"/>
      <c r="BG340" s="134"/>
      <c r="BH340" s="134"/>
      <c r="BI340" s="134"/>
      <c r="BJ340" s="134"/>
      <c r="BK340" s="134"/>
      <c r="BL340" s="134"/>
      <c r="BM340" s="134"/>
      <c r="BN340" s="134"/>
      <c r="BO340" s="134"/>
      <c r="BP340" s="134"/>
      <c r="BQ340" s="134"/>
      <c r="BR340" s="134"/>
      <c r="BS340" s="134"/>
      <c r="BT340" s="134"/>
      <c r="BU340" s="134"/>
      <c r="BV340" s="134"/>
    </row>
    <row r="341" spans="1:91" s="135" customFormat="1" ht="12.75" customHeight="1" x14ac:dyDescent="0.2">
      <c r="A341" s="288" t="s">
        <v>1007</v>
      </c>
      <c r="B341" s="288"/>
      <c r="C341" s="288"/>
      <c r="D341" s="288"/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88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AA341" s="134"/>
      <c r="AB341" s="134"/>
      <c r="AC341" s="134"/>
      <c r="AD341" s="134"/>
      <c r="AE341" s="134"/>
      <c r="AF341" s="134"/>
      <c r="AG341" s="134"/>
      <c r="AH341" s="134"/>
      <c r="AI341" s="134"/>
      <c r="AJ341" s="134"/>
      <c r="AK341" s="134"/>
      <c r="AL341" s="134"/>
      <c r="AM341" s="134"/>
      <c r="AN341" s="134"/>
      <c r="AO341" s="134"/>
      <c r="AP341" s="134"/>
      <c r="AQ341" s="134"/>
      <c r="AR341" s="134"/>
      <c r="AS341" s="134"/>
      <c r="AT341" s="134"/>
      <c r="AU341" s="134"/>
      <c r="AV341" s="134"/>
      <c r="AW341" s="134"/>
      <c r="AX341" s="134"/>
      <c r="AY341" s="134"/>
      <c r="AZ341" s="134"/>
      <c r="BA341" s="134"/>
      <c r="BB341" s="134"/>
      <c r="BC341" s="134"/>
      <c r="BD341" s="134"/>
      <c r="BE341" s="134"/>
      <c r="BF341" s="134"/>
      <c r="BG341" s="134"/>
      <c r="BH341" s="134"/>
      <c r="BI341" s="134"/>
      <c r="BJ341" s="134"/>
      <c r="BK341" s="134"/>
      <c r="BL341" s="134"/>
      <c r="BM341" s="134"/>
      <c r="BN341" s="134"/>
      <c r="BO341" s="134"/>
      <c r="BP341" s="134"/>
      <c r="BQ341" s="134"/>
      <c r="BR341" s="134"/>
      <c r="BS341" s="134"/>
      <c r="BT341" s="134"/>
      <c r="BU341" s="134"/>
      <c r="BV341" s="134"/>
    </row>
    <row r="342" spans="1:91" s="135" customFormat="1" ht="13.5" customHeight="1" x14ac:dyDescent="0.2">
      <c r="A342" s="137"/>
      <c r="B342" s="137"/>
      <c r="C342" s="137"/>
      <c r="D342" s="137"/>
      <c r="E342" s="137"/>
      <c r="F342" s="137"/>
      <c r="G342" s="137"/>
      <c r="H342" s="138"/>
      <c r="I342" s="139"/>
      <c r="J342" s="139"/>
      <c r="K342" s="139"/>
      <c r="L342" s="139"/>
      <c r="M342" s="137"/>
      <c r="N342" s="137"/>
      <c r="O342" s="137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AA342" s="134"/>
      <c r="AB342" s="134"/>
      <c r="AC342" s="134"/>
      <c r="AD342" s="134"/>
      <c r="AE342" s="134"/>
      <c r="AF342" s="134"/>
      <c r="AG342" s="134"/>
      <c r="AH342" s="134"/>
      <c r="AI342" s="134"/>
      <c r="AJ342" s="134"/>
      <c r="AK342" s="134"/>
      <c r="AL342" s="134"/>
      <c r="AM342" s="134"/>
      <c r="AN342" s="134"/>
      <c r="AO342" s="134"/>
      <c r="AP342" s="134"/>
      <c r="AQ342" s="134"/>
      <c r="AR342" s="134"/>
      <c r="AS342" s="134"/>
      <c r="AT342" s="134"/>
      <c r="AU342" s="134"/>
      <c r="AV342" s="134"/>
      <c r="AW342" s="134"/>
      <c r="AX342" s="134"/>
      <c r="AY342" s="134"/>
      <c r="AZ342" s="134"/>
      <c r="BA342" s="134"/>
      <c r="BB342" s="134"/>
      <c r="BC342" s="134"/>
      <c r="BD342" s="134"/>
      <c r="BE342" s="134"/>
      <c r="BF342" s="134"/>
      <c r="BG342" s="134"/>
      <c r="BH342" s="134"/>
      <c r="BI342" s="134"/>
      <c r="BJ342" s="134"/>
      <c r="BK342" s="134"/>
      <c r="BL342" s="134"/>
      <c r="BM342" s="134"/>
      <c r="BN342" s="134"/>
      <c r="BO342" s="134"/>
      <c r="BP342" s="134"/>
      <c r="BQ342" s="134"/>
      <c r="BR342" s="134"/>
      <c r="BS342" s="134"/>
      <c r="BT342" s="134"/>
      <c r="BU342" s="134"/>
      <c r="BV342" s="134"/>
    </row>
    <row r="343" spans="1:91" s="135" customFormat="1" ht="12.75" customHeight="1" x14ac:dyDescent="0.2">
      <c r="A343" s="287" t="s">
        <v>5485</v>
      </c>
      <c r="B343" s="287"/>
      <c r="C343" s="287"/>
      <c r="D343" s="287"/>
      <c r="E343" s="287"/>
      <c r="F343" s="287"/>
      <c r="G343" s="287"/>
      <c r="H343" s="287"/>
      <c r="I343" s="287"/>
      <c r="J343" s="287"/>
      <c r="K343" s="287"/>
      <c r="L343" s="287"/>
      <c r="M343" s="287"/>
      <c r="N343" s="287"/>
      <c r="O343" s="287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4"/>
      <c r="BI343" s="134"/>
      <c r="BJ343" s="134"/>
      <c r="BK343" s="134"/>
      <c r="BL343" s="134"/>
      <c r="BM343" s="134"/>
      <c r="BN343" s="134"/>
      <c r="BO343" s="134"/>
      <c r="BP343" s="134"/>
      <c r="BQ343" s="134"/>
      <c r="BR343" s="134"/>
      <c r="BS343" s="134"/>
      <c r="BT343" s="134"/>
      <c r="BU343" s="134"/>
      <c r="BV343" s="134"/>
    </row>
    <row r="344" spans="1:91" s="135" customFormat="1" ht="12.75" customHeight="1" x14ac:dyDescent="0.2">
      <c r="A344" s="288" t="s">
        <v>1007</v>
      </c>
      <c r="B344" s="288"/>
      <c r="C344" s="288"/>
      <c r="D344" s="288"/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88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  <c r="BF344" s="134"/>
      <c r="BG344" s="134"/>
      <c r="BH344" s="134"/>
      <c r="BI344" s="134"/>
      <c r="BJ344" s="134"/>
      <c r="BK344" s="134"/>
      <c r="BL344" s="134"/>
      <c r="BM344" s="134"/>
      <c r="BN344" s="134"/>
      <c r="BO344" s="134"/>
      <c r="BP344" s="134"/>
      <c r="BQ344" s="134"/>
      <c r="BR344" s="134"/>
      <c r="BS344" s="134"/>
      <c r="BT344" s="134"/>
      <c r="BU344" s="134"/>
      <c r="BV344" s="134"/>
    </row>
    <row r="345" spans="1:91" s="135" customFormat="1" ht="13.5" customHeight="1" x14ac:dyDescent="0.2">
      <c r="A345" s="137"/>
      <c r="B345" s="137"/>
      <c r="C345" s="137"/>
      <c r="D345" s="137"/>
      <c r="E345" s="137"/>
      <c r="F345" s="137"/>
      <c r="G345" s="137"/>
      <c r="H345" s="138"/>
      <c r="I345" s="139"/>
      <c r="J345" s="139"/>
      <c r="K345" s="139"/>
      <c r="L345" s="139"/>
      <c r="M345" s="137"/>
      <c r="N345" s="137"/>
      <c r="O345" s="137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4"/>
      <c r="BG345" s="134"/>
      <c r="BH345" s="134"/>
      <c r="BI345" s="134"/>
      <c r="BJ345" s="134"/>
      <c r="BK345" s="134"/>
      <c r="BL345" s="134"/>
      <c r="BM345" s="134"/>
      <c r="BN345" s="134"/>
      <c r="BO345" s="134"/>
      <c r="BP345" s="134"/>
      <c r="BQ345" s="134"/>
      <c r="BR345" s="134"/>
      <c r="BS345" s="134"/>
      <c r="BT345" s="134"/>
      <c r="BU345" s="134"/>
      <c r="BV345" s="134"/>
    </row>
    <row r="346" spans="1:91" s="116" customFormat="1" ht="18.75" x14ac:dyDescent="0.25">
      <c r="A346" s="140"/>
      <c r="B346" s="140"/>
      <c r="C346" s="140"/>
      <c r="D346" s="140"/>
      <c r="E346" s="140"/>
      <c r="F346" s="140"/>
      <c r="G346" s="140"/>
      <c r="H346" s="137"/>
      <c r="I346" s="141"/>
      <c r="J346" s="141"/>
      <c r="K346" s="141"/>
      <c r="L346" s="141"/>
      <c r="M346" s="140"/>
      <c r="N346" s="140"/>
      <c r="O346" s="140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</row>
    <row r="347" spans="1:91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:91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:91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:91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:91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:91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38" xr:uid="{00000000-0001-0000-0F00-000000000000}">
    <filterColumn colId="2" showButton="0"/>
    <filterColumn colId="3" showButton="0"/>
  </autoFilter>
  <mergeCells count="225">
    <mergeCell ref="A339:O339"/>
    <mergeCell ref="A341:O341"/>
    <mergeCell ref="A331:K331"/>
    <mergeCell ref="A332:K332"/>
    <mergeCell ref="A333:K333"/>
    <mergeCell ref="A334:K334"/>
    <mergeCell ref="A335:K335"/>
    <mergeCell ref="A336:K336"/>
    <mergeCell ref="A337:K337"/>
    <mergeCell ref="A338:K338"/>
    <mergeCell ref="A340:O340"/>
    <mergeCell ref="A326:K326"/>
    <mergeCell ref="A327:K327"/>
    <mergeCell ref="A328:K328"/>
    <mergeCell ref="A329:K329"/>
    <mergeCell ref="A330:K330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A311:K311"/>
    <mergeCell ref="A312:K312"/>
    <mergeCell ref="A313:K313"/>
    <mergeCell ref="A314:K314"/>
    <mergeCell ref="A315:K315"/>
    <mergeCell ref="A306:K306"/>
    <mergeCell ref="A307:K307"/>
    <mergeCell ref="A308:K308"/>
    <mergeCell ref="A309:K309"/>
    <mergeCell ref="A310:K310"/>
    <mergeCell ref="A301:K301"/>
    <mergeCell ref="A302:K302"/>
    <mergeCell ref="A303:K303"/>
    <mergeCell ref="A304:K304"/>
    <mergeCell ref="A305:K305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C271:E271"/>
    <mergeCell ref="C272:E272"/>
    <mergeCell ref="C273:E273"/>
    <mergeCell ref="C274:E274"/>
    <mergeCell ref="A275:K275"/>
    <mergeCell ref="C266:E266"/>
    <mergeCell ref="C267:E267"/>
    <mergeCell ref="C268:E268"/>
    <mergeCell ref="C269:E269"/>
    <mergeCell ref="C270:E270"/>
    <mergeCell ref="C257:E257"/>
    <mergeCell ref="C258:E258"/>
    <mergeCell ref="C259:E259"/>
    <mergeCell ref="C260:E260"/>
    <mergeCell ref="C265:E265"/>
    <mergeCell ref="C248:E248"/>
    <mergeCell ref="C249:E249"/>
    <mergeCell ref="C250:E250"/>
    <mergeCell ref="C255:E255"/>
    <mergeCell ref="C256:E256"/>
    <mergeCell ref="C239:E239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24:E224"/>
    <mergeCell ref="C229:E229"/>
    <mergeCell ref="C231:E231"/>
    <mergeCell ref="C232:E232"/>
    <mergeCell ref="C233:E233"/>
    <mergeCell ref="C219:E219"/>
    <mergeCell ref="C220:E220"/>
    <mergeCell ref="C221:E221"/>
    <mergeCell ref="C222:E222"/>
    <mergeCell ref="A223:O223"/>
    <mergeCell ref="C214:E214"/>
    <mergeCell ref="C215:E215"/>
    <mergeCell ref="C216:E216"/>
    <mergeCell ref="C217:E217"/>
    <mergeCell ref="C218:E218"/>
    <mergeCell ref="C205:E205"/>
    <mergeCell ref="C206:E206"/>
    <mergeCell ref="C207:E207"/>
    <mergeCell ref="C208:E208"/>
    <mergeCell ref="C213:E213"/>
    <mergeCell ref="C196:E196"/>
    <mergeCell ref="C197:E197"/>
    <mergeCell ref="C202:E202"/>
    <mergeCell ref="C203:E203"/>
    <mergeCell ref="C204:E204"/>
    <mergeCell ref="C191:E191"/>
    <mergeCell ref="C192:E192"/>
    <mergeCell ref="C193:E193"/>
    <mergeCell ref="C194:E194"/>
    <mergeCell ref="C195:E195"/>
    <mergeCell ref="C185:E185"/>
    <mergeCell ref="C187:E187"/>
    <mergeCell ref="C188:E188"/>
    <mergeCell ref="C189:E189"/>
    <mergeCell ref="C190:E190"/>
    <mergeCell ref="C172:E172"/>
    <mergeCell ref="C173:E173"/>
    <mergeCell ref="C178:E178"/>
    <mergeCell ref="A179:O179"/>
    <mergeCell ref="C180:E180"/>
    <mergeCell ref="C164:E164"/>
    <mergeCell ref="C165:E165"/>
    <mergeCell ref="C166:E166"/>
    <mergeCell ref="C167:E167"/>
    <mergeCell ref="C168:E168"/>
    <mergeCell ref="C155:E155"/>
    <mergeCell ref="C156:E156"/>
    <mergeCell ref="C161:E161"/>
    <mergeCell ref="C162:E162"/>
    <mergeCell ref="C163:E163"/>
    <mergeCell ref="A145:O145"/>
    <mergeCell ref="C146:E146"/>
    <mergeCell ref="C151:E151"/>
    <mergeCell ref="C153:E153"/>
    <mergeCell ref="C154:E154"/>
    <mergeCell ref="A137:O137"/>
    <mergeCell ref="C138:E138"/>
    <mergeCell ref="C142:E142"/>
    <mergeCell ref="C143:E143"/>
    <mergeCell ref="C144:E144"/>
    <mergeCell ref="C125:E125"/>
    <mergeCell ref="C126:E126"/>
    <mergeCell ref="C127:E127"/>
    <mergeCell ref="C132:E132"/>
    <mergeCell ref="C133:E133"/>
    <mergeCell ref="C105:E105"/>
    <mergeCell ref="C110:E110"/>
    <mergeCell ref="C114:E114"/>
    <mergeCell ref="C119:E119"/>
    <mergeCell ref="C124:E124"/>
    <mergeCell ref="C94:E94"/>
    <mergeCell ref="C98:E98"/>
    <mergeCell ref="C99:E99"/>
    <mergeCell ref="C103:E103"/>
    <mergeCell ref="A104:O104"/>
    <mergeCell ref="C84:E84"/>
    <mergeCell ref="C86:E86"/>
    <mergeCell ref="A88:O88"/>
    <mergeCell ref="C89:E89"/>
    <mergeCell ref="C93:E93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43:O343"/>
    <mergeCell ref="A344:O344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Q531"/>
  <sheetViews>
    <sheetView topLeftCell="D15" workbookViewId="0">
      <selection activeCell="P15" sqref="P1:Y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19" width="10.7109375" style="1" customWidth="1" outlineLevel="1"/>
    <col min="20" max="20" width="16.5703125" style="1" customWidth="1" outlineLevel="1"/>
    <col min="21" max="21" width="11.7109375" style="1" customWidth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4"/>
      <c r="G2" s="199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4"/>
      <c r="G3" s="199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4"/>
      <c r="G4" s="199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3699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18.75" x14ac:dyDescent="0.25">
      <c r="A13" s="289" t="s">
        <v>3700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3700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2356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51013.457000000002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31058.69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3674.9870000000001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1042.673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1423.9359999999999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3582.5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 t="s">
        <v>1252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300" t="s">
        <v>23</v>
      </c>
      <c r="G25" s="362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354"/>
      <c r="G26" s="362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355"/>
      <c r="G27" s="362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3" t="s">
        <v>1030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16" t="s">
        <v>2358</v>
      </c>
      <c r="D30" s="316"/>
      <c r="E30" s="316"/>
      <c r="F30" s="35" t="s">
        <v>109</v>
      </c>
      <c r="G30" s="212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49"/>
      <c r="G31" s="213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49"/>
      <c r="G32" s="213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1254</v>
      </c>
      <c r="C34" s="305" t="s">
        <v>1255</v>
      </c>
      <c r="D34" s="305"/>
      <c r="E34" s="305"/>
      <c r="F34" s="111" t="s">
        <v>51</v>
      </c>
      <c r="G34" s="214">
        <v>1</v>
      </c>
      <c r="H34" s="114"/>
      <c r="I34" s="114"/>
      <c r="J34" s="114"/>
      <c r="K34" s="144" t="s">
        <v>52</v>
      </c>
      <c r="L34" s="114"/>
      <c r="M34" s="114"/>
      <c r="N34" s="115"/>
      <c r="O34" s="114"/>
      <c r="P34" s="189"/>
      <c r="Q34" s="189"/>
      <c r="R34" s="189"/>
      <c r="S34" s="189"/>
      <c r="T34" s="189"/>
      <c r="U34" s="189"/>
      <c r="V34" s="180"/>
      <c r="W34" s="190"/>
      <c r="X34" s="191"/>
      <c r="Y34" s="181"/>
      <c r="BP34" s="33"/>
      <c r="BQ34" s="41" t="s">
        <v>1255</v>
      </c>
    </row>
    <row r="35" spans="1:69" s="3" customFormat="1" ht="45.75" x14ac:dyDescent="0.25">
      <c r="A35" s="111" t="s">
        <v>1045</v>
      </c>
      <c r="B35" s="112"/>
      <c r="C35" s="305" t="s">
        <v>2364</v>
      </c>
      <c r="D35" s="305"/>
      <c r="E35" s="305"/>
      <c r="F35" s="111" t="s">
        <v>2170</v>
      </c>
      <c r="G35" s="214">
        <v>1</v>
      </c>
      <c r="H35" s="114"/>
      <c r="I35" s="114"/>
      <c r="J35" s="114"/>
      <c r="K35" s="144" t="s">
        <v>52</v>
      </c>
      <c r="L35" s="114"/>
      <c r="M35" s="114"/>
      <c r="N35" s="115"/>
      <c r="O35" s="114"/>
      <c r="P35" s="189"/>
      <c r="Q35" s="189"/>
      <c r="R35" s="189"/>
      <c r="S35" s="189"/>
      <c r="T35" s="189"/>
      <c r="U35" s="189"/>
      <c r="V35" s="180"/>
      <c r="W35" s="190"/>
      <c r="X35" s="191"/>
      <c r="Y35" s="181"/>
      <c r="BP35" s="33"/>
      <c r="BQ35" s="41" t="s">
        <v>2364</v>
      </c>
    </row>
    <row r="36" spans="1:69" s="3" customFormat="1" ht="67.5" x14ac:dyDescent="0.25">
      <c r="A36" s="35" t="s">
        <v>63</v>
      </c>
      <c r="B36" s="36" t="s">
        <v>1801</v>
      </c>
      <c r="C36" s="316" t="s">
        <v>1802</v>
      </c>
      <c r="D36" s="316"/>
      <c r="E36" s="316"/>
      <c r="F36" s="35" t="s">
        <v>109</v>
      </c>
      <c r="G36" s="212">
        <v>2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2365</v>
      </c>
      <c r="O36" s="39">
        <v>748.49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4" si="0">O36*P36*Q36*R36*S36*T36*U36</f>
        <v>896.04350462077753</v>
      </c>
      <c r="W36" s="159">
        <v>1.2</v>
      </c>
      <c r="X36" s="158">
        <f t="shared" ref="X36:X94" si="1">V36*W36</f>
        <v>1075.2522055449331</v>
      </c>
      <c r="Y36" s="181">
        <f t="shared" ref="Y36:Y94" si="2">X36/G36</f>
        <v>537.62610277246654</v>
      </c>
      <c r="BP36" s="33"/>
      <c r="BQ36" s="41" t="s">
        <v>1802</v>
      </c>
    </row>
    <row r="37" spans="1:69" s="3" customFormat="1" ht="18.75" x14ac:dyDescent="0.25">
      <c r="A37" s="42"/>
      <c r="B37" s="43"/>
      <c r="C37" s="44" t="s">
        <v>1374</v>
      </c>
      <c r="D37" s="45"/>
      <c r="E37" s="45"/>
      <c r="F37" s="45"/>
      <c r="G37" s="206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2366</v>
      </c>
      <c r="F38" s="49"/>
      <c r="G38" s="213"/>
      <c r="H38" s="51"/>
      <c r="I38" s="17"/>
      <c r="J38" s="17"/>
      <c r="K38" s="17"/>
      <c r="L38" s="52">
        <v>2616.77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2367</v>
      </c>
      <c r="F39" s="49"/>
      <c r="G39" s="213"/>
      <c r="H39" s="51"/>
      <c r="I39" s="17"/>
      <c r="J39" s="17"/>
      <c r="K39" s="17"/>
      <c r="L39" s="52">
        <v>1375.83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49"/>
      <c r="G40" s="213"/>
      <c r="H40" s="51"/>
      <c r="I40" s="17"/>
      <c r="J40" s="17"/>
      <c r="K40" s="17"/>
      <c r="L40" s="52">
        <v>7589.03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45" x14ac:dyDescent="0.25">
      <c r="A41" s="111" t="s">
        <v>1809</v>
      </c>
      <c r="B41" s="112" t="s">
        <v>1256</v>
      </c>
      <c r="C41" s="305" t="s">
        <v>1257</v>
      </c>
      <c r="D41" s="305"/>
      <c r="E41" s="305"/>
      <c r="F41" s="111" t="s">
        <v>51</v>
      </c>
      <c r="G41" s="214">
        <v>1</v>
      </c>
      <c r="H41" s="114"/>
      <c r="I41" s="114"/>
      <c r="J41" s="114"/>
      <c r="K41" s="144" t="s">
        <v>52</v>
      </c>
      <c r="L41" s="114"/>
      <c r="M41" s="114"/>
      <c r="N41" s="115"/>
      <c r="O41" s="114"/>
      <c r="P41" s="189"/>
      <c r="Q41" s="189"/>
      <c r="R41" s="189"/>
      <c r="S41" s="189"/>
      <c r="T41" s="189"/>
      <c r="U41" s="189"/>
      <c r="V41" s="180"/>
      <c r="W41" s="190"/>
      <c r="X41" s="191"/>
      <c r="Y41" s="181"/>
      <c r="BP41" s="33"/>
      <c r="BQ41" s="41" t="s">
        <v>1257</v>
      </c>
    </row>
    <row r="42" spans="1:69" s="3" customFormat="1" ht="45" x14ac:dyDescent="0.25">
      <c r="A42" s="111" t="s">
        <v>1810</v>
      </c>
      <c r="B42" s="112" t="s">
        <v>1256</v>
      </c>
      <c r="C42" s="305" t="s">
        <v>1258</v>
      </c>
      <c r="D42" s="305"/>
      <c r="E42" s="305"/>
      <c r="F42" s="111" t="s">
        <v>51</v>
      </c>
      <c r="G42" s="214">
        <v>1</v>
      </c>
      <c r="H42" s="114"/>
      <c r="I42" s="114"/>
      <c r="J42" s="114"/>
      <c r="K42" s="144" t="s">
        <v>52</v>
      </c>
      <c r="L42" s="114"/>
      <c r="M42" s="114"/>
      <c r="N42" s="115"/>
      <c r="O42" s="114"/>
      <c r="P42" s="189"/>
      <c r="Q42" s="189"/>
      <c r="R42" s="189"/>
      <c r="S42" s="189"/>
      <c r="T42" s="189"/>
      <c r="U42" s="189"/>
      <c r="V42" s="180"/>
      <c r="W42" s="190"/>
      <c r="X42" s="191"/>
      <c r="Y42" s="181"/>
      <c r="BP42" s="33"/>
      <c r="BQ42" s="41" t="s">
        <v>1258</v>
      </c>
    </row>
    <row r="43" spans="1:69" s="3" customFormat="1" ht="67.5" x14ac:dyDescent="0.25">
      <c r="A43" s="35" t="s">
        <v>89</v>
      </c>
      <c r="B43" s="36" t="s">
        <v>132</v>
      </c>
      <c r="C43" s="316" t="s">
        <v>133</v>
      </c>
      <c r="D43" s="316"/>
      <c r="E43" s="316"/>
      <c r="F43" s="35" t="s">
        <v>109</v>
      </c>
      <c r="G43" s="212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2368</v>
      </c>
      <c r="O43" s="39">
        <v>70.02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83.82338600855968</v>
      </c>
      <c r="W43" s="159">
        <v>1.2</v>
      </c>
      <c r="X43" s="158">
        <f t="shared" si="1"/>
        <v>100.58806321027161</v>
      </c>
      <c r="Y43" s="181">
        <f t="shared" si="2"/>
        <v>50.294031605135807</v>
      </c>
      <c r="BP43" s="33"/>
      <c r="BQ43" s="41" t="s">
        <v>133</v>
      </c>
    </row>
    <row r="44" spans="1:69" s="3" customFormat="1" ht="18.75" x14ac:dyDescent="0.25">
      <c r="A44" s="42"/>
      <c r="B44" s="43"/>
      <c r="C44" s="44" t="s">
        <v>1374</v>
      </c>
      <c r="D44" s="45"/>
      <c r="E44" s="45"/>
      <c r="F44" s="45"/>
      <c r="G44" s="206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2369</v>
      </c>
      <c r="F45" s="49"/>
      <c r="G45" s="213"/>
      <c r="H45" s="51"/>
      <c r="I45" s="17"/>
      <c r="J45" s="17"/>
      <c r="K45" s="17"/>
      <c r="L45" s="52">
        <v>2527.79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2370</v>
      </c>
      <c r="F46" s="49"/>
      <c r="G46" s="213"/>
      <c r="H46" s="51"/>
      <c r="I46" s="17"/>
      <c r="J46" s="17"/>
      <c r="K46" s="17"/>
      <c r="L46" s="52">
        <v>1329.04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47</v>
      </c>
      <c r="F47" s="49"/>
      <c r="G47" s="213"/>
      <c r="H47" s="51"/>
      <c r="I47" s="17"/>
      <c r="J47" s="17"/>
      <c r="K47" s="17"/>
      <c r="L47" s="52">
        <v>7480.38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45" x14ac:dyDescent="0.25">
      <c r="A48" s="111" t="s">
        <v>98</v>
      </c>
      <c r="B48" s="112" t="s">
        <v>1256</v>
      </c>
      <c r="C48" s="305" t="s">
        <v>2371</v>
      </c>
      <c r="D48" s="305"/>
      <c r="E48" s="305"/>
      <c r="F48" s="111" t="s">
        <v>51</v>
      </c>
      <c r="G48" s="214">
        <v>1</v>
      </c>
      <c r="H48" s="114"/>
      <c r="I48" s="114"/>
      <c r="J48" s="114"/>
      <c r="K48" s="144" t="s">
        <v>52</v>
      </c>
      <c r="L48" s="114"/>
      <c r="M48" s="114"/>
      <c r="N48" s="115"/>
      <c r="O48" s="114"/>
      <c r="P48" s="189"/>
      <c r="Q48" s="189"/>
      <c r="R48" s="189"/>
      <c r="S48" s="189"/>
      <c r="T48" s="189"/>
      <c r="U48" s="189"/>
      <c r="V48" s="180"/>
      <c r="W48" s="190"/>
      <c r="X48" s="191"/>
      <c r="Y48" s="181"/>
      <c r="BP48" s="33"/>
      <c r="BQ48" s="41" t="s">
        <v>2371</v>
      </c>
    </row>
    <row r="49" spans="1:69" s="3" customFormat="1" ht="45" x14ac:dyDescent="0.25">
      <c r="A49" s="111" t="s">
        <v>2372</v>
      </c>
      <c r="B49" s="112" t="s">
        <v>1256</v>
      </c>
      <c r="C49" s="305" t="s">
        <v>2373</v>
      </c>
      <c r="D49" s="305"/>
      <c r="E49" s="305"/>
      <c r="F49" s="111" t="s">
        <v>51</v>
      </c>
      <c r="G49" s="214">
        <v>1</v>
      </c>
      <c r="H49" s="114"/>
      <c r="I49" s="114"/>
      <c r="J49" s="114"/>
      <c r="K49" s="144" t="s">
        <v>52</v>
      </c>
      <c r="L49" s="114"/>
      <c r="M49" s="114"/>
      <c r="N49" s="115"/>
      <c r="O49" s="114"/>
      <c r="P49" s="189"/>
      <c r="Q49" s="189"/>
      <c r="R49" s="189"/>
      <c r="S49" s="189"/>
      <c r="T49" s="189"/>
      <c r="U49" s="189"/>
      <c r="V49" s="180"/>
      <c r="W49" s="190"/>
      <c r="X49" s="191"/>
      <c r="Y49" s="181"/>
      <c r="BP49" s="33"/>
      <c r="BQ49" s="41" t="s">
        <v>2373</v>
      </c>
    </row>
    <row r="50" spans="1:69" s="3" customFormat="1" ht="18.75" x14ac:dyDescent="0.25">
      <c r="A50" s="313" t="s">
        <v>1259</v>
      </c>
      <c r="B50" s="314"/>
      <c r="C50" s="314"/>
      <c r="D50" s="314"/>
      <c r="E50" s="314"/>
      <c r="F50" s="314"/>
      <c r="G50" s="314"/>
      <c r="H50" s="314"/>
      <c r="I50" s="314"/>
      <c r="J50" s="314"/>
      <c r="K50" s="314"/>
      <c r="L50" s="314"/>
      <c r="M50" s="314"/>
      <c r="N50" s="314"/>
      <c r="O50" s="315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 t="s">
        <v>1259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316" t="s">
        <v>204</v>
      </c>
      <c r="D51" s="316"/>
      <c r="E51" s="316"/>
      <c r="F51" s="35" t="s">
        <v>174</v>
      </c>
      <c r="G51" s="215">
        <v>1.47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62231.06</v>
      </c>
      <c r="M51" s="39">
        <v>50580.63</v>
      </c>
      <c r="N51" s="40" t="s">
        <v>3701</v>
      </c>
      <c r="O51" s="39">
        <v>6491.8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0"/>
        <v>7771.5603726130794</v>
      </c>
      <c r="W51" s="159">
        <v>1.2</v>
      </c>
      <c r="X51" s="158">
        <f t="shared" si="1"/>
        <v>9325.8724471356945</v>
      </c>
      <c r="Y51" s="181">
        <f t="shared" si="2"/>
        <v>6344.1309164188397</v>
      </c>
      <c r="BP51" s="33"/>
      <c r="BQ51" s="41" t="s">
        <v>204</v>
      </c>
    </row>
    <row r="52" spans="1:69" s="3" customFormat="1" ht="18.75" x14ac:dyDescent="0.25">
      <c r="A52" s="42"/>
      <c r="B52" s="43"/>
      <c r="C52" s="44" t="s">
        <v>3702</v>
      </c>
      <c r="D52" s="45"/>
      <c r="E52" s="45"/>
      <c r="F52" s="45"/>
      <c r="G52" s="206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3703</v>
      </c>
      <c r="F53" s="49"/>
      <c r="G53" s="213"/>
      <c r="H53" s="51"/>
      <c r="I53" s="17"/>
      <c r="J53" s="17"/>
      <c r="K53" s="17"/>
      <c r="L53" s="52">
        <v>49860.84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x14ac:dyDescent="0.25">
      <c r="A54" s="47"/>
      <c r="B54" s="48"/>
      <c r="C54" s="48"/>
      <c r="D54" s="48"/>
      <c r="E54" s="49" t="s">
        <v>3704</v>
      </c>
      <c r="F54" s="49"/>
      <c r="G54" s="213"/>
      <c r="H54" s="51"/>
      <c r="I54" s="17"/>
      <c r="J54" s="17"/>
      <c r="K54" s="17"/>
      <c r="L54" s="52">
        <v>26215.49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18.75" x14ac:dyDescent="0.25">
      <c r="A55" s="47"/>
      <c r="B55" s="48"/>
      <c r="C55" s="48"/>
      <c r="D55" s="48"/>
      <c r="E55" s="49" t="s">
        <v>47</v>
      </c>
      <c r="F55" s="49"/>
      <c r="G55" s="213"/>
      <c r="H55" s="51"/>
      <c r="I55" s="17"/>
      <c r="J55" s="17"/>
      <c r="K55" s="17"/>
      <c r="L55" s="52">
        <v>138307.39000000001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67.5" x14ac:dyDescent="0.25">
      <c r="A56" s="35" t="s">
        <v>1014</v>
      </c>
      <c r="B56" s="36" t="s">
        <v>1264</v>
      </c>
      <c r="C56" s="316" t="s">
        <v>2378</v>
      </c>
      <c r="D56" s="316"/>
      <c r="E56" s="316"/>
      <c r="F56" s="35" t="s">
        <v>437</v>
      </c>
      <c r="G56" s="212">
        <v>12</v>
      </c>
      <c r="H56" s="39">
        <v>1067.6600000000001</v>
      </c>
      <c r="I56" s="39"/>
      <c r="J56" s="39">
        <v>1067.6600000000001</v>
      </c>
      <c r="K56" s="37" t="s">
        <v>42</v>
      </c>
      <c r="L56" s="39">
        <v>109670.04</v>
      </c>
      <c r="M56" s="39"/>
      <c r="N56" s="40"/>
      <c r="O56" s="39">
        <v>109670.04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131289.8328548155</v>
      </c>
      <c r="W56" s="159">
        <v>1.2</v>
      </c>
      <c r="X56" s="158">
        <f t="shared" si="1"/>
        <v>157547.79942577859</v>
      </c>
      <c r="Y56" s="181">
        <f t="shared" si="2"/>
        <v>13128.983285481549</v>
      </c>
      <c r="BP56" s="33"/>
      <c r="BQ56" s="41" t="s">
        <v>2378</v>
      </c>
    </row>
    <row r="57" spans="1:69" s="3" customFormat="1" ht="67.5" x14ac:dyDescent="0.25">
      <c r="A57" s="35" t="s">
        <v>119</v>
      </c>
      <c r="B57" s="36" t="s">
        <v>1264</v>
      </c>
      <c r="C57" s="316" t="s">
        <v>2379</v>
      </c>
      <c r="D57" s="316"/>
      <c r="E57" s="316"/>
      <c r="F57" s="35" t="s">
        <v>437</v>
      </c>
      <c r="G57" s="212">
        <v>105</v>
      </c>
      <c r="H57" s="39">
        <v>804.42</v>
      </c>
      <c r="I57" s="39"/>
      <c r="J57" s="39">
        <v>804.42</v>
      </c>
      <c r="K57" s="37" t="s">
        <v>42</v>
      </c>
      <c r="L57" s="39">
        <v>723012.7</v>
      </c>
      <c r="M57" s="39"/>
      <c r="N57" s="40"/>
      <c r="O57" s="39">
        <v>723012.7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865543.73952000798</v>
      </c>
      <c r="W57" s="159">
        <v>1.2</v>
      </c>
      <c r="X57" s="158">
        <f t="shared" si="1"/>
        <v>1038652.4874240095</v>
      </c>
      <c r="Y57" s="181">
        <f t="shared" si="2"/>
        <v>9891.9284516572334</v>
      </c>
      <c r="BP57" s="33"/>
      <c r="BQ57" s="41" t="s">
        <v>2379</v>
      </c>
    </row>
    <row r="58" spans="1:69" s="3" customFormat="1" ht="68.25" x14ac:dyDescent="0.25">
      <c r="A58" s="35" t="s">
        <v>1015</v>
      </c>
      <c r="B58" s="36" t="s">
        <v>1264</v>
      </c>
      <c r="C58" s="316" t="s">
        <v>2380</v>
      </c>
      <c r="D58" s="316"/>
      <c r="E58" s="316"/>
      <c r="F58" s="35" t="s">
        <v>437</v>
      </c>
      <c r="G58" s="212">
        <v>12</v>
      </c>
      <c r="H58" s="39">
        <v>1364.57</v>
      </c>
      <c r="I58" s="39"/>
      <c r="J58" s="39">
        <v>1364.57</v>
      </c>
      <c r="K58" s="37" t="s">
        <v>42</v>
      </c>
      <c r="L58" s="39">
        <v>140168.63</v>
      </c>
      <c r="M58" s="39"/>
      <c r="N58" s="40"/>
      <c r="O58" s="39">
        <v>140168.63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167800.75947987693</v>
      </c>
      <c r="W58" s="159">
        <v>1.2</v>
      </c>
      <c r="X58" s="158">
        <f t="shared" si="1"/>
        <v>201360.9113758523</v>
      </c>
      <c r="Y58" s="181">
        <f t="shared" si="2"/>
        <v>16780.075947987691</v>
      </c>
      <c r="BP58" s="33"/>
      <c r="BQ58" s="41" t="s">
        <v>2380</v>
      </c>
    </row>
    <row r="59" spans="1:69" s="3" customFormat="1" ht="67.5" x14ac:dyDescent="0.25">
      <c r="A59" s="35" t="s">
        <v>126</v>
      </c>
      <c r="B59" s="36" t="s">
        <v>1264</v>
      </c>
      <c r="C59" s="316" t="s">
        <v>2383</v>
      </c>
      <c r="D59" s="316"/>
      <c r="E59" s="316"/>
      <c r="F59" s="35" t="s">
        <v>437</v>
      </c>
      <c r="G59" s="212">
        <v>17</v>
      </c>
      <c r="H59" s="39">
        <v>1482.24</v>
      </c>
      <c r="I59" s="39"/>
      <c r="J59" s="39">
        <v>1482.24</v>
      </c>
      <c r="K59" s="37" t="s">
        <v>42</v>
      </c>
      <c r="L59" s="39">
        <v>215695.56</v>
      </c>
      <c r="M59" s="39"/>
      <c r="N59" s="40"/>
      <c r="O59" s="39">
        <v>215695.56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258216.68360771847</v>
      </c>
      <c r="W59" s="159">
        <v>1.2</v>
      </c>
      <c r="X59" s="158">
        <f t="shared" si="1"/>
        <v>309860.02032926213</v>
      </c>
      <c r="Y59" s="181">
        <f t="shared" si="2"/>
        <v>18227.06001936836</v>
      </c>
      <c r="BP59" s="33"/>
      <c r="BQ59" s="41" t="s">
        <v>2383</v>
      </c>
    </row>
    <row r="60" spans="1:69" s="3" customFormat="1" ht="67.5" x14ac:dyDescent="0.25">
      <c r="A60" s="35" t="s">
        <v>131</v>
      </c>
      <c r="B60" s="36" t="s">
        <v>1264</v>
      </c>
      <c r="C60" s="316" t="s">
        <v>3705</v>
      </c>
      <c r="D60" s="316"/>
      <c r="E60" s="316"/>
      <c r="F60" s="35" t="s">
        <v>437</v>
      </c>
      <c r="G60" s="212">
        <v>1</v>
      </c>
      <c r="H60" s="39">
        <v>2587.9299999999998</v>
      </c>
      <c r="I60" s="39"/>
      <c r="J60" s="39">
        <v>2587.9299999999998</v>
      </c>
      <c r="K60" s="37" t="s">
        <v>42</v>
      </c>
      <c r="L60" s="39">
        <v>22152.68</v>
      </c>
      <c r="M60" s="39"/>
      <c r="N60" s="40"/>
      <c r="O60" s="39">
        <v>22152.68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26519.746454785778</v>
      </c>
      <c r="W60" s="159">
        <v>1.2</v>
      </c>
      <c r="X60" s="158">
        <f t="shared" si="1"/>
        <v>31823.695745742931</v>
      </c>
      <c r="Y60" s="181">
        <f t="shared" si="2"/>
        <v>31823.695745742931</v>
      </c>
      <c r="BP60" s="33"/>
      <c r="BQ60" s="41" t="s">
        <v>3705</v>
      </c>
    </row>
    <row r="61" spans="1:69" s="3" customFormat="1" ht="67.5" x14ac:dyDescent="0.25">
      <c r="A61" s="35" t="s">
        <v>1016</v>
      </c>
      <c r="B61" s="36" t="s">
        <v>2384</v>
      </c>
      <c r="C61" s="316" t="s">
        <v>2385</v>
      </c>
      <c r="D61" s="316"/>
      <c r="E61" s="316"/>
      <c r="F61" s="35" t="s">
        <v>174</v>
      </c>
      <c r="G61" s="216">
        <v>0.6</v>
      </c>
      <c r="H61" s="39">
        <v>2637</v>
      </c>
      <c r="I61" s="39"/>
      <c r="J61" s="39">
        <v>2637</v>
      </c>
      <c r="K61" s="37" t="s">
        <v>42</v>
      </c>
      <c r="L61" s="39">
        <v>13543.63</v>
      </c>
      <c r="M61" s="39"/>
      <c r="N61" s="40"/>
      <c r="O61" s="39">
        <v>13543.63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16213.552205757058</v>
      </c>
      <c r="W61" s="159">
        <v>1.2</v>
      </c>
      <c r="X61" s="158">
        <f t="shared" si="1"/>
        <v>19456.262646908468</v>
      </c>
      <c r="Y61" s="181">
        <f t="shared" si="2"/>
        <v>32427.104411514116</v>
      </c>
      <c r="BP61" s="33"/>
      <c r="BQ61" s="41" t="s">
        <v>2385</v>
      </c>
    </row>
    <row r="62" spans="1:69" s="3" customFormat="1" ht="18.75" x14ac:dyDescent="0.25">
      <c r="A62" s="42"/>
      <c r="B62" s="43"/>
      <c r="C62" s="44" t="s">
        <v>1069</v>
      </c>
      <c r="D62" s="45"/>
      <c r="E62" s="45"/>
      <c r="F62" s="45"/>
      <c r="G62" s="206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x14ac:dyDescent="0.25">
      <c r="A63" s="313" t="s">
        <v>1817</v>
      </c>
      <c r="B63" s="314"/>
      <c r="C63" s="314"/>
      <c r="D63" s="314"/>
      <c r="E63" s="314"/>
      <c r="F63" s="314"/>
      <c r="G63" s="314"/>
      <c r="H63" s="314"/>
      <c r="I63" s="314"/>
      <c r="J63" s="314"/>
      <c r="K63" s="314"/>
      <c r="L63" s="314"/>
      <c r="M63" s="314"/>
      <c r="N63" s="314"/>
      <c r="O63" s="315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 t="s">
        <v>1817</v>
      </c>
      <c r="BQ63" s="41"/>
    </row>
    <row r="64" spans="1:69" s="3" customFormat="1" ht="67.5" x14ac:dyDescent="0.25">
      <c r="A64" s="35" t="s">
        <v>142</v>
      </c>
      <c r="B64" s="36" t="s">
        <v>255</v>
      </c>
      <c r="C64" s="316" t="s">
        <v>256</v>
      </c>
      <c r="D64" s="316"/>
      <c r="E64" s="316"/>
      <c r="F64" s="35" t="s">
        <v>238</v>
      </c>
      <c r="G64" s="215">
        <v>30.04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204671.58</v>
      </c>
      <c r="M64" s="39">
        <v>169860.86</v>
      </c>
      <c r="N64" s="40" t="s">
        <v>3706</v>
      </c>
      <c r="O64" s="39">
        <v>14867.97</v>
      </c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>
        <f t="shared" si="0"/>
        <v>17798.9658450969</v>
      </c>
      <c r="W64" s="159">
        <v>1.2</v>
      </c>
      <c r="X64" s="158">
        <f t="shared" si="1"/>
        <v>21358.75901411628</v>
      </c>
      <c r="Y64" s="181">
        <f t="shared" si="2"/>
        <v>711.01061964435019</v>
      </c>
      <c r="BP64" s="33"/>
      <c r="BQ64" s="41" t="s">
        <v>256</v>
      </c>
    </row>
    <row r="65" spans="1:69" s="3" customFormat="1" ht="18.75" x14ac:dyDescent="0.25">
      <c r="A65" s="42"/>
      <c r="B65" s="43"/>
      <c r="C65" s="44" t="s">
        <v>1272</v>
      </c>
      <c r="D65" s="45"/>
      <c r="E65" s="45"/>
      <c r="F65" s="45"/>
      <c r="G65" s="206"/>
      <c r="H65" s="45"/>
      <c r="I65" s="45"/>
      <c r="J65" s="45"/>
      <c r="K65" s="45"/>
      <c r="L65" s="45"/>
      <c r="M65" s="45"/>
      <c r="N65" s="45"/>
      <c r="O65" s="46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3707</v>
      </c>
      <c r="F66" s="49"/>
      <c r="G66" s="213"/>
      <c r="H66" s="51"/>
      <c r="I66" s="17"/>
      <c r="J66" s="17"/>
      <c r="K66" s="17"/>
      <c r="L66" s="52">
        <v>166614.72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3708</v>
      </c>
      <c r="F67" s="49"/>
      <c r="G67" s="213"/>
      <c r="H67" s="51"/>
      <c r="I67" s="17"/>
      <c r="J67" s="17"/>
      <c r="K67" s="17"/>
      <c r="L67" s="52">
        <v>87601.55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47</v>
      </c>
      <c r="F68" s="49"/>
      <c r="G68" s="213"/>
      <c r="H68" s="51"/>
      <c r="I68" s="17"/>
      <c r="J68" s="17"/>
      <c r="K68" s="17"/>
      <c r="L68" s="52">
        <v>458887.85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7.5" x14ac:dyDescent="0.25">
      <c r="A69" s="35" t="s">
        <v>1017</v>
      </c>
      <c r="B69" s="36" t="s">
        <v>246</v>
      </c>
      <c r="C69" s="316" t="s">
        <v>247</v>
      </c>
      <c r="D69" s="316"/>
      <c r="E69" s="316"/>
      <c r="F69" s="35" t="s">
        <v>238</v>
      </c>
      <c r="G69" s="215">
        <v>28.96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100303.67</v>
      </c>
      <c r="M69" s="39">
        <v>84150.53</v>
      </c>
      <c r="N69" s="40" t="s">
        <v>3709</v>
      </c>
      <c r="O69" s="39">
        <v>13091.47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15672.255687367595</v>
      </c>
      <c r="W69" s="159">
        <v>1.2</v>
      </c>
      <c r="X69" s="158">
        <f t="shared" si="1"/>
        <v>18806.706824841112</v>
      </c>
      <c r="Y69" s="181">
        <f t="shared" si="2"/>
        <v>649.40285997379533</v>
      </c>
      <c r="BP69" s="33"/>
      <c r="BQ69" s="41" t="s">
        <v>247</v>
      </c>
    </row>
    <row r="70" spans="1:69" s="3" customFormat="1" ht="18.75" x14ac:dyDescent="0.25">
      <c r="A70" s="42"/>
      <c r="B70" s="43"/>
      <c r="C70" s="44" t="s">
        <v>3710</v>
      </c>
      <c r="D70" s="45"/>
      <c r="E70" s="45"/>
      <c r="F70" s="45"/>
      <c r="G70" s="206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3711</v>
      </c>
      <c r="F71" s="49"/>
      <c r="G71" s="213"/>
      <c r="H71" s="51"/>
      <c r="I71" s="17"/>
      <c r="J71" s="17"/>
      <c r="K71" s="17"/>
      <c r="L71" s="52">
        <v>82164.61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3712</v>
      </c>
      <c r="F72" s="49"/>
      <c r="G72" s="213"/>
      <c r="H72" s="51"/>
      <c r="I72" s="17"/>
      <c r="J72" s="17"/>
      <c r="K72" s="17"/>
      <c r="L72" s="52">
        <v>43199.95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47</v>
      </c>
      <c r="F73" s="49"/>
      <c r="G73" s="213"/>
      <c r="H73" s="51"/>
      <c r="I73" s="17"/>
      <c r="J73" s="17"/>
      <c r="K73" s="17"/>
      <c r="L73" s="52">
        <v>225668.23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67.5" x14ac:dyDescent="0.25">
      <c r="A74" s="35" t="s">
        <v>1018</v>
      </c>
      <c r="B74" s="36" t="s">
        <v>1287</v>
      </c>
      <c r="C74" s="316" t="s">
        <v>1288</v>
      </c>
      <c r="D74" s="316"/>
      <c r="E74" s="316"/>
      <c r="F74" s="35" t="s">
        <v>56</v>
      </c>
      <c r="G74" s="216">
        <v>0.4</v>
      </c>
      <c r="H74" s="39" t="s">
        <v>1289</v>
      </c>
      <c r="I74" s="39" t="s">
        <v>1290</v>
      </c>
      <c r="J74" s="39">
        <v>604.22</v>
      </c>
      <c r="K74" s="37" t="s">
        <v>42</v>
      </c>
      <c r="L74" s="39">
        <v>19546.650000000001</v>
      </c>
      <c r="M74" s="39">
        <v>17223.810000000001</v>
      </c>
      <c r="N74" s="40" t="s">
        <v>3507</v>
      </c>
      <c r="O74" s="39">
        <v>2068.85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2476.6925470409701</v>
      </c>
      <c r="W74" s="159">
        <v>1.2</v>
      </c>
      <c r="X74" s="158">
        <f t="shared" si="1"/>
        <v>2972.0310564491642</v>
      </c>
      <c r="Y74" s="181">
        <f t="shared" si="2"/>
        <v>7430.0776411229099</v>
      </c>
      <c r="BP74" s="33"/>
      <c r="BQ74" s="41" t="s">
        <v>1288</v>
      </c>
    </row>
    <row r="75" spans="1:69" s="3" customFormat="1" ht="18.75" x14ac:dyDescent="0.25">
      <c r="A75" s="42"/>
      <c r="B75" s="43"/>
      <c r="C75" s="44" t="s">
        <v>251</v>
      </c>
      <c r="D75" s="45"/>
      <c r="E75" s="45"/>
      <c r="F75" s="45"/>
      <c r="G75" s="206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18.75" x14ac:dyDescent="0.25">
      <c r="A76" s="47"/>
      <c r="B76" s="48"/>
      <c r="C76" s="48"/>
      <c r="D76" s="48"/>
      <c r="E76" s="49" t="s">
        <v>3508</v>
      </c>
      <c r="F76" s="49"/>
      <c r="G76" s="213"/>
      <c r="H76" s="51"/>
      <c r="I76" s="17"/>
      <c r="J76" s="17"/>
      <c r="K76" s="17"/>
      <c r="L76" s="52">
        <v>16724.39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18.75" x14ac:dyDescent="0.25">
      <c r="A77" s="47"/>
      <c r="B77" s="48"/>
      <c r="C77" s="48"/>
      <c r="D77" s="48"/>
      <c r="E77" s="49" t="s">
        <v>3509</v>
      </c>
      <c r="F77" s="49"/>
      <c r="G77" s="213"/>
      <c r="H77" s="51"/>
      <c r="I77" s="17"/>
      <c r="J77" s="17"/>
      <c r="K77" s="17"/>
      <c r="L77" s="52">
        <v>8793.24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18.75" x14ac:dyDescent="0.25">
      <c r="A78" s="47"/>
      <c r="B78" s="48"/>
      <c r="C78" s="48"/>
      <c r="D78" s="48"/>
      <c r="E78" s="49" t="s">
        <v>47</v>
      </c>
      <c r="F78" s="49"/>
      <c r="G78" s="213"/>
      <c r="H78" s="51"/>
      <c r="I78" s="17"/>
      <c r="J78" s="17"/>
      <c r="K78" s="17"/>
      <c r="L78" s="52">
        <v>45064.28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67.5" x14ac:dyDescent="0.25">
      <c r="A79" s="35" t="s">
        <v>151</v>
      </c>
      <c r="B79" s="36" t="s">
        <v>1297</v>
      </c>
      <c r="C79" s="316" t="s">
        <v>1298</v>
      </c>
      <c r="D79" s="316"/>
      <c r="E79" s="316"/>
      <c r="F79" s="35" t="s">
        <v>56</v>
      </c>
      <c r="G79" s="216">
        <v>0.3</v>
      </c>
      <c r="H79" s="39" t="s">
        <v>1299</v>
      </c>
      <c r="I79" s="39" t="s">
        <v>1300</v>
      </c>
      <c r="J79" s="39">
        <v>367.19</v>
      </c>
      <c r="K79" s="37" t="s">
        <v>42</v>
      </c>
      <c r="L79" s="39">
        <v>9963.5400000000009</v>
      </c>
      <c r="M79" s="39">
        <v>8899.2900000000009</v>
      </c>
      <c r="N79" s="40" t="s">
        <v>2873</v>
      </c>
      <c r="O79" s="39">
        <v>942.94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1128.8263867882215</v>
      </c>
      <c r="W79" s="159">
        <v>1.2</v>
      </c>
      <c r="X79" s="158">
        <f t="shared" si="1"/>
        <v>1354.5916641458657</v>
      </c>
      <c r="Y79" s="181">
        <f t="shared" si="2"/>
        <v>4515.305547152886</v>
      </c>
      <c r="BP79" s="33"/>
      <c r="BQ79" s="41" t="s">
        <v>1298</v>
      </c>
    </row>
    <row r="80" spans="1:69" s="3" customFormat="1" ht="18.75" x14ac:dyDescent="0.25">
      <c r="A80" s="42"/>
      <c r="B80" s="43"/>
      <c r="C80" s="44" t="s">
        <v>1092</v>
      </c>
      <c r="D80" s="45"/>
      <c r="E80" s="45"/>
      <c r="F80" s="45"/>
      <c r="G80" s="206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18.75" x14ac:dyDescent="0.25">
      <c r="A81" s="47"/>
      <c r="B81" s="48"/>
      <c r="C81" s="48"/>
      <c r="D81" s="48"/>
      <c r="E81" s="49" t="s">
        <v>2874</v>
      </c>
      <c r="F81" s="49"/>
      <c r="G81" s="213"/>
      <c r="H81" s="51"/>
      <c r="I81" s="17"/>
      <c r="J81" s="17"/>
      <c r="K81" s="17"/>
      <c r="L81" s="52">
        <v>8637.89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18.75" x14ac:dyDescent="0.25">
      <c r="A82" s="47"/>
      <c r="B82" s="48"/>
      <c r="C82" s="48"/>
      <c r="D82" s="48"/>
      <c r="E82" s="49" t="s">
        <v>2875</v>
      </c>
      <c r="F82" s="49"/>
      <c r="G82" s="213"/>
      <c r="H82" s="51"/>
      <c r="I82" s="17"/>
      <c r="J82" s="17"/>
      <c r="K82" s="17"/>
      <c r="L82" s="52">
        <v>4541.57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x14ac:dyDescent="0.25">
      <c r="A83" s="47"/>
      <c r="B83" s="48"/>
      <c r="C83" s="48"/>
      <c r="D83" s="48"/>
      <c r="E83" s="49" t="s">
        <v>47</v>
      </c>
      <c r="F83" s="49"/>
      <c r="G83" s="213"/>
      <c r="H83" s="51"/>
      <c r="I83" s="17"/>
      <c r="J83" s="17"/>
      <c r="K83" s="17"/>
      <c r="L83" s="52">
        <v>23143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67.5" x14ac:dyDescent="0.25">
      <c r="A84" s="35" t="s">
        <v>156</v>
      </c>
      <c r="B84" s="36" t="s">
        <v>1305</v>
      </c>
      <c r="C84" s="316" t="s">
        <v>1306</v>
      </c>
      <c r="D84" s="316"/>
      <c r="E84" s="316"/>
      <c r="F84" s="35" t="s">
        <v>56</v>
      </c>
      <c r="G84" s="216">
        <v>0.1</v>
      </c>
      <c r="H84" s="39" t="s">
        <v>1307</v>
      </c>
      <c r="I84" s="39" t="s">
        <v>1308</v>
      </c>
      <c r="J84" s="39">
        <v>302.85000000000002</v>
      </c>
      <c r="K84" s="37" t="s">
        <v>42</v>
      </c>
      <c r="L84" s="39">
        <v>2567.9299999999998</v>
      </c>
      <c r="M84" s="39">
        <v>2269.88</v>
      </c>
      <c r="N84" s="40" t="s">
        <v>2656</v>
      </c>
      <c r="O84" s="39">
        <v>259.24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310.34525262580706</v>
      </c>
      <c r="W84" s="159">
        <v>1.2</v>
      </c>
      <c r="X84" s="158">
        <f t="shared" si="1"/>
        <v>372.41430315096846</v>
      </c>
      <c r="Y84" s="181">
        <f t="shared" si="2"/>
        <v>3724.1430315096845</v>
      </c>
      <c r="BP84" s="33"/>
      <c r="BQ84" s="41" t="s">
        <v>1306</v>
      </c>
    </row>
    <row r="85" spans="1:69" s="3" customFormat="1" ht="18.75" x14ac:dyDescent="0.25">
      <c r="A85" s="42"/>
      <c r="B85" s="43"/>
      <c r="C85" s="44" t="s">
        <v>1052</v>
      </c>
      <c r="D85" s="45"/>
      <c r="E85" s="45"/>
      <c r="F85" s="45"/>
      <c r="G85" s="206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18.75" x14ac:dyDescent="0.25">
      <c r="A86" s="47"/>
      <c r="B86" s="48"/>
      <c r="C86" s="48"/>
      <c r="D86" s="48"/>
      <c r="E86" s="49" t="s">
        <v>2657</v>
      </c>
      <c r="F86" s="49"/>
      <c r="G86" s="213"/>
      <c r="H86" s="51"/>
      <c r="I86" s="17"/>
      <c r="J86" s="17"/>
      <c r="K86" s="17"/>
      <c r="L86" s="52">
        <v>2203.65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x14ac:dyDescent="0.25">
      <c r="A87" s="47"/>
      <c r="B87" s="48"/>
      <c r="C87" s="48"/>
      <c r="D87" s="48"/>
      <c r="E87" s="49" t="s">
        <v>2658</v>
      </c>
      <c r="F87" s="49"/>
      <c r="G87" s="213"/>
      <c r="H87" s="51"/>
      <c r="I87" s="17"/>
      <c r="J87" s="17"/>
      <c r="K87" s="17"/>
      <c r="L87" s="52">
        <v>1158.6199999999999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18.75" x14ac:dyDescent="0.25">
      <c r="A88" s="47"/>
      <c r="B88" s="48"/>
      <c r="C88" s="48"/>
      <c r="D88" s="48"/>
      <c r="E88" s="49" t="s">
        <v>47</v>
      </c>
      <c r="F88" s="49"/>
      <c r="G88" s="213"/>
      <c r="H88" s="51"/>
      <c r="I88" s="17"/>
      <c r="J88" s="17"/>
      <c r="K88" s="17"/>
      <c r="L88" s="52">
        <v>5930.2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67.5" x14ac:dyDescent="0.25">
      <c r="A89" s="35" t="s">
        <v>1019</v>
      </c>
      <c r="B89" s="36" t="s">
        <v>73</v>
      </c>
      <c r="C89" s="316" t="s">
        <v>74</v>
      </c>
      <c r="D89" s="316"/>
      <c r="E89" s="316"/>
      <c r="F89" s="35" t="s">
        <v>56</v>
      </c>
      <c r="G89" s="216">
        <v>2.1</v>
      </c>
      <c r="H89" s="39" t="s">
        <v>75</v>
      </c>
      <c r="I89" s="39" t="s">
        <v>76</v>
      </c>
      <c r="J89" s="39">
        <v>265.20999999999998</v>
      </c>
      <c r="K89" s="37" t="s">
        <v>42</v>
      </c>
      <c r="L89" s="39">
        <v>45046.03</v>
      </c>
      <c r="M89" s="39">
        <v>39688.79</v>
      </c>
      <c r="N89" s="40" t="s">
        <v>3713</v>
      </c>
      <c r="O89" s="39">
        <v>4767.59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5707.4483990366907</v>
      </c>
      <c r="W89" s="159">
        <v>1.2</v>
      </c>
      <c r="X89" s="158">
        <f t="shared" si="1"/>
        <v>6848.9380788440285</v>
      </c>
      <c r="Y89" s="181">
        <f t="shared" si="2"/>
        <v>3261.3990851638227</v>
      </c>
      <c r="BP89" s="33"/>
      <c r="BQ89" s="41" t="s">
        <v>74</v>
      </c>
    </row>
    <row r="90" spans="1:69" s="3" customFormat="1" ht="18.75" x14ac:dyDescent="0.25">
      <c r="A90" s="42"/>
      <c r="B90" s="43"/>
      <c r="C90" s="44" t="s">
        <v>3714</v>
      </c>
      <c r="D90" s="45"/>
      <c r="E90" s="45"/>
      <c r="F90" s="45"/>
      <c r="G90" s="206"/>
      <c r="H90" s="45"/>
      <c r="I90" s="45"/>
      <c r="J90" s="45"/>
      <c r="K90" s="45"/>
      <c r="L90" s="45"/>
      <c r="M90" s="45"/>
      <c r="N90" s="45"/>
      <c r="O90" s="46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18.75" x14ac:dyDescent="0.25">
      <c r="A91" s="47"/>
      <c r="B91" s="48"/>
      <c r="C91" s="48"/>
      <c r="D91" s="48"/>
      <c r="E91" s="49" t="s">
        <v>3715</v>
      </c>
      <c r="F91" s="49"/>
      <c r="G91" s="213"/>
      <c r="H91" s="51"/>
      <c r="I91" s="17"/>
      <c r="J91" s="17"/>
      <c r="K91" s="17"/>
      <c r="L91" s="52">
        <v>38523.99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x14ac:dyDescent="0.25">
      <c r="A92" s="47"/>
      <c r="B92" s="48"/>
      <c r="C92" s="48"/>
      <c r="D92" s="48"/>
      <c r="E92" s="49" t="s">
        <v>3716</v>
      </c>
      <c r="F92" s="49"/>
      <c r="G92" s="213"/>
      <c r="H92" s="51"/>
      <c r="I92" s="17"/>
      <c r="J92" s="17"/>
      <c r="K92" s="17"/>
      <c r="L92" s="52">
        <v>20254.88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18.75" x14ac:dyDescent="0.25">
      <c r="A93" s="47"/>
      <c r="B93" s="48"/>
      <c r="C93" s="48"/>
      <c r="D93" s="48"/>
      <c r="E93" s="49" t="s">
        <v>47</v>
      </c>
      <c r="F93" s="49"/>
      <c r="G93" s="213"/>
      <c r="H93" s="51"/>
      <c r="I93" s="17"/>
      <c r="J93" s="17"/>
      <c r="K93" s="17"/>
      <c r="L93" s="52">
        <v>103824.9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67.5" x14ac:dyDescent="0.25">
      <c r="A94" s="35" t="s">
        <v>1020</v>
      </c>
      <c r="B94" s="36" t="s">
        <v>64</v>
      </c>
      <c r="C94" s="316" t="s">
        <v>65</v>
      </c>
      <c r="D94" s="316"/>
      <c r="E94" s="316"/>
      <c r="F94" s="35" t="s">
        <v>56</v>
      </c>
      <c r="G94" s="215">
        <v>1.1200000000000001</v>
      </c>
      <c r="H94" s="39" t="s">
        <v>66</v>
      </c>
      <c r="I94" s="39" t="s">
        <v>67</v>
      </c>
      <c r="J94" s="39">
        <v>161.83000000000001</v>
      </c>
      <c r="K94" s="37" t="s">
        <v>42</v>
      </c>
      <c r="L94" s="39">
        <v>20722.490000000002</v>
      </c>
      <c r="M94" s="39">
        <v>18930.599999999999</v>
      </c>
      <c r="N94" s="40" t="s">
        <v>3717</v>
      </c>
      <c r="O94" s="39">
        <v>1551.4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1857.2350907409241</v>
      </c>
      <c r="W94" s="159">
        <v>1.2</v>
      </c>
      <c r="X94" s="158">
        <f t="shared" si="1"/>
        <v>2228.6821088891088</v>
      </c>
      <c r="Y94" s="181">
        <f t="shared" si="2"/>
        <v>1989.8947400795612</v>
      </c>
      <c r="BP94" s="33"/>
      <c r="BQ94" s="41" t="s">
        <v>65</v>
      </c>
    </row>
    <row r="95" spans="1:69" s="3" customFormat="1" ht="18.75" x14ac:dyDescent="0.25">
      <c r="A95" s="42"/>
      <c r="B95" s="43"/>
      <c r="C95" s="44" t="s">
        <v>3718</v>
      </c>
      <c r="D95" s="45"/>
      <c r="E95" s="45"/>
      <c r="F95" s="45"/>
      <c r="G95" s="206"/>
      <c r="H95" s="45"/>
      <c r="I95" s="45"/>
      <c r="J95" s="45"/>
      <c r="K95" s="45"/>
      <c r="L95" s="45"/>
      <c r="M95" s="45"/>
      <c r="N95" s="45"/>
      <c r="O95" s="46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18.75" x14ac:dyDescent="0.25">
      <c r="A96" s="47"/>
      <c r="B96" s="48"/>
      <c r="C96" s="48"/>
      <c r="D96" s="48"/>
      <c r="E96" s="49" t="s">
        <v>3719</v>
      </c>
      <c r="F96" s="49"/>
      <c r="G96" s="213"/>
      <c r="H96" s="51"/>
      <c r="I96" s="17"/>
      <c r="J96" s="17"/>
      <c r="K96" s="17"/>
      <c r="L96" s="52">
        <v>18369.71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18.75" x14ac:dyDescent="0.25">
      <c r="A97" s="47"/>
      <c r="B97" s="48"/>
      <c r="C97" s="48"/>
      <c r="D97" s="48"/>
      <c r="E97" s="49" t="s">
        <v>3720</v>
      </c>
      <c r="F97" s="49"/>
      <c r="G97" s="213"/>
      <c r="H97" s="51"/>
      <c r="I97" s="17"/>
      <c r="J97" s="17"/>
      <c r="K97" s="17"/>
      <c r="L97" s="52">
        <v>9658.2999999999993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47</v>
      </c>
      <c r="F98" s="49"/>
      <c r="G98" s="213"/>
      <c r="H98" s="51"/>
      <c r="I98" s="17"/>
      <c r="J98" s="17"/>
      <c r="K98" s="17"/>
      <c r="L98" s="52">
        <v>48750.5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67.5" x14ac:dyDescent="0.25">
      <c r="A99" s="35" t="s">
        <v>171</v>
      </c>
      <c r="B99" s="36" t="s">
        <v>54</v>
      </c>
      <c r="C99" s="316" t="s">
        <v>55</v>
      </c>
      <c r="D99" s="316"/>
      <c r="E99" s="316"/>
      <c r="F99" s="35" t="s">
        <v>56</v>
      </c>
      <c r="G99" s="215">
        <v>1.84</v>
      </c>
      <c r="H99" s="39" t="s">
        <v>57</v>
      </c>
      <c r="I99" s="39" t="s">
        <v>58</v>
      </c>
      <c r="J99" s="39">
        <v>114.45</v>
      </c>
      <c r="K99" s="37" t="s">
        <v>42</v>
      </c>
      <c r="L99" s="39">
        <v>16924.580000000002</v>
      </c>
      <c r="M99" s="39">
        <v>15057.19</v>
      </c>
      <c r="N99" s="40" t="s">
        <v>3721</v>
      </c>
      <c r="O99" s="39">
        <v>1802.63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ref="V99:V154" si="3">O99*P99*Q99*R99*S99*T99*U99</f>
        <v>2157.9912927822043</v>
      </c>
      <c r="W99" s="159">
        <v>1.2</v>
      </c>
      <c r="X99" s="158">
        <f t="shared" ref="X99:X154" si="4">V99*W99</f>
        <v>2589.5895513386449</v>
      </c>
      <c r="Y99" s="181">
        <f t="shared" ref="Y99:Y154" si="5">X99/G99</f>
        <v>1407.3856257275243</v>
      </c>
      <c r="BP99" s="33"/>
      <c r="BQ99" s="41" t="s">
        <v>55</v>
      </c>
    </row>
    <row r="100" spans="1:69" s="3" customFormat="1" ht="18.75" x14ac:dyDescent="0.25">
      <c r="A100" s="42"/>
      <c r="B100" s="43"/>
      <c r="C100" s="44" t="s">
        <v>3722</v>
      </c>
      <c r="D100" s="45"/>
      <c r="E100" s="45"/>
      <c r="F100" s="45"/>
      <c r="G100" s="206"/>
      <c r="H100" s="45"/>
      <c r="I100" s="45"/>
      <c r="J100" s="45"/>
      <c r="K100" s="45"/>
      <c r="L100" s="45"/>
      <c r="M100" s="45"/>
      <c r="N100" s="45"/>
      <c r="O100" s="46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18.75" x14ac:dyDescent="0.25">
      <c r="A101" s="47"/>
      <c r="B101" s="48"/>
      <c r="C101" s="48"/>
      <c r="D101" s="48"/>
      <c r="E101" s="49" t="s">
        <v>3723</v>
      </c>
      <c r="F101" s="49"/>
      <c r="G101" s="213"/>
      <c r="H101" s="51"/>
      <c r="I101" s="17"/>
      <c r="J101" s="17"/>
      <c r="K101" s="17"/>
      <c r="L101" s="52">
        <v>14617.04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18.75" x14ac:dyDescent="0.25">
      <c r="A102" s="47"/>
      <c r="B102" s="48"/>
      <c r="C102" s="48"/>
      <c r="D102" s="48"/>
      <c r="E102" s="49" t="s">
        <v>3724</v>
      </c>
      <c r="F102" s="49"/>
      <c r="G102" s="213"/>
      <c r="H102" s="51"/>
      <c r="I102" s="17"/>
      <c r="J102" s="17"/>
      <c r="K102" s="17"/>
      <c r="L102" s="52">
        <v>7685.25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18.75" x14ac:dyDescent="0.25">
      <c r="A103" s="47"/>
      <c r="B103" s="48"/>
      <c r="C103" s="48"/>
      <c r="D103" s="48"/>
      <c r="E103" s="49" t="s">
        <v>47</v>
      </c>
      <c r="F103" s="49"/>
      <c r="G103" s="213"/>
      <c r="H103" s="51"/>
      <c r="I103" s="17"/>
      <c r="J103" s="17"/>
      <c r="K103" s="17"/>
      <c r="L103" s="52">
        <v>39226.870000000003</v>
      </c>
      <c r="M103" s="53"/>
      <c r="N103" s="53"/>
      <c r="O103" s="54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67.5" x14ac:dyDescent="0.25">
      <c r="A104" s="35" t="s">
        <v>181</v>
      </c>
      <c r="B104" s="36" t="s">
        <v>1325</v>
      </c>
      <c r="C104" s="316" t="s">
        <v>3725</v>
      </c>
      <c r="D104" s="316"/>
      <c r="E104" s="316"/>
      <c r="F104" s="35" t="s">
        <v>265</v>
      </c>
      <c r="G104" s="216">
        <v>91.8</v>
      </c>
      <c r="H104" s="39">
        <v>471.01</v>
      </c>
      <c r="I104" s="39"/>
      <c r="J104" s="39">
        <v>471.01</v>
      </c>
      <c r="K104" s="37" t="s">
        <v>42</v>
      </c>
      <c r="L104" s="39">
        <v>370123.43</v>
      </c>
      <c r="M104" s="39"/>
      <c r="N104" s="40"/>
      <c r="O104" s="39">
        <v>370123.43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3"/>
        <v>443087.67700231529</v>
      </c>
      <c r="W104" s="159">
        <v>1.2</v>
      </c>
      <c r="X104" s="158">
        <f t="shared" si="4"/>
        <v>531705.21240277833</v>
      </c>
      <c r="Y104" s="181">
        <f t="shared" si="5"/>
        <v>5791.9957778080434</v>
      </c>
      <c r="BP104" s="33"/>
      <c r="BQ104" s="41" t="s">
        <v>3725</v>
      </c>
    </row>
    <row r="105" spans="1:69" s="3" customFormat="1" ht="18.75" x14ac:dyDescent="0.25">
      <c r="A105" s="42"/>
      <c r="B105" s="43"/>
      <c r="C105" s="44" t="s">
        <v>2419</v>
      </c>
      <c r="D105" s="45"/>
      <c r="E105" s="45"/>
      <c r="F105" s="45"/>
      <c r="G105" s="206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67.5" x14ac:dyDescent="0.25">
      <c r="A106" s="35" t="s">
        <v>185</v>
      </c>
      <c r="B106" s="36" t="s">
        <v>1325</v>
      </c>
      <c r="C106" s="316" t="s">
        <v>3726</v>
      </c>
      <c r="D106" s="316"/>
      <c r="E106" s="316"/>
      <c r="F106" s="35" t="s">
        <v>265</v>
      </c>
      <c r="G106" s="216">
        <v>127.5</v>
      </c>
      <c r="H106" s="39">
        <v>282.27999999999997</v>
      </c>
      <c r="I106" s="39"/>
      <c r="J106" s="39">
        <v>282.27999999999997</v>
      </c>
      <c r="K106" s="37" t="s">
        <v>42</v>
      </c>
      <c r="L106" s="39">
        <v>308080.39</v>
      </c>
      <c r="M106" s="39"/>
      <c r="N106" s="40"/>
      <c r="O106" s="39">
        <v>308080.39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3"/>
        <v>368813.78824103996</v>
      </c>
      <c r="W106" s="159">
        <v>1.2</v>
      </c>
      <c r="X106" s="158">
        <f t="shared" si="4"/>
        <v>442576.54588924797</v>
      </c>
      <c r="Y106" s="181">
        <f t="shared" si="5"/>
        <v>3471.1885952097878</v>
      </c>
      <c r="BP106" s="33"/>
      <c r="BQ106" s="41" t="s">
        <v>3726</v>
      </c>
    </row>
    <row r="107" spans="1:69" s="3" customFormat="1" ht="18.75" x14ac:dyDescent="0.25">
      <c r="A107" s="42"/>
      <c r="B107" s="43"/>
      <c r="C107" s="44" t="s">
        <v>2127</v>
      </c>
      <c r="D107" s="45"/>
      <c r="E107" s="45"/>
      <c r="F107" s="45"/>
      <c r="G107" s="206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67.5" x14ac:dyDescent="0.25">
      <c r="A108" s="35" t="s">
        <v>187</v>
      </c>
      <c r="B108" s="36" t="s">
        <v>1325</v>
      </c>
      <c r="C108" s="316" t="s">
        <v>2894</v>
      </c>
      <c r="D108" s="316"/>
      <c r="E108" s="316"/>
      <c r="F108" s="35" t="s">
        <v>265</v>
      </c>
      <c r="G108" s="216">
        <v>25.5</v>
      </c>
      <c r="H108" s="39">
        <v>219.53</v>
      </c>
      <c r="I108" s="39"/>
      <c r="J108" s="39">
        <v>219.53</v>
      </c>
      <c r="K108" s="37" t="s">
        <v>42</v>
      </c>
      <c r="L108" s="39">
        <v>47919.01</v>
      </c>
      <c r="M108" s="39"/>
      <c r="N108" s="40"/>
      <c r="O108" s="39">
        <v>47919.01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3"/>
        <v>57365.519456984177</v>
      </c>
      <c r="W108" s="159">
        <v>1.2</v>
      </c>
      <c r="X108" s="158">
        <f t="shared" si="4"/>
        <v>68838.623348381007</v>
      </c>
      <c r="Y108" s="181">
        <f t="shared" si="5"/>
        <v>2699.5538567992553</v>
      </c>
      <c r="BP108" s="33"/>
      <c r="BQ108" s="41" t="s">
        <v>2894</v>
      </c>
    </row>
    <row r="109" spans="1:69" s="3" customFormat="1" ht="18.75" x14ac:dyDescent="0.25">
      <c r="A109" s="42"/>
      <c r="B109" s="43"/>
      <c r="C109" s="44" t="s">
        <v>2422</v>
      </c>
      <c r="D109" s="45"/>
      <c r="E109" s="45"/>
      <c r="F109" s="45"/>
      <c r="G109" s="206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67.5" x14ac:dyDescent="0.25">
      <c r="A110" s="35" t="s">
        <v>196</v>
      </c>
      <c r="B110" s="36" t="s">
        <v>1325</v>
      </c>
      <c r="C110" s="316" t="s">
        <v>3727</v>
      </c>
      <c r="D110" s="316"/>
      <c r="E110" s="316"/>
      <c r="F110" s="35" t="s">
        <v>265</v>
      </c>
      <c r="G110" s="212">
        <v>510</v>
      </c>
      <c r="H110" s="39">
        <v>175.26</v>
      </c>
      <c r="I110" s="39"/>
      <c r="J110" s="39">
        <v>175.26</v>
      </c>
      <c r="K110" s="37" t="s">
        <v>42</v>
      </c>
      <c r="L110" s="39">
        <v>765115.06</v>
      </c>
      <c r="M110" s="39"/>
      <c r="N110" s="40"/>
      <c r="O110" s="39">
        <v>765115.06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3"/>
        <v>915945.94423510868</v>
      </c>
      <c r="W110" s="159">
        <v>1.2</v>
      </c>
      <c r="X110" s="158">
        <f t="shared" si="4"/>
        <v>1099135.1330821305</v>
      </c>
      <c r="Y110" s="181">
        <f t="shared" si="5"/>
        <v>2155.1669276120206</v>
      </c>
      <c r="BP110" s="33"/>
      <c r="BQ110" s="41" t="s">
        <v>3727</v>
      </c>
    </row>
    <row r="111" spans="1:69" s="3" customFormat="1" ht="18.75" x14ac:dyDescent="0.25">
      <c r="A111" s="42"/>
      <c r="B111" s="43"/>
      <c r="C111" s="44" t="s">
        <v>3728</v>
      </c>
      <c r="D111" s="45"/>
      <c r="E111" s="45"/>
      <c r="F111" s="45"/>
      <c r="G111" s="206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67.5" x14ac:dyDescent="0.25">
      <c r="A112" s="35" t="s">
        <v>198</v>
      </c>
      <c r="B112" s="36" t="s">
        <v>2410</v>
      </c>
      <c r="C112" s="316" t="s">
        <v>2897</v>
      </c>
      <c r="D112" s="316"/>
      <c r="E112" s="316"/>
      <c r="F112" s="35" t="s">
        <v>265</v>
      </c>
      <c r="G112" s="216">
        <v>775.2</v>
      </c>
      <c r="H112" s="39">
        <v>118.59</v>
      </c>
      <c r="I112" s="39"/>
      <c r="J112" s="39">
        <v>118.59</v>
      </c>
      <c r="K112" s="37" t="s">
        <v>42</v>
      </c>
      <c r="L112" s="39">
        <v>786929.09</v>
      </c>
      <c r="M112" s="39"/>
      <c r="N112" s="40"/>
      <c r="O112" s="39">
        <v>786929.09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3"/>
        <v>942060.28095450741</v>
      </c>
      <c r="W112" s="159">
        <v>1.2</v>
      </c>
      <c r="X112" s="158">
        <f t="shared" si="4"/>
        <v>1130472.3371454088</v>
      </c>
      <c r="Y112" s="181">
        <f t="shared" si="5"/>
        <v>1458.297648536389</v>
      </c>
      <c r="BP112" s="33"/>
      <c r="BQ112" s="41" t="s">
        <v>2897</v>
      </c>
    </row>
    <row r="113" spans="1:69" s="3" customFormat="1" ht="18.75" x14ac:dyDescent="0.25">
      <c r="A113" s="42"/>
      <c r="B113" s="43"/>
      <c r="C113" s="44" t="s">
        <v>3729</v>
      </c>
      <c r="D113" s="45"/>
      <c r="E113" s="45"/>
      <c r="F113" s="45"/>
      <c r="G113" s="206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67.5" x14ac:dyDescent="0.25">
      <c r="A114" s="35" t="s">
        <v>200</v>
      </c>
      <c r="B114" s="36" t="s">
        <v>1338</v>
      </c>
      <c r="C114" s="316" t="s">
        <v>3730</v>
      </c>
      <c r="D114" s="316"/>
      <c r="E114" s="316"/>
      <c r="F114" s="35" t="s">
        <v>265</v>
      </c>
      <c r="G114" s="212">
        <v>918</v>
      </c>
      <c r="H114" s="39">
        <v>76.42</v>
      </c>
      <c r="I114" s="39"/>
      <c r="J114" s="39">
        <v>76.42</v>
      </c>
      <c r="K114" s="37" t="s">
        <v>42</v>
      </c>
      <c r="L114" s="39">
        <v>600514.47</v>
      </c>
      <c r="M114" s="39"/>
      <c r="N114" s="40"/>
      <c r="O114" s="39">
        <v>600514.47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718896.83265546488</v>
      </c>
      <c r="W114" s="159">
        <v>1.2</v>
      </c>
      <c r="X114" s="158">
        <f t="shared" si="4"/>
        <v>862676.19918655779</v>
      </c>
      <c r="Y114" s="181">
        <f t="shared" si="5"/>
        <v>939.7344217718495</v>
      </c>
      <c r="BP114" s="33"/>
      <c r="BQ114" s="41" t="s">
        <v>3730</v>
      </c>
    </row>
    <row r="115" spans="1:69" s="3" customFormat="1" ht="18.75" x14ac:dyDescent="0.25">
      <c r="A115" s="42"/>
      <c r="B115" s="43"/>
      <c r="C115" s="44" t="s">
        <v>280</v>
      </c>
      <c r="D115" s="45"/>
      <c r="E115" s="45"/>
      <c r="F115" s="45"/>
      <c r="G115" s="206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67.5" x14ac:dyDescent="0.25">
      <c r="A116" s="35" t="s">
        <v>202</v>
      </c>
      <c r="B116" s="36" t="s">
        <v>3731</v>
      </c>
      <c r="C116" s="316" t="s">
        <v>3732</v>
      </c>
      <c r="D116" s="316"/>
      <c r="E116" s="316"/>
      <c r="F116" s="35" t="s">
        <v>265</v>
      </c>
      <c r="G116" s="212">
        <v>102</v>
      </c>
      <c r="H116" s="39">
        <v>86.33</v>
      </c>
      <c r="I116" s="39"/>
      <c r="J116" s="39">
        <v>86.33</v>
      </c>
      <c r="K116" s="37" t="s">
        <v>42</v>
      </c>
      <c r="L116" s="39">
        <v>75376.45</v>
      </c>
      <c r="M116" s="39"/>
      <c r="N116" s="40"/>
      <c r="O116" s="39">
        <v>75376.45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3"/>
        <v>90235.779267422142</v>
      </c>
      <c r="W116" s="159">
        <v>1.2</v>
      </c>
      <c r="X116" s="158">
        <f t="shared" si="4"/>
        <v>108282.93512090656</v>
      </c>
      <c r="Y116" s="181">
        <f t="shared" si="5"/>
        <v>1061.5974031461428</v>
      </c>
      <c r="BP116" s="33"/>
      <c r="BQ116" s="41" t="s">
        <v>3732</v>
      </c>
    </row>
    <row r="117" spans="1:69" s="3" customFormat="1" ht="18.75" x14ac:dyDescent="0.25">
      <c r="A117" s="42"/>
      <c r="B117" s="43"/>
      <c r="C117" s="44" t="s">
        <v>272</v>
      </c>
      <c r="D117" s="45"/>
      <c r="E117" s="45"/>
      <c r="F117" s="45"/>
      <c r="G117" s="206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x14ac:dyDescent="0.25">
      <c r="A118" s="35" t="s">
        <v>211</v>
      </c>
      <c r="B118" s="36" t="s">
        <v>2415</v>
      </c>
      <c r="C118" s="316" t="s">
        <v>3733</v>
      </c>
      <c r="D118" s="316"/>
      <c r="E118" s="316"/>
      <c r="F118" s="35" t="s">
        <v>265</v>
      </c>
      <c r="G118" s="216">
        <v>571.20000000000005</v>
      </c>
      <c r="H118" s="39">
        <v>55.8</v>
      </c>
      <c r="I118" s="39"/>
      <c r="J118" s="39">
        <v>55.8</v>
      </c>
      <c r="K118" s="37" t="s">
        <v>42</v>
      </c>
      <c r="L118" s="39">
        <v>272832.53999999998</v>
      </c>
      <c r="M118" s="39"/>
      <c r="N118" s="40"/>
      <c r="O118" s="39">
        <v>272832.53999999998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326617.35669974011</v>
      </c>
      <c r="W118" s="159">
        <v>1.2</v>
      </c>
      <c r="X118" s="158">
        <f t="shared" si="4"/>
        <v>391940.82803968812</v>
      </c>
      <c r="Y118" s="181">
        <f t="shared" si="5"/>
        <v>686.17091743642868</v>
      </c>
      <c r="BP118" s="33"/>
      <c r="BQ118" s="41" t="s">
        <v>3733</v>
      </c>
    </row>
    <row r="119" spans="1:69" s="3" customFormat="1" ht="18.75" x14ac:dyDescent="0.25">
      <c r="A119" s="42"/>
      <c r="B119" s="43"/>
      <c r="C119" s="44" t="s">
        <v>2912</v>
      </c>
      <c r="D119" s="45"/>
      <c r="E119" s="45"/>
      <c r="F119" s="45"/>
      <c r="G119" s="206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67.5" x14ac:dyDescent="0.25">
      <c r="A120" s="35" t="s">
        <v>213</v>
      </c>
      <c r="B120" s="36" t="s">
        <v>1338</v>
      </c>
      <c r="C120" s="316" t="s">
        <v>3734</v>
      </c>
      <c r="D120" s="316"/>
      <c r="E120" s="316"/>
      <c r="F120" s="35" t="s">
        <v>265</v>
      </c>
      <c r="G120" s="212">
        <v>612</v>
      </c>
      <c r="H120" s="39">
        <v>35.549999999999997</v>
      </c>
      <c r="I120" s="39"/>
      <c r="J120" s="39">
        <v>35.549999999999997</v>
      </c>
      <c r="K120" s="37" t="s">
        <v>42</v>
      </c>
      <c r="L120" s="39">
        <v>186236.5</v>
      </c>
      <c r="M120" s="39"/>
      <c r="N120" s="40"/>
      <c r="O120" s="39">
        <v>186236.5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3"/>
        <v>222950.21462986473</v>
      </c>
      <c r="W120" s="159">
        <v>1.2</v>
      </c>
      <c r="X120" s="158">
        <f t="shared" si="4"/>
        <v>267540.25755583768</v>
      </c>
      <c r="Y120" s="181">
        <f t="shared" si="5"/>
        <v>437.15728358797008</v>
      </c>
      <c r="BP120" s="33"/>
      <c r="BQ120" s="41" t="s">
        <v>3734</v>
      </c>
    </row>
    <row r="121" spans="1:69" s="3" customFormat="1" ht="18.75" x14ac:dyDescent="0.25">
      <c r="A121" s="42"/>
      <c r="B121" s="43"/>
      <c r="C121" s="44" t="s">
        <v>1344</v>
      </c>
      <c r="D121" s="45"/>
      <c r="E121" s="45"/>
      <c r="F121" s="45"/>
      <c r="G121" s="206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67.5" x14ac:dyDescent="0.25">
      <c r="A122" s="35" t="s">
        <v>215</v>
      </c>
      <c r="B122" s="36" t="s">
        <v>1325</v>
      </c>
      <c r="C122" s="316" t="s">
        <v>3725</v>
      </c>
      <c r="D122" s="316"/>
      <c r="E122" s="316"/>
      <c r="F122" s="35" t="s">
        <v>265</v>
      </c>
      <c r="G122" s="216">
        <v>30.6</v>
      </c>
      <c r="H122" s="39">
        <v>471.01</v>
      </c>
      <c r="I122" s="39"/>
      <c r="J122" s="39">
        <v>471.01</v>
      </c>
      <c r="K122" s="37" t="s">
        <v>42</v>
      </c>
      <c r="L122" s="39">
        <v>123374.48</v>
      </c>
      <c r="M122" s="39"/>
      <c r="N122" s="40"/>
      <c r="O122" s="39">
        <v>123374.48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3"/>
        <v>147695.89632455481</v>
      </c>
      <c r="W122" s="159">
        <v>1.2</v>
      </c>
      <c r="X122" s="158">
        <f t="shared" si="4"/>
        <v>177235.07558946576</v>
      </c>
      <c r="Y122" s="181">
        <f t="shared" si="5"/>
        <v>5791.9959342962666</v>
      </c>
      <c r="BP122" s="33"/>
      <c r="BQ122" s="41" t="s">
        <v>3725</v>
      </c>
    </row>
    <row r="123" spans="1:69" s="3" customFormat="1" ht="18.75" x14ac:dyDescent="0.25">
      <c r="A123" s="42"/>
      <c r="B123" s="43"/>
      <c r="C123" s="44" t="s">
        <v>1097</v>
      </c>
      <c r="D123" s="45"/>
      <c r="E123" s="45"/>
      <c r="F123" s="45"/>
      <c r="G123" s="206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67.5" x14ac:dyDescent="0.25">
      <c r="A124" s="35" t="s">
        <v>217</v>
      </c>
      <c r="B124" s="36" t="s">
        <v>1325</v>
      </c>
      <c r="C124" s="316" t="s">
        <v>1348</v>
      </c>
      <c r="D124" s="316"/>
      <c r="E124" s="316"/>
      <c r="F124" s="35" t="s">
        <v>265</v>
      </c>
      <c r="G124" s="216">
        <v>61.2</v>
      </c>
      <c r="H124" s="39">
        <v>162.68</v>
      </c>
      <c r="I124" s="39"/>
      <c r="J124" s="39">
        <v>162.68</v>
      </c>
      <c r="K124" s="37" t="s">
        <v>42</v>
      </c>
      <c r="L124" s="39">
        <v>85223.5</v>
      </c>
      <c r="M124" s="39"/>
      <c r="N124" s="40"/>
      <c r="O124" s="39">
        <v>85223.5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3"/>
        <v>102024.0265281418</v>
      </c>
      <c r="W124" s="159">
        <v>1.2</v>
      </c>
      <c r="X124" s="158">
        <f t="shared" si="4"/>
        <v>122428.83183377015</v>
      </c>
      <c r="Y124" s="181">
        <f t="shared" si="5"/>
        <v>2000.4711083949369</v>
      </c>
      <c r="BP124" s="33"/>
      <c r="BQ124" s="41" t="s">
        <v>1348</v>
      </c>
    </row>
    <row r="125" spans="1:69" s="3" customFormat="1" ht="18.75" x14ac:dyDescent="0.25">
      <c r="A125" s="42"/>
      <c r="B125" s="43"/>
      <c r="C125" s="44" t="s">
        <v>1083</v>
      </c>
      <c r="D125" s="45"/>
      <c r="E125" s="45"/>
      <c r="F125" s="45"/>
      <c r="G125" s="206"/>
      <c r="H125" s="45"/>
      <c r="I125" s="45"/>
      <c r="J125" s="45"/>
      <c r="K125" s="45"/>
      <c r="L125" s="45"/>
      <c r="M125" s="45"/>
      <c r="N125" s="45"/>
      <c r="O125" s="46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</row>
    <row r="126" spans="1:69" s="3" customFormat="1" ht="67.5" x14ac:dyDescent="0.25">
      <c r="A126" s="35" t="s">
        <v>219</v>
      </c>
      <c r="B126" s="36" t="s">
        <v>1325</v>
      </c>
      <c r="C126" s="316" t="s">
        <v>3346</v>
      </c>
      <c r="D126" s="316"/>
      <c r="E126" s="316"/>
      <c r="F126" s="35" t="s">
        <v>265</v>
      </c>
      <c r="G126" s="216">
        <v>20.399999999999999</v>
      </c>
      <c r="H126" s="39">
        <v>205.49</v>
      </c>
      <c r="I126" s="39"/>
      <c r="J126" s="39">
        <v>205.49</v>
      </c>
      <c r="K126" s="37" t="s">
        <v>42</v>
      </c>
      <c r="L126" s="39">
        <v>35883.49</v>
      </c>
      <c r="M126" s="39"/>
      <c r="N126" s="40"/>
      <c r="O126" s="39">
        <v>35883.49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3"/>
        <v>42957.378371955034</v>
      </c>
      <c r="W126" s="159">
        <v>1.2</v>
      </c>
      <c r="X126" s="158">
        <f t="shared" si="4"/>
        <v>51548.854046346038</v>
      </c>
      <c r="Y126" s="181">
        <f t="shared" si="5"/>
        <v>2526.904610115002</v>
      </c>
      <c r="BP126" s="33"/>
      <c r="BQ126" s="41" t="s">
        <v>3346</v>
      </c>
    </row>
    <row r="127" spans="1:69" s="3" customFormat="1" ht="18.75" x14ac:dyDescent="0.25">
      <c r="A127" s="42"/>
      <c r="B127" s="43"/>
      <c r="C127" s="44" t="s">
        <v>266</v>
      </c>
      <c r="D127" s="45"/>
      <c r="E127" s="45"/>
      <c r="F127" s="45"/>
      <c r="G127" s="206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67.5" x14ac:dyDescent="0.25">
      <c r="A128" s="35" t="s">
        <v>221</v>
      </c>
      <c r="B128" s="36" t="s">
        <v>2410</v>
      </c>
      <c r="C128" s="316" t="s">
        <v>2908</v>
      </c>
      <c r="D128" s="316"/>
      <c r="E128" s="316"/>
      <c r="F128" s="35" t="s">
        <v>265</v>
      </c>
      <c r="G128" s="212">
        <v>102</v>
      </c>
      <c r="H128" s="39">
        <v>146.24</v>
      </c>
      <c r="I128" s="39"/>
      <c r="J128" s="39">
        <v>146.24</v>
      </c>
      <c r="K128" s="37" t="s">
        <v>42</v>
      </c>
      <c r="L128" s="39">
        <v>127685.07</v>
      </c>
      <c r="M128" s="39"/>
      <c r="N128" s="40"/>
      <c r="O128" s="39">
        <v>127685.07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3"/>
        <v>152856.25407226459</v>
      </c>
      <c r="W128" s="159">
        <v>1.2</v>
      </c>
      <c r="X128" s="158">
        <f t="shared" si="4"/>
        <v>183427.50488671751</v>
      </c>
      <c r="Y128" s="181">
        <f t="shared" si="5"/>
        <v>1798.3088714384069</v>
      </c>
      <c r="BP128" s="33"/>
      <c r="BQ128" s="41" t="s">
        <v>2908</v>
      </c>
    </row>
    <row r="129" spans="1:69" s="3" customFormat="1" ht="18.75" x14ac:dyDescent="0.25">
      <c r="A129" s="42"/>
      <c r="B129" s="43"/>
      <c r="C129" s="44" t="s">
        <v>272</v>
      </c>
      <c r="D129" s="45"/>
      <c r="E129" s="45"/>
      <c r="F129" s="45"/>
      <c r="G129" s="206"/>
      <c r="H129" s="45"/>
      <c r="I129" s="45"/>
      <c r="J129" s="45"/>
      <c r="K129" s="45"/>
      <c r="L129" s="45"/>
      <c r="M129" s="45"/>
      <c r="N129" s="45"/>
      <c r="O129" s="46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</row>
    <row r="130" spans="1:69" s="3" customFormat="1" ht="67.5" x14ac:dyDescent="0.25">
      <c r="A130" s="35" t="s">
        <v>230</v>
      </c>
      <c r="B130" s="36" t="s">
        <v>1347</v>
      </c>
      <c r="C130" s="316" t="s">
        <v>3735</v>
      </c>
      <c r="D130" s="316"/>
      <c r="E130" s="316"/>
      <c r="F130" s="35" t="s">
        <v>265</v>
      </c>
      <c r="G130" s="212">
        <v>51</v>
      </c>
      <c r="H130" s="39">
        <v>106.14</v>
      </c>
      <c r="I130" s="39"/>
      <c r="J130" s="39">
        <v>106.14</v>
      </c>
      <c r="K130" s="37" t="s">
        <v>42</v>
      </c>
      <c r="L130" s="39">
        <v>46336.480000000003</v>
      </c>
      <c r="M130" s="39"/>
      <c r="N130" s="40"/>
      <c r="O130" s="39">
        <v>46336.480000000003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3"/>
        <v>55471.017556668194</v>
      </c>
      <c r="W130" s="159">
        <v>1.2</v>
      </c>
      <c r="X130" s="158">
        <f t="shared" si="4"/>
        <v>66565.221068001832</v>
      </c>
      <c r="Y130" s="181">
        <f t="shared" si="5"/>
        <v>1305.2004130980752</v>
      </c>
      <c r="BP130" s="33"/>
      <c r="BQ130" s="41" t="s">
        <v>3735</v>
      </c>
    </row>
    <row r="131" spans="1:69" s="3" customFormat="1" ht="18.75" x14ac:dyDescent="0.25">
      <c r="A131" s="42"/>
      <c r="B131" s="43"/>
      <c r="C131" s="44" t="s">
        <v>287</v>
      </c>
      <c r="D131" s="45"/>
      <c r="E131" s="45"/>
      <c r="F131" s="45"/>
      <c r="G131" s="206"/>
      <c r="H131" s="45"/>
      <c r="I131" s="45"/>
      <c r="J131" s="45"/>
      <c r="K131" s="45"/>
      <c r="L131" s="45"/>
      <c r="M131" s="45"/>
      <c r="N131" s="45"/>
      <c r="O131" s="46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67.5" x14ac:dyDescent="0.25">
      <c r="A132" s="35" t="s">
        <v>232</v>
      </c>
      <c r="B132" s="36" t="s">
        <v>1338</v>
      </c>
      <c r="C132" s="316" t="s">
        <v>3736</v>
      </c>
      <c r="D132" s="316"/>
      <c r="E132" s="316"/>
      <c r="F132" s="35" t="s">
        <v>265</v>
      </c>
      <c r="G132" s="212">
        <v>510</v>
      </c>
      <c r="H132" s="39">
        <v>99.36</v>
      </c>
      <c r="I132" s="39"/>
      <c r="J132" s="39">
        <v>99.36</v>
      </c>
      <c r="K132" s="37" t="s">
        <v>42</v>
      </c>
      <c r="L132" s="39">
        <v>433766.02</v>
      </c>
      <c r="M132" s="39"/>
      <c r="N132" s="40"/>
      <c r="O132" s="39">
        <v>433766.02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3"/>
        <v>519276.44289998029</v>
      </c>
      <c r="W132" s="159">
        <v>1.2</v>
      </c>
      <c r="X132" s="158">
        <f t="shared" si="4"/>
        <v>623131.73147997633</v>
      </c>
      <c r="Y132" s="181">
        <f t="shared" si="5"/>
        <v>1221.8269244705418</v>
      </c>
      <c r="BP132" s="33"/>
      <c r="BQ132" s="41" t="s">
        <v>3736</v>
      </c>
    </row>
    <row r="133" spans="1:69" s="3" customFormat="1" ht="18.75" x14ac:dyDescent="0.25">
      <c r="A133" s="42"/>
      <c r="B133" s="43"/>
      <c r="C133" s="44" t="s">
        <v>3728</v>
      </c>
      <c r="D133" s="45"/>
      <c r="E133" s="45"/>
      <c r="F133" s="45"/>
      <c r="G133" s="206"/>
      <c r="H133" s="45"/>
      <c r="I133" s="45"/>
      <c r="J133" s="45"/>
      <c r="K133" s="45"/>
      <c r="L133" s="45"/>
      <c r="M133" s="45"/>
      <c r="N133" s="45"/>
      <c r="O133" s="46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67.5" x14ac:dyDescent="0.25">
      <c r="A134" s="35" t="s">
        <v>235</v>
      </c>
      <c r="B134" s="36" t="s">
        <v>3731</v>
      </c>
      <c r="C134" s="316" t="s">
        <v>2913</v>
      </c>
      <c r="D134" s="316"/>
      <c r="E134" s="316"/>
      <c r="F134" s="35" t="s">
        <v>265</v>
      </c>
      <c r="G134" s="212">
        <v>867</v>
      </c>
      <c r="H134" s="39">
        <v>72.33</v>
      </c>
      <c r="I134" s="39"/>
      <c r="J134" s="39">
        <v>72.33</v>
      </c>
      <c r="K134" s="37" t="s">
        <v>42</v>
      </c>
      <c r="L134" s="39">
        <v>536798.54</v>
      </c>
      <c r="M134" s="39"/>
      <c r="N134" s="40"/>
      <c r="O134" s="39">
        <v>536798.54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3"/>
        <v>642620.2688839084</v>
      </c>
      <c r="W134" s="159">
        <v>1.2</v>
      </c>
      <c r="X134" s="158">
        <f t="shared" si="4"/>
        <v>771144.32266069006</v>
      </c>
      <c r="Y134" s="181">
        <f t="shared" si="5"/>
        <v>889.43981852444062</v>
      </c>
      <c r="BP134" s="33"/>
      <c r="BQ134" s="41" t="s">
        <v>2913</v>
      </c>
    </row>
    <row r="135" spans="1:69" s="3" customFormat="1" ht="18.75" x14ac:dyDescent="0.25">
      <c r="A135" s="42"/>
      <c r="B135" s="43"/>
      <c r="C135" s="44" t="s">
        <v>3531</v>
      </c>
      <c r="D135" s="45"/>
      <c r="E135" s="45"/>
      <c r="F135" s="45"/>
      <c r="G135" s="206"/>
      <c r="H135" s="45"/>
      <c r="I135" s="45"/>
      <c r="J135" s="45"/>
      <c r="K135" s="45"/>
      <c r="L135" s="45"/>
      <c r="M135" s="45"/>
      <c r="N135" s="45"/>
      <c r="O135" s="46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67.5" x14ac:dyDescent="0.25">
      <c r="A136" s="35" t="s">
        <v>245</v>
      </c>
      <c r="B136" s="36" t="s">
        <v>1347</v>
      </c>
      <c r="C136" s="316" t="s">
        <v>2915</v>
      </c>
      <c r="D136" s="316"/>
      <c r="E136" s="316"/>
      <c r="F136" s="35" t="s">
        <v>265</v>
      </c>
      <c r="G136" s="212">
        <v>612</v>
      </c>
      <c r="H136" s="39">
        <v>47.4</v>
      </c>
      <c r="I136" s="39"/>
      <c r="J136" s="39">
        <v>47.4</v>
      </c>
      <c r="K136" s="37" t="s">
        <v>42</v>
      </c>
      <c r="L136" s="39">
        <v>248315.33</v>
      </c>
      <c r="M136" s="39"/>
      <c r="N136" s="40"/>
      <c r="O136" s="39">
        <v>248315.33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3"/>
        <v>297266.94884936995</v>
      </c>
      <c r="W136" s="159">
        <v>1.2</v>
      </c>
      <c r="X136" s="158">
        <f t="shared" si="4"/>
        <v>356720.33861924394</v>
      </c>
      <c r="Y136" s="181">
        <f t="shared" si="5"/>
        <v>582.87637029288226</v>
      </c>
      <c r="BP136" s="33"/>
      <c r="BQ136" s="41" t="s">
        <v>2915</v>
      </c>
    </row>
    <row r="137" spans="1:69" s="3" customFormat="1" ht="18.75" x14ac:dyDescent="0.25">
      <c r="A137" s="42"/>
      <c r="B137" s="43"/>
      <c r="C137" s="44" t="s">
        <v>1344</v>
      </c>
      <c r="D137" s="45"/>
      <c r="E137" s="45"/>
      <c r="F137" s="45"/>
      <c r="G137" s="206"/>
      <c r="H137" s="45"/>
      <c r="I137" s="45"/>
      <c r="J137" s="45"/>
      <c r="K137" s="45"/>
      <c r="L137" s="45"/>
      <c r="M137" s="45"/>
      <c r="N137" s="45"/>
      <c r="O137" s="46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67.5" x14ac:dyDescent="0.25">
      <c r="A138" s="35" t="s">
        <v>254</v>
      </c>
      <c r="B138" s="36" t="s">
        <v>2427</v>
      </c>
      <c r="C138" s="316" t="s">
        <v>2917</v>
      </c>
      <c r="D138" s="316"/>
      <c r="E138" s="316"/>
      <c r="F138" s="35" t="s">
        <v>265</v>
      </c>
      <c r="G138" s="216">
        <v>30.6</v>
      </c>
      <c r="H138" s="39">
        <v>54.01</v>
      </c>
      <c r="I138" s="39"/>
      <c r="J138" s="39">
        <v>54.01</v>
      </c>
      <c r="K138" s="37" t="s">
        <v>42</v>
      </c>
      <c r="L138" s="39">
        <v>14147.16</v>
      </c>
      <c r="M138" s="39"/>
      <c r="N138" s="40"/>
      <c r="O138" s="39">
        <v>14147.16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3"/>
        <v>16936.059034630896</v>
      </c>
      <c r="W138" s="159">
        <v>1.2</v>
      </c>
      <c r="X138" s="158">
        <f t="shared" si="4"/>
        <v>20323.270841557074</v>
      </c>
      <c r="Y138" s="181">
        <f t="shared" si="5"/>
        <v>664.15917782866256</v>
      </c>
      <c r="BP138" s="33"/>
      <c r="BQ138" s="41" t="s">
        <v>2917</v>
      </c>
    </row>
    <row r="139" spans="1:69" s="3" customFormat="1" ht="18.75" x14ac:dyDescent="0.25">
      <c r="A139" s="42"/>
      <c r="B139" s="43"/>
      <c r="C139" s="44" t="s">
        <v>1097</v>
      </c>
      <c r="D139" s="45"/>
      <c r="E139" s="45"/>
      <c r="F139" s="45"/>
      <c r="G139" s="206"/>
      <c r="H139" s="45"/>
      <c r="I139" s="45"/>
      <c r="J139" s="45"/>
      <c r="K139" s="45"/>
      <c r="L139" s="45"/>
      <c r="M139" s="45"/>
      <c r="N139" s="45"/>
      <c r="O139" s="46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</row>
    <row r="140" spans="1:69" s="3" customFormat="1" ht="67.5" x14ac:dyDescent="0.25">
      <c r="A140" s="35" t="s">
        <v>288</v>
      </c>
      <c r="B140" s="36" t="s">
        <v>310</v>
      </c>
      <c r="C140" s="316" t="s">
        <v>311</v>
      </c>
      <c r="D140" s="316"/>
      <c r="E140" s="316"/>
      <c r="F140" s="35" t="s">
        <v>238</v>
      </c>
      <c r="G140" s="216">
        <v>1.7</v>
      </c>
      <c r="H140" s="39" t="s">
        <v>312</v>
      </c>
      <c r="I140" s="39" t="s">
        <v>313</v>
      </c>
      <c r="J140" s="39">
        <v>171.88</v>
      </c>
      <c r="K140" s="37" t="s">
        <v>42</v>
      </c>
      <c r="L140" s="39">
        <v>28500.49</v>
      </c>
      <c r="M140" s="39">
        <v>25256.5</v>
      </c>
      <c r="N140" s="40" t="s">
        <v>3356</v>
      </c>
      <c r="O140" s="39">
        <v>2501.1999999999998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3"/>
        <v>2994.2738229735719</v>
      </c>
      <c r="W140" s="159">
        <v>1.2</v>
      </c>
      <c r="X140" s="158">
        <f t="shared" si="4"/>
        <v>3593.1285875682861</v>
      </c>
      <c r="Y140" s="181">
        <f t="shared" si="5"/>
        <v>2113.6050515107568</v>
      </c>
      <c r="BP140" s="33"/>
      <c r="BQ140" s="41" t="s">
        <v>311</v>
      </c>
    </row>
    <row r="141" spans="1:69" s="3" customFormat="1" ht="18.75" x14ac:dyDescent="0.25">
      <c r="A141" s="42"/>
      <c r="B141" s="43"/>
      <c r="C141" s="44" t="s">
        <v>3357</v>
      </c>
      <c r="D141" s="45"/>
      <c r="E141" s="45"/>
      <c r="F141" s="45"/>
      <c r="G141" s="206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3358</v>
      </c>
      <c r="F142" s="49"/>
      <c r="G142" s="213"/>
      <c r="H142" s="51"/>
      <c r="I142" s="17"/>
      <c r="J142" s="17"/>
      <c r="K142" s="17"/>
      <c r="L142" s="52">
        <v>24530.42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47"/>
      <c r="B143" s="48"/>
      <c r="C143" s="48"/>
      <c r="D143" s="48"/>
      <c r="E143" s="49" t="s">
        <v>3359</v>
      </c>
      <c r="F143" s="49"/>
      <c r="G143" s="213"/>
      <c r="H143" s="51"/>
      <c r="I143" s="17"/>
      <c r="J143" s="17"/>
      <c r="K143" s="17"/>
      <c r="L143" s="52">
        <v>12897.44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18.75" x14ac:dyDescent="0.25">
      <c r="A144" s="47"/>
      <c r="B144" s="48"/>
      <c r="C144" s="48"/>
      <c r="D144" s="48"/>
      <c r="E144" s="49" t="s">
        <v>47</v>
      </c>
      <c r="F144" s="49"/>
      <c r="G144" s="213"/>
      <c r="H144" s="51"/>
      <c r="I144" s="17"/>
      <c r="J144" s="17"/>
      <c r="K144" s="17"/>
      <c r="L144" s="52">
        <v>65928.350000000006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67.5" x14ac:dyDescent="0.25">
      <c r="A145" s="35" t="s">
        <v>300</v>
      </c>
      <c r="B145" s="36" t="s">
        <v>1359</v>
      </c>
      <c r="C145" s="316" t="s">
        <v>3737</v>
      </c>
      <c r="D145" s="316"/>
      <c r="E145" s="316"/>
      <c r="F145" s="35" t="s">
        <v>265</v>
      </c>
      <c r="G145" s="212">
        <v>51</v>
      </c>
      <c r="H145" s="39">
        <v>136.12</v>
      </c>
      <c r="I145" s="39"/>
      <c r="J145" s="39">
        <v>136.12</v>
      </c>
      <c r="K145" s="37" t="s">
        <v>42</v>
      </c>
      <c r="L145" s="39">
        <v>59424.55</v>
      </c>
      <c r="M145" s="39"/>
      <c r="N145" s="40"/>
      <c r="O145" s="39">
        <v>59424.55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3"/>
        <v>71139.202985360695</v>
      </c>
      <c r="W145" s="159">
        <v>1.2</v>
      </c>
      <c r="X145" s="158">
        <f t="shared" si="4"/>
        <v>85367.043582432831</v>
      </c>
      <c r="Y145" s="181">
        <f t="shared" si="5"/>
        <v>1673.8635996555456</v>
      </c>
      <c r="BP145" s="33"/>
      <c r="BQ145" s="41" t="s">
        <v>3737</v>
      </c>
    </row>
    <row r="146" spans="1:69" s="3" customFormat="1" ht="18.75" x14ac:dyDescent="0.25">
      <c r="A146" s="42"/>
      <c r="B146" s="43"/>
      <c r="C146" s="44" t="s">
        <v>287</v>
      </c>
      <c r="D146" s="45"/>
      <c r="E146" s="45"/>
      <c r="F146" s="45"/>
      <c r="G146" s="206"/>
      <c r="H146" s="45"/>
      <c r="I146" s="45"/>
      <c r="J146" s="45"/>
      <c r="K146" s="45"/>
      <c r="L146" s="45"/>
      <c r="M146" s="45"/>
      <c r="N146" s="45"/>
      <c r="O146" s="46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67.5" x14ac:dyDescent="0.25">
      <c r="A147" s="35" t="s">
        <v>309</v>
      </c>
      <c r="B147" s="36" t="s">
        <v>1359</v>
      </c>
      <c r="C147" s="316" t="s">
        <v>2434</v>
      </c>
      <c r="D147" s="316"/>
      <c r="E147" s="316"/>
      <c r="F147" s="35" t="s">
        <v>265</v>
      </c>
      <c r="G147" s="216">
        <v>10.199999999999999</v>
      </c>
      <c r="H147" s="39">
        <v>41.42</v>
      </c>
      <c r="I147" s="39"/>
      <c r="J147" s="39">
        <v>41.42</v>
      </c>
      <c r="K147" s="37" t="s">
        <v>42</v>
      </c>
      <c r="L147" s="39">
        <v>3616.46</v>
      </c>
      <c r="M147" s="39"/>
      <c r="N147" s="40"/>
      <c r="O147" s="39">
        <v>3616.46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3"/>
        <v>4329.3904964940839</v>
      </c>
      <c r="W147" s="159">
        <v>1.2</v>
      </c>
      <c r="X147" s="158">
        <f t="shared" si="4"/>
        <v>5195.2685957929007</v>
      </c>
      <c r="Y147" s="181">
        <f t="shared" si="5"/>
        <v>509.34005841106875</v>
      </c>
      <c r="BP147" s="33"/>
      <c r="BQ147" s="41" t="s">
        <v>2434</v>
      </c>
    </row>
    <row r="148" spans="1:69" s="3" customFormat="1" ht="18.75" x14ac:dyDescent="0.25">
      <c r="A148" s="42"/>
      <c r="B148" s="43"/>
      <c r="C148" s="44" t="s">
        <v>283</v>
      </c>
      <c r="D148" s="45"/>
      <c r="E148" s="45"/>
      <c r="F148" s="45"/>
      <c r="G148" s="206"/>
      <c r="H148" s="45"/>
      <c r="I148" s="45"/>
      <c r="J148" s="45"/>
      <c r="K148" s="45"/>
      <c r="L148" s="45"/>
      <c r="M148" s="45"/>
      <c r="N148" s="45"/>
      <c r="O148" s="46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67.5" x14ac:dyDescent="0.25">
      <c r="A149" s="35" t="s">
        <v>323</v>
      </c>
      <c r="B149" s="36" t="s">
        <v>1359</v>
      </c>
      <c r="C149" s="316" t="s">
        <v>2435</v>
      </c>
      <c r="D149" s="316"/>
      <c r="E149" s="316"/>
      <c r="F149" s="35" t="s">
        <v>265</v>
      </c>
      <c r="G149" s="212">
        <v>102</v>
      </c>
      <c r="H149" s="39">
        <v>29.8</v>
      </c>
      <c r="I149" s="39"/>
      <c r="J149" s="39">
        <v>29.8</v>
      </c>
      <c r="K149" s="37" t="s">
        <v>42</v>
      </c>
      <c r="L149" s="39">
        <v>26018.98</v>
      </c>
      <c r="M149" s="39"/>
      <c r="N149" s="40"/>
      <c r="O149" s="39">
        <v>26018.98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31148.229135803977</v>
      </c>
      <c r="W149" s="159">
        <v>1.2</v>
      </c>
      <c r="X149" s="158">
        <f t="shared" si="4"/>
        <v>37377.874962964772</v>
      </c>
      <c r="Y149" s="181">
        <f t="shared" si="5"/>
        <v>366.44975453887031</v>
      </c>
      <c r="BP149" s="33"/>
      <c r="BQ149" s="41" t="s">
        <v>2435</v>
      </c>
    </row>
    <row r="150" spans="1:69" s="3" customFormat="1" ht="18.75" x14ac:dyDescent="0.25">
      <c r="A150" s="42"/>
      <c r="B150" s="43"/>
      <c r="C150" s="44" t="s">
        <v>272</v>
      </c>
      <c r="D150" s="45"/>
      <c r="E150" s="45"/>
      <c r="F150" s="45"/>
      <c r="G150" s="206"/>
      <c r="H150" s="45"/>
      <c r="I150" s="45"/>
      <c r="J150" s="45"/>
      <c r="K150" s="45"/>
      <c r="L150" s="45"/>
      <c r="M150" s="45"/>
      <c r="N150" s="45"/>
      <c r="O150" s="46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</row>
    <row r="151" spans="1:69" s="3" customFormat="1" ht="67.5" x14ac:dyDescent="0.25">
      <c r="A151" s="35" t="s">
        <v>331</v>
      </c>
      <c r="B151" s="36" t="s">
        <v>1359</v>
      </c>
      <c r="C151" s="316" t="s">
        <v>2436</v>
      </c>
      <c r="D151" s="316"/>
      <c r="E151" s="316"/>
      <c r="F151" s="35" t="s">
        <v>265</v>
      </c>
      <c r="G151" s="216">
        <v>51.5</v>
      </c>
      <c r="H151" s="39">
        <v>7.41</v>
      </c>
      <c r="I151" s="39"/>
      <c r="J151" s="39">
        <v>7.41</v>
      </c>
      <c r="K151" s="37" t="s">
        <v>42</v>
      </c>
      <c r="L151" s="39">
        <v>3266.62</v>
      </c>
      <c r="M151" s="39"/>
      <c r="N151" s="40"/>
      <c r="O151" s="39">
        <v>3266.62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3910.5848215264386</v>
      </c>
      <c r="W151" s="159">
        <v>1.2</v>
      </c>
      <c r="X151" s="158">
        <f t="shared" si="4"/>
        <v>4692.7017858317258</v>
      </c>
      <c r="Y151" s="181">
        <f t="shared" si="5"/>
        <v>91.120423025858756</v>
      </c>
      <c r="BP151" s="33"/>
      <c r="BQ151" s="41" t="s">
        <v>2436</v>
      </c>
    </row>
    <row r="152" spans="1:69" s="3" customFormat="1" ht="18.75" x14ac:dyDescent="0.25">
      <c r="A152" s="42"/>
      <c r="B152" s="43"/>
      <c r="C152" s="44" t="s">
        <v>321</v>
      </c>
      <c r="D152" s="45"/>
      <c r="E152" s="45"/>
      <c r="F152" s="45"/>
      <c r="G152" s="206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</row>
    <row r="153" spans="1:69" s="3" customFormat="1" ht="18.75" x14ac:dyDescent="0.25">
      <c r="A153" s="313" t="s">
        <v>1871</v>
      </c>
      <c r="B153" s="314"/>
      <c r="C153" s="314"/>
      <c r="D153" s="314"/>
      <c r="E153" s="314"/>
      <c r="F153" s="314"/>
      <c r="G153" s="314"/>
      <c r="H153" s="314"/>
      <c r="I153" s="314"/>
      <c r="J153" s="314"/>
      <c r="K153" s="314"/>
      <c r="L153" s="314"/>
      <c r="M153" s="314"/>
      <c r="N153" s="314"/>
      <c r="O153" s="315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 t="s">
        <v>1871</v>
      </c>
      <c r="BQ153" s="41"/>
    </row>
    <row r="154" spans="1:69" s="3" customFormat="1" ht="67.5" x14ac:dyDescent="0.25">
      <c r="A154" s="35" t="s">
        <v>335</v>
      </c>
      <c r="B154" s="36" t="s">
        <v>589</v>
      </c>
      <c r="C154" s="316" t="s">
        <v>590</v>
      </c>
      <c r="D154" s="316"/>
      <c r="E154" s="316"/>
      <c r="F154" s="35" t="s">
        <v>174</v>
      </c>
      <c r="G154" s="215">
        <v>0.01</v>
      </c>
      <c r="H154" s="39" t="s">
        <v>591</v>
      </c>
      <c r="I154" s="39" t="s">
        <v>592</v>
      </c>
      <c r="J154" s="39">
        <v>109.43</v>
      </c>
      <c r="K154" s="37" t="s">
        <v>42</v>
      </c>
      <c r="L154" s="39">
        <v>165.25</v>
      </c>
      <c r="M154" s="39">
        <v>153.91999999999999</v>
      </c>
      <c r="N154" s="40" t="s">
        <v>2437</v>
      </c>
      <c r="O154" s="39">
        <v>9.3699999999999992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11.21715405455876</v>
      </c>
      <c r="W154" s="159">
        <v>1.2</v>
      </c>
      <c r="X154" s="158">
        <f t="shared" si="4"/>
        <v>13.460584865470512</v>
      </c>
      <c r="Y154" s="181">
        <f t="shared" si="5"/>
        <v>1346.0584865470512</v>
      </c>
      <c r="BP154" s="33"/>
      <c r="BQ154" s="41" t="s">
        <v>590</v>
      </c>
    </row>
    <row r="155" spans="1:69" s="3" customFormat="1" ht="18.75" x14ac:dyDescent="0.25">
      <c r="A155" s="42"/>
      <c r="B155" s="43"/>
      <c r="C155" s="44" t="s">
        <v>2078</v>
      </c>
      <c r="D155" s="45"/>
      <c r="E155" s="45"/>
      <c r="F155" s="45"/>
      <c r="G155" s="206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18.75" x14ac:dyDescent="0.25">
      <c r="A156" s="47"/>
      <c r="B156" s="48"/>
      <c r="C156" s="48"/>
      <c r="D156" s="48"/>
      <c r="E156" s="49" t="s">
        <v>2438</v>
      </c>
      <c r="F156" s="49"/>
      <c r="G156" s="213"/>
      <c r="H156" s="51"/>
      <c r="I156" s="17"/>
      <c r="J156" s="17"/>
      <c r="K156" s="17"/>
      <c r="L156" s="52">
        <v>149.49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18.75" x14ac:dyDescent="0.25">
      <c r="A157" s="47"/>
      <c r="B157" s="48"/>
      <c r="C157" s="48"/>
      <c r="D157" s="48"/>
      <c r="E157" s="49" t="s">
        <v>2439</v>
      </c>
      <c r="F157" s="49"/>
      <c r="G157" s="213"/>
      <c r="H157" s="51"/>
      <c r="I157" s="17"/>
      <c r="J157" s="17"/>
      <c r="K157" s="17"/>
      <c r="L157" s="52">
        <v>78.599999999999994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18.75" x14ac:dyDescent="0.25">
      <c r="A158" s="47"/>
      <c r="B158" s="48"/>
      <c r="C158" s="48"/>
      <c r="D158" s="48"/>
      <c r="E158" s="49" t="s">
        <v>47</v>
      </c>
      <c r="F158" s="49"/>
      <c r="G158" s="213"/>
      <c r="H158" s="51"/>
      <c r="I158" s="17"/>
      <c r="J158" s="17"/>
      <c r="K158" s="17"/>
      <c r="L158" s="52">
        <v>393.34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45" x14ac:dyDescent="0.25">
      <c r="A159" s="111" t="s">
        <v>1876</v>
      </c>
      <c r="B159" s="112" t="s">
        <v>1877</v>
      </c>
      <c r="C159" s="305" t="s">
        <v>2441</v>
      </c>
      <c r="D159" s="305"/>
      <c r="E159" s="305"/>
      <c r="F159" s="111" t="s">
        <v>437</v>
      </c>
      <c r="G159" s="214">
        <v>1</v>
      </c>
      <c r="H159" s="114">
        <v>1737.2</v>
      </c>
      <c r="I159" s="114"/>
      <c r="J159" s="114"/>
      <c r="K159" s="144" t="s">
        <v>52</v>
      </c>
      <c r="L159" s="114">
        <v>10822.76</v>
      </c>
      <c r="M159" s="114"/>
      <c r="N159" s="115"/>
      <c r="O159" s="114"/>
      <c r="P159" s="189"/>
      <c r="Q159" s="189"/>
      <c r="R159" s="189"/>
      <c r="S159" s="189"/>
      <c r="T159" s="189"/>
      <c r="U159" s="189">
        <v>1.03</v>
      </c>
      <c r="V159" s="180">
        <f>L159*U159</f>
        <v>11147.442800000001</v>
      </c>
      <c r="W159" s="190">
        <v>1.2</v>
      </c>
      <c r="X159" s="191">
        <f t="shared" ref="X159:X221" si="6">V159*W159</f>
        <v>13376.93136</v>
      </c>
      <c r="Y159" s="181">
        <f t="shared" ref="Y159:Y221" si="7">X159/G159</f>
        <v>13376.93136</v>
      </c>
      <c r="BP159" s="33"/>
      <c r="BQ159" s="41" t="s">
        <v>2441</v>
      </c>
    </row>
    <row r="160" spans="1:69" s="3" customFormat="1" ht="18.75" x14ac:dyDescent="0.25">
      <c r="A160" s="313" t="s">
        <v>2442</v>
      </c>
      <c r="B160" s="314"/>
      <c r="C160" s="314"/>
      <c r="D160" s="314"/>
      <c r="E160" s="314"/>
      <c r="F160" s="314"/>
      <c r="G160" s="314"/>
      <c r="H160" s="314"/>
      <c r="I160" s="314"/>
      <c r="J160" s="314"/>
      <c r="K160" s="314"/>
      <c r="L160" s="314"/>
      <c r="M160" s="314"/>
      <c r="N160" s="314"/>
      <c r="O160" s="315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 t="s">
        <v>2442</v>
      </c>
      <c r="BQ160" s="41"/>
    </row>
    <row r="161" spans="1:69" s="3" customFormat="1" ht="67.5" x14ac:dyDescent="0.25">
      <c r="A161" s="35" t="s">
        <v>342</v>
      </c>
      <c r="B161" s="36" t="s">
        <v>324</v>
      </c>
      <c r="C161" s="316" t="s">
        <v>325</v>
      </c>
      <c r="D161" s="316"/>
      <c r="E161" s="316"/>
      <c r="F161" s="35" t="s">
        <v>326</v>
      </c>
      <c r="G161" s="212">
        <v>10</v>
      </c>
      <c r="H161" s="39" t="s">
        <v>1204</v>
      </c>
      <c r="I161" s="39"/>
      <c r="J161" s="39">
        <v>1.55</v>
      </c>
      <c r="K161" s="37" t="s">
        <v>42</v>
      </c>
      <c r="L161" s="39">
        <v>1928.21</v>
      </c>
      <c r="M161" s="39">
        <v>1795.53</v>
      </c>
      <c r="N161" s="40"/>
      <c r="O161" s="39">
        <v>132.68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ref="V161:V221" si="8">O161*P161*Q161*R161*S161*T161*U161</f>
        <v>158.83585912047559</v>
      </c>
      <c r="W161" s="159">
        <v>1.2</v>
      </c>
      <c r="X161" s="158">
        <f t="shared" si="6"/>
        <v>190.60303094457069</v>
      </c>
      <c r="Y161" s="181">
        <f t="shared" si="7"/>
        <v>19.060303094457069</v>
      </c>
      <c r="BP161" s="33"/>
      <c r="BQ161" s="41" t="s">
        <v>325</v>
      </c>
    </row>
    <row r="162" spans="1:69" s="3" customFormat="1" ht="18.75" x14ac:dyDescent="0.25">
      <c r="A162" s="47"/>
      <c r="B162" s="48"/>
      <c r="C162" s="48"/>
      <c r="D162" s="48"/>
      <c r="E162" s="49" t="s">
        <v>1444</v>
      </c>
      <c r="F162" s="49"/>
      <c r="G162" s="213"/>
      <c r="H162" s="51"/>
      <c r="I162" s="17"/>
      <c r="J162" s="17"/>
      <c r="K162" s="17"/>
      <c r="L162" s="52">
        <v>1741.66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x14ac:dyDescent="0.25">
      <c r="A163" s="47"/>
      <c r="B163" s="48"/>
      <c r="C163" s="48"/>
      <c r="D163" s="48"/>
      <c r="E163" s="49" t="s">
        <v>1445</v>
      </c>
      <c r="F163" s="49"/>
      <c r="G163" s="213"/>
      <c r="H163" s="51"/>
      <c r="I163" s="17"/>
      <c r="J163" s="17"/>
      <c r="K163" s="17"/>
      <c r="L163" s="52">
        <v>915.72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18.75" x14ac:dyDescent="0.25">
      <c r="A164" s="47"/>
      <c r="B164" s="48"/>
      <c r="C164" s="48"/>
      <c r="D164" s="48"/>
      <c r="E164" s="49" t="s">
        <v>47</v>
      </c>
      <c r="F164" s="49"/>
      <c r="G164" s="213"/>
      <c r="H164" s="51"/>
      <c r="I164" s="17"/>
      <c r="J164" s="17"/>
      <c r="K164" s="17"/>
      <c r="L164" s="52">
        <v>4585.59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67.5" x14ac:dyDescent="0.25">
      <c r="A165" s="35" t="s">
        <v>350</v>
      </c>
      <c r="B165" s="36" t="s">
        <v>1446</v>
      </c>
      <c r="C165" s="316" t="s">
        <v>1929</v>
      </c>
      <c r="D165" s="316"/>
      <c r="E165" s="316"/>
      <c r="F165" s="35" t="s">
        <v>437</v>
      </c>
      <c r="G165" s="212">
        <v>5</v>
      </c>
      <c r="H165" s="39">
        <v>814.25</v>
      </c>
      <c r="I165" s="39"/>
      <c r="J165" s="39">
        <v>814.25</v>
      </c>
      <c r="K165" s="37" t="s">
        <v>42</v>
      </c>
      <c r="L165" s="39">
        <v>34849.9</v>
      </c>
      <c r="M165" s="39"/>
      <c r="N165" s="40"/>
      <c r="O165" s="39">
        <v>34849.9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8"/>
        <v>41720.031706079768</v>
      </c>
      <c r="W165" s="159">
        <v>1.2</v>
      </c>
      <c r="X165" s="158">
        <f t="shared" si="6"/>
        <v>50064.038047295719</v>
      </c>
      <c r="Y165" s="181">
        <f t="shared" si="7"/>
        <v>10012.807609459143</v>
      </c>
      <c r="BP165" s="33"/>
      <c r="BQ165" s="41" t="s">
        <v>1929</v>
      </c>
    </row>
    <row r="166" spans="1:69" s="3" customFormat="1" ht="67.5" x14ac:dyDescent="0.25">
      <c r="A166" s="35" t="s">
        <v>353</v>
      </c>
      <c r="B166" s="36" t="s">
        <v>1448</v>
      </c>
      <c r="C166" s="316" t="s">
        <v>1930</v>
      </c>
      <c r="D166" s="316"/>
      <c r="E166" s="316"/>
      <c r="F166" s="35" t="s">
        <v>437</v>
      </c>
      <c r="G166" s="212">
        <v>5</v>
      </c>
      <c r="H166" s="39">
        <v>181.62</v>
      </c>
      <c r="I166" s="39"/>
      <c r="J166" s="39">
        <v>181.62</v>
      </c>
      <c r="K166" s="37" t="s">
        <v>42</v>
      </c>
      <c r="L166" s="39">
        <v>7773.34</v>
      </c>
      <c r="M166" s="39"/>
      <c r="N166" s="40"/>
      <c r="O166" s="39">
        <v>7773.34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8"/>
        <v>9305.7366380430922</v>
      </c>
      <c r="W166" s="159">
        <v>1.2</v>
      </c>
      <c r="X166" s="158">
        <f t="shared" si="6"/>
        <v>11166.88396565171</v>
      </c>
      <c r="Y166" s="181">
        <f t="shared" si="7"/>
        <v>2233.3767931303419</v>
      </c>
      <c r="BP166" s="33"/>
      <c r="BQ166" s="41" t="s">
        <v>1930</v>
      </c>
    </row>
    <row r="167" spans="1:69" s="3" customFormat="1" ht="67.5" x14ac:dyDescent="0.25">
      <c r="A167" s="35" t="s">
        <v>355</v>
      </c>
      <c r="B167" s="36" t="s">
        <v>2443</v>
      </c>
      <c r="C167" s="316" t="s">
        <v>1931</v>
      </c>
      <c r="D167" s="316"/>
      <c r="E167" s="316"/>
      <c r="F167" s="35" t="s">
        <v>437</v>
      </c>
      <c r="G167" s="212">
        <v>2</v>
      </c>
      <c r="H167" s="39">
        <v>2214.5700000000002</v>
      </c>
      <c r="I167" s="39"/>
      <c r="J167" s="39">
        <v>2214.5700000000002</v>
      </c>
      <c r="K167" s="37" t="s">
        <v>42</v>
      </c>
      <c r="L167" s="39">
        <v>37913.440000000002</v>
      </c>
      <c r="M167" s="39"/>
      <c r="N167" s="40"/>
      <c r="O167" s="39">
        <v>37913.440000000002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8"/>
        <v>45387.502371213472</v>
      </c>
      <c r="W167" s="159">
        <v>1.2</v>
      </c>
      <c r="X167" s="158">
        <f t="shared" si="6"/>
        <v>54465.002845456162</v>
      </c>
      <c r="Y167" s="181">
        <f t="shared" si="7"/>
        <v>27232.501422728081</v>
      </c>
      <c r="BP167" s="33"/>
      <c r="BQ167" s="41" t="s">
        <v>1931</v>
      </c>
    </row>
    <row r="168" spans="1:69" s="3" customFormat="1" ht="67.5" x14ac:dyDescent="0.25">
      <c r="A168" s="35" t="s">
        <v>363</v>
      </c>
      <c r="B168" s="36" t="s">
        <v>1452</v>
      </c>
      <c r="C168" s="316" t="s">
        <v>1453</v>
      </c>
      <c r="D168" s="316"/>
      <c r="E168" s="316"/>
      <c r="F168" s="35" t="s">
        <v>1454</v>
      </c>
      <c r="G168" s="215">
        <v>0.24</v>
      </c>
      <c r="H168" s="39" t="s">
        <v>1455</v>
      </c>
      <c r="I168" s="39">
        <v>88.52</v>
      </c>
      <c r="J168" s="39"/>
      <c r="K168" s="37" t="s">
        <v>42</v>
      </c>
      <c r="L168" s="39">
        <v>1401.16</v>
      </c>
      <c r="M168" s="39">
        <v>1158.53</v>
      </c>
      <c r="N168" s="40">
        <v>242.63</v>
      </c>
      <c r="O168" s="39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 t="s">
        <v>1453</v>
      </c>
    </row>
    <row r="169" spans="1:69" s="3" customFormat="1" ht="18.75" x14ac:dyDescent="0.25">
      <c r="A169" s="42"/>
      <c r="B169" s="43"/>
      <c r="C169" s="44" t="s">
        <v>1456</v>
      </c>
      <c r="D169" s="45"/>
      <c r="E169" s="45"/>
      <c r="F169" s="45"/>
      <c r="G169" s="206"/>
      <c r="H169" s="45"/>
      <c r="I169" s="45"/>
      <c r="J169" s="45"/>
      <c r="K169" s="45"/>
      <c r="L169" s="45"/>
      <c r="M169" s="45"/>
      <c r="N169" s="45"/>
      <c r="O169" s="46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</row>
    <row r="170" spans="1:69" s="3" customFormat="1" ht="18.75" x14ac:dyDescent="0.25">
      <c r="A170" s="47"/>
      <c r="B170" s="48"/>
      <c r="C170" s="48"/>
      <c r="D170" s="48"/>
      <c r="E170" s="49" t="s">
        <v>1457</v>
      </c>
      <c r="F170" s="49"/>
      <c r="G170" s="213"/>
      <c r="H170" s="51"/>
      <c r="I170" s="17"/>
      <c r="J170" s="17"/>
      <c r="K170" s="17"/>
      <c r="L170" s="52">
        <v>1123.77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</row>
    <row r="171" spans="1:69" s="3" customFormat="1" ht="18.75" x14ac:dyDescent="0.25">
      <c r="A171" s="47"/>
      <c r="B171" s="48"/>
      <c r="C171" s="48"/>
      <c r="D171" s="48"/>
      <c r="E171" s="49" t="s">
        <v>1458</v>
      </c>
      <c r="F171" s="49"/>
      <c r="G171" s="213"/>
      <c r="H171" s="51"/>
      <c r="I171" s="17"/>
      <c r="J171" s="17"/>
      <c r="K171" s="17"/>
      <c r="L171" s="52">
        <v>637.19000000000005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47</v>
      </c>
      <c r="F172" s="49"/>
      <c r="G172" s="213"/>
      <c r="H172" s="51"/>
      <c r="I172" s="17"/>
      <c r="J172" s="17"/>
      <c r="K172" s="17"/>
      <c r="L172" s="52">
        <v>3162.12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67.5" x14ac:dyDescent="0.25">
      <c r="A173" s="35" t="s">
        <v>1176</v>
      </c>
      <c r="B173" s="36" t="s">
        <v>1459</v>
      </c>
      <c r="C173" s="316" t="s">
        <v>1460</v>
      </c>
      <c r="D173" s="316"/>
      <c r="E173" s="316"/>
      <c r="F173" s="35" t="s">
        <v>437</v>
      </c>
      <c r="G173" s="212">
        <v>5</v>
      </c>
      <c r="H173" s="39">
        <v>24.82</v>
      </c>
      <c r="I173" s="39"/>
      <c r="J173" s="39">
        <v>24.82</v>
      </c>
      <c r="K173" s="37" t="s">
        <v>42</v>
      </c>
      <c r="L173" s="39">
        <v>1062.3</v>
      </c>
      <c r="M173" s="39"/>
      <c r="N173" s="40"/>
      <c r="O173" s="39">
        <v>1062.3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8"/>
        <v>1271.716408981619</v>
      </c>
      <c r="W173" s="159">
        <v>1.2</v>
      </c>
      <c r="X173" s="158">
        <f t="shared" si="6"/>
        <v>1526.0596907779427</v>
      </c>
      <c r="Y173" s="181">
        <f t="shared" si="7"/>
        <v>305.21193815558854</v>
      </c>
      <c r="BP173" s="33"/>
      <c r="BQ173" s="41" t="s">
        <v>1460</v>
      </c>
    </row>
    <row r="174" spans="1:69" s="3" customFormat="1" ht="18.75" x14ac:dyDescent="0.25">
      <c r="A174" s="313" t="s">
        <v>2447</v>
      </c>
      <c r="B174" s="314"/>
      <c r="C174" s="314"/>
      <c r="D174" s="314"/>
      <c r="E174" s="314"/>
      <c r="F174" s="314"/>
      <c r="G174" s="314"/>
      <c r="H174" s="314"/>
      <c r="I174" s="314"/>
      <c r="J174" s="314"/>
      <c r="K174" s="314"/>
      <c r="L174" s="314"/>
      <c r="M174" s="314"/>
      <c r="N174" s="314"/>
      <c r="O174" s="315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 t="s">
        <v>2447</v>
      </c>
      <c r="BQ174" s="41"/>
    </row>
    <row r="175" spans="1:69" s="3" customFormat="1" ht="67.5" x14ac:dyDescent="0.25">
      <c r="A175" s="35" t="s">
        <v>371</v>
      </c>
      <c r="B175" s="36" t="s">
        <v>578</v>
      </c>
      <c r="C175" s="316" t="s">
        <v>579</v>
      </c>
      <c r="D175" s="316"/>
      <c r="E175" s="316"/>
      <c r="F175" s="35" t="s">
        <v>109</v>
      </c>
      <c r="G175" s="212">
        <v>4</v>
      </c>
      <c r="H175" s="39" t="s">
        <v>580</v>
      </c>
      <c r="I175" s="39" t="s">
        <v>581</v>
      </c>
      <c r="J175" s="39">
        <v>3.51</v>
      </c>
      <c r="K175" s="37" t="s">
        <v>42</v>
      </c>
      <c r="L175" s="39">
        <v>2499.4499999999998</v>
      </c>
      <c r="M175" s="39">
        <v>2220.96</v>
      </c>
      <c r="N175" s="40" t="s">
        <v>2448</v>
      </c>
      <c r="O175" s="39">
        <v>119.84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8"/>
        <v>143.46464694752635</v>
      </c>
      <c r="W175" s="159">
        <v>1.2</v>
      </c>
      <c r="X175" s="158">
        <f t="shared" si="6"/>
        <v>172.1575763370316</v>
      </c>
      <c r="Y175" s="181">
        <f t="shared" si="7"/>
        <v>43.0393940842579</v>
      </c>
      <c r="BP175" s="33"/>
      <c r="BQ175" s="41" t="s">
        <v>579</v>
      </c>
    </row>
    <row r="176" spans="1:69" s="3" customFormat="1" ht="18.75" x14ac:dyDescent="0.25">
      <c r="A176" s="47"/>
      <c r="B176" s="48"/>
      <c r="C176" s="48"/>
      <c r="D176" s="48"/>
      <c r="E176" s="49" t="s">
        <v>2449</v>
      </c>
      <c r="F176" s="49"/>
      <c r="G176" s="213"/>
      <c r="H176" s="51"/>
      <c r="I176" s="17"/>
      <c r="J176" s="17"/>
      <c r="K176" s="17"/>
      <c r="L176" s="52">
        <v>2179.46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2450</v>
      </c>
      <c r="F177" s="49"/>
      <c r="G177" s="213"/>
      <c r="H177" s="51"/>
      <c r="I177" s="17"/>
      <c r="J177" s="17"/>
      <c r="K177" s="17"/>
      <c r="L177" s="52">
        <v>1145.9000000000001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47</v>
      </c>
      <c r="F178" s="49"/>
      <c r="G178" s="213"/>
      <c r="H178" s="51"/>
      <c r="I178" s="17"/>
      <c r="J178" s="17"/>
      <c r="K178" s="17"/>
      <c r="L178" s="52">
        <v>5824.81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45" x14ac:dyDescent="0.25">
      <c r="A179" s="111" t="s">
        <v>2710</v>
      </c>
      <c r="B179" s="112" t="s">
        <v>1884</v>
      </c>
      <c r="C179" s="305" t="s">
        <v>1385</v>
      </c>
      <c r="D179" s="305"/>
      <c r="E179" s="305"/>
      <c r="F179" s="111" t="s">
        <v>437</v>
      </c>
      <c r="G179" s="214">
        <v>4</v>
      </c>
      <c r="H179" s="114">
        <v>1576.88</v>
      </c>
      <c r="I179" s="114"/>
      <c r="J179" s="114"/>
      <c r="K179" s="144" t="s">
        <v>52</v>
      </c>
      <c r="L179" s="114">
        <v>39295.85</v>
      </c>
      <c r="M179" s="114"/>
      <c r="N179" s="115"/>
      <c r="O179" s="114"/>
      <c r="P179" s="189"/>
      <c r="Q179" s="189"/>
      <c r="R179" s="189"/>
      <c r="S179" s="189"/>
      <c r="T179" s="189"/>
      <c r="U179" s="189">
        <v>1.03</v>
      </c>
      <c r="V179" s="180">
        <f>L179*U179</f>
        <v>40474.7255</v>
      </c>
      <c r="W179" s="190">
        <v>1.2</v>
      </c>
      <c r="X179" s="191">
        <f t="shared" si="6"/>
        <v>48569.670599999998</v>
      </c>
      <c r="Y179" s="181">
        <f t="shared" si="7"/>
        <v>12142.417649999999</v>
      </c>
      <c r="BP179" s="33"/>
      <c r="BQ179" s="41" t="s">
        <v>1385</v>
      </c>
    </row>
    <row r="180" spans="1:69" s="3" customFormat="1" ht="67.5" x14ac:dyDescent="0.25">
      <c r="A180" s="35" t="s">
        <v>384</v>
      </c>
      <c r="B180" s="36" t="s">
        <v>1386</v>
      </c>
      <c r="C180" s="316" t="s">
        <v>1387</v>
      </c>
      <c r="D180" s="316"/>
      <c r="E180" s="316"/>
      <c r="F180" s="35" t="s">
        <v>109</v>
      </c>
      <c r="G180" s="212">
        <v>19</v>
      </c>
      <c r="H180" s="39" t="s">
        <v>1388</v>
      </c>
      <c r="I180" s="39">
        <v>0.37</v>
      </c>
      <c r="J180" s="39">
        <v>55.05</v>
      </c>
      <c r="K180" s="37" t="s">
        <v>42</v>
      </c>
      <c r="L180" s="39">
        <v>25632.880000000001</v>
      </c>
      <c r="M180" s="39">
        <v>16599.7</v>
      </c>
      <c r="N180" s="40">
        <v>79.849999999999994</v>
      </c>
      <c r="O180" s="39">
        <v>8953.33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8"/>
        <v>10718.343853927703</v>
      </c>
      <c r="W180" s="159">
        <v>1.2</v>
      </c>
      <c r="X180" s="158">
        <f t="shared" si="6"/>
        <v>12862.012624713243</v>
      </c>
      <c r="Y180" s="181">
        <f t="shared" si="7"/>
        <v>676.94803287964442</v>
      </c>
      <c r="BP180" s="33"/>
      <c r="BQ180" s="41" t="s">
        <v>1387</v>
      </c>
    </row>
    <row r="181" spans="1:69" s="3" customFormat="1" ht="18.75" x14ac:dyDescent="0.25">
      <c r="A181" s="42"/>
      <c r="B181" s="43"/>
      <c r="C181" s="44" t="s">
        <v>3738</v>
      </c>
      <c r="D181" s="45"/>
      <c r="E181" s="45"/>
      <c r="F181" s="45"/>
      <c r="G181" s="206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1390</v>
      </c>
      <c r="F182" s="49"/>
      <c r="G182" s="213"/>
      <c r="H182" s="51"/>
      <c r="I182" s="17"/>
      <c r="J182" s="17"/>
      <c r="K182" s="17"/>
      <c r="L182" s="52">
        <v>16101.71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1391</v>
      </c>
      <c r="F183" s="49"/>
      <c r="G183" s="213"/>
      <c r="H183" s="51"/>
      <c r="I183" s="17"/>
      <c r="J183" s="17"/>
      <c r="K183" s="17"/>
      <c r="L183" s="52">
        <v>8465.85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47</v>
      </c>
      <c r="F184" s="49"/>
      <c r="G184" s="213"/>
      <c r="H184" s="51"/>
      <c r="I184" s="17"/>
      <c r="J184" s="17"/>
      <c r="K184" s="17"/>
      <c r="L184" s="52">
        <v>50200.44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45" x14ac:dyDescent="0.25">
      <c r="A185" s="111" t="s">
        <v>3363</v>
      </c>
      <c r="B185" s="112" t="s">
        <v>1889</v>
      </c>
      <c r="C185" s="305" t="s">
        <v>1393</v>
      </c>
      <c r="D185" s="305"/>
      <c r="E185" s="305"/>
      <c r="F185" s="111" t="s">
        <v>437</v>
      </c>
      <c r="G185" s="214">
        <v>11</v>
      </c>
      <c r="H185" s="114">
        <v>2403.11</v>
      </c>
      <c r="I185" s="114"/>
      <c r="J185" s="114"/>
      <c r="K185" s="144" t="s">
        <v>52</v>
      </c>
      <c r="L185" s="114">
        <v>164685.13</v>
      </c>
      <c r="M185" s="114"/>
      <c r="N185" s="115"/>
      <c r="O185" s="114"/>
      <c r="P185" s="189"/>
      <c r="Q185" s="189"/>
      <c r="R185" s="189"/>
      <c r="S185" s="189"/>
      <c r="T185" s="189"/>
      <c r="U185" s="189">
        <v>1.03</v>
      </c>
      <c r="V185" s="180">
        <f t="shared" ref="V185:V186" si="9">L185*U185</f>
        <v>169625.6839</v>
      </c>
      <c r="W185" s="190">
        <v>1.2</v>
      </c>
      <c r="X185" s="191">
        <f t="shared" si="6"/>
        <v>203550.82068</v>
      </c>
      <c r="Y185" s="181">
        <f t="shared" si="7"/>
        <v>18504.620061818183</v>
      </c>
      <c r="BP185" s="33"/>
      <c r="BQ185" s="41" t="s">
        <v>1393</v>
      </c>
    </row>
    <row r="186" spans="1:69" s="3" customFormat="1" ht="57" x14ac:dyDescent="0.25">
      <c r="A186" s="111" t="s">
        <v>3739</v>
      </c>
      <c r="B186" s="112" t="s">
        <v>1889</v>
      </c>
      <c r="C186" s="305" t="s">
        <v>3551</v>
      </c>
      <c r="D186" s="305"/>
      <c r="E186" s="305"/>
      <c r="F186" s="111" t="s">
        <v>437</v>
      </c>
      <c r="G186" s="214">
        <v>8</v>
      </c>
      <c r="H186" s="114">
        <v>2403.11</v>
      </c>
      <c r="I186" s="114"/>
      <c r="J186" s="114"/>
      <c r="K186" s="144" t="s">
        <v>52</v>
      </c>
      <c r="L186" s="114">
        <v>119771</v>
      </c>
      <c r="M186" s="114"/>
      <c r="N186" s="115"/>
      <c r="O186" s="114"/>
      <c r="P186" s="189"/>
      <c r="Q186" s="189"/>
      <c r="R186" s="189"/>
      <c r="S186" s="189"/>
      <c r="T186" s="189"/>
      <c r="U186" s="189">
        <v>1.03</v>
      </c>
      <c r="V186" s="180">
        <f t="shared" si="9"/>
        <v>123364.13</v>
      </c>
      <c r="W186" s="190">
        <v>1.2</v>
      </c>
      <c r="X186" s="191">
        <f t="shared" si="6"/>
        <v>148036.95600000001</v>
      </c>
      <c r="Y186" s="181">
        <f t="shared" si="7"/>
        <v>18504.619500000001</v>
      </c>
      <c r="BP186" s="33"/>
      <c r="BQ186" s="41" t="s">
        <v>3551</v>
      </c>
    </row>
    <row r="187" spans="1:69" s="3" customFormat="1" ht="67.5" x14ac:dyDescent="0.25">
      <c r="A187" s="35" t="s">
        <v>391</v>
      </c>
      <c r="B187" s="36" t="s">
        <v>1395</v>
      </c>
      <c r="C187" s="316" t="s">
        <v>1396</v>
      </c>
      <c r="D187" s="316"/>
      <c r="E187" s="316"/>
      <c r="F187" s="35" t="s">
        <v>109</v>
      </c>
      <c r="G187" s="212">
        <v>30</v>
      </c>
      <c r="H187" s="39" t="s">
        <v>1397</v>
      </c>
      <c r="I187" s="39">
        <v>1.33</v>
      </c>
      <c r="J187" s="39">
        <v>33.54</v>
      </c>
      <c r="K187" s="37" t="s">
        <v>42</v>
      </c>
      <c r="L187" s="39">
        <v>34293</v>
      </c>
      <c r="M187" s="39">
        <v>25222.9</v>
      </c>
      <c r="N187" s="40">
        <v>457.03</v>
      </c>
      <c r="O187" s="39">
        <v>8613.07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8"/>
        <v>10311.006731344549</v>
      </c>
      <c r="W187" s="159">
        <v>1.2</v>
      </c>
      <c r="X187" s="158">
        <f t="shared" si="6"/>
        <v>12373.208077613459</v>
      </c>
      <c r="Y187" s="181">
        <f t="shared" si="7"/>
        <v>412.44026925378199</v>
      </c>
      <c r="BP187" s="33"/>
      <c r="BQ187" s="41" t="s">
        <v>1396</v>
      </c>
    </row>
    <row r="188" spans="1:69" s="3" customFormat="1" ht="18.75" x14ac:dyDescent="0.25">
      <c r="A188" s="47"/>
      <c r="B188" s="48"/>
      <c r="C188" s="48"/>
      <c r="D188" s="48"/>
      <c r="E188" s="49" t="s">
        <v>3740</v>
      </c>
      <c r="F188" s="49"/>
      <c r="G188" s="213"/>
      <c r="H188" s="51"/>
      <c r="I188" s="17"/>
      <c r="J188" s="17"/>
      <c r="K188" s="17"/>
      <c r="L188" s="52">
        <v>24466.21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3741</v>
      </c>
      <c r="F189" s="49"/>
      <c r="G189" s="213"/>
      <c r="H189" s="51"/>
      <c r="I189" s="17"/>
      <c r="J189" s="17"/>
      <c r="K189" s="17"/>
      <c r="L189" s="52">
        <v>12863.68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18.75" x14ac:dyDescent="0.25">
      <c r="A190" s="47"/>
      <c r="B190" s="48"/>
      <c r="C190" s="48"/>
      <c r="D190" s="48"/>
      <c r="E190" s="49" t="s">
        <v>47</v>
      </c>
      <c r="F190" s="49"/>
      <c r="G190" s="213"/>
      <c r="H190" s="51"/>
      <c r="I190" s="17"/>
      <c r="J190" s="17"/>
      <c r="K190" s="17"/>
      <c r="L190" s="52">
        <v>71622.89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</row>
    <row r="191" spans="1:69" s="3" customFormat="1" ht="57" x14ac:dyDescent="0.25">
      <c r="A191" s="111" t="s">
        <v>3742</v>
      </c>
      <c r="B191" s="112" t="s">
        <v>1889</v>
      </c>
      <c r="C191" s="305" t="s">
        <v>3743</v>
      </c>
      <c r="D191" s="305"/>
      <c r="E191" s="305"/>
      <c r="F191" s="111" t="s">
        <v>437</v>
      </c>
      <c r="G191" s="214">
        <v>30</v>
      </c>
      <c r="H191" s="114">
        <v>2292.27</v>
      </c>
      <c r="I191" s="114"/>
      <c r="J191" s="114"/>
      <c r="K191" s="144" t="s">
        <v>52</v>
      </c>
      <c r="L191" s="114">
        <v>428425.26</v>
      </c>
      <c r="M191" s="114"/>
      <c r="N191" s="115"/>
      <c r="O191" s="114"/>
      <c r="P191" s="189"/>
      <c r="Q191" s="189"/>
      <c r="R191" s="189"/>
      <c r="S191" s="189"/>
      <c r="T191" s="189"/>
      <c r="U191" s="189">
        <v>1.03</v>
      </c>
      <c r="V191" s="180">
        <f>L191*U191</f>
        <v>441278.01780000003</v>
      </c>
      <c r="W191" s="190">
        <v>1.2</v>
      </c>
      <c r="X191" s="191">
        <f t="shared" si="6"/>
        <v>529533.62135999999</v>
      </c>
      <c r="Y191" s="181">
        <f t="shared" si="7"/>
        <v>17651.120712</v>
      </c>
      <c r="BP191" s="33"/>
      <c r="BQ191" s="41" t="s">
        <v>3743</v>
      </c>
    </row>
    <row r="192" spans="1:69" s="3" customFormat="1" ht="67.5" x14ac:dyDescent="0.25">
      <c r="A192" s="35" t="s">
        <v>395</v>
      </c>
      <c r="B192" s="36" t="s">
        <v>1416</v>
      </c>
      <c r="C192" s="316" t="s">
        <v>1417</v>
      </c>
      <c r="D192" s="316"/>
      <c r="E192" s="316"/>
      <c r="F192" s="35" t="s">
        <v>665</v>
      </c>
      <c r="G192" s="212">
        <v>2</v>
      </c>
      <c r="H192" s="39" t="s">
        <v>1418</v>
      </c>
      <c r="I192" s="39">
        <v>0.81</v>
      </c>
      <c r="J192" s="39">
        <v>51.31</v>
      </c>
      <c r="K192" s="37" t="s">
        <v>42</v>
      </c>
      <c r="L192" s="39">
        <v>3551.51</v>
      </c>
      <c r="M192" s="39">
        <v>2654.69</v>
      </c>
      <c r="N192" s="40">
        <v>18.39</v>
      </c>
      <c r="O192" s="39">
        <v>878.43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8"/>
        <v>1051.5992141031004</v>
      </c>
      <c r="W192" s="159">
        <v>1.2</v>
      </c>
      <c r="X192" s="158">
        <f t="shared" si="6"/>
        <v>1261.9190569237205</v>
      </c>
      <c r="Y192" s="181">
        <f t="shared" si="7"/>
        <v>630.95952846186026</v>
      </c>
      <c r="BP192" s="33"/>
      <c r="BQ192" s="41" t="s">
        <v>1417</v>
      </c>
    </row>
    <row r="193" spans="1:69" s="3" customFormat="1" ht="18.75" x14ac:dyDescent="0.25">
      <c r="A193" s="47"/>
      <c r="B193" s="48"/>
      <c r="C193" s="48"/>
      <c r="D193" s="48"/>
      <c r="E193" s="49" t="s">
        <v>3554</v>
      </c>
      <c r="F193" s="49"/>
      <c r="G193" s="213"/>
      <c r="H193" s="51"/>
      <c r="I193" s="17"/>
      <c r="J193" s="17"/>
      <c r="K193" s="17"/>
      <c r="L193" s="52">
        <v>2575.0500000000002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3555</v>
      </c>
      <c r="F194" s="49"/>
      <c r="G194" s="213"/>
      <c r="H194" s="51"/>
      <c r="I194" s="17"/>
      <c r="J194" s="17"/>
      <c r="K194" s="17"/>
      <c r="L194" s="52">
        <v>1353.89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18.75" x14ac:dyDescent="0.25">
      <c r="A195" s="47"/>
      <c r="B195" s="48"/>
      <c r="C195" s="48"/>
      <c r="D195" s="48"/>
      <c r="E195" s="49" t="s">
        <v>47</v>
      </c>
      <c r="F195" s="49"/>
      <c r="G195" s="213"/>
      <c r="H195" s="51"/>
      <c r="I195" s="17"/>
      <c r="J195" s="17"/>
      <c r="K195" s="17"/>
      <c r="L195" s="52">
        <v>7480.45</v>
      </c>
      <c r="M195" s="53"/>
      <c r="N195" s="53"/>
      <c r="O195" s="54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</row>
    <row r="196" spans="1:69" s="3" customFormat="1" ht="67.5" x14ac:dyDescent="0.25">
      <c r="A196" s="35" t="s">
        <v>397</v>
      </c>
      <c r="B196" s="36" t="s">
        <v>1421</v>
      </c>
      <c r="C196" s="316" t="s">
        <v>1422</v>
      </c>
      <c r="D196" s="316"/>
      <c r="E196" s="316"/>
      <c r="F196" s="35" t="s">
        <v>437</v>
      </c>
      <c r="G196" s="212">
        <v>2</v>
      </c>
      <c r="H196" s="39">
        <v>2257.86</v>
      </c>
      <c r="I196" s="39"/>
      <c r="J196" s="39">
        <v>2257.86</v>
      </c>
      <c r="K196" s="37" t="s">
        <v>42</v>
      </c>
      <c r="L196" s="39">
        <v>38654.559999999998</v>
      </c>
      <c r="M196" s="39"/>
      <c r="N196" s="40"/>
      <c r="O196" s="39">
        <v>38654.559999999998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8"/>
        <v>46274.722991588555</v>
      </c>
      <c r="W196" s="159">
        <v>1.2</v>
      </c>
      <c r="X196" s="158">
        <f t="shared" si="6"/>
        <v>55529.667589906261</v>
      </c>
      <c r="Y196" s="181">
        <f t="shared" si="7"/>
        <v>27764.833794953131</v>
      </c>
      <c r="BP196" s="33"/>
      <c r="BQ196" s="41" t="s">
        <v>1422</v>
      </c>
    </row>
    <row r="197" spans="1:69" s="3" customFormat="1" ht="67.5" x14ac:dyDescent="0.25">
      <c r="A197" s="35" t="s">
        <v>399</v>
      </c>
      <c r="B197" s="36" t="s">
        <v>132</v>
      </c>
      <c r="C197" s="316" t="s">
        <v>133</v>
      </c>
      <c r="D197" s="316"/>
      <c r="E197" s="316"/>
      <c r="F197" s="35" t="s">
        <v>109</v>
      </c>
      <c r="G197" s="212">
        <v>11</v>
      </c>
      <c r="H197" s="39" t="s">
        <v>134</v>
      </c>
      <c r="I197" s="39" t="s">
        <v>135</v>
      </c>
      <c r="J197" s="39">
        <v>4.09</v>
      </c>
      <c r="K197" s="37" t="s">
        <v>42</v>
      </c>
      <c r="L197" s="39">
        <v>19929.57</v>
      </c>
      <c r="M197" s="39">
        <v>12699.8</v>
      </c>
      <c r="N197" s="40" t="s">
        <v>3744</v>
      </c>
      <c r="O197" s="39">
        <v>385.11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8"/>
        <v>461.02862304707833</v>
      </c>
      <c r="W197" s="159">
        <v>1.2</v>
      </c>
      <c r="X197" s="158">
        <f t="shared" si="6"/>
        <v>553.23434765649392</v>
      </c>
      <c r="Y197" s="181">
        <f t="shared" si="7"/>
        <v>50.294031605135814</v>
      </c>
      <c r="BP197" s="33"/>
      <c r="BQ197" s="41" t="s">
        <v>133</v>
      </c>
    </row>
    <row r="198" spans="1:69" s="3" customFormat="1" ht="18.75" x14ac:dyDescent="0.25">
      <c r="A198" s="42"/>
      <c r="B198" s="43"/>
      <c r="C198" s="44" t="s">
        <v>3745</v>
      </c>
      <c r="D198" s="45"/>
      <c r="E198" s="45"/>
      <c r="F198" s="45"/>
      <c r="G198" s="206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x14ac:dyDescent="0.25">
      <c r="A199" s="47"/>
      <c r="B199" s="48"/>
      <c r="C199" s="48"/>
      <c r="D199" s="48"/>
      <c r="E199" s="49" t="s">
        <v>3746</v>
      </c>
      <c r="F199" s="49"/>
      <c r="G199" s="213"/>
      <c r="H199" s="51"/>
      <c r="I199" s="17"/>
      <c r="J199" s="17"/>
      <c r="K199" s="17"/>
      <c r="L199" s="52">
        <v>13902.89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18.75" x14ac:dyDescent="0.25">
      <c r="A200" s="47"/>
      <c r="B200" s="48"/>
      <c r="C200" s="48"/>
      <c r="D200" s="48"/>
      <c r="E200" s="49" t="s">
        <v>3747</v>
      </c>
      <c r="F200" s="49"/>
      <c r="G200" s="213"/>
      <c r="H200" s="51"/>
      <c r="I200" s="17"/>
      <c r="J200" s="17"/>
      <c r="K200" s="17"/>
      <c r="L200" s="52">
        <v>7309.77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</row>
    <row r="201" spans="1:69" s="3" customFormat="1" ht="18.75" x14ac:dyDescent="0.25">
      <c r="A201" s="47"/>
      <c r="B201" s="48"/>
      <c r="C201" s="48"/>
      <c r="D201" s="48"/>
      <c r="E201" s="49" t="s">
        <v>47</v>
      </c>
      <c r="F201" s="49"/>
      <c r="G201" s="213"/>
      <c r="H201" s="51"/>
      <c r="I201" s="17"/>
      <c r="J201" s="17"/>
      <c r="K201" s="17"/>
      <c r="L201" s="52">
        <v>41142.230000000003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</row>
    <row r="202" spans="1:69" s="3" customFormat="1" ht="45" x14ac:dyDescent="0.25">
      <c r="A202" s="111" t="s">
        <v>3748</v>
      </c>
      <c r="B202" s="112" t="s">
        <v>2459</v>
      </c>
      <c r="C202" s="305" t="s">
        <v>1428</v>
      </c>
      <c r="D202" s="305"/>
      <c r="E202" s="305"/>
      <c r="F202" s="111" t="s">
        <v>437</v>
      </c>
      <c r="G202" s="214">
        <v>3</v>
      </c>
      <c r="H202" s="114">
        <v>6225.34</v>
      </c>
      <c r="I202" s="114"/>
      <c r="J202" s="114"/>
      <c r="K202" s="144" t="s">
        <v>52</v>
      </c>
      <c r="L202" s="114">
        <v>116351.6</v>
      </c>
      <c r="M202" s="114"/>
      <c r="N202" s="115"/>
      <c r="O202" s="114"/>
      <c r="P202" s="189"/>
      <c r="Q202" s="189"/>
      <c r="R202" s="189"/>
      <c r="S202" s="189"/>
      <c r="T202" s="189"/>
      <c r="U202" s="189">
        <v>1.03</v>
      </c>
      <c r="V202" s="180">
        <f t="shared" ref="V202:V203" si="10">L202*U202</f>
        <v>119842.14800000002</v>
      </c>
      <c r="W202" s="190">
        <v>1.2</v>
      </c>
      <c r="X202" s="191">
        <f t="shared" si="6"/>
        <v>143810.57760000002</v>
      </c>
      <c r="Y202" s="181">
        <f t="shared" si="7"/>
        <v>47936.859200000006</v>
      </c>
      <c r="BP202" s="33"/>
      <c r="BQ202" s="41" t="s">
        <v>1428</v>
      </c>
    </row>
    <row r="203" spans="1:69" s="3" customFormat="1" ht="45" x14ac:dyDescent="0.25">
      <c r="A203" s="111" t="s">
        <v>1917</v>
      </c>
      <c r="B203" s="112" t="s">
        <v>2459</v>
      </c>
      <c r="C203" s="305" t="s">
        <v>2460</v>
      </c>
      <c r="D203" s="305"/>
      <c r="E203" s="305"/>
      <c r="F203" s="111" t="s">
        <v>437</v>
      </c>
      <c r="G203" s="214">
        <v>8</v>
      </c>
      <c r="H203" s="114">
        <v>3276.91</v>
      </c>
      <c r="I203" s="114"/>
      <c r="J203" s="114"/>
      <c r="K203" s="144" t="s">
        <v>52</v>
      </c>
      <c r="L203" s="114">
        <v>163321.19</v>
      </c>
      <c r="M203" s="114"/>
      <c r="N203" s="115"/>
      <c r="O203" s="114"/>
      <c r="P203" s="189"/>
      <c r="Q203" s="189"/>
      <c r="R203" s="189"/>
      <c r="S203" s="189"/>
      <c r="T203" s="189"/>
      <c r="U203" s="189">
        <v>1.03</v>
      </c>
      <c r="V203" s="180">
        <f t="shared" si="10"/>
        <v>168220.82570000002</v>
      </c>
      <c r="W203" s="190">
        <v>1.2</v>
      </c>
      <c r="X203" s="191">
        <f t="shared" si="6"/>
        <v>201864.99084000001</v>
      </c>
      <c r="Y203" s="181">
        <f t="shared" si="7"/>
        <v>25233.123855000002</v>
      </c>
      <c r="BP203" s="33"/>
      <c r="BQ203" s="41" t="s">
        <v>2460</v>
      </c>
    </row>
    <row r="204" spans="1:69" s="3" customFormat="1" ht="67.5" x14ac:dyDescent="0.25">
      <c r="A204" s="35" t="s">
        <v>405</v>
      </c>
      <c r="B204" s="36" t="s">
        <v>429</v>
      </c>
      <c r="C204" s="316" t="s">
        <v>430</v>
      </c>
      <c r="D204" s="316"/>
      <c r="E204" s="316"/>
      <c r="F204" s="35" t="s">
        <v>109</v>
      </c>
      <c r="G204" s="212">
        <v>141</v>
      </c>
      <c r="H204" s="39" t="s">
        <v>431</v>
      </c>
      <c r="I204" s="39"/>
      <c r="J204" s="39">
        <v>7.45</v>
      </c>
      <c r="K204" s="37" t="s">
        <v>42</v>
      </c>
      <c r="L204" s="39">
        <v>245283.38</v>
      </c>
      <c r="M204" s="39">
        <v>236291.53</v>
      </c>
      <c r="N204" s="40"/>
      <c r="O204" s="39">
        <v>8991.85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8"/>
        <v>10764.457490446553</v>
      </c>
      <c r="W204" s="159">
        <v>1.2</v>
      </c>
      <c r="X204" s="158">
        <f t="shared" si="6"/>
        <v>12917.348988535863</v>
      </c>
      <c r="Y204" s="181">
        <f t="shared" si="7"/>
        <v>91.612404174013207</v>
      </c>
      <c r="BP204" s="33"/>
      <c r="BQ204" s="41" t="s">
        <v>430</v>
      </c>
    </row>
    <row r="205" spans="1:69" s="3" customFormat="1" ht="18.75" x14ac:dyDescent="0.25">
      <c r="A205" s="42"/>
      <c r="B205" s="43"/>
      <c r="C205" s="44" t="s">
        <v>3749</v>
      </c>
      <c r="D205" s="45"/>
      <c r="E205" s="45"/>
      <c r="F205" s="45"/>
      <c r="G205" s="206"/>
      <c r="H205" s="45"/>
      <c r="I205" s="45"/>
      <c r="J205" s="45"/>
      <c r="K205" s="45"/>
      <c r="L205" s="45"/>
      <c r="M205" s="45"/>
      <c r="N205" s="45"/>
      <c r="O205" s="46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x14ac:dyDescent="0.25">
      <c r="A206" s="47"/>
      <c r="B206" s="48"/>
      <c r="C206" s="48"/>
      <c r="D206" s="48"/>
      <c r="E206" s="49" t="s">
        <v>3750</v>
      </c>
      <c r="F206" s="49"/>
      <c r="G206" s="213"/>
      <c r="H206" s="51"/>
      <c r="I206" s="17"/>
      <c r="J206" s="17"/>
      <c r="K206" s="17"/>
      <c r="L206" s="52">
        <v>224476.95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3751</v>
      </c>
      <c r="F207" s="49"/>
      <c r="G207" s="213"/>
      <c r="H207" s="51"/>
      <c r="I207" s="17"/>
      <c r="J207" s="17"/>
      <c r="K207" s="17"/>
      <c r="L207" s="52">
        <v>125234.51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47</v>
      </c>
      <c r="F208" s="49"/>
      <c r="G208" s="213"/>
      <c r="H208" s="51"/>
      <c r="I208" s="17"/>
      <c r="J208" s="17"/>
      <c r="K208" s="17"/>
      <c r="L208" s="52">
        <v>594994.84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67.5" x14ac:dyDescent="0.25">
      <c r="A209" s="35" t="s">
        <v>407</v>
      </c>
      <c r="B209" s="36" t="s">
        <v>1410</v>
      </c>
      <c r="C209" s="316" t="s">
        <v>3563</v>
      </c>
      <c r="D209" s="316"/>
      <c r="E209" s="316"/>
      <c r="F209" s="35" t="s">
        <v>437</v>
      </c>
      <c r="G209" s="212">
        <v>1</v>
      </c>
      <c r="H209" s="39">
        <v>4652.76</v>
      </c>
      <c r="I209" s="39"/>
      <c r="J209" s="39">
        <v>4652.76</v>
      </c>
      <c r="K209" s="37" t="s">
        <v>42</v>
      </c>
      <c r="L209" s="39">
        <v>39827.629999999997</v>
      </c>
      <c r="M209" s="39"/>
      <c r="N209" s="40"/>
      <c r="O209" s="39">
        <v>39827.629999999997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8"/>
        <v>47679.046033934472</v>
      </c>
      <c r="W209" s="159">
        <v>1.2</v>
      </c>
      <c r="X209" s="158">
        <f t="shared" si="6"/>
        <v>57214.855240721365</v>
      </c>
      <c r="Y209" s="181">
        <f t="shared" si="7"/>
        <v>57214.855240721365</v>
      </c>
      <c r="BP209" s="33"/>
      <c r="BQ209" s="41" t="s">
        <v>3563</v>
      </c>
    </row>
    <row r="210" spans="1:69" s="3" customFormat="1" ht="67.5" x14ac:dyDescent="0.25">
      <c r="A210" s="35" t="s">
        <v>409</v>
      </c>
      <c r="B210" s="36" t="s">
        <v>1410</v>
      </c>
      <c r="C210" s="316" t="s">
        <v>1413</v>
      </c>
      <c r="D210" s="316"/>
      <c r="E210" s="316"/>
      <c r="F210" s="35" t="s">
        <v>437</v>
      </c>
      <c r="G210" s="212">
        <v>140</v>
      </c>
      <c r="H210" s="39">
        <v>2561.42</v>
      </c>
      <c r="I210" s="39"/>
      <c r="J210" s="39">
        <v>2561.42</v>
      </c>
      <c r="K210" s="37" t="s">
        <v>42</v>
      </c>
      <c r="L210" s="39">
        <v>3069605.73</v>
      </c>
      <c r="M210" s="39"/>
      <c r="N210" s="40"/>
      <c r="O210" s="39">
        <v>3069605.73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8"/>
        <v>3674732.1622375986</v>
      </c>
      <c r="W210" s="159">
        <v>1.2</v>
      </c>
      <c r="X210" s="158">
        <f t="shared" si="6"/>
        <v>4409678.5946851177</v>
      </c>
      <c r="Y210" s="181">
        <f t="shared" si="7"/>
        <v>31497.70424775084</v>
      </c>
      <c r="BP210" s="33"/>
      <c r="BQ210" s="41" t="s">
        <v>1413</v>
      </c>
    </row>
    <row r="211" spans="1:69" s="3" customFormat="1" ht="18.75" x14ac:dyDescent="0.25">
      <c r="A211" s="313" t="s">
        <v>2463</v>
      </c>
      <c r="B211" s="314"/>
      <c r="C211" s="314"/>
      <c r="D211" s="314"/>
      <c r="E211" s="314"/>
      <c r="F211" s="314"/>
      <c r="G211" s="314"/>
      <c r="H211" s="314"/>
      <c r="I211" s="314"/>
      <c r="J211" s="314"/>
      <c r="K211" s="314"/>
      <c r="L211" s="314"/>
      <c r="M211" s="314"/>
      <c r="N211" s="314"/>
      <c r="O211" s="315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 t="s">
        <v>2463</v>
      </c>
      <c r="BQ211" s="41"/>
    </row>
    <row r="212" spans="1:69" s="3" customFormat="1" ht="67.5" x14ac:dyDescent="0.25">
      <c r="A212" s="35" t="s">
        <v>411</v>
      </c>
      <c r="B212" s="36" t="s">
        <v>1682</v>
      </c>
      <c r="C212" s="316" t="s">
        <v>1683</v>
      </c>
      <c r="D212" s="316"/>
      <c r="E212" s="316"/>
      <c r="F212" s="35" t="s">
        <v>1684</v>
      </c>
      <c r="G212" s="218">
        <v>0.64500000000000002</v>
      </c>
      <c r="H212" s="39" t="s">
        <v>1685</v>
      </c>
      <c r="I212" s="39"/>
      <c r="J212" s="39"/>
      <c r="K212" s="37" t="s">
        <v>42</v>
      </c>
      <c r="L212" s="39">
        <v>38063.410000000003</v>
      </c>
      <c r="M212" s="39">
        <v>38063.410000000003</v>
      </c>
      <c r="N212" s="40"/>
      <c r="O212" s="39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 t="s">
        <v>1683</v>
      </c>
    </row>
    <row r="213" spans="1:69" s="3" customFormat="1" ht="18.75" x14ac:dyDescent="0.25">
      <c r="A213" s="42"/>
      <c r="B213" s="43"/>
      <c r="C213" s="44" t="s">
        <v>3752</v>
      </c>
      <c r="D213" s="45"/>
      <c r="E213" s="45"/>
      <c r="F213" s="45"/>
      <c r="G213" s="206"/>
      <c r="H213" s="45"/>
      <c r="I213" s="45"/>
      <c r="J213" s="45"/>
      <c r="K213" s="45"/>
      <c r="L213" s="45"/>
      <c r="M213" s="45"/>
      <c r="N213" s="45"/>
      <c r="O213" s="46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</row>
    <row r="214" spans="1:69" s="3" customFormat="1" ht="18.75" x14ac:dyDescent="0.25">
      <c r="A214" s="47"/>
      <c r="B214" s="48"/>
      <c r="C214" s="48"/>
      <c r="D214" s="48"/>
      <c r="E214" s="49" t="s">
        <v>3753</v>
      </c>
      <c r="F214" s="49"/>
      <c r="G214" s="213"/>
      <c r="H214" s="51"/>
      <c r="I214" s="17"/>
      <c r="J214" s="17"/>
      <c r="K214" s="17"/>
      <c r="L214" s="52">
        <v>33876.43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</row>
    <row r="215" spans="1:69" s="3" customFormat="1" ht="18.75" x14ac:dyDescent="0.25">
      <c r="A215" s="47"/>
      <c r="B215" s="48"/>
      <c r="C215" s="48"/>
      <c r="D215" s="48"/>
      <c r="E215" s="49" t="s">
        <v>3754</v>
      </c>
      <c r="F215" s="49"/>
      <c r="G215" s="213"/>
      <c r="H215" s="51"/>
      <c r="I215" s="17"/>
      <c r="J215" s="17"/>
      <c r="K215" s="17"/>
      <c r="L215" s="52">
        <v>15225.36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47</v>
      </c>
      <c r="F216" s="49"/>
      <c r="G216" s="213"/>
      <c r="H216" s="51"/>
      <c r="I216" s="17"/>
      <c r="J216" s="17"/>
      <c r="K216" s="17"/>
      <c r="L216" s="52">
        <v>87165.2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67.5" x14ac:dyDescent="0.25">
      <c r="A217" s="35" t="s">
        <v>413</v>
      </c>
      <c r="B217" s="36" t="s">
        <v>1689</v>
      </c>
      <c r="C217" s="316" t="s">
        <v>1690</v>
      </c>
      <c r="D217" s="316"/>
      <c r="E217" s="316"/>
      <c r="F217" s="35" t="s">
        <v>1684</v>
      </c>
      <c r="G217" s="218">
        <v>0.64500000000000002</v>
      </c>
      <c r="H217" s="39" t="s">
        <v>1691</v>
      </c>
      <c r="I217" s="39"/>
      <c r="J217" s="39"/>
      <c r="K217" s="37" t="s">
        <v>42</v>
      </c>
      <c r="L217" s="39">
        <v>21031.08</v>
      </c>
      <c r="M217" s="39">
        <v>21031.08</v>
      </c>
      <c r="N217" s="40"/>
      <c r="O217" s="39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 t="s">
        <v>1690</v>
      </c>
    </row>
    <row r="218" spans="1:69" s="3" customFormat="1" ht="18.75" x14ac:dyDescent="0.25">
      <c r="A218" s="47"/>
      <c r="B218" s="48"/>
      <c r="C218" s="48"/>
      <c r="D218" s="48"/>
      <c r="E218" s="49" t="s">
        <v>3755</v>
      </c>
      <c r="F218" s="49"/>
      <c r="G218" s="213"/>
      <c r="H218" s="51"/>
      <c r="I218" s="17"/>
      <c r="J218" s="17"/>
      <c r="K218" s="17"/>
      <c r="L218" s="52">
        <v>18717.66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18.75" x14ac:dyDescent="0.25">
      <c r="A219" s="47"/>
      <c r="B219" s="48"/>
      <c r="C219" s="48"/>
      <c r="D219" s="48"/>
      <c r="E219" s="49" t="s">
        <v>3756</v>
      </c>
      <c r="F219" s="49"/>
      <c r="G219" s="213"/>
      <c r="H219" s="51"/>
      <c r="I219" s="17"/>
      <c r="J219" s="17"/>
      <c r="K219" s="17"/>
      <c r="L219" s="52">
        <v>8412.43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47</v>
      </c>
      <c r="F220" s="49"/>
      <c r="G220" s="213"/>
      <c r="H220" s="51"/>
      <c r="I220" s="17"/>
      <c r="J220" s="17"/>
      <c r="K220" s="17"/>
      <c r="L220" s="52">
        <v>48161.17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67.5" x14ac:dyDescent="0.25">
      <c r="A221" s="35" t="s">
        <v>415</v>
      </c>
      <c r="B221" s="36" t="s">
        <v>1010</v>
      </c>
      <c r="C221" s="316" t="s">
        <v>1695</v>
      </c>
      <c r="D221" s="316"/>
      <c r="E221" s="316"/>
      <c r="F221" s="35" t="s">
        <v>238</v>
      </c>
      <c r="G221" s="215">
        <v>2.58</v>
      </c>
      <c r="H221" s="39" t="s">
        <v>1011</v>
      </c>
      <c r="I221" s="39" t="s">
        <v>1012</v>
      </c>
      <c r="J221" s="39">
        <v>124.14</v>
      </c>
      <c r="K221" s="37" t="s">
        <v>42</v>
      </c>
      <c r="L221" s="39">
        <v>25408.82</v>
      </c>
      <c r="M221" s="39">
        <v>19785.23</v>
      </c>
      <c r="N221" s="40" t="s">
        <v>3757</v>
      </c>
      <c r="O221" s="39">
        <v>2741.83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8"/>
        <v>3282.3403950278384</v>
      </c>
      <c r="W221" s="159">
        <v>1.2</v>
      </c>
      <c r="X221" s="158">
        <f t="shared" si="6"/>
        <v>3938.8084740334061</v>
      </c>
      <c r="Y221" s="181">
        <f t="shared" si="7"/>
        <v>1526.6699511757388</v>
      </c>
      <c r="BP221" s="33"/>
      <c r="BQ221" s="41" t="s">
        <v>1695</v>
      </c>
    </row>
    <row r="222" spans="1:69" s="3" customFormat="1" ht="18.75" x14ac:dyDescent="0.25">
      <c r="A222" s="42"/>
      <c r="B222" s="43"/>
      <c r="C222" s="44" t="s">
        <v>3758</v>
      </c>
      <c r="D222" s="45"/>
      <c r="E222" s="45"/>
      <c r="F222" s="45"/>
      <c r="G222" s="206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3759</v>
      </c>
      <c r="F223" s="49"/>
      <c r="G223" s="213"/>
      <c r="H223" s="51"/>
      <c r="I223" s="17"/>
      <c r="J223" s="17"/>
      <c r="K223" s="17"/>
      <c r="L223" s="52">
        <v>19541.810000000001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3760</v>
      </c>
      <c r="F224" s="49"/>
      <c r="G224" s="213"/>
      <c r="H224" s="51"/>
      <c r="I224" s="17"/>
      <c r="J224" s="17"/>
      <c r="K224" s="17"/>
      <c r="L224" s="52">
        <v>10274.56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x14ac:dyDescent="0.25">
      <c r="A225" s="47"/>
      <c r="B225" s="48"/>
      <c r="C225" s="48"/>
      <c r="D225" s="48"/>
      <c r="E225" s="49" t="s">
        <v>47</v>
      </c>
      <c r="F225" s="49"/>
      <c r="G225" s="213"/>
      <c r="H225" s="51"/>
      <c r="I225" s="17"/>
      <c r="J225" s="17"/>
      <c r="K225" s="17"/>
      <c r="L225" s="52">
        <v>55225.19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67.5" x14ac:dyDescent="0.25">
      <c r="A226" s="35" t="s">
        <v>417</v>
      </c>
      <c r="B226" s="36" t="s">
        <v>812</v>
      </c>
      <c r="C226" s="316" t="s">
        <v>813</v>
      </c>
      <c r="D226" s="316"/>
      <c r="E226" s="316"/>
      <c r="F226" s="35" t="s">
        <v>238</v>
      </c>
      <c r="G226" s="215">
        <v>8.82</v>
      </c>
      <c r="H226" s="39" t="s">
        <v>1700</v>
      </c>
      <c r="I226" s="39" t="s">
        <v>815</v>
      </c>
      <c r="J226" s="39">
        <v>22.32</v>
      </c>
      <c r="K226" s="37" t="s">
        <v>42</v>
      </c>
      <c r="L226" s="39">
        <v>99478.45</v>
      </c>
      <c r="M226" s="39">
        <v>86788.01</v>
      </c>
      <c r="N226" s="40" t="s">
        <v>3761</v>
      </c>
      <c r="O226" s="39">
        <v>1685.14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5" si="11">O226*P226*Q226*R226*S226*T226*U226</f>
        <v>2017.3399128601011</v>
      </c>
      <c r="W226" s="159">
        <v>1.2</v>
      </c>
      <c r="X226" s="158">
        <f t="shared" ref="X226:X285" si="12">V226*W226</f>
        <v>2420.8078954321213</v>
      </c>
      <c r="Y226" s="181">
        <f t="shared" ref="Y226:Y285" si="13">X226/G226</f>
        <v>274.46801535511577</v>
      </c>
      <c r="BP226" s="33"/>
      <c r="BQ226" s="41" t="s">
        <v>813</v>
      </c>
    </row>
    <row r="227" spans="1:69" s="3" customFormat="1" ht="18.75" x14ac:dyDescent="0.25">
      <c r="A227" s="42"/>
      <c r="B227" s="43"/>
      <c r="C227" s="44" t="s">
        <v>3762</v>
      </c>
      <c r="D227" s="45"/>
      <c r="E227" s="45"/>
      <c r="F227" s="45"/>
      <c r="G227" s="206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3763</v>
      </c>
      <c r="F228" s="49"/>
      <c r="G228" s="213"/>
      <c r="H228" s="51"/>
      <c r="I228" s="17"/>
      <c r="J228" s="17"/>
      <c r="K228" s="17"/>
      <c r="L228" s="52">
        <v>85543.18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18.75" x14ac:dyDescent="0.25">
      <c r="A229" s="47"/>
      <c r="B229" s="48"/>
      <c r="C229" s="48"/>
      <c r="D229" s="48"/>
      <c r="E229" s="49" t="s">
        <v>3764</v>
      </c>
      <c r="F229" s="49"/>
      <c r="G229" s="213"/>
      <c r="H229" s="51"/>
      <c r="I229" s="17"/>
      <c r="J229" s="17"/>
      <c r="K229" s="17"/>
      <c r="L229" s="52">
        <v>44976.31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</row>
    <row r="230" spans="1:69" s="3" customFormat="1" ht="18.75" x14ac:dyDescent="0.25">
      <c r="A230" s="47"/>
      <c r="B230" s="48"/>
      <c r="C230" s="48"/>
      <c r="D230" s="48"/>
      <c r="E230" s="49" t="s">
        <v>47</v>
      </c>
      <c r="F230" s="49"/>
      <c r="G230" s="213"/>
      <c r="H230" s="51"/>
      <c r="I230" s="17"/>
      <c r="J230" s="17"/>
      <c r="K230" s="17"/>
      <c r="L230" s="52">
        <v>229997.94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67.5" x14ac:dyDescent="0.25">
      <c r="A231" s="35" t="s">
        <v>426</v>
      </c>
      <c r="B231" s="36" t="s">
        <v>1705</v>
      </c>
      <c r="C231" s="316" t="s">
        <v>822</v>
      </c>
      <c r="D231" s="316"/>
      <c r="E231" s="316"/>
      <c r="F231" s="35" t="s">
        <v>265</v>
      </c>
      <c r="G231" s="212">
        <v>1140</v>
      </c>
      <c r="H231" s="39">
        <v>35.549999999999997</v>
      </c>
      <c r="I231" s="39"/>
      <c r="J231" s="39">
        <v>35.549999999999997</v>
      </c>
      <c r="K231" s="37" t="s">
        <v>42</v>
      </c>
      <c r="L231" s="39">
        <v>346911.12</v>
      </c>
      <c r="M231" s="39"/>
      <c r="N231" s="40"/>
      <c r="O231" s="39">
        <v>346911.12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1"/>
        <v>415299.41048874281</v>
      </c>
      <c r="W231" s="159">
        <v>1.2</v>
      </c>
      <c r="X231" s="158">
        <f t="shared" si="12"/>
        <v>498359.29258649133</v>
      </c>
      <c r="Y231" s="181">
        <f t="shared" si="13"/>
        <v>437.15727419867659</v>
      </c>
      <c r="BP231" s="33"/>
      <c r="BQ231" s="41" t="s">
        <v>822</v>
      </c>
    </row>
    <row r="232" spans="1:69" s="3" customFormat="1" ht="67.5" x14ac:dyDescent="0.25">
      <c r="A232" s="35" t="s">
        <v>428</v>
      </c>
      <c r="B232" s="36" t="s">
        <v>849</v>
      </c>
      <c r="C232" s="316" t="s">
        <v>850</v>
      </c>
      <c r="D232" s="316"/>
      <c r="E232" s="316"/>
      <c r="F232" s="35" t="s">
        <v>520</v>
      </c>
      <c r="G232" s="216">
        <v>1.5</v>
      </c>
      <c r="H232" s="39" t="s">
        <v>851</v>
      </c>
      <c r="I232" s="39" t="s">
        <v>852</v>
      </c>
      <c r="J232" s="39">
        <v>69.58</v>
      </c>
      <c r="K232" s="37" t="s">
        <v>42</v>
      </c>
      <c r="L232" s="39">
        <v>9598.84</v>
      </c>
      <c r="M232" s="39">
        <v>7414.52</v>
      </c>
      <c r="N232" s="40" t="s">
        <v>2477</v>
      </c>
      <c r="O232" s="39">
        <v>893.41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1"/>
        <v>1069.532294971541</v>
      </c>
      <c r="W232" s="159">
        <v>1.2</v>
      </c>
      <c r="X232" s="158">
        <f t="shared" si="12"/>
        <v>1283.4387539658492</v>
      </c>
      <c r="Y232" s="181">
        <f t="shared" si="13"/>
        <v>855.62583597723278</v>
      </c>
      <c r="BP232" s="33"/>
      <c r="BQ232" s="41" t="s">
        <v>850</v>
      </c>
    </row>
    <row r="233" spans="1:69" s="3" customFormat="1" ht="18.75" x14ac:dyDescent="0.25">
      <c r="A233" s="42"/>
      <c r="B233" s="43"/>
      <c r="C233" s="44" t="s">
        <v>2478</v>
      </c>
      <c r="D233" s="45"/>
      <c r="E233" s="45"/>
      <c r="F233" s="45"/>
      <c r="G233" s="206"/>
      <c r="H233" s="45"/>
      <c r="I233" s="45"/>
      <c r="J233" s="45"/>
      <c r="K233" s="45"/>
      <c r="L233" s="45"/>
      <c r="M233" s="45"/>
      <c r="N233" s="45"/>
      <c r="O233" s="46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18.75" x14ac:dyDescent="0.25">
      <c r="A234" s="47"/>
      <c r="B234" s="48"/>
      <c r="C234" s="48"/>
      <c r="D234" s="48"/>
      <c r="E234" s="49" t="s">
        <v>2479</v>
      </c>
      <c r="F234" s="49"/>
      <c r="G234" s="213"/>
      <c r="H234" s="51"/>
      <c r="I234" s="17"/>
      <c r="J234" s="17"/>
      <c r="K234" s="17"/>
      <c r="L234" s="52">
        <v>7367.76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</row>
    <row r="235" spans="1:69" s="3" customFormat="1" ht="18.75" x14ac:dyDescent="0.25">
      <c r="A235" s="47"/>
      <c r="B235" s="48"/>
      <c r="C235" s="48"/>
      <c r="D235" s="48"/>
      <c r="E235" s="49" t="s">
        <v>2480</v>
      </c>
      <c r="F235" s="49"/>
      <c r="G235" s="213"/>
      <c r="H235" s="51"/>
      <c r="I235" s="17"/>
      <c r="J235" s="17"/>
      <c r="K235" s="17"/>
      <c r="L235" s="52">
        <v>3873.77</v>
      </c>
      <c r="M235" s="53"/>
      <c r="N235" s="53"/>
      <c r="O235" s="54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18.75" x14ac:dyDescent="0.25">
      <c r="A236" s="47"/>
      <c r="B236" s="48"/>
      <c r="C236" s="48"/>
      <c r="D236" s="48"/>
      <c r="E236" s="49" t="s">
        <v>47</v>
      </c>
      <c r="F236" s="49"/>
      <c r="G236" s="213"/>
      <c r="H236" s="51"/>
      <c r="I236" s="17"/>
      <c r="J236" s="17"/>
      <c r="K236" s="17"/>
      <c r="L236" s="52">
        <v>20840.37</v>
      </c>
      <c r="M236" s="53"/>
      <c r="N236" s="53"/>
      <c r="O236" s="54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</row>
    <row r="237" spans="1:69" s="3" customFormat="1" ht="67.5" x14ac:dyDescent="0.25">
      <c r="A237" s="35" t="s">
        <v>434</v>
      </c>
      <c r="B237" s="36" t="s">
        <v>1737</v>
      </c>
      <c r="C237" s="316" t="s">
        <v>1738</v>
      </c>
      <c r="D237" s="316"/>
      <c r="E237" s="316"/>
      <c r="F237" s="35" t="s">
        <v>1739</v>
      </c>
      <c r="G237" s="212">
        <v>15</v>
      </c>
      <c r="H237" s="39" t="s">
        <v>1740</v>
      </c>
      <c r="I237" s="39"/>
      <c r="J237" s="39">
        <v>791.2</v>
      </c>
      <c r="K237" s="37" t="s">
        <v>42</v>
      </c>
      <c r="L237" s="39">
        <v>138709.32999999999</v>
      </c>
      <c r="M237" s="39">
        <v>37119.25</v>
      </c>
      <c r="N237" s="40"/>
      <c r="O237" s="39">
        <v>101590.08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1"/>
        <v>121617.03071237447</v>
      </c>
      <c r="W237" s="159">
        <v>1.2</v>
      </c>
      <c r="X237" s="158">
        <f t="shared" si="12"/>
        <v>145940.43685484937</v>
      </c>
      <c r="Y237" s="181">
        <f t="shared" si="13"/>
        <v>9729.3624569899584</v>
      </c>
      <c r="BP237" s="33"/>
      <c r="BQ237" s="41" t="s">
        <v>1738</v>
      </c>
    </row>
    <row r="238" spans="1:69" s="3" customFormat="1" ht="18.75" x14ac:dyDescent="0.25">
      <c r="A238" s="47"/>
      <c r="B238" s="48"/>
      <c r="C238" s="48"/>
      <c r="D238" s="48"/>
      <c r="E238" s="49" t="s">
        <v>2481</v>
      </c>
      <c r="F238" s="49"/>
      <c r="G238" s="213"/>
      <c r="H238" s="51"/>
      <c r="I238" s="17"/>
      <c r="J238" s="17"/>
      <c r="K238" s="17"/>
      <c r="L238" s="52">
        <v>33036.129999999997</v>
      </c>
      <c r="M238" s="53"/>
      <c r="N238" s="53"/>
      <c r="O238" s="54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</row>
    <row r="239" spans="1:69" s="3" customFormat="1" ht="18.75" x14ac:dyDescent="0.25">
      <c r="A239" s="47"/>
      <c r="B239" s="48"/>
      <c r="C239" s="48"/>
      <c r="D239" s="48"/>
      <c r="E239" s="49" t="s">
        <v>2482</v>
      </c>
      <c r="F239" s="49"/>
      <c r="G239" s="213"/>
      <c r="H239" s="51"/>
      <c r="I239" s="17"/>
      <c r="J239" s="17"/>
      <c r="K239" s="17"/>
      <c r="L239" s="52">
        <v>14847.7</v>
      </c>
      <c r="M239" s="53"/>
      <c r="N239" s="53"/>
      <c r="O239" s="54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18.75" x14ac:dyDescent="0.25">
      <c r="A240" s="47"/>
      <c r="B240" s="48"/>
      <c r="C240" s="48"/>
      <c r="D240" s="48"/>
      <c r="E240" s="49" t="s">
        <v>47</v>
      </c>
      <c r="F240" s="49"/>
      <c r="G240" s="213"/>
      <c r="H240" s="51"/>
      <c r="I240" s="17"/>
      <c r="J240" s="17"/>
      <c r="K240" s="17"/>
      <c r="L240" s="52">
        <v>186593.16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67.5" x14ac:dyDescent="0.25">
      <c r="A241" s="35" t="s">
        <v>438</v>
      </c>
      <c r="B241" s="36" t="s">
        <v>2483</v>
      </c>
      <c r="C241" s="316" t="s">
        <v>1752</v>
      </c>
      <c r="D241" s="316"/>
      <c r="E241" s="316"/>
      <c r="F241" s="35" t="s">
        <v>265</v>
      </c>
      <c r="G241" s="212">
        <v>15</v>
      </c>
      <c r="H241" s="39">
        <v>148.94999999999999</v>
      </c>
      <c r="I241" s="39"/>
      <c r="J241" s="39">
        <v>148.94999999999999</v>
      </c>
      <c r="K241" s="37" t="s">
        <v>42</v>
      </c>
      <c r="L241" s="39">
        <v>19125.18</v>
      </c>
      <c r="M241" s="39"/>
      <c r="N241" s="40"/>
      <c r="O241" s="39">
        <v>19125.18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1"/>
        <v>22895.420531607902</v>
      </c>
      <c r="W241" s="159">
        <v>1.2</v>
      </c>
      <c r="X241" s="158">
        <f t="shared" si="12"/>
        <v>27474.504637929484</v>
      </c>
      <c r="Y241" s="181">
        <f t="shared" si="13"/>
        <v>1831.6336425286322</v>
      </c>
      <c r="BP241" s="33"/>
      <c r="BQ241" s="41" t="s">
        <v>1752</v>
      </c>
    </row>
    <row r="242" spans="1:69" s="3" customFormat="1" ht="67.5" x14ac:dyDescent="0.25">
      <c r="A242" s="35" t="s">
        <v>1223</v>
      </c>
      <c r="B242" s="36" t="s">
        <v>1706</v>
      </c>
      <c r="C242" s="316" t="s">
        <v>824</v>
      </c>
      <c r="D242" s="316"/>
      <c r="E242" s="316"/>
      <c r="F242" s="35" t="s">
        <v>437</v>
      </c>
      <c r="G242" s="212">
        <v>1100</v>
      </c>
      <c r="H242" s="39">
        <v>48.46</v>
      </c>
      <c r="I242" s="39"/>
      <c r="J242" s="39">
        <v>48.46</v>
      </c>
      <c r="K242" s="37" t="s">
        <v>42</v>
      </c>
      <c r="L242" s="39">
        <v>456299.36</v>
      </c>
      <c r="M242" s="39"/>
      <c r="N242" s="40"/>
      <c r="O242" s="39">
        <v>456299.36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1"/>
        <v>546251.89072748832</v>
      </c>
      <c r="W242" s="159">
        <v>1.2</v>
      </c>
      <c r="X242" s="158">
        <f t="shared" si="12"/>
        <v>655502.26887298597</v>
      </c>
      <c r="Y242" s="181">
        <f t="shared" si="13"/>
        <v>595.91115352089628</v>
      </c>
      <c r="BP242" s="33"/>
      <c r="BQ242" s="41" t="s">
        <v>824</v>
      </c>
    </row>
    <row r="243" spans="1:69" s="3" customFormat="1" ht="67.5" x14ac:dyDescent="0.25">
      <c r="A243" s="35" t="s">
        <v>450</v>
      </c>
      <c r="B243" s="36" t="s">
        <v>2484</v>
      </c>
      <c r="C243" s="316" t="s">
        <v>2485</v>
      </c>
      <c r="D243" s="316"/>
      <c r="E243" s="316"/>
      <c r="F243" s="35" t="s">
        <v>437</v>
      </c>
      <c r="G243" s="212">
        <v>1100</v>
      </c>
      <c r="H243" s="39">
        <v>11.32</v>
      </c>
      <c r="I243" s="39"/>
      <c r="J243" s="39">
        <v>11.32</v>
      </c>
      <c r="K243" s="37" t="s">
        <v>42</v>
      </c>
      <c r="L243" s="39">
        <v>106589.12</v>
      </c>
      <c r="M243" s="39"/>
      <c r="N243" s="40"/>
      <c r="O243" s="39">
        <v>106589.12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1"/>
        <v>127601.55598504269</v>
      </c>
      <c r="W243" s="159">
        <v>1.2</v>
      </c>
      <c r="X243" s="158">
        <f t="shared" si="12"/>
        <v>153121.86718205124</v>
      </c>
      <c r="Y243" s="181">
        <f t="shared" si="13"/>
        <v>139.20169743822839</v>
      </c>
      <c r="BP243" s="33"/>
      <c r="BQ243" s="41" t="s">
        <v>2485</v>
      </c>
    </row>
    <row r="244" spans="1:69" s="3" customFormat="1" ht="67.5" x14ac:dyDescent="0.25">
      <c r="A244" s="35" t="s">
        <v>1474</v>
      </c>
      <c r="B244" s="36" t="s">
        <v>1726</v>
      </c>
      <c r="C244" s="316" t="s">
        <v>1727</v>
      </c>
      <c r="D244" s="316"/>
      <c r="E244" s="316"/>
      <c r="F244" s="35" t="s">
        <v>437</v>
      </c>
      <c r="G244" s="212">
        <v>3</v>
      </c>
      <c r="H244" s="39">
        <v>389.35</v>
      </c>
      <c r="I244" s="39"/>
      <c r="J244" s="39">
        <v>389.35</v>
      </c>
      <c r="K244" s="37" t="s">
        <v>42</v>
      </c>
      <c r="L244" s="39">
        <v>9998.51</v>
      </c>
      <c r="M244" s="39"/>
      <c r="N244" s="40"/>
      <c r="O244" s="39">
        <v>9998.51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1"/>
        <v>11969.565313345391</v>
      </c>
      <c r="W244" s="159">
        <v>1.2</v>
      </c>
      <c r="X244" s="158">
        <f t="shared" si="12"/>
        <v>14363.478376014469</v>
      </c>
      <c r="Y244" s="181">
        <f t="shared" si="13"/>
        <v>4787.8261253381561</v>
      </c>
      <c r="BP244" s="33"/>
      <c r="BQ244" s="41" t="s">
        <v>1727</v>
      </c>
    </row>
    <row r="245" spans="1:69" s="3" customFormat="1" ht="67.5" x14ac:dyDescent="0.25">
      <c r="A245" s="35" t="s">
        <v>462</v>
      </c>
      <c r="B245" s="36" t="s">
        <v>1754</v>
      </c>
      <c r="C245" s="316" t="s">
        <v>1755</v>
      </c>
      <c r="D245" s="316"/>
      <c r="E245" s="316"/>
      <c r="F245" s="35" t="s">
        <v>238</v>
      </c>
      <c r="G245" s="218">
        <v>5.0000000000000001E-3</v>
      </c>
      <c r="H245" s="39" t="s">
        <v>1756</v>
      </c>
      <c r="I245" s="39" t="s">
        <v>1757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1758</v>
      </c>
      <c r="O245" s="39">
        <v>9.32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1"/>
        <v>11.157297309336995</v>
      </c>
      <c r="W245" s="159">
        <v>1.2</v>
      </c>
      <c r="X245" s="158">
        <f t="shared" si="12"/>
        <v>13.388756771204394</v>
      </c>
      <c r="Y245" s="181">
        <f t="shared" si="13"/>
        <v>2677.7513542408788</v>
      </c>
      <c r="BP245" s="33"/>
      <c r="BQ245" s="41" t="s">
        <v>1755</v>
      </c>
    </row>
    <row r="246" spans="1:69" s="3" customFormat="1" ht="18.75" x14ac:dyDescent="0.25">
      <c r="A246" s="42"/>
      <c r="B246" s="43"/>
      <c r="C246" s="44" t="s">
        <v>1759</v>
      </c>
      <c r="D246" s="45"/>
      <c r="E246" s="45"/>
      <c r="F246" s="45"/>
      <c r="G246" s="206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</row>
    <row r="247" spans="1:69" s="3" customFormat="1" ht="18.75" x14ac:dyDescent="0.25">
      <c r="A247" s="47"/>
      <c r="B247" s="48"/>
      <c r="C247" s="48"/>
      <c r="D247" s="48"/>
      <c r="E247" s="49" t="s">
        <v>1760</v>
      </c>
      <c r="F247" s="49"/>
      <c r="G247" s="213"/>
      <c r="H247" s="51"/>
      <c r="I247" s="17"/>
      <c r="J247" s="17"/>
      <c r="K247" s="17"/>
      <c r="L247" s="52">
        <v>167.21</v>
      </c>
      <c r="M247" s="53"/>
      <c r="N247" s="53"/>
      <c r="O247" s="54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/>
    </row>
    <row r="248" spans="1:69" s="3" customFormat="1" ht="18.75" x14ac:dyDescent="0.25">
      <c r="A248" s="47"/>
      <c r="B248" s="48"/>
      <c r="C248" s="48"/>
      <c r="D248" s="48"/>
      <c r="E248" s="49" t="s">
        <v>1761</v>
      </c>
      <c r="F248" s="49"/>
      <c r="G248" s="213"/>
      <c r="H248" s="51"/>
      <c r="I248" s="17"/>
      <c r="J248" s="17"/>
      <c r="K248" s="17"/>
      <c r="L248" s="52">
        <v>87.91</v>
      </c>
      <c r="M248" s="53"/>
      <c r="N248" s="53"/>
      <c r="O248" s="54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x14ac:dyDescent="0.25">
      <c r="A249" s="47"/>
      <c r="B249" s="48"/>
      <c r="C249" s="48"/>
      <c r="D249" s="48"/>
      <c r="E249" s="49" t="s">
        <v>47</v>
      </c>
      <c r="F249" s="49"/>
      <c r="G249" s="213"/>
      <c r="H249" s="51"/>
      <c r="I249" s="17"/>
      <c r="J249" s="17"/>
      <c r="K249" s="17"/>
      <c r="L249" s="52">
        <v>439.06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67.5" x14ac:dyDescent="0.25">
      <c r="A250" s="35" t="s">
        <v>464</v>
      </c>
      <c r="B250" s="36" t="s">
        <v>2082</v>
      </c>
      <c r="C250" s="316" t="s">
        <v>1764</v>
      </c>
      <c r="D250" s="316"/>
      <c r="E250" s="316"/>
      <c r="F250" s="35" t="s">
        <v>2170</v>
      </c>
      <c r="G250" s="212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1"/>
        <v>6589.8445657469056</v>
      </c>
      <c r="W250" s="159">
        <v>1.2</v>
      </c>
      <c r="X250" s="158">
        <f t="shared" si="12"/>
        <v>7907.8134788962861</v>
      </c>
      <c r="Y250" s="181">
        <f t="shared" si="13"/>
        <v>7907.8134788962861</v>
      </c>
      <c r="BP250" s="33"/>
      <c r="BQ250" s="41" t="s">
        <v>1764</v>
      </c>
    </row>
    <row r="251" spans="1:69" s="3" customFormat="1" ht="18.75" x14ac:dyDescent="0.25">
      <c r="A251" s="313" t="s">
        <v>2486</v>
      </c>
      <c r="B251" s="314"/>
      <c r="C251" s="314"/>
      <c r="D251" s="314"/>
      <c r="E251" s="314"/>
      <c r="F251" s="314"/>
      <c r="G251" s="314"/>
      <c r="H251" s="314"/>
      <c r="I251" s="314"/>
      <c r="J251" s="314"/>
      <c r="K251" s="314"/>
      <c r="L251" s="314"/>
      <c r="M251" s="314"/>
      <c r="N251" s="314"/>
      <c r="O251" s="315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 t="s">
        <v>2486</v>
      </c>
      <c r="BQ251" s="41"/>
    </row>
    <row r="252" spans="1:69" s="3" customFormat="1" ht="67.5" x14ac:dyDescent="0.25">
      <c r="A252" s="35" t="s">
        <v>466</v>
      </c>
      <c r="B252" s="36" t="s">
        <v>737</v>
      </c>
      <c r="C252" s="316" t="s">
        <v>738</v>
      </c>
      <c r="D252" s="316"/>
      <c r="E252" s="316"/>
      <c r="F252" s="35" t="s">
        <v>739</v>
      </c>
      <c r="G252" s="216">
        <v>1.9</v>
      </c>
      <c r="H252" s="39" t="s">
        <v>2086</v>
      </c>
      <c r="I252" s="39" t="s">
        <v>741</v>
      </c>
      <c r="J252" s="39">
        <v>43.08</v>
      </c>
      <c r="K252" s="37" t="s">
        <v>42</v>
      </c>
      <c r="L252" s="39">
        <v>11295.77</v>
      </c>
      <c r="M252" s="39">
        <v>8907.32</v>
      </c>
      <c r="N252" s="40" t="s">
        <v>3765</v>
      </c>
      <c r="O252" s="39">
        <v>700.65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1"/>
        <v>838.77257079259266</v>
      </c>
      <c r="W252" s="159">
        <v>1.2</v>
      </c>
      <c r="X252" s="158">
        <f t="shared" si="12"/>
        <v>1006.5270849511112</v>
      </c>
      <c r="Y252" s="181">
        <f t="shared" si="13"/>
        <v>529.75109734269017</v>
      </c>
      <c r="BP252" s="33"/>
      <c r="BQ252" s="41" t="s">
        <v>738</v>
      </c>
    </row>
    <row r="253" spans="1:69" s="3" customFormat="1" ht="18.75" x14ac:dyDescent="0.25">
      <c r="A253" s="42"/>
      <c r="B253" s="43"/>
      <c r="C253" s="44" t="s">
        <v>3766</v>
      </c>
      <c r="D253" s="45"/>
      <c r="E253" s="45"/>
      <c r="F253" s="45"/>
      <c r="G253" s="206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18.75" x14ac:dyDescent="0.25">
      <c r="A254" s="47"/>
      <c r="B254" s="48"/>
      <c r="C254" s="48"/>
      <c r="D254" s="48"/>
      <c r="E254" s="49" t="s">
        <v>3767</v>
      </c>
      <c r="F254" s="49"/>
      <c r="G254" s="213"/>
      <c r="H254" s="51"/>
      <c r="I254" s="17"/>
      <c r="J254" s="17"/>
      <c r="K254" s="17"/>
      <c r="L254" s="52">
        <v>8874.56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</row>
    <row r="255" spans="1:69" s="3" customFormat="1" ht="18.75" x14ac:dyDescent="0.25">
      <c r="A255" s="47"/>
      <c r="B255" s="48"/>
      <c r="C255" s="48"/>
      <c r="D255" s="48"/>
      <c r="E255" s="49" t="s">
        <v>3768</v>
      </c>
      <c r="F255" s="49"/>
      <c r="G255" s="213"/>
      <c r="H255" s="51"/>
      <c r="I255" s="17"/>
      <c r="J255" s="17"/>
      <c r="K255" s="17"/>
      <c r="L255" s="52">
        <v>4666.01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</row>
    <row r="256" spans="1:69" s="3" customFormat="1" ht="18.75" x14ac:dyDescent="0.25">
      <c r="A256" s="47"/>
      <c r="B256" s="48"/>
      <c r="C256" s="48"/>
      <c r="D256" s="48"/>
      <c r="E256" s="49" t="s">
        <v>47</v>
      </c>
      <c r="F256" s="49"/>
      <c r="G256" s="213"/>
      <c r="H256" s="51"/>
      <c r="I256" s="17"/>
      <c r="J256" s="17"/>
      <c r="K256" s="17"/>
      <c r="L256" s="52">
        <v>24836.34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</row>
    <row r="257" spans="1:69" s="3" customFormat="1" ht="67.5" x14ac:dyDescent="0.25">
      <c r="A257" s="35" t="s">
        <v>469</v>
      </c>
      <c r="B257" s="36" t="s">
        <v>2742</v>
      </c>
      <c r="C257" s="316" t="s">
        <v>2093</v>
      </c>
      <c r="D257" s="316"/>
      <c r="E257" s="316"/>
      <c r="F257" s="35" t="s">
        <v>265</v>
      </c>
      <c r="G257" s="212">
        <v>306</v>
      </c>
      <c r="H257" s="39">
        <v>23.04</v>
      </c>
      <c r="I257" s="39"/>
      <c r="J257" s="39">
        <v>23.04</v>
      </c>
      <c r="K257" s="37" t="s">
        <v>42</v>
      </c>
      <c r="L257" s="39">
        <v>60350.05</v>
      </c>
      <c r="M257" s="39"/>
      <c r="N257" s="40"/>
      <c r="O257" s="39">
        <v>60350.05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1"/>
        <v>72247.151339415577</v>
      </c>
      <c r="W257" s="159">
        <v>1.2</v>
      </c>
      <c r="X257" s="158">
        <f t="shared" si="12"/>
        <v>86696.581607298693</v>
      </c>
      <c r="Y257" s="181">
        <f t="shared" si="13"/>
        <v>283.32216211535518</v>
      </c>
      <c r="BP257" s="33"/>
      <c r="BQ257" s="41" t="s">
        <v>2093</v>
      </c>
    </row>
    <row r="258" spans="1:69" s="3" customFormat="1" ht="18.75" x14ac:dyDescent="0.25">
      <c r="A258" s="42"/>
      <c r="B258" s="43"/>
      <c r="C258" s="44" t="s">
        <v>1334</v>
      </c>
      <c r="D258" s="45"/>
      <c r="E258" s="45"/>
      <c r="F258" s="45"/>
      <c r="G258" s="206"/>
      <c r="H258" s="45"/>
      <c r="I258" s="45"/>
      <c r="J258" s="45"/>
      <c r="K258" s="45"/>
      <c r="L258" s="45"/>
      <c r="M258" s="45"/>
      <c r="N258" s="45"/>
      <c r="O258" s="46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67.5" x14ac:dyDescent="0.25">
      <c r="A259" s="35" t="s">
        <v>478</v>
      </c>
      <c r="B259" s="36" t="s">
        <v>2142</v>
      </c>
      <c r="C259" s="316" t="s">
        <v>2147</v>
      </c>
      <c r="D259" s="316"/>
      <c r="E259" s="316"/>
      <c r="F259" s="35" t="s">
        <v>437</v>
      </c>
      <c r="G259" s="212">
        <v>6</v>
      </c>
      <c r="H259" s="39">
        <v>3350.24</v>
      </c>
      <c r="I259" s="39"/>
      <c r="J259" s="39">
        <v>3350.24</v>
      </c>
      <c r="K259" s="37" t="s">
        <v>42</v>
      </c>
      <c r="L259" s="39">
        <v>172068.33</v>
      </c>
      <c r="M259" s="39"/>
      <c r="N259" s="40"/>
      <c r="O259" s="39">
        <v>172068.33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1"/>
        <v>205989.00379089167</v>
      </c>
      <c r="W259" s="159">
        <v>1.2</v>
      </c>
      <c r="X259" s="158">
        <f t="shared" si="12"/>
        <v>247186.80454906999</v>
      </c>
      <c r="Y259" s="181">
        <f t="shared" si="13"/>
        <v>41197.800758178331</v>
      </c>
      <c r="BP259" s="33"/>
      <c r="BQ259" s="41" t="s">
        <v>2147</v>
      </c>
    </row>
    <row r="260" spans="1:69" s="3" customFormat="1" ht="67.5" x14ac:dyDescent="0.25">
      <c r="A260" s="35" t="s">
        <v>480</v>
      </c>
      <c r="B260" s="36" t="s">
        <v>2142</v>
      </c>
      <c r="C260" s="316" t="s">
        <v>2153</v>
      </c>
      <c r="D260" s="316"/>
      <c r="E260" s="316"/>
      <c r="F260" s="35" t="s">
        <v>437</v>
      </c>
      <c r="G260" s="212">
        <v>12</v>
      </c>
      <c r="H260" s="39">
        <v>17.04</v>
      </c>
      <c r="I260" s="39"/>
      <c r="J260" s="39">
        <v>17.04</v>
      </c>
      <c r="K260" s="37" t="s">
        <v>42</v>
      </c>
      <c r="L260" s="39">
        <v>1750.35</v>
      </c>
      <c r="M260" s="39"/>
      <c r="N260" s="40"/>
      <c r="O260" s="39">
        <v>1750.35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1"/>
        <v>2095.4050799783267</v>
      </c>
      <c r="W260" s="159">
        <v>1.2</v>
      </c>
      <c r="X260" s="158">
        <f t="shared" si="12"/>
        <v>2514.4860959739922</v>
      </c>
      <c r="Y260" s="181">
        <f t="shared" si="13"/>
        <v>209.54050799783269</v>
      </c>
      <c r="BP260" s="33"/>
      <c r="BQ260" s="41" t="s">
        <v>2153</v>
      </c>
    </row>
    <row r="261" spans="1:69" s="3" customFormat="1" ht="67.5" x14ac:dyDescent="0.25">
      <c r="A261" s="35" t="s">
        <v>482</v>
      </c>
      <c r="B261" s="36" t="s">
        <v>2142</v>
      </c>
      <c r="C261" s="316" t="s">
        <v>2155</v>
      </c>
      <c r="D261" s="316"/>
      <c r="E261" s="316"/>
      <c r="F261" s="35" t="s">
        <v>437</v>
      </c>
      <c r="G261" s="212">
        <v>12</v>
      </c>
      <c r="H261" s="39">
        <v>67.52</v>
      </c>
      <c r="I261" s="39"/>
      <c r="J261" s="39">
        <v>67.52</v>
      </c>
      <c r="K261" s="37" t="s">
        <v>42</v>
      </c>
      <c r="L261" s="39">
        <v>6935.65</v>
      </c>
      <c r="M261" s="39"/>
      <c r="N261" s="40"/>
      <c r="O261" s="39">
        <v>6935.65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1"/>
        <v>8302.9086999466872</v>
      </c>
      <c r="W261" s="159">
        <v>1.2</v>
      </c>
      <c r="X261" s="158">
        <f t="shared" si="12"/>
        <v>9963.4904399360239</v>
      </c>
      <c r="Y261" s="181">
        <f t="shared" si="13"/>
        <v>830.2908699946687</v>
      </c>
      <c r="BP261" s="33"/>
      <c r="BQ261" s="41" t="s">
        <v>2155</v>
      </c>
    </row>
    <row r="262" spans="1:69" s="3" customFormat="1" ht="67.5" x14ac:dyDescent="0.25">
      <c r="A262" s="35" t="s">
        <v>484</v>
      </c>
      <c r="B262" s="36" t="s">
        <v>2214</v>
      </c>
      <c r="C262" s="316" t="s">
        <v>2215</v>
      </c>
      <c r="D262" s="316"/>
      <c r="E262" s="316"/>
      <c r="F262" s="35" t="s">
        <v>739</v>
      </c>
      <c r="G262" s="216">
        <v>1.1000000000000001</v>
      </c>
      <c r="H262" s="39" t="s">
        <v>2216</v>
      </c>
      <c r="I262" s="39" t="s">
        <v>2217</v>
      </c>
      <c r="J262" s="39">
        <v>422.51</v>
      </c>
      <c r="K262" s="37" t="s">
        <v>42</v>
      </c>
      <c r="L262" s="39">
        <v>36552.68</v>
      </c>
      <c r="M262" s="39">
        <v>7111.43</v>
      </c>
      <c r="N262" s="40" t="s">
        <v>3769</v>
      </c>
      <c r="O262" s="39">
        <v>3978.35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1"/>
        <v>4762.6216470601739</v>
      </c>
      <c r="W262" s="159">
        <v>1.2</v>
      </c>
      <c r="X262" s="158">
        <f t="shared" si="12"/>
        <v>5715.1459764722085</v>
      </c>
      <c r="Y262" s="181">
        <f t="shared" si="13"/>
        <v>5195.5872513383711</v>
      </c>
      <c r="BP262" s="33"/>
      <c r="BQ262" s="41" t="s">
        <v>2215</v>
      </c>
    </row>
    <row r="263" spans="1:69" s="3" customFormat="1" ht="18.75" x14ac:dyDescent="0.25">
      <c r="A263" s="42"/>
      <c r="B263" s="43"/>
      <c r="C263" s="44" t="s">
        <v>2952</v>
      </c>
      <c r="D263" s="45"/>
      <c r="E263" s="45"/>
      <c r="F263" s="45"/>
      <c r="G263" s="206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18.75" x14ac:dyDescent="0.25">
      <c r="A264" s="47"/>
      <c r="B264" s="48"/>
      <c r="C264" s="48"/>
      <c r="D264" s="48"/>
      <c r="E264" s="49" t="s">
        <v>3770</v>
      </c>
      <c r="F264" s="49"/>
      <c r="G264" s="213"/>
      <c r="H264" s="51"/>
      <c r="I264" s="17"/>
      <c r="J264" s="17"/>
      <c r="K264" s="17"/>
      <c r="L264" s="52">
        <v>14249.28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</row>
    <row r="265" spans="1:69" s="3" customFormat="1" ht="18.75" x14ac:dyDescent="0.25">
      <c r="A265" s="47"/>
      <c r="B265" s="48"/>
      <c r="C265" s="48"/>
      <c r="D265" s="48"/>
      <c r="E265" s="49" t="s">
        <v>3771</v>
      </c>
      <c r="F265" s="49"/>
      <c r="G265" s="213"/>
      <c r="H265" s="51"/>
      <c r="I265" s="17"/>
      <c r="J265" s="17"/>
      <c r="K265" s="17"/>
      <c r="L265" s="52">
        <v>7491.89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</row>
    <row r="266" spans="1:69" s="3" customFormat="1" ht="18.75" x14ac:dyDescent="0.25">
      <c r="A266" s="47"/>
      <c r="B266" s="48"/>
      <c r="C266" s="48"/>
      <c r="D266" s="48"/>
      <c r="E266" s="49" t="s">
        <v>47</v>
      </c>
      <c r="F266" s="49"/>
      <c r="G266" s="213"/>
      <c r="H266" s="51"/>
      <c r="I266" s="17"/>
      <c r="J266" s="17"/>
      <c r="K266" s="17"/>
      <c r="L266" s="52">
        <v>58293.85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</row>
    <row r="267" spans="1:69" s="3" customFormat="1" ht="67.5" x14ac:dyDescent="0.25">
      <c r="A267" s="35" t="s">
        <v>486</v>
      </c>
      <c r="B267" s="36" t="s">
        <v>2223</v>
      </c>
      <c r="C267" s="316" t="s">
        <v>2495</v>
      </c>
      <c r="D267" s="316"/>
      <c r="E267" s="316"/>
      <c r="F267" s="35" t="s">
        <v>265</v>
      </c>
      <c r="G267" s="216">
        <v>112.2</v>
      </c>
      <c r="H267" s="39">
        <v>2.36</v>
      </c>
      <c r="I267" s="39"/>
      <c r="J267" s="39">
        <v>2.36</v>
      </c>
      <c r="K267" s="37" t="s">
        <v>42</v>
      </c>
      <c r="L267" s="39">
        <v>2266.62</v>
      </c>
      <c r="M267" s="39"/>
      <c r="N267" s="40"/>
      <c r="O267" s="39">
        <v>2266.62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1"/>
        <v>2713.4499170911386</v>
      </c>
      <c r="W267" s="159">
        <v>1.2</v>
      </c>
      <c r="X267" s="158">
        <f t="shared" si="12"/>
        <v>3256.1399005093663</v>
      </c>
      <c r="Y267" s="181">
        <f t="shared" si="13"/>
        <v>29.020854728247471</v>
      </c>
      <c r="BP267" s="33"/>
      <c r="BQ267" s="41" t="s">
        <v>2495</v>
      </c>
    </row>
    <row r="268" spans="1:69" s="3" customFormat="1" ht="18.75" x14ac:dyDescent="0.25">
      <c r="A268" s="42"/>
      <c r="B268" s="43"/>
      <c r="C268" s="44" t="s">
        <v>274</v>
      </c>
      <c r="D268" s="45"/>
      <c r="E268" s="45"/>
      <c r="F268" s="45"/>
      <c r="G268" s="206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</row>
    <row r="269" spans="1:69" s="3" customFormat="1" ht="67.5" x14ac:dyDescent="0.25">
      <c r="A269" s="35" t="s">
        <v>487</v>
      </c>
      <c r="B269" s="36" t="s">
        <v>2227</v>
      </c>
      <c r="C269" s="316" t="s">
        <v>2228</v>
      </c>
      <c r="D269" s="316"/>
      <c r="E269" s="316"/>
      <c r="F269" s="35" t="s">
        <v>437</v>
      </c>
      <c r="G269" s="212">
        <v>10</v>
      </c>
      <c r="H269" s="39">
        <v>0.41</v>
      </c>
      <c r="I269" s="39"/>
      <c r="J269" s="39">
        <v>0.41</v>
      </c>
      <c r="K269" s="37" t="s">
        <v>42</v>
      </c>
      <c r="L269" s="39">
        <v>35.1</v>
      </c>
      <c r="M269" s="39"/>
      <c r="N269" s="40"/>
      <c r="O269" s="39">
        <v>35.1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1"/>
        <v>42.019435145679026</v>
      </c>
      <c r="W269" s="159">
        <v>1.2</v>
      </c>
      <c r="X269" s="158">
        <f t="shared" si="12"/>
        <v>50.423322174814828</v>
      </c>
      <c r="Y269" s="181">
        <f t="shared" si="13"/>
        <v>5.0423322174814826</v>
      </c>
      <c r="BP269" s="33"/>
      <c r="BQ269" s="41" t="s">
        <v>2228</v>
      </c>
    </row>
    <row r="270" spans="1:69" s="3" customFormat="1" ht="67.5" x14ac:dyDescent="0.25">
      <c r="A270" s="35" t="s">
        <v>488</v>
      </c>
      <c r="B270" s="36" t="s">
        <v>2227</v>
      </c>
      <c r="C270" s="316" t="s">
        <v>2230</v>
      </c>
      <c r="D270" s="316"/>
      <c r="E270" s="316"/>
      <c r="F270" s="35" t="s">
        <v>437</v>
      </c>
      <c r="G270" s="212">
        <v>10</v>
      </c>
      <c r="H270" s="39">
        <v>0.88</v>
      </c>
      <c r="I270" s="39"/>
      <c r="J270" s="39">
        <v>0.88</v>
      </c>
      <c r="K270" s="37" t="s">
        <v>42</v>
      </c>
      <c r="L270" s="39">
        <v>75.33</v>
      </c>
      <c r="M270" s="39"/>
      <c r="N270" s="40"/>
      <c r="O270" s="39">
        <v>75.33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1"/>
        <v>90.180172351111139</v>
      </c>
      <c r="W270" s="159">
        <v>1.2</v>
      </c>
      <c r="X270" s="158">
        <f t="shared" si="12"/>
        <v>108.21620682133336</v>
      </c>
      <c r="Y270" s="181">
        <f t="shared" si="13"/>
        <v>10.821620682133336</v>
      </c>
      <c r="BP270" s="33"/>
      <c r="BQ270" s="41" t="s">
        <v>2230</v>
      </c>
    </row>
    <row r="271" spans="1:69" s="3" customFormat="1" ht="67.5" x14ac:dyDescent="0.25">
      <c r="A271" s="35" t="s">
        <v>490</v>
      </c>
      <c r="B271" s="36" t="s">
        <v>2194</v>
      </c>
      <c r="C271" s="316" t="s">
        <v>2195</v>
      </c>
      <c r="D271" s="316"/>
      <c r="E271" s="316"/>
      <c r="F271" s="35" t="s">
        <v>437</v>
      </c>
      <c r="G271" s="212">
        <v>200</v>
      </c>
      <c r="H271" s="39">
        <v>2.74</v>
      </c>
      <c r="I271" s="39"/>
      <c r="J271" s="39">
        <v>2.74</v>
      </c>
      <c r="K271" s="37" t="s">
        <v>42</v>
      </c>
      <c r="L271" s="39">
        <v>4690.88</v>
      </c>
      <c r="M271" s="39"/>
      <c r="N271" s="40"/>
      <c r="O271" s="39">
        <v>4690.88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1"/>
        <v>5615.6161805174588</v>
      </c>
      <c r="W271" s="159">
        <v>1.2</v>
      </c>
      <c r="X271" s="158">
        <f t="shared" si="12"/>
        <v>6738.7394166209506</v>
      </c>
      <c r="Y271" s="181">
        <f t="shared" si="13"/>
        <v>33.693697083104752</v>
      </c>
      <c r="BP271" s="33"/>
      <c r="BQ271" s="41" t="s">
        <v>2195</v>
      </c>
    </row>
    <row r="272" spans="1:69" s="3" customFormat="1" ht="67.5" x14ac:dyDescent="0.25">
      <c r="A272" s="35" t="s">
        <v>492</v>
      </c>
      <c r="B272" s="36" t="s">
        <v>2194</v>
      </c>
      <c r="C272" s="316" t="s">
        <v>2197</v>
      </c>
      <c r="D272" s="316"/>
      <c r="E272" s="316"/>
      <c r="F272" s="35" t="s">
        <v>437</v>
      </c>
      <c r="G272" s="212">
        <v>30</v>
      </c>
      <c r="H272" s="39">
        <v>3.52</v>
      </c>
      <c r="I272" s="39"/>
      <c r="J272" s="39">
        <v>3.52</v>
      </c>
      <c r="K272" s="37" t="s">
        <v>42</v>
      </c>
      <c r="L272" s="39">
        <v>903.94</v>
      </c>
      <c r="M272" s="39"/>
      <c r="N272" s="40"/>
      <c r="O272" s="39">
        <v>903.94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1"/>
        <v>1082.1381255152451</v>
      </c>
      <c r="W272" s="159">
        <v>1.2</v>
      </c>
      <c r="X272" s="158">
        <f t="shared" si="12"/>
        <v>1298.565750618294</v>
      </c>
      <c r="Y272" s="181">
        <f t="shared" si="13"/>
        <v>43.285525020609803</v>
      </c>
      <c r="BP272" s="33"/>
      <c r="BQ272" s="41" t="s">
        <v>2197</v>
      </c>
    </row>
    <row r="273" spans="1:69" s="3" customFormat="1" ht="67.5" x14ac:dyDescent="0.25">
      <c r="A273" s="35" t="s">
        <v>493</v>
      </c>
      <c r="B273" s="36" t="s">
        <v>2207</v>
      </c>
      <c r="C273" s="316" t="s">
        <v>2208</v>
      </c>
      <c r="D273" s="316"/>
      <c r="E273" s="316"/>
      <c r="F273" s="35" t="s">
        <v>265</v>
      </c>
      <c r="G273" s="212">
        <v>100</v>
      </c>
      <c r="H273" s="39">
        <v>25.52</v>
      </c>
      <c r="I273" s="39"/>
      <c r="J273" s="39">
        <v>25.52</v>
      </c>
      <c r="K273" s="37" t="s">
        <v>42</v>
      </c>
      <c r="L273" s="39">
        <v>21845.119999999999</v>
      </c>
      <c r="M273" s="39"/>
      <c r="N273" s="40"/>
      <c r="O273" s="39">
        <v>21845.119999999999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1"/>
        <v>26151.555643577656</v>
      </c>
      <c r="W273" s="159">
        <v>1.2</v>
      </c>
      <c r="X273" s="158">
        <f t="shared" si="12"/>
        <v>31381.866772293186</v>
      </c>
      <c r="Y273" s="181">
        <f t="shared" si="13"/>
        <v>313.81866772293188</v>
      </c>
      <c r="BP273" s="33"/>
      <c r="BQ273" s="41" t="s">
        <v>2208</v>
      </c>
    </row>
    <row r="274" spans="1:69" s="3" customFormat="1" ht="67.5" x14ac:dyDescent="0.25">
      <c r="A274" s="35" t="s">
        <v>494</v>
      </c>
      <c r="B274" s="36" t="s">
        <v>2204</v>
      </c>
      <c r="C274" s="316" t="s">
        <v>2205</v>
      </c>
      <c r="D274" s="316"/>
      <c r="E274" s="316"/>
      <c r="F274" s="35" t="s">
        <v>437</v>
      </c>
      <c r="G274" s="212">
        <v>300</v>
      </c>
      <c r="H274" s="39">
        <v>10.130000000000001</v>
      </c>
      <c r="I274" s="39"/>
      <c r="J274" s="39">
        <v>10.130000000000001</v>
      </c>
      <c r="K274" s="37" t="s">
        <v>42</v>
      </c>
      <c r="L274" s="39">
        <v>26013.84</v>
      </c>
      <c r="M274" s="39"/>
      <c r="N274" s="40"/>
      <c r="O274" s="39">
        <v>26013.84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1"/>
        <v>31142.075862395181</v>
      </c>
      <c r="W274" s="159">
        <v>1.2</v>
      </c>
      <c r="X274" s="158">
        <f t="shared" si="12"/>
        <v>37370.491034874212</v>
      </c>
      <c r="Y274" s="181">
        <f t="shared" si="13"/>
        <v>124.56830344958071</v>
      </c>
      <c r="BP274" s="33"/>
      <c r="BQ274" s="41" t="s">
        <v>2205</v>
      </c>
    </row>
    <row r="275" spans="1:69" s="3" customFormat="1" ht="67.5" x14ac:dyDescent="0.25">
      <c r="A275" s="35" t="s">
        <v>495</v>
      </c>
      <c r="B275" s="36" t="s">
        <v>324</v>
      </c>
      <c r="C275" s="316" t="s">
        <v>325</v>
      </c>
      <c r="D275" s="316"/>
      <c r="E275" s="316"/>
      <c r="F275" s="35" t="s">
        <v>326</v>
      </c>
      <c r="G275" s="212">
        <v>2</v>
      </c>
      <c r="H275" s="39" t="s">
        <v>1204</v>
      </c>
      <c r="I275" s="39"/>
      <c r="J275" s="39">
        <v>1.55</v>
      </c>
      <c r="K275" s="37" t="s">
        <v>42</v>
      </c>
      <c r="L275" s="39">
        <v>385.65</v>
      </c>
      <c r="M275" s="39">
        <v>359.11</v>
      </c>
      <c r="N275" s="40"/>
      <c r="O275" s="39">
        <v>26.54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1"/>
        <v>31.771960363712854</v>
      </c>
      <c r="W275" s="159">
        <v>1.2</v>
      </c>
      <c r="X275" s="158">
        <f t="shared" si="12"/>
        <v>38.12635243645542</v>
      </c>
      <c r="Y275" s="181">
        <f t="shared" si="13"/>
        <v>19.06317621822771</v>
      </c>
      <c r="BP275" s="33"/>
      <c r="BQ275" s="41" t="s">
        <v>325</v>
      </c>
    </row>
    <row r="276" spans="1:69" s="3" customFormat="1" ht="18.75" x14ac:dyDescent="0.25">
      <c r="A276" s="47"/>
      <c r="B276" s="48"/>
      <c r="C276" s="48"/>
      <c r="D276" s="48"/>
      <c r="E276" s="49" t="s">
        <v>2753</v>
      </c>
      <c r="F276" s="49"/>
      <c r="G276" s="213"/>
      <c r="H276" s="51"/>
      <c r="I276" s="17"/>
      <c r="J276" s="17"/>
      <c r="K276" s="17"/>
      <c r="L276" s="52">
        <v>348.34</v>
      </c>
      <c r="M276" s="53"/>
      <c r="N276" s="53"/>
      <c r="O276" s="54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</row>
    <row r="277" spans="1:69" s="3" customFormat="1" ht="18.75" x14ac:dyDescent="0.25">
      <c r="A277" s="47"/>
      <c r="B277" s="48"/>
      <c r="C277" s="48"/>
      <c r="D277" s="48"/>
      <c r="E277" s="49" t="s">
        <v>2754</v>
      </c>
      <c r="F277" s="49"/>
      <c r="G277" s="213"/>
      <c r="H277" s="51"/>
      <c r="I277" s="17"/>
      <c r="J277" s="17"/>
      <c r="K277" s="17"/>
      <c r="L277" s="52">
        <v>183.15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</row>
    <row r="278" spans="1:69" s="3" customFormat="1" ht="18.75" x14ac:dyDescent="0.25">
      <c r="A278" s="47"/>
      <c r="B278" s="48"/>
      <c r="C278" s="48"/>
      <c r="D278" s="48"/>
      <c r="E278" s="49" t="s">
        <v>47</v>
      </c>
      <c r="F278" s="49"/>
      <c r="G278" s="213"/>
      <c r="H278" s="51"/>
      <c r="I278" s="17"/>
      <c r="J278" s="17"/>
      <c r="K278" s="17"/>
      <c r="L278" s="52">
        <v>917.14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</row>
    <row r="279" spans="1:69" s="3" customFormat="1" ht="67.5" x14ac:dyDescent="0.25">
      <c r="A279" s="35" t="s">
        <v>496</v>
      </c>
      <c r="B279" s="36" t="s">
        <v>2496</v>
      </c>
      <c r="C279" s="316" t="s">
        <v>2497</v>
      </c>
      <c r="D279" s="316"/>
      <c r="E279" s="316"/>
      <c r="F279" s="35" t="s">
        <v>437</v>
      </c>
      <c r="G279" s="212">
        <v>2</v>
      </c>
      <c r="H279" s="39">
        <v>56.6</v>
      </c>
      <c r="I279" s="39"/>
      <c r="J279" s="39">
        <v>56.6</v>
      </c>
      <c r="K279" s="37" t="s">
        <v>42</v>
      </c>
      <c r="L279" s="39">
        <v>968.99</v>
      </c>
      <c r="M279" s="39"/>
      <c r="N279" s="40"/>
      <c r="O279" s="39">
        <v>968.99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1"/>
        <v>1160.0117510487612</v>
      </c>
      <c r="W279" s="159">
        <v>1.2</v>
      </c>
      <c r="X279" s="158">
        <f t="shared" si="12"/>
        <v>1392.0141012585134</v>
      </c>
      <c r="Y279" s="181">
        <f t="shared" si="13"/>
        <v>696.0070506292567</v>
      </c>
      <c r="BP279" s="33"/>
      <c r="BQ279" s="41" t="s">
        <v>2497</v>
      </c>
    </row>
    <row r="280" spans="1:69" s="3" customFormat="1" ht="67.5" x14ac:dyDescent="0.25">
      <c r="A280" s="35" t="s">
        <v>498</v>
      </c>
      <c r="B280" s="36" t="s">
        <v>1523</v>
      </c>
      <c r="C280" s="316" t="s">
        <v>1524</v>
      </c>
      <c r="D280" s="316"/>
      <c r="E280" s="316"/>
      <c r="F280" s="35" t="s">
        <v>238</v>
      </c>
      <c r="G280" s="215">
        <v>0.75</v>
      </c>
      <c r="H280" s="39" t="s">
        <v>1525</v>
      </c>
      <c r="I280" s="39" t="s">
        <v>1526</v>
      </c>
      <c r="J280" s="39">
        <v>603.04999999999995</v>
      </c>
      <c r="K280" s="37" t="s">
        <v>42</v>
      </c>
      <c r="L280" s="39">
        <v>15210.65</v>
      </c>
      <c r="M280" s="39">
        <v>9618.1200000000008</v>
      </c>
      <c r="N280" s="40" t="s">
        <v>3399</v>
      </c>
      <c r="O280" s="39">
        <v>3871.58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1"/>
        <v>4634.8035533136181</v>
      </c>
      <c r="W280" s="159">
        <v>1.2</v>
      </c>
      <c r="X280" s="158">
        <f t="shared" si="12"/>
        <v>5561.7642639763417</v>
      </c>
      <c r="Y280" s="181">
        <f t="shared" si="13"/>
        <v>7415.6856853017889</v>
      </c>
      <c r="BP280" s="33"/>
      <c r="BQ280" s="41" t="s">
        <v>1524</v>
      </c>
    </row>
    <row r="281" spans="1:69" s="3" customFormat="1" ht="18.75" x14ac:dyDescent="0.25">
      <c r="A281" s="42"/>
      <c r="B281" s="43"/>
      <c r="C281" s="44" t="s">
        <v>3400</v>
      </c>
      <c r="D281" s="45"/>
      <c r="E281" s="45"/>
      <c r="F281" s="45"/>
      <c r="G281" s="206"/>
      <c r="H281" s="45"/>
      <c r="I281" s="45"/>
      <c r="J281" s="45"/>
      <c r="K281" s="45"/>
      <c r="L281" s="45"/>
      <c r="M281" s="45"/>
      <c r="N281" s="45"/>
      <c r="O281" s="46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</row>
    <row r="282" spans="1:69" s="3" customFormat="1" ht="18.75" x14ac:dyDescent="0.25">
      <c r="A282" s="47"/>
      <c r="B282" s="48"/>
      <c r="C282" s="48"/>
      <c r="D282" s="48"/>
      <c r="E282" s="49" t="s">
        <v>3401</v>
      </c>
      <c r="F282" s="49"/>
      <c r="G282" s="213"/>
      <c r="H282" s="51"/>
      <c r="I282" s="17"/>
      <c r="J282" s="17"/>
      <c r="K282" s="17"/>
      <c r="L282" s="52">
        <v>9412.89</v>
      </c>
      <c r="M282" s="53"/>
      <c r="N282" s="53"/>
      <c r="O282" s="54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P282" s="33"/>
      <c r="BQ282" s="41"/>
    </row>
    <row r="283" spans="1:69" s="3" customFormat="1" ht="18.75" x14ac:dyDescent="0.25">
      <c r="A283" s="47"/>
      <c r="B283" s="48"/>
      <c r="C283" s="48"/>
      <c r="D283" s="48"/>
      <c r="E283" s="49" t="s">
        <v>3402</v>
      </c>
      <c r="F283" s="49"/>
      <c r="G283" s="213"/>
      <c r="H283" s="51"/>
      <c r="I283" s="17"/>
      <c r="J283" s="17"/>
      <c r="K283" s="17"/>
      <c r="L283" s="52">
        <v>4949.05</v>
      </c>
      <c r="M283" s="53"/>
      <c r="N283" s="53"/>
      <c r="O283" s="54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</row>
    <row r="284" spans="1:69" s="3" customFormat="1" ht="18.75" x14ac:dyDescent="0.25">
      <c r="A284" s="47"/>
      <c r="B284" s="48"/>
      <c r="C284" s="48"/>
      <c r="D284" s="48"/>
      <c r="E284" s="49" t="s">
        <v>47</v>
      </c>
      <c r="F284" s="49"/>
      <c r="G284" s="213"/>
      <c r="H284" s="51"/>
      <c r="I284" s="17"/>
      <c r="J284" s="17"/>
      <c r="K284" s="17"/>
      <c r="L284" s="52">
        <v>29572.59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</row>
    <row r="285" spans="1:69" s="3" customFormat="1" ht="67.5" x14ac:dyDescent="0.25">
      <c r="A285" s="35" t="s">
        <v>500</v>
      </c>
      <c r="B285" s="36" t="s">
        <v>2045</v>
      </c>
      <c r="C285" s="316" t="s">
        <v>2501</v>
      </c>
      <c r="D285" s="316"/>
      <c r="E285" s="316"/>
      <c r="F285" s="35" t="s">
        <v>265</v>
      </c>
      <c r="G285" s="215">
        <v>77.25</v>
      </c>
      <c r="H285" s="39">
        <v>472.96</v>
      </c>
      <c r="I285" s="39"/>
      <c r="J285" s="39">
        <v>472.96</v>
      </c>
      <c r="K285" s="37" t="s">
        <v>42</v>
      </c>
      <c r="L285" s="39">
        <v>312749.53000000003</v>
      </c>
      <c r="M285" s="39"/>
      <c r="N285" s="40"/>
      <c r="O285" s="39">
        <v>312749.53000000003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1"/>
        <v>374403.37870873488</v>
      </c>
      <c r="W285" s="159">
        <v>1.2</v>
      </c>
      <c r="X285" s="158">
        <f t="shared" si="12"/>
        <v>449284.05445048184</v>
      </c>
      <c r="Y285" s="181">
        <f t="shared" si="13"/>
        <v>5815.9748148929684</v>
      </c>
      <c r="BP285" s="33"/>
      <c r="BQ285" s="41" t="s">
        <v>2501</v>
      </c>
    </row>
    <row r="286" spans="1:69" s="3" customFormat="1" ht="18.75" x14ac:dyDescent="0.25">
      <c r="A286" s="42"/>
      <c r="B286" s="43"/>
      <c r="C286" s="44" t="s">
        <v>3403</v>
      </c>
      <c r="D286" s="45"/>
      <c r="E286" s="45"/>
      <c r="F286" s="45"/>
      <c r="G286" s="206"/>
      <c r="H286" s="45"/>
      <c r="I286" s="45"/>
      <c r="J286" s="45"/>
      <c r="K286" s="45"/>
      <c r="L286" s="45"/>
      <c r="M286" s="45"/>
      <c r="N286" s="45"/>
      <c r="O286" s="46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P286" s="33"/>
      <c r="BQ286" s="41"/>
    </row>
    <row r="287" spans="1:69" s="3" customFormat="1" ht="18.75" x14ac:dyDescent="0.25">
      <c r="A287" s="313" t="s">
        <v>2502</v>
      </c>
      <c r="B287" s="314"/>
      <c r="C287" s="314"/>
      <c r="D287" s="314"/>
      <c r="E287" s="314"/>
      <c r="F287" s="314"/>
      <c r="G287" s="314"/>
      <c r="H287" s="314"/>
      <c r="I287" s="314"/>
      <c r="J287" s="314"/>
      <c r="K287" s="314"/>
      <c r="L287" s="314"/>
      <c r="M287" s="314"/>
      <c r="N287" s="314"/>
      <c r="O287" s="315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 t="s">
        <v>2502</v>
      </c>
      <c r="BQ287" s="41"/>
    </row>
    <row r="288" spans="1:69" s="3" customFormat="1" ht="67.5" x14ac:dyDescent="0.25">
      <c r="A288" s="35" t="s">
        <v>502</v>
      </c>
      <c r="B288" s="36" t="s">
        <v>1483</v>
      </c>
      <c r="C288" s="316" t="s">
        <v>1484</v>
      </c>
      <c r="D288" s="316"/>
      <c r="E288" s="316"/>
      <c r="F288" s="35" t="s">
        <v>374</v>
      </c>
      <c r="G288" s="219">
        <v>0.40472399999999997</v>
      </c>
      <c r="H288" s="39" t="s">
        <v>1485</v>
      </c>
      <c r="I288" s="39" t="s">
        <v>1486</v>
      </c>
      <c r="J288" s="39">
        <v>74.510000000000005</v>
      </c>
      <c r="K288" s="37" t="s">
        <v>42</v>
      </c>
      <c r="L288" s="39">
        <v>11540.35</v>
      </c>
      <c r="M288" s="39">
        <v>9124.85</v>
      </c>
      <c r="N288" s="40" t="s">
        <v>3772</v>
      </c>
      <c r="O288" s="39">
        <v>258.10000000000002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ref="V288:V348" si="14">O288*P288*Q288*R288*S288*T288*U288</f>
        <v>308.98051883475091</v>
      </c>
      <c r="W288" s="159">
        <v>1.2</v>
      </c>
      <c r="X288" s="158">
        <f t="shared" ref="X288:X348" si="15">V288*W288</f>
        <v>370.77662260170109</v>
      </c>
      <c r="Y288" s="181">
        <f t="shared" ref="Y288:Y348" si="16">X288/G288</f>
        <v>916.1221538670826</v>
      </c>
      <c r="BP288" s="33"/>
      <c r="BQ288" s="41" t="s">
        <v>1484</v>
      </c>
    </row>
    <row r="289" spans="1:69" s="3" customFormat="1" ht="18.75" x14ac:dyDescent="0.25">
      <c r="A289" s="42"/>
      <c r="B289" s="43"/>
      <c r="C289" s="44" t="s">
        <v>3773</v>
      </c>
      <c r="D289" s="45"/>
      <c r="E289" s="45"/>
      <c r="F289" s="45"/>
      <c r="G289" s="206"/>
      <c r="H289" s="45"/>
      <c r="I289" s="45"/>
      <c r="J289" s="45"/>
      <c r="K289" s="45"/>
      <c r="L289" s="45"/>
      <c r="M289" s="45"/>
      <c r="N289" s="45"/>
      <c r="O289" s="46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47"/>
      <c r="B290" s="48"/>
      <c r="C290" s="48"/>
      <c r="D290" s="48"/>
      <c r="E290" s="49" t="s">
        <v>3774</v>
      </c>
      <c r="F290" s="49"/>
      <c r="G290" s="213"/>
      <c r="H290" s="51"/>
      <c r="I290" s="17"/>
      <c r="J290" s="17"/>
      <c r="K290" s="17"/>
      <c r="L290" s="52">
        <v>9162.9699999999993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69" s="3" customFormat="1" ht="18.75" x14ac:dyDescent="0.25">
      <c r="A291" s="47"/>
      <c r="B291" s="48"/>
      <c r="C291" s="48"/>
      <c r="D291" s="48"/>
      <c r="E291" s="49" t="s">
        <v>3775</v>
      </c>
      <c r="F291" s="49"/>
      <c r="G291" s="213"/>
      <c r="H291" s="51"/>
      <c r="I291" s="17"/>
      <c r="J291" s="17"/>
      <c r="K291" s="17"/>
      <c r="L291" s="52">
        <v>4817.6400000000003</v>
      </c>
      <c r="M291" s="53"/>
      <c r="N291" s="53"/>
      <c r="O291" s="54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</row>
    <row r="292" spans="1:69" s="3" customFormat="1" ht="18.75" x14ac:dyDescent="0.25">
      <c r="A292" s="47"/>
      <c r="B292" s="48"/>
      <c r="C292" s="48"/>
      <c r="D292" s="48"/>
      <c r="E292" s="49" t="s">
        <v>47</v>
      </c>
      <c r="F292" s="49"/>
      <c r="G292" s="213"/>
      <c r="H292" s="51"/>
      <c r="I292" s="17"/>
      <c r="J292" s="17"/>
      <c r="K292" s="17"/>
      <c r="L292" s="52">
        <v>25520.959999999999</v>
      </c>
      <c r="M292" s="53"/>
      <c r="N292" s="53"/>
      <c r="O292" s="54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69" s="3" customFormat="1" ht="67.5" x14ac:dyDescent="0.25">
      <c r="A293" s="35" t="s">
        <v>504</v>
      </c>
      <c r="B293" s="36" t="s">
        <v>1467</v>
      </c>
      <c r="C293" s="316" t="s">
        <v>2507</v>
      </c>
      <c r="D293" s="316"/>
      <c r="E293" s="316"/>
      <c r="F293" s="35" t="s">
        <v>437</v>
      </c>
      <c r="G293" s="212">
        <v>10</v>
      </c>
      <c r="H293" s="39">
        <v>2307.83</v>
      </c>
      <c r="I293" s="39"/>
      <c r="J293" s="39">
        <v>2307.83</v>
      </c>
      <c r="K293" s="37" t="s">
        <v>42</v>
      </c>
      <c r="L293" s="39">
        <v>197550.25</v>
      </c>
      <c r="M293" s="39"/>
      <c r="N293" s="40"/>
      <c r="O293" s="39">
        <v>197550.25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4"/>
        <v>236494.29965491957</v>
      </c>
      <c r="W293" s="159">
        <v>1.2</v>
      </c>
      <c r="X293" s="158">
        <f t="shared" si="15"/>
        <v>283793.15958590346</v>
      </c>
      <c r="Y293" s="181">
        <f t="shared" si="16"/>
        <v>28379.315958590345</v>
      </c>
      <c r="BP293" s="33"/>
      <c r="BQ293" s="41" t="s">
        <v>2507</v>
      </c>
    </row>
    <row r="294" spans="1:69" s="3" customFormat="1" ht="18.75" x14ac:dyDescent="0.25">
      <c r="A294" s="42"/>
      <c r="B294" s="43"/>
      <c r="C294" s="44" t="s">
        <v>2510</v>
      </c>
      <c r="D294" s="45"/>
      <c r="E294" s="45"/>
      <c r="F294" s="45"/>
      <c r="G294" s="206"/>
      <c r="H294" s="45"/>
      <c r="I294" s="45"/>
      <c r="J294" s="45"/>
      <c r="K294" s="45"/>
      <c r="L294" s="45"/>
      <c r="M294" s="45"/>
      <c r="N294" s="45"/>
      <c r="O294" s="46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69" s="3" customFormat="1" ht="67.5" x14ac:dyDescent="0.25">
      <c r="A295" s="35" t="s">
        <v>506</v>
      </c>
      <c r="B295" s="36" t="s">
        <v>1467</v>
      </c>
      <c r="C295" s="316" t="s">
        <v>2509</v>
      </c>
      <c r="D295" s="316"/>
      <c r="E295" s="316"/>
      <c r="F295" s="35" t="s">
        <v>437</v>
      </c>
      <c r="G295" s="212">
        <v>84</v>
      </c>
      <c r="H295" s="39">
        <v>2143.1</v>
      </c>
      <c r="I295" s="39"/>
      <c r="J295" s="39">
        <v>2143.1</v>
      </c>
      <c r="K295" s="37" t="s">
        <v>42</v>
      </c>
      <c r="L295" s="39">
        <v>1540974.62</v>
      </c>
      <c r="M295" s="39"/>
      <c r="N295" s="40"/>
      <c r="O295" s="39">
        <v>1540974.62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4"/>
        <v>1844754.5044509226</v>
      </c>
      <c r="W295" s="159">
        <v>1.2</v>
      </c>
      <c r="X295" s="158">
        <f t="shared" si="15"/>
        <v>2213705.4053411069</v>
      </c>
      <c r="Y295" s="181">
        <f t="shared" si="16"/>
        <v>26353.63577787032</v>
      </c>
      <c r="BP295" s="33"/>
      <c r="BQ295" s="41" t="s">
        <v>2509</v>
      </c>
    </row>
    <row r="296" spans="1:69" s="3" customFormat="1" ht="18.75" x14ac:dyDescent="0.25">
      <c r="A296" s="42"/>
      <c r="B296" s="43"/>
      <c r="C296" s="44" t="s">
        <v>3776</v>
      </c>
      <c r="D296" s="45"/>
      <c r="E296" s="45"/>
      <c r="F296" s="45"/>
      <c r="G296" s="206"/>
      <c r="H296" s="45"/>
      <c r="I296" s="45"/>
      <c r="J296" s="45"/>
      <c r="K296" s="45"/>
      <c r="L296" s="45"/>
      <c r="M296" s="45"/>
      <c r="N296" s="45"/>
      <c r="O296" s="46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P296" s="33"/>
      <c r="BQ296" s="41"/>
    </row>
    <row r="297" spans="1:69" s="3" customFormat="1" ht="67.5" x14ac:dyDescent="0.25">
      <c r="A297" s="35" t="s">
        <v>508</v>
      </c>
      <c r="B297" s="36" t="s">
        <v>1467</v>
      </c>
      <c r="C297" s="316" t="s">
        <v>2511</v>
      </c>
      <c r="D297" s="316"/>
      <c r="E297" s="316"/>
      <c r="F297" s="35" t="s">
        <v>437</v>
      </c>
      <c r="G297" s="212">
        <v>3</v>
      </c>
      <c r="H297" s="39">
        <v>1156.1300000000001</v>
      </c>
      <c r="I297" s="39"/>
      <c r="J297" s="39">
        <v>1156.1300000000001</v>
      </c>
      <c r="K297" s="37" t="s">
        <v>42</v>
      </c>
      <c r="L297" s="39">
        <v>29689.42</v>
      </c>
      <c r="M297" s="39"/>
      <c r="N297" s="40"/>
      <c r="O297" s="39">
        <v>29689.42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4"/>
        <v>35542.240974439468</v>
      </c>
      <c r="W297" s="159">
        <v>1.2</v>
      </c>
      <c r="X297" s="158">
        <f t="shared" si="15"/>
        <v>42650.689169327357</v>
      </c>
      <c r="Y297" s="181">
        <f t="shared" si="16"/>
        <v>14216.896389775786</v>
      </c>
      <c r="BP297" s="33"/>
      <c r="BQ297" s="41" t="s">
        <v>2511</v>
      </c>
    </row>
    <row r="298" spans="1:69" s="3" customFormat="1" ht="67.5" x14ac:dyDescent="0.25">
      <c r="A298" s="35" t="s">
        <v>510</v>
      </c>
      <c r="B298" s="36" t="s">
        <v>1467</v>
      </c>
      <c r="C298" s="316" t="s">
        <v>2512</v>
      </c>
      <c r="D298" s="316"/>
      <c r="E298" s="316"/>
      <c r="F298" s="35" t="s">
        <v>437</v>
      </c>
      <c r="G298" s="212">
        <v>16</v>
      </c>
      <c r="H298" s="39">
        <v>970.33</v>
      </c>
      <c r="I298" s="39"/>
      <c r="J298" s="39">
        <v>970.33</v>
      </c>
      <c r="K298" s="37" t="s">
        <v>42</v>
      </c>
      <c r="L298" s="39">
        <v>132896.4</v>
      </c>
      <c r="M298" s="39"/>
      <c r="N298" s="40"/>
      <c r="O298" s="39">
        <v>132896.4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4"/>
        <v>159094.91911379536</v>
      </c>
      <c r="W298" s="159">
        <v>1.2</v>
      </c>
      <c r="X298" s="158">
        <f t="shared" si="15"/>
        <v>190913.90293655443</v>
      </c>
      <c r="Y298" s="181">
        <f t="shared" si="16"/>
        <v>11932.118933534652</v>
      </c>
      <c r="BP298" s="33"/>
      <c r="BQ298" s="41" t="s">
        <v>2512</v>
      </c>
    </row>
    <row r="299" spans="1:69" s="3" customFormat="1" ht="67.5" x14ac:dyDescent="0.25">
      <c r="A299" s="35" t="s">
        <v>511</v>
      </c>
      <c r="B299" s="36" t="s">
        <v>1467</v>
      </c>
      <c r="C299" s="316" t="s">
        <v>2513</v>
      </c>
      <c r="D299" s="316"/>
      <c r="E299" s="316"/>
      <c r="F299" s="35" t="s">
        <v>437</v>
      </c>
      <c r="G299" s="212">
        <v>4</v>
      </c>
      <c r="H299" s="39">
        <v>636.91</v>
      </c>
      <c r="I299" s="39"/>
      <c r="J299" s="39">
        <v>636.91</v>
      </c>
      <c r="K299" s="37" t="s">
        <v>42</v>
      </c>
      <c r="L299" s="39">
        <v>21807.8</v>
      </c>
      <c r="M299" s="39"/>
      <c r="N299" s="40"/>
      <c r="O299" s="39">
        <v>21807.8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4"/>
        <v>26106.878568944128</v>
      </c>
      <c r="W299" s="159">
        <v>1.2</v>
      </c>
      <c r="X299" s="158">
        <f t="shared" si="15"/>
        <v>31328.254282732953</v>
      </c>
      <c r="Y299" s="181">
        <f t="shared" si="16"/>
        <v>7832.0635706832381</v>
      </c>
      <c r="BP299" s="33"/>
      <c r="BQ299" s="41" t="s">
        <v>2513</v>
      </c>
    </row>
    <row r="300" spans="1:69" s="3" customFormat="1" ht="67.5" x14ac:dyDescent="0.25">
      <c r="A300" s="35" t="s">
        <v>515</v>
      </c>
      <c r="B300" s="36" t="s">
        <v>1467</v>
      </c>
      <c r="C300" s="316" t="s">
        <v>3777</v>
      </c>
      <c r="D300" s="316"/>
      <c r="E300" s="316"/>
      <c r="F300" s="35" t="s">
        <v>437</v>
      </c>
      <c r="G300" s="212">
        <v>1</v>
      </c>
      <c r="H300" s="39">
        <v>1978.72</v>
      </c>
      <c r="I300" s="39"/>
      <c r="J300" s="39">
        <v>1978.72</v>
      </c>
      <c r="K300" s="37" t="s">
        <v>42</v>
      </c>
      <c r="L300" s="39">
        <v>16937.84</v>
      </c>
      <c r="M300" s="39"/>
      <c r="N300" s="40"/>
      <c r="O300" s="39">
        <v>16937.84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4"/>
        <v>20276.879469740397</v>
      </c>
      <c r="W300" s="159">
        <v>1.2</v>
      </c>
      <c r="X300" s="158">
        <f t="shared" si="15"/>
        <v>24332.255363688477</v>
      </c>
      <c r="Y300" s="181">
        <f t="shared" si="16"/>
        <v>24332.255363688477</v>
      </c>
      <c r="BP300" s="33"/>
      <c r="BQ300" s="41" t="s">
        <v>3777</v>
      </c>
    </row>
    <row r="301" spans="1:69" s="3" customFormat="1" ht="67.5" x14ac:dyDescent="0.25">
      <c r="A301" s="35" t="s">
        <v>517</v>
      </c>
      <c r="B301" s="36" t="s">
        <v>1467</v>
      </c>
      <c r="C301" s="316" t="s">
        <v>2984</v>
      </c>
      <c r="D301" s="316"/>
      <c r="E301" s="316"/>
      <c r="F301" s="35" t="s">
        <v>437</v>
      </c>
      <c r="G301" s="212">
        <v>4</v>
      </c>
      <c r="H301" s="39">
        <v>1666.41</v>
      </c>
      <c r="I301" s="39"/>
      <c r="J301" s="39">
        <v>1666.41</v>
      </c>
      <c r="K301" s="37" t="s">
        <v>42</v>
      </c>
      <c r="L301" s="39">
        <v>57057.88</v>
      </c>
      <c r="M301" s="39"/>
      <c r="N301" s="40"/>
      <c r="O301" s="39">
        <v>57057.88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4"/>
        <v>68305.979721080803</v>
      </c>
      <c r="W301" s="159">
        <v>1.2</v>
      </c>
      <c r="X301" s="158">
        <f t="shared" si="15"/>
        <v>81967.175665296963</v>
      </c>
      <c r="Y301" s="181">
        <f t="shared" si="16"/>
        <v>20491.793916324241</v>
      </c>
      <c r="BP301" s="33"/>
      <c r="BQ301" s="41" t="s">
        <v>2984</v>
      </c>
    </row>
    <row r="302" spans="1:69" s="3" customFormat="1" ht="67.5" x14ac:dyDescent="0.25">
      <c r="A302" s="35" t="s">
        <v>522</v>
      </c>
      <c r="B302" s="36" t="s">
        <v>1467</v>
      </c>
      <c r="C302" s="316" t="s">
        <v>2514</v>
      </c>
      <c r="D302" s="316"/>
      <c r="E302" s="316"/>
      <c r="F302" s="35" t="s">
        <v>437</v>
      </c>
      <c r="G302" s="212">
        <v>249</v>
      </c>
      <c r="H302" s="39">
        <v>116.71</v>
      </c>
      <c r="I302" s="39"/>
      <c r="J302" s="39">
        <v>116.71</v>
      </c>
      <c r="K302" s="37" t="s">
        <v>42</v>
      </c>
      <c r="L302" s="39">
        <v>248760.36</v>
      </c>
      <c r="M302" s="39"/>
      <c r="N302" s="40"/>
      <c r="O302" s="39">
        <v>248760.36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4"/>
        <v>297799.70979589084</v>
      </c>
      <c r="W302" s="159">
        <v>1.2</v>
      </c>
      <c r="X302" s="158">
        <f t="shared" si="15"/>
        <v>357359.65175506898</v>
      </c>
      <c r="Y302" s="181">
        <f t="shared" si="16"/>
        <v>1435.1793243175462</v>
      </c>
      <c r="BP302" s="33"/>
      <c r="BQ302" s="41" t="s">
        <v>2514</v>
      </c>
    </row>
    <row r="303" spans="1:69" s="3" customFormat="1" ht="67.5" x14ac:dyDescent="0.25">
      <c r="A303" s="35" t="s">
        <v>1551</v>
      </c>
      <c r="B303" s="36" t="s">
        <v>1467</v>
      </c>
      <c r="C303" s="316" t="s">
        <v>2515</v>
      </c>
      <c r="D303" s="316"/>
      <c r="E303" s="316"/>
      <c r="F303" s="35" t="s">
        <v>437</v>
      </c>
      <c r="G303" s="212">
        <v>20</v>
      </c>
      <c r="H303" s="39">
        <v>49.52</v>
      </c>
      <c r="I303" s="39"/>
      <c r="J303" s="39">
        <v>49.52</v>
      </c>
      <c r="K303" s="37" t="s">
        <v>42</v>
      </c>
      <c r="L303" s="39">
        <v>8477.82</v>
      </c>
      <c r="M303" s="39"/>
      <c r="N303" s="40"/>
      <c r="O303" s="39">
        <v>8477.82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4"/>
        <v>10149.094235519673</v>
      </c>
      <c r="W303" s="159">
        <v>1.2</v>
      </c>
      <c r="X303" s="158">
        <f t="shared" si="15"/>
        <v>12178.913082623607</v>
      </c>
      <c r="Y303" s="181">
        <f t="shared" si="16"/>
        <v>608.94565413118039</v>
      </c>
      <c r="BP303" s="33"/>
      <c r="BQ303" s="41" t="s">
        <v>2515</v>
      </c>
    </row>
    <row r="304" spans="1:69" s="3" customFormat="1" ht="67.5" x14ac:dyDescent="0.25">
      <c r="A304" s="35" t="s">
        <v>529</v>
      </c>
      <c r="B304" s="36" t="s">
        <v>1493</v>
      </c>
      <c r="C304" s="316" t="s">
        <v>1494</v>
      </c>
      <c r="D304" s="316"/>
      <c r="E304" s="316"/>
      <c r="F304" s="35" t="s">
        <v>174</v>
      </c>
      <c r="G304" s="216">
        <v>0.4</v>
      </c>
      <c r="H304" s="39" t="s">
        <v>1495</v>
      </c>
      <c r="I304" s="39" t="s">
        <v>421</v>
      </c>
      <c r="J304" s="39">
        <v>67.47</v>
      </c>
      <c r="K304" s="37" t="s">
        <v>42</v>
      </c>
      <c r="L304" s="39">
        <v>5308.29</v>
      </c>
      <c r="M304" s="39">
        <v>4294.8599999999997</v>
      </c>
      <c r="N304" s="40" t="s">
        <v>3639</v>
      </c>
      <c r="O304" s="39">
        <v>231.02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4"/>
        <v>276.562105622643</v>
      </c>
      <c r="W304" s="159">
        <v>1.2</v>
      </c>
      <c r="X304" s="158">
        <f t="shared" si="15"/>
        <v>331.87452674717161</v>
      </c>
      <c r="Y304" s="181">
        <f t="shared" si="16"/>
        <v>829.68631686792901</v>
      </c>
      <c r="BP304" s="33"/>
      <c r="BQ304" s="41" t="s">
        <v>1494</v>
      </c>
    </row>
    <row r="305" spans="1:69" s="3" customFormat="1" ht="18.75" x14ac:dyDescent="0.25">
      <c r="A305" s="42"/>
      <c r="B305" s="43"/>
      <c r="C305" s="44" t="s">
        <v>251</v>
      </c>
      <c r="D305" s="45"/>
      <c r="E305" s="45"/>
      <c r="F305" s="45"/>
      <c r="G305" s="206"/>
      <c r="H305" s="45"/>
      <c r="I305" s="45"/>
      <c r="J305" s="45"/>
      <c r="K305" s="45"/>
      <c r="L305" s="45"/>
      <c r="M305" s="45"/>
      <c r="N305" s="45"/>
      <c r="O305" s="46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P305" s="33"/>
      <c r="BQ305" s="41"/>
    </row>
    <row r="306" spans="1:69" s="3" customFormat="1" ht="18.75" x14ac:dyDescent="0.25">
      <c r="A306" s="47"/>
      <c r="B306" s="48"/>
      <c r="C306" s="48"/>
      <c r="D306" s="48"/>
      <c r="E306" s="49" t="s">
        <v>3640</v>
      </c>
      <c r="F306" s="49"/>
      <c r="G306" s="213"/>
      <c r="H306" s="51"/>
      <c r="I306" s="17"/>
      <c r="J306" s="17"/>
      <c r="K306" s="17"/>
      <c r="L306" s="52">
        <v>4168.53</v>
      </c>
      <c r="M306" s="53"/>
      <c r="N306" s="53"/>
      <c r="O306" s="54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P306" s="33"/>
      <c r="BQ306" s="41"/>
    </row>
    <row r="307" spans="1:69" s="3" customFormat="1" ht="18.75" x14ac:dyDescent="0.25">
      <c r="A307" s="47"/>
      <c r="B307" s="48"/>
      <c r="C307" s="48"/>
      <c r="D307" s="48"/>
      <c r="E307" s="49" t="s">
        <v>3641</v>
      </c>
      <c r="F307" s="49"/>
      <c r="G307" s="213"/>
      <c r="H307" s="51"/>
      <c r="I307" s="17"/>
      <c r="J307" s="17"/>
      <c r="K307" s="17"/>
      <c r="L307" s="52">
        <v>2191.6999999999998</v>
      </c>
      <c r="M307" s="53"/>
      <c r="N307" s="53"/>
      <c r="O307" s="54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P307" s="33"/>
      <c r="BQ307" s="41"/>
    </row>
    <row r="308" spans="1:69" s="3" customFormat="1" ht="18.75" x14ac:dyDescent="0.25">
      <c r="A308" s="47"/>
      <c r="B308" s="48"/>
      <c r="C308" s="48"/>
      <c r="D308" s="48"/>
      <c r="E308" s="49" t="s">
        <v>47</v>
      </c>
      <c r="F308" s="49"/>
      <c r="G308" s="213"/>
      <c r="H308" s="51"/>
      <c r="I308" s="17"/>
      <c r="J308" s="17"/>
      <c r="K308" s="17"/>
      <c r="L308" s="52">
        <v>11668.52</v>
      </c>
      <c r="M308" s="53"/>
      <c r="N308" s="53"/>
      <c r="O308" s="54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</row>
    <row r="309" spans="1:69" s="3" customFormat="1" ht="67.5" x14ac:dyDescent="0.25">
      <c r="A309" s="35" t="s">
        <v>531</v>
      </c>
      <c r="B309" s="36" t="s">
        <v>1500</v>
      </c>
      <c r="C309" s="316" t="s">
        <v>1501</v>
      </c>
      <c r="D309" s="316"/>
      <c r="E309" s="316"/>
      <c r="F309" s="35" t="s">
        <v>437</v>
      </c>
      <c r="G309" s="212">
        <v>40</v>
      </c>
      <c r="H309" s="39">
        <v>284.35000000000002</v>
      </c>
      <c r="I309" s="39"/>
      <c r="J309" s="39">
        <v>284.35000000000002</v>
      </c>
      <c r="K309" s="37" t="s">
        <v>42</v>
      </c>
      <c r="L309" s="39">
        <v>97361.44</v>
      </c>
      <c r="M309" s="39"/>
      <c r="N309" s="40"/>
      <c r="O309" s="39">
        <v>97361.44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4"/>
        <v>116554.77817008315</v>
      </c>
      <c r="W309" s="159">
        <v>1.2</v>
      </c>
      <c r="X309" s="158">
        <f t="shared" si="15"/>
        <v>139865.73380409979</v>
      </c>
      <c r="Y309" s="181">
        <f t="shared" si="16"/>
        <v>3496.6433451024945</v>
      </c>
      <c r="Z309" s="65"/>
      <c r="BP309" s="33"/>
      <c r="BQ309" s="41" t="s">
        <v>1501</v>
      </c>
    </row>
    <row r="310" spans="1:69" s="3" customFormat="1" ht="67.5" x14ac:dyDescent="0.25">
      <c r="A310" s="35" t="s">
        <v>533</v>
      </c>
      <c r="B310" s="36" t="s">
        <v>1493</v>
      </c>
      <c r="C310" s="316" t="s">
        <v>1494</v>
      </c>
      <c r="D310" s="316"/>
      <c r="E310" s="316"/>
      <c r="F310" s="35" t="s">
        <v>174</v>
      </c>
      <c r="G310" s="212">
        <v>1</v>
      </c>
      <c r="H310" s="39" t="s">
        <v>1495</v>
      </c>
      <c r="I310" s="39" t="s">
        <v>421</v>
      </c>
      <c r="J310" s="39">
        <v>67.47</v>
      </c>
      <c r="K310" s="37" t="s">
        <v>42</v>
      </c>
      <c r="L310" s="39">
        <v>13270.73</v>
      </c>
      <c r="M310" s="39">
        <v>10737.16</v>
      </c>
      <c r="N310" s="40" t="s">
        <v>3778</v>
      </c>
      <c r="O310" s="39">
        <v>577.54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>
        <f t="shared" si="14"/>
        <v>691.39329270756298</v>
      </c>
      <c r="W310" s="159">
        <v>1.2</v>
      </c>
      <c r="X310" s="158">
        <f t="shared" si="15"/>
        <v>829.67195124907551</v>
      </c>
      <c r="Y310" s="181">
        <f t="shared" si="16"/>
        <v>829.67195124907551</v>
      </c>
      <c r="Z310" s="65"/>
      <c r="BP310" s="33"/>
      <c r="BQ310" s="41" t="s">
        <v>1494</v>
      </c>
    </row>
    <row r="311" spans="1:69" s="3" customFormat="1" ht="18.75" x14ac:dyDescent="0.25">
      <c r="A311" s="42"/>
      <c r="B311" s="43"/>
      <c r="C311" s="44" t="s">
        <v>3225</v>
      </c>
      <c r="D311" s="45"/>
      <c r="E311" s="45"/>
      <c r="F311" s="45"/>
      <c r="G311" s="206"/>
      <c r="H311" s="45"/>
      <c r="I311" s="45"/>
      <c r="J311" s="45"/>
      <c r="K311" s="45"/>
      <c r="L311" s="45"/>
      <c r="M311" s="45"/>
      <c r="N311" s="45"/>
      <c r="O311" s="46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18.75" x14ac:dyDescent="0.25">
      <c r="A312" s="47"/>
      <c r="B312" s="48"/>
      <c r="C312" s="48"/>
      <c r="D312" s="48"/>
      <c r="E312" s="49" t="s">
        <v>3779</v>
      </c>
      <c r="F312" s="49"/>
      <c r="G312" s="213"/>
      <c r="H312" s="51"/>
      <c r="I312" s="17"/>
      <c r="J312" s="17"/>
      <c r="K312" s="17"/>
      <c r="L312" s="52">
        <v>10421.33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18.75" x14ac:dyDescent="0.25">
      <c r="A313" s="47"/>
      <c r="B313" s="48"/>
      <c r="C313" s="48"/>
      <c r="D313" s="48"/>
      <c r="E313" s="49" t="s">
        <v>3780</v>
      </c>
      <c r="F313" s="49"/>
      <c r="G313" s="213"/>
      <c r="H313" s="51"/>
      <c r="I313" s="17"/>
      <c r="J313" s="17"/>
      <c r="K313" s="17"/>
      <c r="L313" s="52">
        <v>5479.26</v>
      </c>
      <c r="M313" s="53"/>
      <c r="N313" s="53"/>
      <c r="O313" s="5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</row>
    <row r="314" spans="1:69" s="3" customFormat="1" ht="18.75" x14ac:dyDescent="0.25">
      <c r="A314" s="47"/>
      <c r="B314" s="48"/>
      <c r="C314" s="48"/>
      <c r="D314" s="48"/>
      <c r="E314" s="49" t="s">
        <v>47</v>
      </c>
      <c r="F314" s="49"/>
      <c r="G314" s="213"/>
      <c r="H314" s="51"/>
      <c r="I314" s="17"/>
      <c r="J314" s="17"/>
      <c r="K314" s="17"/>
      <c r="L314" s="52">
        <v>29171.32</v>
      </c>
      <c r="M314" s="53"/>
      <c r="N314" s="53"/>
      <c r="O314" s="54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P314" s="33"/>
      <c r="BQ314" s="41"/>
    </row>
    <row r="315" spans="1:69" s="3" customFormat="1" ht="67.5" x14ac:dyDescent="0.25">
      <c r="A315" s="35" t="s">
        <v>541</v>
      </c>
      <c r="B315" s="36" t="s">
        <v>1500</v>
      </c>
      <c r="C315" s="316" t="s">
        <v>1502</v>
      </c>
      <c r="D315" s="316"/>
      <c r="E315" s="316"/>
      <c r="F315" s="35" t="s">
        <v>437</v>
      </c>
      <c r="G315" s="212">
        <v>100</v>
      </c>
      <c r="H315" s="39">
        <v>213.26</v>
      </c>
      <c r="I315" s="39"/>
      <c r="J315" s="39">
        <v>213.26</v>
      </c>
      <c r="K315" s="37" t="s">
        <v>42</v>
      </c>
      <c r="L315" s="39">
        <v>182550.56</v>
      </c>
      <c r="M315" s="39"/>
      <c r="N315" s="40"/>
      <c r="O315" s="39">
        <v>182550.56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4"/>
        <v>218537.64720021046</v>
      </c>
      <c r="W315" s="159">
        <v>1.2</v>
      </c>
      <c r="X315" s="158">
        <f t="shared" si="15"/>
        <v>262245.17664025252</v>
      </c>
      <c r="Y315" s="181">
        <f t="shared" si="16"/>
        <v>2622.4517664025252</v>
      </c>
      <c r="Z315" s="62"/>
      <c r="BP315" s="33"/>
      <c r="BQ315" s="41" t="s">
        <v>1502</v>
      </c>
    </row>
    <row r="316" spans="1:69" s="3" customFormat="1" ht="67.5" x14ac:dyDescent="0.25">
      <c r="A316" s="35" t="s">
        <v>544</v>
      </c>
      <c r="B316" s="36" t="s">
        <v>1503</v>
      </c>
      <c r="C316" s="316" t="s">
        <v>2520</v>
      </c>
      <c r="D316" s="316"/>
      <c r="E316" s="316"/>
      <c r="F316" s="35" t="s">
        <v>437</v>
      </c>
      <c r="G316" s="212">
        <v>280</v>
      </c>
      <c r="H316" s="39">
        <v>213.89</v>
      </c>
      <c r="I316" s="39"/>
      <c r="J316" s="39">
        <v>213.89</v>
      </c>
      <c r="K316" s="37" t="s">
        <v>42</v>
      </c>
      <c r="L316" s="39">
        <v>512651.55</v>
      </c>
      <c r="M316" s="39"/>
      <c r="N316" s="40"/>
      <c r="O316" s="39">
        <v>512651.55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4"/>
        <v>613713.06431785831</v>
      </c>
      <c r="W316" s="159">
        <v>1.2</v>
      </c>
      <c r="X316" s="158">
        <f t="shared" si="15"/>
        <v>736455.67718142993</v>
      </c>
      <c r="Y316" s="181">
        <f t="shared" si="16"/>
        <v>2630.1988470765355</v>
      </c>
      <c r="Z316" s="133"/>
      <c r="BP316" s="33"/>
      <c r="BQ316" s="41" t="s">
        <v>2520</v>
      </c>
    </row>
    <row r="317" spans="1:69" s="3" customFormat="1" ht="67.5" x14ac:dyDescent="0.25">
      <c r="A317" s="35" t="s">
        <v>546</v>
      </c>
      <c r="B317" s="36" t="s">
        <v>534</v>
      </c>
      <c r="C317" s="316" t="s">
        <v>535</v>
      </c>
      <c r="D317" s="316"/>
      <c r="E317" s="316"/>
      <c r="F317" s="35" t="s">
        <v>174</v>
      </c>
      <c r="G317" s="216">
        <v>0.9</v>
      </c>
      <c r="H317" s="39" t="s">
        <v>536</v>
      </c>
      <c r="I317" s="39" t="s">
        <v>58</v>
      </c>
      <c r="J317" s="39">
        <v>2.4700000000000002</v>
      </c>
      <c r="K317" s="37" t="s">
        <v>42</v>
      </c>
      <c r="L317" s="39">
        <v>884.35</v>
      </c>
      <c r="M317" s="39">
        <v>833.64</v>
      </c>
      <c r="N317" s="40" t="s">
        <v>3781</v>
      </c>
      <c r="O317" s="39">
        <v>19.03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4"/>
        <v>22.781477231403763</v>
      </c>
      <c r="W317" s="159">
        <v>1.2</v>
      </c>
      <c r="X317" s="158">
        <f t="shared" si="15"/>
        <v>27.337772677684516</v>
      </c>
      <c r="Y317" s="181">
        <f t="shared" si="16"/>
        <v>30.375302975205017</v>
      </c>
      <c r="Z317" s="136"/>
      <c r="BP317" s="33"/>
      <c r="BQ317" s="41" t="s">
        <v>535</v>
      </c>
    </row>
    <row r="318" spans="1:69" s="3" customFormat="1" ht="18.75" x14ac:dyDescent="0.25">
      <c r="A318" s="42"/>
      <c r="B318" s="43"/>
      <c r="C318" s="44" t="s">
        <v>3782</v>
      </c>
      <c r="D318" s="45"/>
      <c r="E318" s="45"/>
      <c r="F318" s="45"/>
      <c r="G318" s="206"/>
      <c r="H318" s="45"/>
      <c r="I318" s="45"/>
      <c r="J318" s="45"/>
      <c r="K318" s="45"/>
      <c r="L318" s="45"/>
      <c r="M318" s="45"/>
      <c r="N318" s="45"/>
      <c r="O318" s="46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P318" s="33"/>
      <c r="BQ318" s="41"/>
    </row>
    <row r="319" spans="1:69" s="3" customFormat="1" ht="18.75" x14ac:dyDescent="0.25">
      <c r="A319" s="47"/>
      <c r="B319" s="48"/>
      <c r="C319" s="48"/>
      <c r="D319" s="48"/>
      <c r="E319" s="49" t="s">
        <v>3783</v>
      </c>
      <c r="F319" s="49"/>
      <c r="G319" s="213"/>
      <c r="H319" s="51"/>
      <c r="I319" s="17"/>
      <c r="J319" s="17"/>
      <c r="K319" s="17"/>
      <c r="L319" s="52">
        <v>814.29</v>
      </c>
      <c r="M319" s="53"/>
      <c r="N319" s="53"/>
      <c r="O319" s="5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3784</v>
      </c>
      <c r="F320" s="49"/>
      <c r="G320" s="213"/>
      <c r="H320" s="51"/>
      <c r="I320" s="17"/>
      <c r="J320" s="17"/>
      <c r="K320" s="17"/>
      <c r="L320" s="52">
        <v>428.13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47</v>
      </c>
      <c r="F321" s="49"/>
      <c r="G321" s="213"/>
      <c r="H321" s="51"/>
      <c r="I321" s="17"/>
      <c r="J321" s="17"/>
      <c r="K321" s="17"/>
      <c r="L321" s="52">
        <v>2126.77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67.5" x14ac:dyDescent="0.25">
      <c r="A322" s="35" t="s">
        <v>554</v>
      </c>
      <c r="B322" s="36" t="s">
        <v>1481</v>
      </c>
      <c r="C322" s="316" t="s">
        <v>3230</v>
      </c>
      <c r="D322" s="316"/>
      <c r="E322" s="316"/>
      <c r="F322" s="35" t="s">
        <v>437</v>
      </c>
      <c r="G322" s="212">
        <v>30</v>
      </c>
      <c r="H322" s="39">
        <v>1019.28</v>
      </c>
      <c r="I322" s="39"/>
      <c r="J322" s="39">
        <v>1019.28</v>
      </c>
      <c r="K322" s="37" t="s">
        <v>42</v>
      </c>
      <c r="L322" s="39">
        <v>261751.1</v>
      </c>
      <c r="M322" s="39"/>
      <c r="N322" s="40"/>
      <c r="O322" s="39">
        <v>261751.1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4"/>
        <v>313351.37808433454</v>
      </c>
      <c r="W322" s="159">
        <v>1.2</v>
      </c>
      <c r="X322" s="158">
        <f t="shared" si="15"/>
        <v>376021.65370120143</v>
      </c>
      <c r="Y322" s="181">
        <f t="shared" si="16"/>
        <v>12534.05512337338</v>
      </c>
      <c r="Z322" s="1"/>
      <c r="BP322" s="33"/>
      <c r="BQ322" s="41" t="s">
        <v>3230</v>
      </c>
    </row>
    <row r="323" spans="1:69" s="3" customFormat="1" ht="67.5" x14ac:dyDescent="0.25">
      <c r="A323" s="35" t="s">
        <v>556</v>
      </c>
      <c r="B323" s="36" t="s">
        <v>1481</v>
      </c>
      <c r="C323" s="316" t="s">
        <v>2521</v>
      </c>
      <c r="D323" s="316"/>
      <c r="E323" s="316"/>
      <c r="F323" s="35" t="s">
        <v>437</v>
      </c>
      <c r="G323" s="212">
        <v>60</v>
      </c>
      <c r="H323" s="39">
        <v>372.35</v>
      </c>
      <c r="I323" s="39"/>
      <c r="J323" s="39">
        <v>372.35</v>
      </c>
      <c r="K323" s="37" t="s">
        <v>42</v>
      </c>
      <c r="L323" s="39">
        <v>191238.96</v>
      </c>
      <c r="M323" s="39"/>
      <c r="N323" s="40"/>
      <c r="O323" s="39">
        <v>191238.96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4"/>
        <v>228938.83410390612</v>
      </c>
      <c r="W323" s="159">
        <v>1.2</v>
      </c>
      <c r="X323" s="158">
        <f t="shared" si="15"/>
        <v>274726.60092468734</v>
      </c>
      <c r="Y323" s="181">
        <f t="shared" si="16"/>
        <v>4578.7766820781226</v>
      </c>
      <c r="Z323" s="1"/>
      <c r="BP323" s="33"/>
      <c r="BQ323" s="41" t="s">
        <v>2521</v>
      </c>
    </row>
    <row r="324" spans="1:69" s="3" customFormat="1" ht="67.5" x14ac:dyDescent="0.25">
      <c r="A324" s="35" t="s">
        <v>558</v>
      </c>
      <c r="B324" s="36" t="s">
        <v>1557</v>
      </c>
      <c r="C324" s="316" t="s">
        <v>2993</v>
      </c>
      <c r="D324" s="316"/>
      <c r="E324" s="316"/>
      <c r="F324" s="35" t="s">
        <v>437</v>
      </c>
      <c r="G324" s="212">
        <v>460</v>
      </c>
      <c r="H324" s="39">
        <v>8.49</v>
      </c>
      <c r="I324" s="39"/>
      <c r="J324" s="39">
        <v>8.49</v>
      </c>
      <c r="K324" s="37" t="s">
        <v>42</v>
      </c>
      <c r="L324" s="39">
        <v>33430.22</v>
      </c>
      <c r="M324" s="39"/>
      <c r="N324" s="40"/>
      <c r="O324" s="39">
        <v>33430.22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4"/>
        <v>40020.483224951051</v>
      </c>
      <c r="W324" s="159">
        <v>1.2</v>
      </c>
      <c r="X324" s="158">
        <f t="shared" si="15"/>
        <v>48024.579869941263</v>
      </c>
      <c r="Y324" s="181">
        <f t="shared" si="16"/>
        <v>104.40126058682883</v>
      </c>
      <c r="Z324" s="1"/>
      <c r="BP324" s="33"/>
      <c r="BQ324" s="41" t="s">
        <v>2993</v>
      </c>
    </row>
    <row r="325" spans="1:69" s="3" customFormat="1" ht="67.5" x14ac:dyDescent="0.25">
      <c r="A325" s="35" t="s">
        <v>567</v>
      </c>
      <c r="B325" s="36" t="s">
        <v>1582</v>
      </c>
      <c r="C325" s="316" t="s">
        <v>2523</v>
      </c>
      <c r="D325" s="316"/>
      <c r="E325" s="316"/>
      <c r="F325" s="35" t="s">
        <v>437</v>
      </c>
      <c r="G325" s="212">
        <v>6</v>
      </c>
      <c r="H325" s="39">
        <v>723.02</v>
      </c>
      <c r="I325" s="39"/>
      <c r="J325" s="39">
        <v>723.02</v>
      </c>
      <c r="K325" s="37" t="s">
        <v>42</v>
      </c>
      <c r="L325" s="39">
        <v>37134.31</v>
      </c>
      <c r="M325" s="39"/>
      <c r="N325" s="40"/>
      <c r="O325" s="39">
        <v>37134.31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4"/>
        <v>44454.778653120797</v>
      </c>
      <c r="W325" s="159">
        <v>1.2</v>
      </c>
      <c r="X325" s="158">
        <f t="shared" si="15"/>
        <v>53345.734383744952</v>
      </c>
      <c r="Y325" s="181">
        <f t="shared" si="16"/>
        <v>8890.9557306241586</v>
      </c>
      <c r="Z325" s="1"/>
      <c r="BP325" s="33"/>
      <c r="BQ325" s="41" t="s">
        <v>2523</v>
      </c>
    </row>
    <row r="326" spans="1:69" s="3" customFormat="1" ht="67.5" x14ac:dyDescent="0.25">
      <c r="A326" s="35" t="s">
        <v>569</v>
      </c>
      <c r="B326" s="36" t="s">
        <v>1582</v>
      </c>
      <c r="C326" s="316" t="s">
        <v>1585</v>
      </c>
      <c r="D326" s="316"/>
      <c r="E326" s="316"/>
      <c r="F326" s="35" t="s">
        <v>437</v>
      </c>
      <c r="G326" s="212">
        <v>12</v>
      </c>
      <c r="H326" s="39">
        <v>198.9</v>
      </c>
      <c r="I326" s="39"/>
      <c r="J326" s="39">
        <v>198.9</v>
      </c>
      <c r="K326" s="37" t="s">
        <v>42</v>
      </c>
      <c r="L326" s="39">
        <v>20431.009999999998</v>
      </c>
      <c r="M326" s="39"/>
      <c r="N326" s="40"/>
      <c r="O326" s="39">
        <v>20431.009999999998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4"/>
        <v>24458.675203866656</v>
      </c>
      <c r="W326" s="159">
        <v>1.2</v>
      </c>
      <c r="X326" s="158">
        <f t="shared" si="15"/>
        <v>29350.410244639988</v>
      </c>
      <c r="Y326" s="181">
        <f t="shared" si="16"/>
        <v>2445.8675203866655</v>
      </c>
      <c r="Z326" s="1"/>
      <c r="BP326" s="33"/>
      <c r="BQ326" s="41" t="s">
        <v>1585</v>
      </c>
    </row>
    <row r="327" spans="1:69" s="3" customFormat="1" ht="67.5" x14ac:dyDescent="0.25">
      <c r="A327" s="35" t="s">
        <v>1574</v>
      </c>
      <c r="B327" s="36" t="s">
        <v>1582</v>
      </c>
      <c r="C327" s="316" t="s">
        <v>2524</v>
      </c>
      <c r="D327" s="316"/>
      <c r="E327" s="316"/>
      <c r="F327" s="35" t="s">
        <v>437</v>
      </c>
      <c r="G327" s="212">
        <v>10</v>
      </c>
      <c r="H327" s="39">
        <v>70.91</v>
      </c>
      <c r="I327" s="39"/>
      <c r="J327" s="39">
        <v>70.91</v>
      </c>
      <c r="K327" s="37" t="s">
        <v>42</v>
      </c>
      <c r="L327" s="39">
        <v>6069.9</v>
      </c>
      <c r="M327" s="39"/>
      <c r="N327" s="40"/>
      <c r="O327" s="39">
        <v>6069.9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4"/>
        <v>7266.4891564318259</v>
      </c>
      <c r="W327" s="159">
        <v>1.2</v>
      </c>
      <c r="X327" s="158">
        <f t="shared" si="15"/>
        <v>8719.7869877181911</v>
      </c>
      <c r="Y327" s="181">
        <f t="shared" si="16"/>
        <v>871.97869877181915</v>
      </c>
      <c r="Z327" s="1"/>
      <c r="BP327" s="33"/>
      <c r="BQ327" s="41" t="s">
        <v>2524</v>
      </c>
    </row>
    <row r="328" spans="1:69" s="3" customFormat="1" ht="67.5" x14ac:dyDescent="0.25">
      <c r="A328" s="35" t="s">
        <v>577</v>
      </c>
      <c r="B328" s="36" t="s">
        <v>1493</v>
      </c>
      <c r="C328" s="316" t="s">
        <v>1494</v>
      </c>
      <c r="D328" s="316"/>
      <c r="E328" s="316"/>
      <c r="F328" s="35" t="s">
        <v>174</v>
      </c>
      <c r="G328" s="216">
        <v>0.1</v>
      </c>
      <c r="H328" s="39" t="s">
        <v>1495</v>
      </c>
      <c r="I328" s="39" t="s">
        <v>421</v>
      </c>
      <c r="J328" s="39">
        <v>67.47</v>
      </c>
      <c r="K328" s="37" t="s">
        <v>42</v>
      </c>
      <c r="L328" s="39">
        <v>1327.07</v>
      </c>
      <c r="M328" s="39">
        <v>1073.72</v>
      </c>
      <c r="N328" s="40" t="s">
        <v>3785</v>
      </c>
      <c r="O328" s="39">
        <v>57.75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14"/>
        <v>69.134540731138557</v>
      </c>
      <c r="W328" s="159">
        <v>1.2</v>
      </c>
      <c r="X328" s="158">
        <f t="shared" si="15"/>
        <v>82.961448877366266</v>
      </c>
      <c r="Y328" s="181">
        <f t="shared" si="16"/>
        <v>829.61448877366263</v>
      </c>
      <c r="Z328" s="1"/>
      <c r="BP328" s="33"/>
      <c r="BQ328" s="41" t="s">
        <v>1494</v>
      </c>
    </row>
    <row r="329" spans="1:69" s="3" customFormat="1" ht="18.75" x14ac:dyDescent="0.25">
      <c r="A329" s="42"/>
      <c r="B329" s="43"/>
      <c r="C329" s="44" t="s">
        <v>1052</v>
      </c>
      <c r="D329" s="45"/>
      <c r="E329" s="45"/>
      <c r="F329" s="45"/>
      <c r="G329" s="206"/>
      <c r="H329" s="45"/>
      <c r="I329" s="45"/>
      <c r="J329" s="45"/>
      <c r="K329" s="45"/>
      <c r="L329" s="45"/>
      <c r="M329" s="45"/>
      <c r="N329" s="45"/>
      <c r="O329" s="46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69" s="3" customFormat="1" ht="18.75" x14ac:dyDescent="0.25">
      <c r="A330" s="47"/>
      <c r="B330" s="48"/>
      <c r="C330" s="48"/>
      <c r="D330" s="48"/>
      <c r="E330" s="49" t="s">
        <v>3786</v>
      </c>
      <c r="F330" s="49"/>
      <c r="G330" s="213"/>
      <c r="H330" s="51"/>
      <c r="I330" s="17"/>
      <c r="J330" s="17"/>
      <c r="K330" s="17"/>
      <c r="L330" s="52">
        <v>1042.1400000000001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18.75" x14ac:dyDescent="0.25">
      <c r="A331" s="47"/>
      <c r="B331" s="48"/>
      <c r="C331" s="48"/>
      <c r="D331" s="48"/>
      <c r="E331" s="49" t="s">
        <v>3787</v>
      </c>
      <c r="F331" s="49"/>
      <c r="G331" s="213"/>
      <c r="H331" s="51"/>
      <c r="I331" s="17"/>
      <c r="J331" s="17"/>
      <c r="K331" s="17"/>
      <c r="L331" s="52">
        <v>547.92999999999995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69" s="3" customFormat="1" ht="18.75" x14ac:dyDescent="0.25">
      <c r="A332" s="47"/>
      <c r="B332" s="48"/>
      <c r="C332" s="48"/>
      <c r="D332" s="48"/>
      <c r="E332" s="49" t="s">
        <v>47</v>
      </c>
      <c r="F332" s="49"/>
      <c r="G332" s="213"/>
      <c r="H332" s="51"/>
      <c r="I332" s="17"/>
      <c r="J332" s="17"/>
      <c r="K332" s="17"/>
      <c r="L332" s="52">
        <v>2917.14</v>
      </c>
      <c r="M332" s="53"/>
      <c r="N332" s="53"/>
      <c r="O332" s="54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67.5" x14ac:dyDescent="0.25">
      <c r="A333" s="35" t="s">
        <v>1578</v>
      </c>
      <c r="B333" s="36" t="s">
        <v>1500</v>
      </c>
      <c r="C333" s="316" t="s">
        <v>2528</v>
      </c>
      <c r="D333" s="316"/>
      <c r="E333" s="316"/>
      <c r="F333" s="35" t="s">
        <v>437</v>
      </c>
      <c r="G333" s="212">
        <v>10</v>
      </c>
      <c r="H333" s="39">
        <v>432.55</v>
      </c>
      <c r="I333" s="39"/>
      <c r="J333" s="39">
        <v>432.55</v>
      </c>
      <c r="K333" s="37" t="s">
        <v>42</v>
      </c>
      <c r="L333" s="39">
        <v>37026.28</v>
      </c>
      <c r="M333" s="39"/>
      <c r="N333" s="40"/>
      <c r="O333" s="39">
        <v>37026.28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4"/>
        <v>44325.452169394652</v>
      </c>
      <c r="W333" s="159">
        <v>1.2</v>
      </c>
      <c r="X333" s="158">
        <f t="shared" si="15"/>
        <v>53190.542603273578</v>
      </c>
      <c r="Y333" s="181">
        <f t="shared" si="16"/>
        <v>5319.054260327358</v>
      </c>
      <c r="Z333" s="1"/>
      <c r="BP333" s="33"/>
      <c r="BQ333" s="41" t="s">
        <v>2528</v>
      </c>
    </row>
    <row r="334" spans="1:69" s="3" customFormat="1" ht="67.5" x14ac:dyDescent="0.25">
      <c r="A334" s="35" t="s">
        <v>588</v>
      </c>
      <c r="B334" s="36" t="s">
        <v>1567</v>
      </c>
      <c r="C334" s="316" t="s">
        <v>2529</v>
      </c>
      <c r="D334" s="316"/>
      <c r="E334" s="316"/>
      <c r="F334" s="35" t="s">
        <v>437</v>
      </c>
      <c r="G334" s="212">
        <v>20</v>
      </c>
      <c r="H334" s="39">
        <v>34.6</v>
      </c>
      <c r="I334" s="39"/>
      <c r="J334" s="39">
        <v>34.6</v>
      </c>
      <c r="K334" s="37" t="s">
        <v>42</v>
      </c>
      <c r="L334" s="39">
        <v>5923.52</v>
      </c>
      <c r="M334" s="39"/>
      <c r="N334" s="40"/>
      <c r="O334" s="39">
        <v>5923.52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4"/>
        <v>7091.2525491205879</v>
      </c>
      <c r="W334" s="159">
        <v>1.2</v>
      </c>
      <c r="X334" s="158">
        <f t="shared" si="15"/>
        <v>8509.5030589447051</v>
      </c>
      <c r="Y334" s="181">
        <f t="shared" si="16"/>
        <v>425.47515294723524</v>
      </c>
      <c r="Z334" s="1"/>
      <c r="BP334" s="33"/>
      <c r="BQ334" s="41" t="s">
        <v>2529</v>
      </c>
    </row>
    <row r="335" spans="1:69" s="3" customFormat="1" ht="67.5" x14ac:dyDescent="0.25">
      <c r="A335" s="35" t="s">
        <v>1581</v>
      </c>
      <c r="B335" s="36" t="s">
        <v>1544</v>
      </c>
      <c r="C335" s="316" t="s">
        <v>2027</v>
      </c>
      <c r="D335" s="316"/>
      <c r="E335" s="316"/>
      <c r="F335" s="35" t="s">
        <v>437</v>
      </c>
      <c r="G335" s="212">
        <v>1120</v>
      </c>
      <c r="H335" s="39">
        <v>2.31</v>
      </c>
      <c r="I335" s="39"/>
      <c r="J335" s="39">
        <v>2.31</v>
      </c>
      <c r="K335" s="37" t="s">
        <v>42</v>
      </c>
      <c r="L335" s="39">
        <v>22146.43</v>
      </c>
      <c r="M335" s="39"/>
      <c r="N335" s="40"/>
      <c r="O335" s="39">
        <v>22146.43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4"/>
        <v>26512.264361633057</v>
      </c>
      <c r="W335" s="159">
        <v>1.2</v>
      </c>
      <c r="X335" s="158">
        <f t="shared" si="15"/>
        <v>31814.717233959665</v>
      </c>
      <c r="Y335" s="181">
        <f t="shared" si="16"/>
        <v>28.40599753032113</v>
      </c>
      <c r="Z335" s="1"/>
      <c r="BP335" s="33"/>
      <c r="BQ335" s="41" t="s">
        <v>2027</v>
      </c>
    </row>
    <row r="336" spans="1:69" s="3" customFormat="1" ht="67.5" x14ac:dyDescent="0.25">
      <c r="A336" s="35" t="s">
        <v>600</v>
      </c>
      <c r="B336" s="36" t="s">
        <v>1546</v>
      </c>
      <c r="C336" s="316" t="s">
        <v>1973</v>
      </c>
      <c r="D336" s="316"/>
      <c r="E336" s="316"/>
      <c r="F336" s="35" t="s">
        <v>437</v>
      </c>
      <c r="G336" s="212">
        <v>1120</v>
      </c>
      <c r="H336" s="39">
        <v>6.23</v>
      </c>
      <c r="I336" s="39"/>
      <c r="J336" s="39">
        <v>6.23</v>
      </c>
      <c r="K336" s="37" t="s">
        <v>42</v>
      </c>
      <c r="L336" s="39">
        <v>59728.26</v>
      </c>
      <c r="M336" s="39"/>
      <c r="N336" s="40"/>
      <c r="O336" s="39">
        <v>59728.26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4"/>
        <v>71502.784827186726</v>
      </c>
      <c r="W336" s="159">
        <v>1.2</v>
      </c>
      <c r="X336" s="158">
        <f t="shared" si="15"/>
        <v>85803.341792624065</v>
      </c>
      <c r="Y336" s="181">
        <f t="shared" si="16"/>
        <v>76.610126600557194</v>
      </c>
      <c r="Z336" s="1"/>
      <c r="BP336" s="33"/>
      <c r="BQ336" s="41" t="s">
        <v>1973</v>
      </c>
    </row>
    <row r="337" spans="1:69" s="3" customFormat="1" ht="67.5" x14ac:dyDescent="0.25">
      <c r="A337" s="35" t="s">
        <v>1586</v>
      </c>
      <c r="B337" s="36" t="s">
        <v>2530</v>
      </c>
      <c r="C337" s="316" t="s">
        <v>2531</v>
      </c>
      <c r="D337" s="316"/>
      <c r="E337" s="316"/>
      <c r="F337" s="35" t="s">
        <v>437</v>
      </c>
      <c r="G337" s="212">
        <v>280</v>
      </c>
      <c r="H337" s="39">
        <v>6.56</v>
      </c>
      <c r="I337" s="39"/>
      <c r="J337" s="39">
        <v>6.56</v>
      </c>
      <c r="K337" s="37" t="s">
        <v>42</v>
      </c>
      <c r="L337" s="39">
        <v>15723.01</v>
      </c>
      <c r="M337" s="39"/>
      <c r="N337" s="40"/>
      <c r="O337" s="39">
        <v>15723.01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4"/>
        <v>18822.564073785263</v>
      </c>
      <c r="W337" s="159">
        <v>1.2</v>
      </c>
      <c r="X337" s="158">
        <f t="shared" si="15"/>
        <v>22587.076888542313</v>
      </c>
      <c r="Y337" s="181">
        <f t="shared" si="16"/>
        <v>80.668131744793982</v>
      </c>
      <c r="Z337" s="1"/>
      <c r="BP337" s="33"/>
      <c r="BQ337" s="41" t="s">
        <v>2531</v>
      </c>
    </row>
    <row r="338" spans="1:69" s="3" customFormat="1" ht="67.5" x14ac:dyDescent="0.25">
      <c r="A338" s="35" t="s">
        <v>611</v>
      </c>
      <c r="B338" s="36" t="s">
        <v>1542</v>
      </c>
      <c r="C338" s="316" t="s">
        <v>1652</v>
      </c>
      <c r="D338" s="316"/>
      <c r="E338" s="316"/>
      <c r="F338" s="35" t="s">
        <v>437</v>
      </c>
      <c r="G338" s="212">
        <v>20</v>
      </c>
      <c r="H338" s="39">
        <v>318.12</v>
      </c>
      <c r="I338" s="39"/>
      <c r="J338" s="39">
        <v>318.12</v>
      </c>
      <c r="K338" s="37" t="s">
        <v>42</v>
      </c>
      <c r="L338" s="39">
        <v>54462.14</v>
      </c>
      <c r="M338" s="39"/>
      <c r="N338" s="40"/>
      <c r="O338" s="39">
        <v>54462.14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4"/>
        <v>65198.528764241906</v>
      </c>
      <c r="W338" s="159">
        <v>1.2</v>
      </c>
      <c r="X338" s="158">
        <f t="shared" si="15"/>
        <v>78238.234517090284</v>
      </c>
      <c r="Y338" s="181">
        <f t="shared" si="16"/>
        <v>3911.9117258545143</v>
      </c>
      <c r="Z338" s="1"/>
      <c r="BP338" s="33"/>
      <c r="BQ338" s="41" t="s">
        <v>1652</v>
      </c>
    </row>
    <row r="339" spans="1:69" s="3" customFormat="1" ht="67.5" x14ac:dyDescent="0.25">
      <c r="A339" s="35" t="s">
        <v>619</v>
      </c>
      <c r="B339" s="36" t="s">
        <v>1544</v>
      </c>
      <c r="C339" s="316" t="s">
        <v>1588</v>
      </c>
      <c r="D339" s="316"/>
      <c r="E339" s="316"/>
      <c r="F339" s="35" t="s">
        <v>437</v>
      </c>
      <c r="G339" s="212">
        <v>20</v>
      </c>
      <c r="H339" s="39">
        <v>85.17</v>
      </c>
      <c r="I339" s="39"/>
      <c r="J339" s="39">
        <v>85.17</v>
      </c>
      <c r="K339" s="37" t="s">
        <v>42</v>
      </c>
      <c r="L339" s="39">
        <v>14581.1</v>
      </c>
      <c r="M339" s="39"/>
      <c r="N339" s="40"/>
      <c r="O339" s="39">
        <v>14581.1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4"/>
        <v>17455.543755061553</v>
      </c>
      <c r="W339" s="159">
        <v>1.2</v>
      </c>
      <c r="X339" s="158">
        <f t="shared" si="15"/>
        <v>20946.652506073864</v>
      </c>
      <c r="Y339" s="181">
        <f t="shared" si="16"/>
        <v>1047.3326253036932</v>
      </c>
      <c r="Z339" s="1"/>
      <c r="BP339" s="33"/>
      <c r="BQ339" s="41" t="s">
        <v>1588</v>
      </c>
    </row>
    <row r="340" spans="1:69" s="3" customFormat="1" ht="67.5" x14ac:dyDescent="0.25">
      <c r="A340" s="35" t="s">
        <v>623</v>
      </c>
      <c r="B340" s="36" t="s">
        <v>1507</v>
      </c>
      <c r="C340" s="316" t="s">
        <v>1508</v>
      </c>
      <c r="D340" s="316"/>
      <c r="E340" s="316"/>
      <c r="F340" s="35" t="s">
        <v>437</v>
      </c>
      <c r="G340" s="212">
        <v>220</v>
      </c>
      <c r="H340" s="39">
        <v>128.13</v>
      </c>
      <c r="I340" s="39"/>
      <c r="J340" s="39">
        <v>128.13</v>
      </c>
      <c r="K340" s="37" t="s">
        <v>42</v>
      </c>
      <c r="L340" s="39">
        <v>241294.42</v>
      </c>
      <c r="M340" s="39"/>
      <c r="N340" s="40"/>
      <c r="O340" s="39">
        <v>241294.42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4"/>
        <v>288861.97242747108</v>
      </c>
      <c r="W340" s="159">
        <v>1.2</v>
      </c>
      <c r="X340" s="158">
        <f t="shared" si="15"/>
        <v>346634.36691296526</v>
      </c>
      <c r="Y340" s="181">
        <f t="shared" si="16"/>
        <v>1575.6107586952967</v>
      </c>
      <c r="Z340" s="1"/>
      <c r="BP340" s="33"/>
      <c r="BQ340" s="41" t="s">
        <v>1508</v>
      </c>
    </row>
    <row r="341" spans="1:69" s="3" customFormat="1" ht="67.5" x14ac:dyDescent="0.25">
      <c r="A341" s="35" t="s">
        <v>627</v>
      </c>
      <c r="B341" s="36" t="s">
        <v>1535</v>
      </c>
      <c r="C341" s="316" t="s">
        <v>1536</v>
      </c>
      <c r="D341" s="316"/>
      <c r="E341" s="316"/>
      <c r="F341" s="35" t="s">
        <v>437</v>
      </c>
      <c r="G341" s="212">
        <v>80</v>
      </c>
      <c r="H341" s="39">
        <v>72.86</v>
      </c>
      <c r="I341" s="39"/>
      <c r="J341" s="39">
        <v>72.86</v>
      </c>
      <c r="K341" s="37" t="s">
        <v>42</v>
      </c>
      <c r="L341" s="39">
        <v>49894.53</v>
      </c>
      <c r="M341" s="39"/>
      <c r="N341" s="40"/>
      <c r="O341" s="39">
        <v>49894.53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4"/>
        <v>59730.483403394188</v>
      </c>
      <c r="W341" s="159">
        <v>1.2</v>
      </c>
      <c r="X341" s="158">
        <f t="shared" si="15"/>
        <v>71676.580084073023</v>
      </c>
      <c r="Y341" s="181">
        <f t="shared" si="16"/>
        <v>895.95725105091276</v>
      </c>
      <c r="Z341" s="1"/>
      <c r="BP341" s="33"/>
      <c r="BQ341" s="41" t="s">
        <v>1536</v>
      </c>
    </row>
    <row r="342" spans="1:69" s="3" customFormat="1" ht="67.5" x14ac:dyDescent="0.25">
      <c r="A342" s="35" t="s">
        <v>629</v>
      </c>
      <c r="B342" s="36" t="s">
        <v>1542</v>
      </c>
      <c r="C342" s="316" t="s">
        <v>1649</v>
      </c>
      <c r="D342" s="316"/>
      <c r="E342" s="316"/>
      <c r="F342" s="35" t="s">
        <v>437</v>
      </c>
      <c r="G342" s="212">
        <v>2630</v>
      </c>
      <c r="H342" s="39">
        <v>4.1500000000000004</v>
      </c>
      <c r="I342" s="39"/>
      <c r="J342" s="39">
        <v>4.1500000000000004</v>
      </c>
      <c r="K342" s="37" t="s">
        <v>42</v>
      </c>
      <c r="L342" s="39">
        <v>93428.12</v>
      </c>
      <c r="M342" s="39"/>
      <c r="N342" s="40"/>
      <c r="O342" s="39">
        <v>93428.12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4"/>
        <v>111846.06350776971</v>
      </c>
      <c r="W342" s="159">
        <v>1.2</v>
      </c>
      <c r="X342" s="158">
        <f t="shared" si="15"/>
        <v>134215.27620932364</v>
      </c>
      <c r="Y342" s="181">
        <f t="shared" si="16"/>
        <v>51.032424414191496</v>
      </c>
      <c r="Z342" s="1"/>
      <c r="BP342" s="33"/>
      <c r="BQ342" s="41" t="s">
        <v>1649</v>
      </c>
    </row>
    <row r="343" spans="1:69" s="3" customFormat="1" ht="67.5" x14ac:dyDescent="0.25">
      <c r="A343" s="35" t="s">
        <v>633</v>
      </c>
      <c r="B343" s="36" t="s">
        <v>1544</v>
      </c>
      <c r="C343" s="316" t="s">
        <v>2026</v>
      </c>
      <c r="D343" s="316"/>
      <c r="E343" s="316"/>
      <c r="F343" s="35" t="s">
        <v>437</v>
      </c>
      <c r="G343" s="212">
        <v>2630</v>
      </c>
      <c r="H343" s="39">
        <v>1.17</v>
      </c>
      <c r="I343" s="39"/>
      <c r="J343" s="39">
        <v>1.17</v>
      </c>
      <c r="K343" s="37" t="s">
        <v>42</v>
      </c>
      <c r="L343" s="39">
        <v>26339.98</v>
      </c>
      <c r="M343" s="39"/>
      <c r="N343" s="40"/>
      <c r="O343" s="39">
        <v>26339.98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4"/>
        <v>31532.509440127706</v>
      </c>
      <c r="W343" s="159">
        <v>1.2</v>
      </c>
      <c r="X343" s="158">
        <f t="shared" si="15"/>
        <v>37839.011328153247</v>
      </c>
      <c r="Y343" s="181">
        <f t="shared" si="16"/>
        <v>14.387456778765493</v>
      </c>
      <c r="Z343" s="1"/>
      <c r="BP343" s="33"/>
      <c r="BQ343" s="41" t="s">
        <v>2026</v>
      </c>
    </row>
    <row r="344" spans="1:69" s="3" customFormat="1" ht="67.5" x14ac:dyDescent="0.25">
      <c r="A344" s="35" t="s">
        <v>636</v>
      </c>
      <c r="B344" s="36" t="s">
        <v>1546</v>
      </c>
      <c r="C344" s="316" t="s">
        <v>2532</v>
      </c>
      <c r="D344" s="316"/>
      <c r="E344" s="316"/>
      <c r="F344" s="35" t="s">
        <v>437</v>
      </c>
      <c r="G344" s="212">
        <v>2630</v>
      </c>
      <c r="H344" s="39">
        <v>0.34</v>
      </c>
      <c r="I344" s="39"/>
      <c r="J344" s="39">
        <v>0.34</v>
      </c>
      <c r="K344" s="37" t="s">
        <v>42</v>
      </c>
      <c r="L344" s="39">
        <v>7654.35</v>
      </c>
      <c r="M344" s="39"/>
      <c r="N344" s="40"/>
      <c r="O344" s="39">
        <v>7654.35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4"/>
        <v>9163.2895557643369</v>
      </c>
      <c r="W344" s="159">
        <v>1.2</v>
      </c>
      <c r="X344" s="158">
        <f t="shared" si="15"/>
        <v>10995.947466917203</v>
      </c>
      <c r="Y344" s="181">
        <f t="shared" si="16"/>
        <v>4.1809686185996968</v>
      </c>
      <c r="Z344" s="1"/>
      <c r="BP344" s="33"/>
      <c r="BQ344" s="41" t="s">
        <v>2532</v>
      </c>
    </row>
    <row r="345" spans="1:69" s="3" customFormat="1" ht="67.5" x14ac:dyDescent="0.25">
      <c r="A345" s="35" t="s">
        <v>641</v>
      </c>
      <c r="B345" s="36" t="s">
        <v>1542</v>
      </c>
      <c r="C345" s="316" t="s">
        <v>2533</v>
      </c>
      <c r="D345" s="316"/>
      <c r="E345" s="316"/>
      <c r="F345" s="35" t="s">
        <v>437</v>
      </c>
      <c r="G345" s="212">
        <v>1000</v>
      </c>
      <c r="H345" s="39">
        <v>4.03</v>
      </c>
      <c r="I345" s="39"/>
      <c r="J345" s="39">
        <v>4.03</v>
      </c>
      <c r="K345" s="37" t="s">
        <v>42</v>
      </c>
      <c r="L345" s="39">
        <v>34496.800000000003</v>
      </c>
      <c r="M345" s="39"/>
      <c r="N345" s="40"/>
      <c r="O345" s="39">
        <v>34496.800000000003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4"/>
        <v>41297.323371323648</v>
      </c>
      <c r="W345" s="159">
        <v>1.2</v>
      </c>
      <c r="X345" s="158">
        <f t="shared" si="15"/>
        <v>49556.788045588379</v>
      </c>
      <c r="Y345" s="181">
        <f t="shared" si="16"/>
        <v>49.556788045588377</v>
      </c>
      <c r="Z345" s="1"/>
      <c r="BP345" s="33"/>
      <c r="BQ345" s="41" t="s">
        <v>2533</v>
      </c>
    </row>
    <row r="346" spans="1:69" s="3" customFormat="1" ht="67.5" x14ac:dyDescent="0.25">
      <c r="A346" s="35" t="s">
        <v>644</v>
      </c>
      <c r="B346" s="36" t="s">
        <v>1544</v>
      </c>
      <c r="C346" s="316" t="s">
        <v>1556</v>
      </c>
      <c r="D346" s="316"/>
      <c r="E346" s="316"/>
      <c r="F346" s="35" t="s">
        <v>437</v>
      </c>
      <c r="G346" s="212">
        <v>1000</v>
      </c>
      <c r="H346" s="39">
        <v>2.73</v>
      </c>
      <c r="I346" s="39"/>
      <c r="J346" s="39">
        <v>2.73</v>
      </c>
      <c r="K346" s="37" t="s">
        <v>42</v>
      </c>
      <c r="L346" s="39">
        <v>23368.799999999999</v>
      </c>
      <c r="M346" s="39"/>
      <c r="N346" s="40"/>
      <c r="O346" s="39">
        <v>23368.799999999999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4"/>
        <v>27975.606154767633</v>
      </c>
      <c r="W346" s="159">
        <v>1.2</v>
      </c>
      <c r="X346" s="158">
        <f t="shared" si="15"/>
        <v>33570.727385721155</v>
      </c>
      <c r="Y346" s="181">
        <f t="shared" si="16"/>
        <v>33.570727385721156</v>
      </c>
      <c r="Z346" s="1"/>
      <c r="BP346" s="33"/>
      <c r="BQ346" s="41" t="s">
        <v>1556</v>
      </c>
    </row>
    <row r="347" spans="1:69" s="3" customFormat="1" ht="67.5" x14ac:dyDescent="0.25">
      <c r="A347" s="35" t="s">
        <v>647</v>
      </c>
      <c r="B347" s="36" t="s">
        <v>1533</v>
      </c>
      <c r="C347" s="316" t="s">
        <v>2534</v>
      </c>
      <c r="D347" s="316"/>
      <c r="E347" s="316"/>
      <c r="F347" s="35" t="s">
        <v>437</v>
      </c>
      <c r="G347" s="212">
        <v>115</v>
      </c>
      <c r="H347" s="39">
        <v>977.82</v>
      </c>
      <c r="I347" s="39"/>
      <c r="J347" s="39">
        <v>977.82</v>
      </c>
      <c r="K347" s="37" t="s">
        <v>42</v>
      </c>
      <c r="L347" s="39">
        <v>962566.01</v>
      </c>
      <c r="M347" s="39"/>
      <c r="N347" s="40"/>
      <c r="O347" s="39">
        <v>962566.01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4"/>
        <v>1152321.3683940179</v>
      </c>
      <c r="W347" s="159">
        <v>1.2</v>
      </c>
      <c r="X347" s="158">
        <f t="shared" si="15"/>
        <v>1382785.6420728215</v>
      </c>
      <c r="Y347" s="181">
        <f t="shared" si="16"/>
        <v>12024.222974546274</v>
      </c>
      <c r="Z347" s="1"/>
      <c r="BP347" s="33"/>
      <c r="BQ347" s="41" t="s">
        <v>2534</v>
      </c>
    </row>
    <row r="348" spans="1:69" s="3" customFormat="1" ht="67.5" x14ac:dyDescent="0.25">
      <c r="A348" s="35" t="s">
        <v>652</v>
      </c>
      <c r="B348" s="36" t="s">
        <v>1523</v>
      </c>
      <c r="C348" s="316" t="s">
        <v>1524</v>
      </c>
      <c r="D348" s="316"/>
      <c r="E348" s="316"/>
      <c r="F348" s="35" t="s">
        <v>238</v>
      </c>
      <c r="G348" s="212">
        <v>13</v>
      </c>
      <c r="H348" s="39" t="s">
        <v>1525</v>
      </c>
      <c r="I348" s="39" t="s">
        <v>1526</v>
      </c>
      <c r="J348" s="39">
        <v>603.04999999999995</v>
      </c>
      <c r="K348" s="37" t="s">
        <v>42</v>
      </c>
      <c r="L348" s="39">
        <v>263651.33</v>
      </c>
      <c r="M348" s="39">
        <v>166714.16</v>
      </c>
      <c r="N348" s="40" t="s">
        <v>3788</v>
      </c>
      <c r="O348" s="39">
        <v>67107.399999999994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4"/>
        <v>80336.61088590142</v>
      </c>
      <c r="W348" s="159">
        <v>1.2</v>
      </c>
      <c r="X348" s="158">
        <f t="shared" si="15"/>
        <v>96403.933063081698</v>
      </c>
      <c r="Y348" s="181">
        <f t="shared" si="16"/>
        <v>7415.6871586985926</v>
      </c>
      <c r="Z348" s="1"/>
      <c r="BP348" s="33"/>
      <c r="BQ348" s="41" t="s">
        <v>1524</v>
      </c>
    </row>
    <row r="349" spans="1:69" s="3" customFormat="1" ht="18.75" x14ac:dyDescent="0.25">
      <c r="A349" s="42"/>
      <c r="B349" s="43"/>
      <c r="C349" s="44" t="s">
        <v>3242</v>
      </c>
      <c r="D349" s="45"/>
      <c r="E349" s="45"/>
      <c r="F349" s="45"/>
      <c r="G349" s="206"/>
      <c r="H349" s="45"/>
      <c r="I349" s="45"/>
      <c r="J349" s="45"/>
      <c r="K349" s="45"/>
      <c r="L349" s="45"/>
      <c r="M349" s="45"/>
      <c r="N349" s="45"/>
      <c r="O349" s="46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BP349" s="33"/>
      <c r="BQ349" s="41"/>
    </row>
    <row r="350" spans="1:69" s="3" customFormat="1" ht="18.75" x14ac:dyDescent="0.25">
      <c r="A350" s="47"/>
      <c r="B350" s="48"/>
      <c r="C350" s="48"/>
      <c r="D350" s="48"/>
      <c r="E350" s="49" t="s">
        <v>3789</v>
      </c>
      <c r="F350" s="49"/>
      <c r="G350" s="213"/>
      <c r="H350" s="51"/>
      <c r="I350" s="17"/>
      <c r="J350" s="17"/>
      <c r="K350" s="17"/>
      <c r="L350" s="52">
        <v>163156.82999999999</v>
      </c>
      <c r="M350" s="53"/>
      <c r="N350" s="53"/>
      <c r="O350" s="54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BP350" s="33"/>
      <c r="BQ350" s="41"/>
    </row>
    <row r="351" spans="1:69" s="3" customFormat="1" ht="18.75" x14ac:dyDescent="0.25">
      <c r="A351" s="47"/>
      <c r="B351" s="48"/>
      <c r="C351" s="48"/>
      <c r="D351" s="48"/>
      <c r="E351" s="49" t="s">
        <v>3790</v>
      </c>
      <c r="F351" s="49"/>
      <c r="G351" s="213"/>
      <c r="H351" s="51"/>
      <c r="I351" s="17"/>
      <c r="J351" s="17"/>
      <c r="K351" s="17"/>
      <c r="L351" s="52">
        <v>85783.49</v>
      </c>
      <c r="M351" s="53"/>
      <c r="N351" s="53"/>
      <c r="O351" s="54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P351" s="33"/>
      <c r="BQ351" s="41"/>
    </row>
    <row r="352" spans="1:69" s="3" customFormat="1" ht="18.75" x14ac:dyDescent="0.25">
      <c r="A352" s="47"/>
      <c r="B352" s="48"/>
      <c r="C352" s="48"/>
      <c r="D352" s="48"/>
      <c r="E352" s="49" t="s">
        <v>47</v>
      </c>
      <c r="F352" s="49"/>
      <c r="G352" s="213"/>
      <c r="H352" s="51"/>
      <c r="I352" s="17"/>
      <c r="J352" s="17"/>
      <c r="K352" s="17"/>
      <c r="L352" s="52">
        <v>512591.65</v>
      </c>
      <c r="M352" s="53"/>
      <c r="N352" s="53"/>
      <c r="O352" s="54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P352" s="33"/>
      <c r="BQ352" s="41"/>
    </row>
    <row r="353" spans="1:69" s="3" customFormat="1" ht="67.5" x14ac:dyDescent="0.25">
      <c r="A353" s="35" t="s">
        <v>660</v>
      </c>
      <c r="B353" s="36" t="s">
        <v>1531</v>
      </c>
      <c r="C353" s="316" t="s">
        <v>2539</v>
      </c>
      <c r="D353" s="316"/>
      <c r="E353" s="316"/>
      <c r="F353" s="35" t="s">
        <v>265</v>
      </c>
      <c r="G353" s="212">
        <v>1339</v>
      </c>
      <c r="H353" s="39">
        <v>121.85</v>
      </c>
      <c r="I353" s="39"/>
      <c r="J353" s="39">
        <v>121.85</v>
      </c>
      <c r="K353" s="37" t="s">
        <v>42</v>
      </c>
      <c r="L353" s="39">
        <v>1396625.2</v>
      </c>
      <c r="M353" s="39"/>
      <c r="N353" s="40"/>
      <c r="O353" s="39">
        <v>1396625.2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ref="V353:V411" si="17">O353*P353*Q353*R353*S353*T353*U353</f>
        <v>1671948.7753339317</v>
      </c>
      <c r="W353" s="159">
        <v>1.2</v>
      </c>
      <c r="X353" s="158">
        <f t="shared" ref="X353:X411" si="18">V353*W353</f>
        <v>2006338.5304007179</v>
      </c>
      <c r="Y353" s="181">
        <f t="shared" ref="Y353:Y411" si="19">X353/G353</f>
        <v>1498.3857583276458</v>
      </c>
      <c r="Z353" s="1"/>
      <c r="BP353" s="33"/>
      <c r="BQ353" s="41" t="s">
        <v>2539</v>
      </c>
    </row>
    <row r="354" spans="1:69" s="3" customFormat="1" ht="18.75" x14ac:dyDescent="0.25">
      <c r="A354" s="42"/>
      <c r="B354" s="43"/>
      <c r="C354" s="44" t="s">
        <v>3246</v>
      </c>
      <c r="D354" s="45"/>
      <c r="E354" s="45"/>
      <c r="F354" s="45"/>
      <c r="G354" s="206"/>
      <c r="H354" s="45"/>
      <c r="I354" s="45"/>
      <c r="J354" s="45"/>
      <c r="K354" s="45"/>
      <c r="L354" s="45"/>
      <c r="M354" s="45"/>
      <c r="N354" s="45"/>
      <c r="O354" s="46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</row>
    <row r="355" spans="1:69" s="3" customFormat="1" ht="67.5" x14ac:dyDescent="0.25">
      <c r="A355" s="35" t="s">
        <v>662</v>
      </c>
      <c r="B355" s="36" t="s">
        <v>1539</v>
      </c>
      <c r="C355" s="316" t="s">
        <v>1540</v>
      </c>
      <c r="D355" s="316"/>
      <c r="E355" s="316"/>
      <c r="F355" s="35" t="s">
        <v>437</v>
      </c>
      <c r="G355" s="212">
        <v>2200</v>
      </c>
      <c r="H355" s="39">
        <v>6.03</v>
      </c>
      <c r="I355" s="39"/>
      <c r="J355" s="39">
        <v>6.03</v>
      </c>
      <c r="K355" s="37" t="s">
        <v>42</v>
      </c>
      <c r="L355" s="39">
        <v>113556.96</v>
      </c>
      <c r="M355" s="39"/>
      <c r="N355" s="40"/>
      <c r="O355" s="39">
        <v>113556.96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>
        <f t="shared" si="17"/>
        <v>135943.00045756318</v>
      </c>
      <c r="W355" s="159">
        <v>1.2</v>
      </c>
      <c r="X355" s="158">
        <f t="shared" si="18"/>
        <v>163131.60054907581</v>
      </c>
      <c r="Y355" s="181">
        <f t="shared" si="19"/>
        <v>74.150727522307193</v>
      </c>
      <c r="Z355" s="1"/>
      <c r="BP355" s="33"/>
      <c r="BQ355" s="41" t="s">
        <v>1540</v>
      </c>
    </row>
    <row r="356" spans="1:69" s="3" customFormat="1" ht="18.75" x14ac:dyDescent="0.25">
      <c r="A356" s="42"/>
      <c r="B356" s="43"/>
      <c r="C356" s="44" t="s">
        <v>3791</v>
      </c>
      <c r="D356" s="45"/>
      <c r="E356" s="45"/>
      <c r="F356" s="45"/>
      <c r="G356" s="206"/>
      <c r="H356" s="45"/>
      <c r="I356" s="45"/>
      <c r="J356" s="45"/>
      <c r="K356" s="45"/>
      <c r="L356" s="45"/>
      <c r="M356" s="45"/>
      <c r="N356" s="45"/>
      <c r="O356" s="46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67.5" x14ac:dyDescent="0.25">
      <c r="A357" s="35" t="s">
        <v>669</v>
      </c>
      <c r="B357" s="36" t="s">
        <v>1537</v>
      </c>
      <c r="C357" s="316" t="s">
        <v>3603</v>
      </c>
      <c r="D357" s="316"/>
      <c r="E357" s="316"/>
      <c r="F357" s="35" t="s">
        <v>437</v>
      </c>
      <c r="G357" s="212">
        <v>2600</v>
      </c>
      <c r="H357" s="39">
        <v>2.96</v>
      </c>
      <c r="I357" s="39"/>
      <c r="J357" s="39">
        <v>2.96</v>
      </c>
      <c r="K357" s="37" t="s">
        <v>42</v>
      </c>
      <c r="L357" s="39">
        <v>65877.759999999995</v>
      </c>
      <c r="M357" s="39"/>
      <c r="N357" s="40"/>
      <c r="O357" s="39">
        <v>65877.759999999995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7"/>
        <v>78864.565922011607</v>
      </c>
      <c r="W357" s="159">
        <v>1.2</v>
      </c>
      <c r="X357" s="158">
        <f t="shared" si="18"/>
        <v>94637.479106413928</v>
      </c>
      <c r="Y357" s="181">
        <f t="shared" si="19"/>
        <v>36.39903042554382</v>
      </c>
      <c r="Z357" s="1"/>
      <c r="BP357" s="33"/>
      <c r="BQ357" s="41" t="s">
        <v>3603</v>
      </c>
    </row>
    <row r="358" spans="1:69" s="3" customFormat="1" ht="67.5" x14ac:dyDescent="0.25">
      <c r="A358" s="35" t="s">
        <v>671</v>
      </c>
      <c r="B358" s="36" t="s">
        <v>1507</v>
      </c>
      <c r="C358" s="316" t="s">
        <v>1974</v>
      </c>
      <c r="D358" s="316"/>
      <c r="E358" s="316"/>
      <c r="F358" s="35" t="s">
        <v>437</v>
      </c>
      <c r="G358" s="212">
        <v>5200</v>
      </c>
      <c r="H358" s="39">
        <v>1.67</v>
      </c>
      <c r="I358" s="39"/>
      <c r="J358" s="39">
        <v>1.67</v>
      </c>
      <c r="K358" s="37" t="s">
        <v>42</v>
      </c>
      <c r="L358" s="39">
        <v>74335.039999999994</v>
      </c>
      <c r="M358" s="39"/>
      <c r="N358" s="40"/>
      <c r="O358" s="39">
        <v>74335.039999999994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7"/>
        <v>88989.071006594182</v>
      </c>
      <c r="W358" s="159">
        <v>1.2</v>
      </c>
      <c r="X358" s="158">
        <f t="shared" si="18"/>
        <v>106786.88520791302</v>
      </c>
      <c r="Y358" s="181">
        <f t="shared" si="19"/>
        <v>20.535939463060195</v>
      </c>
      <c r="Z358" s="1"/>
      <c r="BP358" s="33"/>
      <c r="BQ358" s="41" t="s">
        <v>1974</v>
      </c>
    </row>
    <row r="359" spans="1:69" s="3" customFormat="1" ht="67.5" x14ac:dyDescent="0.25">
      <c r="A359" s="35" t="s">
        <v>674</v>
      </c>
      <c r="B359" s="36" t="s">
        <v>1511</v>
      </c>
      <c r="C359" s="316" t="s">
        <v>1512</v>
      </c>
      <c r="D359" s="316"/>
      <c r="E359" s="316"/>
      <c r="F359" s="35" t="s">
        <v>437</v>
      </c>
      <c r="G359" s="212">
        <v>20</v>
      </c>
      <c r="H359" s="39">
        <v>55.53</v>
      </c>
      <c r="I359" s="39"/>
      <c r="J359" s="39">
        <v>55.53</v>
      </c>
      <c r="K359" s="37" t="s">
        <v>42</v>
      </c>
      <c r="L359" s="39">
        <v>9506.74</v>
      </c>
      <c r="M359" s="39"/>
      <c r="N359" s="40"/>
      <c r="O359" s="39">
        <v>9506.74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7"/>
        <v>11380.850281391242</v>
      </c>
      <c r="W359" s="159">
        <v>1.2</v>
      </c>
      <c r="X359" s="158">
        <f t="shared" si="18"/>
        <v>13657.02033766949</v>
      </c>
      <c r="Y359" s="181">
        <f t="shared" si="19"/>
        <v>682.85101688347447</v>
      </c>
      <c r="Z359" s="1"/>
      <c r="BP359" s="33"/>
      <c r="BQ359" s="41" t="s">
        <v>1512</v>
      </c>
    </row>
    <row r="360" spans="1:69" s="3" customFormat="1" ht="67.5" x14ac:dyDescent="0.25">
      <c r="A360" s="35" t="s">
        <v>683</v>
      </c>
      <c r="B360" s="36" t="s">
        <v>870</v>
      </c>
      <c r="C360" s="316" t="s">
        <v>871</v>
      </c>
      <c r="D360" s="316"/>
      <c r="E360" s="316"/>
      <c r="F360" s="35" t="s">
        <v>238</v>
      </c>
      <c r="G360" s="215">
        <v>0.09</v>
      </c>
      <c r="H360" s="39" t="s">
        <v>872</v>
      </c>
      <c r="I360" s="39" t="s">
        <v>873</v>
      </c>
      <c r="J360" s="39">
        <v>348.62</v>
      </c>
      <c r="K360" s="37" t="s">
        <v>42</v>
      </c>
      <c r="L360" s="39">
        <v>1543.6</v>
      </c>
      <c r="M360" s="39">
        <v>1100.96</v>
      </c>
      <c r="N360" s="40" t="s">
        <v>2543</v>
      </c>
      <c r="O360" s="39">
        <v>268.58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7"/>
        <v>321.52649263323275</v>
      </c>
      <c r="W360" s="159">
        <v>1.2</v>
      </c>
      <c r="X360" s="158">
        <f t="shared" si="18"/>
        <v>385.83179115987929</v>
      </c>
      <c r="Y360" s="181">
        <f t="shared" si="19"/>
        <v>4287.0199017764371</v>
      </c>
      <c r="Z360" s="1"/>
      <c r="BP360" s="33"/>
      <c r="BQ360" s="41" t="s">
        <v>871</v>
      </c>
    </row>
    <row r="361" spans="1:69" s="3" customFormat="1" ht="18.75" x14ac:dyDescent="0.25">
      <c r="A361" s="42"/>
      <c r="B361" s="43"/>
      <c r="C361" s="44" t="s">
        <v>704</v>
      </c>
      <c r="D361" s="45"/>
      <c r="E361" s="45"/>
      <c r="F361" s="45"/>
      <c r="G361" s="206"/>
      <c r="H361" s="45"/>
      <c r="I361" s="45"/>
      <c r="J361" s="45"/>
      <c r="K361" s="45"/>
      <c r="L361" s="45"/>
      <c r="M361" s="45"/>
      <c r="N361" s="45"/>
      <c r="O361" s="46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41"/>
    </row>
    <row r="362" spans="1:69" s="3" customFormat="1" ht="18.75" x14ac:dyDescent="0.25">
      <c r="A362" s="47"/>
      <c r="B362" s="48"/>
      <c r="C362" s="48"/>
      <c r="D362" s="48"/>
      <c r="E362" s="49" t="s">
        <v>2544</v>
      </c>
      <c r="F362" s="49"/>
      <c r="G362" s="213"/>
      <c r="H362" s="51"/>
      <c r="I362" s="17"/>
      <c r="J362" s="17"/>
      <c r="K362" s="17"/>
      <c r="L362" s="52">
        <v>1089.01</v>
      </c>
      <c r="M362" s="53"/>
      <c r="N362" s="53"/>
      <c r="O362" s="54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P362" s="33"/>
      <c r="BQ362" s="41"/>
    </row>
    <row r="363" spans="1:69" s="3" customFormat="1" ht="18.75" x14ac:dyDescent="0.25">
      <c r="A363" s="47"/>
      <c r="B363" s="48"/>
      <c r="C363" s="48"/>
      <c r="D363" s="48"/>
      <c r="E363" s="49" t="s">
        <v>2545</v>
      </c>
      <c r="F363" s="49"/>
      <c r="G363" s="213"/>
      <c r="H363" s="51"/>
      <c r="I363" s="17"/>
      <c r="J363" s="17"/>
      <c r="K363" s="17"/>
      <c r="L363" s="52">
        <v>572.57000000000005</v>
      </c>
      <c r="M363" s="53"/>
      <c r="N363" s="53"/>
      <c r="O363" s="54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41"/>
    </row>
    <row r="364" spans="1:69" s="3" customFormat="1" ht="18.75" x14ac:dyDescent="0.25">
      <c r="A364" s="47"/>
      <c r="B364" s="48"/>
      <c r="C364" s="48"/>
      <c r="D364" s="48"/>
      <c r="E364" s="49" t="s">
        <v>47</v>
      </c>
      <c r="F364" s="49"/>
      <c r="G364" s="213"/>
      <c r="H364" s="51"/>
      <c r="I364" s="17"/>
      <c r="J364" s="17"/>
      <c r="K364" s="17"/>
      <c r="L364" s="52">
        <v>3205.18</v>
      </c>
      <c r="M364" s="53"/>
      <c r="N364" s="53"/>
      <c r="O364" s="54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P364" s="33"/>
      <c r="BQ364" s="41"/>
    </row>
    <row r="365" spans="1:69" s="3" customFormat="1" ht="67.5" x14ac:dyDescent="0.25">
      <c r="A365" s="35" t="s">
        <v>685</v>
      </c>
      <c r="B365" s="36" t="s">
        <v>1521</v>
      </c>
      <c r="C365" s="316" t="s">
        <v>2546</v>
      </c>
      <c r="D365" s="316"/>
      <c r="E365" s="316"/>
      <c r="F365" s="35" t="s">
        <v>265</v>
      </c>
      <c r="G365" s="215">
        <v>9.27</v>
      </c>
      <c r="H365" s="39">
        <v>149.41</v>
      </c>
      <c r="I365" s="39"/>
      <c r="J365" s="39">
        <v>149.41</v>
      </c>
      <c r="K365" s="37" t="s">
        <v>42</v>
      </c>
      <c r="L365" s="39">
        <v>11855.86</v>
      </c>
      <c r="M365" s="39"/>
      <c r="N365" s="40"/>
      <c r="O365" s="39">
        <v>11855.86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17"/>
        <v>14193.063828098295</v>
      </c>
      <c r="W365" s="159">
        <v>1.2</v>
      </c>
      <c r="X365" s="158">
        <f t="shared" si="18"/>
        <v>17031.676593717952</v>
      </c>
      <c r="Y365" s="181">
        <f t="shared" si="19"/>
        <v>1837.2898159350541</v>
      </c>
      <c r="Z365" s="1"/>
      <c r="BP365" s="33"/>
      <c r="BQ365" s="41" t="s">
        <v>2546</v>
      </c>
    </row>
    <row r="366" spans="1:69" s="3" customFormat="1" ht="18.75" x14ac:dyDescent="0.25">
      <c r="A366" s="42"/>
      <c r="B366" s="43"/>
      <c r="C366" s="44" t="s">
        <v>2547</v>
      </c>
      <c r="D366" s="45"/>
      <c r="E366" s="45"/>
      <c r="F366" s="45"/>
      <c r="G366" s="206"/>
      <c r="H366" s="45"/>
      <c r="I366" s="45"/>
      <c r="J366" s="45"/>
      <c r="K366" s="45"/>
      <c r="L366" s="45"/>
      <c r="M366" s="45"/>
      <c r="N366" s="45"/>
      <c r="O366" s="46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</row>
    <row r="367" spans="1:69" s="3" customFormat="1" ht="18.75" x14ac:dyDescent="0.25">
      <c r="A367" s="313" t="s">
        <v>2548</v>
      </c>
      <c r="B367" s="314"/>
      <c r="C367" s="314"/>
      <c r="D367" s="314"/>
      <c r="E367" s="314"/>
      <c r="F367" s="314"/>
      <c r="G367" s="314"/>
      <c r="H367" s="314"/>
      <c r="I367" s="314"/>
      <c r="J367" s="314"/>
      <c r="K367" s="314"/>
      <c r="L367" s="314"/>
      <c r="M367" s="314"/>
      <c r="N367" s="314"/>
      <c r="O367" s="315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 t="s">
        <v>2548</v>
      </c>
      <c r="BQ367" s="41"/>
    </row>
    <row r="368" spans="1:69" s="3" customFormat="1" ht="67.5" x14ac:dyDescent="0.25">
      <c r="A368" s="35" t="s">
        <v>688</v>
      </c>
      <c r="B368" s="36" t="s">
        <v>1483</v>
      </c>
      <c r="C368" s="316" t="s">
        <v>1484</v>
      </c>
      <c r="D368" s="316"/>
      <c r="E368" s="316"/>
      <c r="F368" s="35" t="s">
        <v>374</v>
      </c>
      <c r="G368" s="219">
        <v>1.1190629999999999</v>
      </c>
      <c r="H368" s="39" t="s">
        <v>1485</v>
      </c>
      <c r="I368" s="39" t="s">
        <v>1486</v>
      </c>
      <c r="J368" s="39">
        <v>74.510000000000005</v>
      </c>
      <c r="K368" s="37" t="s">
        <v>42</v>
      </c>
      <c r="L368" s="39">
        <v>31909.11</v>
      </c>
      <c r="M368" s="39">
        <v>25230.23</v>
      </c>
      <c r="N368" s="40" t="s">
        <v>3792</v>
      </c>
      <c r="O368" s="39">
        <v>713.65</v>
      </c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>
        <f t="shared" si="17"/>
        <v>854.3353245502517</v>
      </c>
      <c r="W368" s="159">
        <v>1.2</v>
      </c>
      <c r="X368" s="158">
        <f t="shared" si="18"/>
        <v>1025.2023894603019</v>
      </c>
      <c r="Y368" s="181">
        <f t="shared" si="19"/>
        <v>916.12571361961034</v>
      </c>
      <c r="Z368" s="1"/>
      <c r="BP368" s="33"/>
      <c r="BQ368" s="41" t="s">
        <v>1484</v>
      </c>
    </row>
    <row r="369" spans="1:69" s="3" customFormat="1" ht="18.75" x14ac:dyDescent="0.25">
      <c r="A369" s="42"/>
      <c r="B369" s="43"/>
      <c r="C369" s="44" t="s">
        <v>3793</v>
      </c>
      <c r="D369" s="45"/>
      <c r="E369" s="45"/>
      <c r="F369" s="45"/>
      <c r="G369" s="206"/>
      <c r="H369" s="45"/>
      <c r="I369" s="45"/>
      <c r="J369" s="45"/>
      <c r="K369" s="45"/>
      <c r="L369" s="45"/>
      <c r="M369" s="45"/>
      <c r="N369" s="45"/>
      <c r="O369" s="46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BP369" s="33"/>
      <c r="BQ369" s="41"/>
    </row>
    <row r="370" spans="1:69" s="3" customFormat="1" ht="18.75" x14ac:dyDescent="0.25">
      <c r="A370" s="47"/>
      <c r="B370" s="48"/>
      <c r="C370" s="48"/>
      <c r="D370" s="48"/>
      <c r="E370" s="49" t="s">
        <v>3794</v>
      </c>
      <c r="F370" s="49"/>
      <c r="G370" s="213"/>
      <c r="H370" s="51"/>
      <c r="I370" s="17"/>
      <c r="J370" s="17"/>
      <c r="K370" s="17"/>
      <c r="L370" s="52">
        <v>25335.62</v>
      </c>
      <c r="M370" s="53"/>
      <c r="N370" s="53"/>
      <c r="O370" s="54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</row>
    <row r="371" spans="1:69" s="3" customFormat="1" ht="18.75" x14ac:dyDescent="0.25">
      <c r="A371" s="47"/>
      <c r="B371" s="48"/>
      <c r="C371" s="48"/>
      <c r="D371" s="48"/>
      <c r="E371" s="49" t="s">
        <v>3795</v>
      </c>
      <c r="F371" s="49"/>
      <c r="G371" s="213"/>
      <c r="H371" s="51"/>
      <c r="I371" s="17"/>
      <c r="J371" s="17"/>
      <c r="K371" s="17"/>
      <c r="L371" s="52">
        <v>13320.79</v>
      </c>
      <c r="M371" s="53"/>
      <c r="N371" s="53"/>
      <c r="O371" s="54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BP371" s="33"/>
      <c r="BQ371" s="41"/>
    </row>
    <row r="372" spans="1:69" s="3" customFormat="1" ht="18.75" x14ac:dyDescent="0.25">
      <c r="A372" s="47"/>
      <c r="B372" s="48"/>
      <c r="C372" s="48"/>
      <c r="D372" s="48"/>
      <c r="E372" s="49" t="s">
        <v>47</v>
      </c>
      <c r="F372" s="49"/>
      <c r="G372" s="213"/>
      <c r="H372" s="51"/>
      <c r="I372" s="17"/>
      <c r="J372" s="17"/>
      <c r="K372" s="17"/>
      <c r="L372" s="52">
        <v>70565.52</v>
      </c>
      <c r="M372" s="53"/>
      <c r="N372" s="53"/>
      <c r="O372" s="54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P372" s="33"/>
      <c r="BQ372" s="41"/>
    </row>
    <row r="373" spans="1:69" s="3" customFormat="1" ht="67.5" x14ac:dyDescent="0.25">
      <c r="A373" s="35" t="s">
        <v>690</v>
      </c>
      <c r="B373" s="36" t="s">
        <v>1467</v>
      </c>
      <c r="C373" s="316" t="s">
        <v>2553</v>
      </c>
      <c r="D373" s="316"/>
      <c r="E373" s="316"/>
      <c r="F373" s="35" t="s">
        <v>437</v>
      </c>
      <c r="G373" s="212">
        <v>67</v>
      </c>
      <c r="H373" s="39">
        <v>2642.22</v>
      </c>
      <c r="I373" s="39"/>
      <c r="J373" s="39">
        <v>2642.22</v>
      </c>
      <c r="K373" s="37" t="s">
        <v>42</v>
      </c>
      <c r="L373" s="39">
        <v>1515366.01</v>
      </c>
      <c r="M373" s="39"/>
      <c r="N373" s="40"/>
      <c r="O373" s="39">
        <v>1515366.01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7"/>
        <v>1814097.5435658516</v>
      </c>
      <c r="W373" s="159">
        <v>1.2</v>
      </c>
      <c r="X373" s="158">
        <f t="shared" si="18"/>
        <v>2176917.0522790221</v>
      </c>
      <c r="Y373" s="181">
        <f t="shared" si="19"/>
        <v>32491.299287746599</v>
      </c>
      <c r="Z373" s="1"/>
      <c r="BP373" s="33"/>
      <c r="BQ373" s="41" t="s">
        <v>2553</v>
      </c>
    </row>
    <row r="374" spans="1:69" s="3" customFormat="1" ht="18.75" x14ac:dyDescent="0.25">
      <c r="A374" s="42"/>
      <c r="B374" s="43"/>
      <c r="C374" s="44" t="s">
        <v>3796</v>
      </c>
      <c r="D374" s="45"/>
      <c r="E374" s="45"/>
      <c r="F374" s="45"/>
      <c r="G374" s="206"/>
      <c r="H374" s="45"/>
      <c r="I374" s="45"/>
      <c r="J374" s="45"/>
      <c r="K374" s="45"/>
      <c r="L374" s="45"/>
      <c r="M374" s="45"/>
      <c r="N374" s="45"/>
      <c r="O374" s="46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BP374" s="33"/>
      <c r="BQ374" s="41"/>
    </row>
    <row r="375" spans="1:69" s="3" customFormat="1" ht="67.5" x14ac:dyDescent="0.25">
      <c r="A375" s="35" t="s">
        <v>695</v>
      </c>
      <c r="B375" s="36" t="s">
        <v>1467</v>
      </c>
      <c r="C375" s="316" t="s">
        <v>2555</v>
      </c>
      <c r="D375" s="316"/>
      <c r="E375" s="316"/>
      <c r="F375" s="35" t="s">
        <v>437</v>
      </c>
      <c r="G375" s="212">
        <v>36</v>
      </c>
      <c r="H375" s="39">
        <v>2307.83</v>
      </c>
      <c r="I375" s="39"/>
      <c r="J375" s="39">
        <v>2307.83</v>
      </c>
      <c r="K375" s="37" t="s">
        <v>42</v>
      </c>
      <c r="L375" s="39">
        <v>711180.89</v>
      </c>
      <c r="M375" s="39"/>
      <c r="N375" s="40"/>
      <c r="O375" s="39">
        <v>711180.89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7"/>
        <v>851379.46678636153</v>
      </c>
      <c r="W375" s="159">
        <v>1.2</v>
      </c>
      <c r="X375" s="158">
        <f t="shared" si="18"/>
        <v>1021655.3601436338</v>
      </c>
      <c r="Y375" s="181">
        <f t="shared" si="19"/>
        <v>28379.315559545383</v>
      </c>
      <c r="Z375" s="1"/>
      <c r="BP375" s="33"/>
      <c r="BQ375" s="41" t="s">
        <v>2555</v>
      </c>
    </row>
    <row r="376" spans="1:69" s="3" customFormat="1" ht="18.75" x14ac:dyDescent="0.25">
      <c r="A376" s="42"/>
      <c r="B376" s="43"/>
      <c r="C376" s="44" t="s">
        <v>3254</v>
      </c>
      <c r="D376" s="45"/>
      <c r="E376" s="45"/>
      <c r="F376" s="45"/>
      <c r="G376" s="206"/>
      <c r="H376" s="45"/>
      <c r="I376" s="45"/>
      <c r="J376" s="45"/>
      <c r="K376" s="45"/>
      <c r="L376" s="45"/>
      <c r="M376" s="45"/>
      <c r="N376" s="45"/>
      <c r="O376" s="46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BP376" s="33"/>
      <c r="BQ376" s="41"/>
    </row>
    <row r="377" spans="1:69" s="3" customFormat="1" ht="67.5" x14ac:dyDescent="0.25">
      <c r="A377" s="35" t="s">
        <v>698</v>
      </c>
      <c r="B377" s="36" t="s">
        <v>1467</v>
      </c>
      <c r="C377" s="316" t="s">
        <v>2557</v>
      </c>
      <c r="D377" s="316"/>
      <c r="E377" s="316"/>
      <c r="F377" s="35" t="s">
        <v>437</v>
      </c>
      <c r="G377" s="212">
        <v>69</v>
      </c>
      <c r="H377" s="39">
        <v>2143.1</v>
      </c>
      <c r="I377" s="39"/>
      <c r="J377" s="39">
        <v>2143.1</v>
      </c>
      <c r="K377" s="37" t="s">
        <v>42</v>
      </c>
      <c r="L377" s="39">
        <v>1265800.58</v>
      </c>
      <c r="M377" s="39"/>
      <c r="N377" s="40"/>
      <c r="O377" s="39">
        <v>1265800.58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7"/>
        <v>1515334.0563724474</v>
      </c>
      <c r="W377" s="159">
        <v>1.2</v>
      </c>
      <c r="X377" s="158">
        <f t="shared" si="18"/>
        <v>1818400.8676469368</v>
      </c>
      <c r="Y377" s="181">
        <f t="shared" si="19"/>
        <v>26353.635762999085</v>
      </c>
      <c r="Z377" s="1"/>
      <c r="BP377" s="33"/>
      <c r="BQ377" s="41" t="s">
        <v>2557</v>
      </c>
    </row>
    <row r="378" spans="1:69" s="3" customFormat="1" ht="18.75" x14ac:dyDescent="0.25">
      <c r="A378" s="42"/>
      <c r="B378" s="43"/>
      <c r="C378" s="44" t="s">
        <v>3797</v>
      </c>
      <c r="D378" s="45"/>
      <c r="E378" s="45"/>
      <c r="F378" s="45"/>
      <c r="G378" s="206"/>
      <c r="H378" s="45"/>
      <c r="I378" s="45"/>
      <c r="J378" s="45"/>
      <c r="K378" s="45"/>
      <c r="L378" s="45"/>
      <c r="M378" s="45"/>
      <c r="N378" s="45"/>
      <c r="O378" s="46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P378" s="33"/>
      <c r="BQ378" s="41"/>
    </row>
    <row r="379" spans="1:69" s="3" customFormat="1" ht="67.5" x14ac:dyDescent="0.25">
      <c r="A379" s="35" t="s">
        <v>700</v>
      </c>
      <c r="B379" s="36" t="s">
        <v>1467</v>
      </c>
      <c r="C379" s="316" t="s">
        <v>2558</v>
      </c>
      <c r="D379" s="316"/>
      <c r="E379" s="316"/>
      <c r="F379" s="35" t="s">
        <v>437</v>
      </c>
      <c r="G379" s="212">
        <v>16</v>
      </c>
      <c r="H379" s="39">
        <v>1523.76</v>
      </c>
      <c r="I379" s="39"/>
      <c r="J379" s="39">
        <v>1523.76</v>
      </c>
      <c r="K379" s="37" t="s">
        <v>42</v>
      </c>
      <c r="L379" s="39">
        <v>208694.17</v>
      </c>
      <c r="M379" s="39"/>
      <c r="N379" s="40"/>
      <c r="O379" s="39">
        <v>208694.17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7"/>
        <v>249835.0752591542</v>
      </c>
      <c r="W379" s="159">
        <v>1.2</v>
      </c>
      <c r="X379" s="158">
        <f t="shared" si="18"/>
        <v>299802.09031098505</v>
      </c>
      <c r="Y379" s="181">
        <f t="shared" si="19"/>
        <v>18737.630644436565</v>
      </c>
      <c r="Z379" s="1"/>
      <c r="BP379" s="33"/>
      <c r="BQ379" s="41" t="s">
        <v>2558</v>
      </c>
    </row>
    <row r="380" spans="1:69" s="3" customFormat="1" ht="67.5" x14ac:dyDescent="0.25">
      <c r="A380" s="35" t="s">
        <v>702</v>
      </c>
      <c r="B380" s="36" t="s">
        <v>1467</v>
      </c>
      <c r="C380" s="316" t="s">
        <v>2559</v>
      </c>
      <c r="D380" s="316"/>
      <c r="E380" s="316"/>
      <c r="F380" s="35" t="s">
        <v>437</v>
      </c>
      <c r="G380" s="212">
        <v>2</v>
      </c>
      <c r="H380" s="39">
        <v>1156.1300000000001</v>
      </c>
      <c r="I380" s="39"/>
      <c r="J380" s="39">
        <v>1156.1300000000001</v>
      </c>
      <c r="K380" s="37" t="s">
        <v>42</v>
      </c>
      <c r="L380" s="39">
        <v>19792.95</v>
      </c>
      <c r="M380" s="39"/>
      <c r="N380" s="40"/>
      <c r="O380" s="39">
        <v>19792.95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7"/>
        <v>23694.831306742672</v>
      </c>
      <c r="W380" s="159">
        <v>1.2</v>
      </c>
      <c r="X380" s="158">
        <f t="shared" si="18"/>
        <v>28433.797568091206</v>
      </c>
      <c r="Y380" s="181">
        <f t="shared" si="19"/>
        <v>14216.898784045603</v>
      </c>
      <c r="Z380" s="1"/>
      <c r="BP380" s="33"/>
      <c r="BQ380" s="41" t="s">
        <v>2559</v>
      </c>
    </row>
    <row r="381" spans="1:69" s="3" customFormat="1" ht="67.5" x14ac:dyDescent="0.25">
      <c r="A381" s="35" t="s">
        <v>705</v>
      </c>
      <c r="B381" s="36" t="s">
        <v>1467</v>
      </c>
      <c r="C381" s="316" t="s">
        <v>2512</v>
      </c>
      <c r="D381" s="316"/>
      <c r="E381" s="316"/>
      <c r="F381" s="35" t="s">
        <v>437</v>
      </c>
      <c r="G381" s="212">
        <v>16</v>
      </c>
      <c r="H381" s="39">
        <v>970.33</v>
      </c>
      <c r="I381" s="39"/>
      <c r="J381" s="39">
        <v>970.33</v>
      </c>
      <c r="K381" s="37" t="s">
        <v>42</v>
      </c>
      <c r="L381" s="39">
        <v>132896.4</v>
      </c>
      <c r="M381" s="39"/>
      <c r="N381" s="40"/>
      <c r="O381" s="39">
        <v>132896.4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7"/>
        <v>159094.91911379536</v>
      </c>
      <c r="W381" s="159">
        <v>1.2</v>
      </c>
      <c r="X381" s="158">
        <f t="shared" si="18"/>
        <v>190913.90293655443</v>
      </c>
      <c r="Y381" s="181">
        <f t="shared" si="19"/>
        <v>11932.118933534652</v>
      </c>
      <c r="Z381" s="1"/>
      <c r="BP381" s="33"/>
      <c r="BQ381" s="41" t="s">
        <v>2512</v>
      </c>
    </row>
    <row r="382" spans="1:69" s="3" customFormat="1" ht="67.5" x14ac:dyDescent="0.25">
      <c r="A382" s="35" t="s">
        <v>707</v>
      </c>
      <c r="B382" s="36" t="s">
        <v>1467</v>
      </c>
      <c r="C382" s="316" t="s">
        <v>3798</v>
      </c>
      <c r="D382" s="316"/>
      <c r="E382" s="316"/>
      <c r="F382" s="35" t="s">
        <v>437</v>
      </c>
      <c r="G382" s="212">
        <v>2</v>
      </c>
      <c r="H382" s="39">
        <v>636.91</v>
      </c>
      <c r="I382" s="39"/>
      <c r="J382" s="39">
        <v>636.91</v>
      </c>
      <c r="K382" s="37" t="s">
        <v>42</v>
      </c>
      <c r="L382" s="39">
        <v>10903.9</v>
      </c>
      <c r="M382" s="39"/>
      <c r="N382" s="40"/>
      <c r="O382" s="39">
        <v>10903.9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17"/>
        <v>13053.439284472064</v>
      </c>
      <c r="W382" s="159">
        <v>1.2</v>
      </c>
      <c r="X382" s="158">
        <f t="shared" si="18"/>
        <v>15664.127141366476</v>
      </c>
      <c r="Y382" s="181">
        <f t="shared" si="19"/>
        <v>7832.0635706832381</v>
      </c>
      <c r="Z382" s="1"/>
      <c r="BP382" s="33"/>
      <c r="BQ382" s="41" t="s">
        <v>3798</v>
      </c>
    </row>
    <row r="383" spans="1:69" s="3" customFormat="1" ht="67.5" x14ac:dyDescent="0.25">
      <c r="A383" s="35" t="s">
        <v>710</v>
      </c>
      <c r="B383" s="36" t="s">
        <v>1467</v>
      </c>
      <c r="C383" s="316" t="s">
        <v>3799</v>
      </c>
      <c r="D383" s="316"/>
      <c r="E383" s="316"/>
      <c r="F383" s="35" t="s">
        <v>437</v>
      </c>
      <c r="G383" s="212">
        <v>5</v>
      </c>
      <c r="H383" s="39">
        <v>2602.9899999999998</v>
      </c>
      <c r="I383" s="39"/>
      <c r="J383" s="39">
        <v>2602.9899999999998</v>
      </c>
      <c r="K383" s="37" t="s">
        <v>42</v>
      </c>
      <c r="L383" s="39">
        <v>111407.97</v>
      </c>
      <c r="M383" s="39"/>
      <c r="N383" s="40"/>
      <c r="O383" s="39">
        <v>111407.97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7"/>
        <v>133370.36951928076</v>
      </c>
      <c r="W383" s="159">
        <v>1.2</v>
      </c>
      <c r="X383" s="158">
        <f t="shared" si="18"/>
        <v>160044.44342313692</v>
      </c>
      <c r="Y383" s="181">
        <f t="shared" si="19"/>
        <v>32008.888684627385</v>
      </c>
      <c r="Z383" s="1"/>
      <c r="BP383" s="33"/>
      <c r="BQ383" s="41" t="s">
        <v>3799</v>
      </c>
    </row>
    <row r="384" spans="1:69" s="3" customFormat="1" ht="67.5" x14ac:dyDescent="0.25">
      <c r="A384" s="35" t="s">
        <v>713</v>
      </c>
      <c r="B384" s="36" t="s">
        <v>1467</v>
      </c>
      <c r="C384" s="316" t="s">
        <v>3042</v>
      </c>
      <c r="D384" s="316"/>
      <c r="E384" s="316"/>
      <c r="F384" s="35" t="s">
        <v>437</v>
      </c>
      <c r="G384" s="212">
        <v>1</v>
      </c>
      <c r="H384" s="39">
        <v>1978.72</v>
      </c>
      <c r="I384" s="39"/>
      <c r="J384" s="39">
        <v>1978.72</v>
      </c>
      <c r="K384" s="37" t="s">
        <v>42</v>
      </c>
      <c r="L384" s="39">
        <v>16937.84</v>
      </c>
      <c r="M384" s="39"/>
      <c r="N384" s="40"/>
      <c r="O384" s="39">
        <v>16937.84</v>
      </c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>
        <f t="shared" si="17"/>
        <v>20276.879469740397</v>
      </c>
      <c r="W384" s="159">
        <v>1.2</v>
      </c>
      <c r="X384" s="158">
        <f t="shared" si="18"/>
        <v>24332.255363688477</v>
      </c>
      <c r="Y384" s="181">
        <f t="shared" si="19"/>
        <v>24332.255363688477</v>
      </c>
      <c r="Z384" s="1"/>
      <c r="BP384" s="33"/>
      <c r="BQ384" s="41" t="s">
        <v>3042</v>
      </c>
    </row>
    <row r="385" spans="1:69" s="3" customFormat="1" ht="67.5" x14ac:dyDescent="0.25">
      <c r="A385" s="35" t="s">
        <v>1638</v>
      </c>
      <c r="B385" s="36" t="s">
        <v>1467</v>
      </c>
      <c r="C385" s="316" t="s">
        <v>3800</v>
      </c>
      <c r="D385" s="316"/>
      <c r="E385" s="316"/>
      <c r="F385" s="35" t="s">
        <v>437</v>
      </c>
      <c r="G385" s="212">
        <v>4</v>
      </c>
      <c r="H385" s="39">
        <v>1666.41</v>
      </c>
      <c r="I385" s="39"/>
      <c r="J385" s="39">
        <v>1666.41</v>
      </c>
      <c r="K385" s="37" t="s">
        <v>42</v>
      </c>
      <c r="L385" s="39">
        <v>57057.88</v>
      </c>
      <c r="M385" s="39"/>
      <c r="N385" s="40"/>
      <c r="O385" s="39">
        <v>57057.88</v>
      </c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>
        <f t="shared" si="17"/>
        <v>68305.979721080803</v>
      </c>
      <c r="W385" s="159">
        <v>1.2</v>
      </c>
      <c r="X385" s="158">
        <f t="shared" si="18"/>
        <v>81967.175665296963</v>
      </c>
      <c r="Y385" s="181">
        <f t="shared" si="19"/>
        <v>20491.793916324241</v>
      </c>
      <c r="Z385" s="1"/>
      <c r="BP385" s="33"/>
      <c r="BQ385" s="41" t="s">
        <v>3800</v>
      </c>
    </row>
    <row r="386" spans="1:69" s="3" customFormat="1" ht="67.5" x14ac:dyDescent="0.25">
      <c r="A386" s="35" t="s">
        <v>724</v>
      </c>
      <c r="B386" s="36" t="s">
        <v>1467</v>
      </c>
      <c r="C386" s="316" t="s">
        <v>2561</v>
      </c>
      <c r="D386" s="316"/>
      <c r="E386" s="316"/>
      <c r="F386" s="35" t="s">
        <v>437</v>
      </c>
      <c r="G386" s="212">
        <v>446</v>
      </c>
      <c r="H386" s="39">
        <v>116.71</v>
      </c>
      <c r="I386" s="39"/>
      <c r="J386" s="39">
        <v>116.71</v>
      </c>
      <c r="K386" s="37" t="s">
        <v>42</v>
      </c>
      <c r="L386" s="39">
        <v>445570.77</v>
      </c>
      <c r="M386" s="39"/>
      <c r="N386" s="40"/>
      <c r="O386" s="39">
        <v>445570.77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7"/>
        <v>533408.321163113</v>
      </c>
      <c r="W386" s="159">
        <v>1.2</v>
      </c>
      <c r="X386" s="158">
        <f t="shared" si="18"/>
        <v>640089.9853957356</v>
      </c>
      <c r="Y386" s="181">
        <f t="shared" si="19"/>
        <v>1435.179339452322</v>
      </c>
      <c r="Z386" s="1"/>
      <c r="BP386" s="33"/>
      <c r="BQ386" s="41" t="s">
        <v>2561</v>
      </c>
    </row>
    <row r="387" spans="1:69" s="3" customFormat="1" ht="67.5" x14ac:dyDescent="0.25">
      <c r="A387" s="35" t="s">
        <v>1640</v>
      </c>
      <c r="B387" s="36" t="s">
        <v>1467</v>
      </c>
      <c r="C387" s="316" t="s">
        <v>2515</v>
      </c>
      <c r="D387" s="316"/>
      <c r="E387" s="316"/>
      <c r="F387" s="35" t="s">
        <v>437</v>
      </c>
      <c r="G387" s="212">
        <v>100</v>
      </c>
      <c r="H387" s="39">
        <v>49.52</v>
      </c>
      <c r="I387" s="39"/>
      <c r="J387" s="39">
        <v>49.52</v>
      </c>
      <c r="K387" s="37" t="s">
        <v>42</v>
      </c>
      <c r="L387" s="39">
        <v>42389.120000000003</v>
      </c>
      <c r="M387" s="39"/>
      <c r="N387" s="40"/>
      <c r="O387" s="39">
        <v>42389.120000000003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7"/>
        <v>50745.495120296458</v>
      </c>
      <c r="W387" s="159">
        <v>1.2</v>
      </c>
      <c r="X387" s="158">
        <f t="shared" si="18"/>
        <v>60894.594144355746</v>
      </c>
      <c r="Y387" s="181">
        <f t="shared" si="19"/>
        <v>608.94594144355744</v>
      </c>
      <c r="Z387" s="1"/>
      <c r="BP387" s="33"/>
      <c r="BQ387" s="41" t="s">
        <v>2515</v>
      </c>
    </row>
    <row r="388" spans="1:69" s="3" customFormat="1" ht="67.5" x14ac:dyDescent="0.25">
      <c r="A388" s="35" t="s">
        <v>1641</v>
      </c>
      <c r="B388" s="36" t="s">
        <v>418</v>
      </c>
      <c r="C388" s="316" t="s">
        <v>419</v>
      </c>
      <c r="D388" s="316"/>
      <c r="E388" s="316"/>
      <c r="F388" s="35" t="s">
        <v>174</v>
      </c>
      <c r="G388" s="216">
        <v>1.2</v>
      </c>
      <c r="H388" s="39" t="s">
        <v>420</v>
      </c>
      <c r="I388" s="39" t="s">
        <v>421</v>
      </c>
      <c r="J388" s="39">
        <v>77.400000000000006</v>
      </c>
      <c r="K388" s="37" t="s">
        <v>42</v>
      </c>
      <c r="L388" s="39">
        <v>16026.87</v>
      </c>
      <c r="M388" s="39">
        <v>12884.59</v>
      </c>
      <c r="N388" s="40" t="s">
        <v>3801</v>
      </c>
      <c r="O388" s="39">
        <v>795.05</v>
      </c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>
        <f t="shared" si="17"/>
        <v>951.78210577128505</v>
      </c>
      <c r="W388" s="159">
        <v>1.2</v>
      </c>
      <c r="X388" s="158">
        <f t="shared" si="18"/>
        <v>1142.138526925542</v>
      </c>
      <c r="Y388" s="181">
        <f t="shared" si="19"/>
        <v>951.78210577128505</v>
      </c>
      <c r="Z388" s="1"/>
      <c r="BP388" s="33"/>
      <c r="BQ388" s="41" t="s">
        <v>419</v>
      </c>
    </row>
    <row r="389" spans="1:69" s="3" customFormat="1" ht="18.75" x14ac:dyDescent="0.25">
      <c r="A389" s="42"/>
      <c r="B389" s="43"/>
      <c r="C389" s="44" t="s">
        <v>3802</v>
      </c>
      <c r="D389" s="45"/>
      <c r="E389" s="45"/>
      <c r="F389" s="45"/>
      <c r="G389" s="206"/>
      <c r="H389" s="45"/>
      <c r="I389" s="45"/>
      <c r="J389" s="45"/>
      <c r="K389" s="45"/>
      <c r="L389" s="45"/>
      <c r="M389" s="45"/>
      <c r="N389" s="45"/>
      <c r="O389" s="46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P389" s="33"/>
      <c r="BQ389" s="41"/>
    </row>
    <row r="390" spans="1:69" s="3" customFormat="1" ht="18.75" x14ac:dyDescent="0.25">
      <c r="A390" s="47"/>
      <c r="B390" s="48"/>
      <c r="C390" s="48"/>
      <c r="D390" s="48"/>
      <c r="E390" s="49" t="s">
        <v>3803</v>
      </c>
      <c r="F390" s="49"/>
      <c r="G390" s="213"/>
      <c r="H390" s="51"/>
      <c r="I390" s="17"/>
      <c r="J390" s="17"/>
      <c r="K390" s="17"/>
      <c r="L390" s="52">
        <v>12505.59</v>
      </c>
      <c r="M390" s="53"/>
      <c r="N390" s="53"/>
      <c r="O390" s="54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P390" s="33"/>
      <c r="BQ390" s="41"/>
    </row>
    <row r="391" spans="1:69" s="3" customFormat="1" ht="18.75" x14ac:dyDescent="0.25">
      <c r="A391" s="47"/>
      <c r="B391" s="48"/>
      <c r="C391" s="48"/>
      <c r="D391" s="48"/>
      <c r="E391" s="49" t="s">
        <v>3804</v>
      </c>
      <c r="F391" s="49"/>
      <c r="G391" s="213"/>
      <c r="H391" s="51"/>
      <c r="I391" s="17"/>
      <c r="J391" s="17"/>
      <c r="K391" s="17"/>
      <c r="L391" s="52">
        <v>6575.1</v>
      </c>
      <c r="M391" s="53"/>
      <c r="N391" s="53"/>
      <c r="O391" s="54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P391" s="33"/>
      <c r="BQ391" s="41"/>
    </row>
    <row r="392" spans="1:69" s="3" customFormat="1" ht="18.75" x14ac:dyDescent="0.25">
      <c r="A392" s="47"/>
      <c r="B392" s="48"/>
      <c r="C392" s="48"/>
      <c r="D392" s="48"/>
      <c r="E392" s="49" t="s">
        <v>47</v>
      </c>
      <c r="F392" s="49"/>
      <c r="G392" s="213"/>
      <c r="H392" s="51"/>
      <c r="I392" s="17"/>
      <c r="J392" s="17"/>
      <c r="K392" s="17"/>
      <c r="L392" s="52">
        <v>35107.56</v>
      </c>
      <c r="M392" s="53"/>
      <c r="N392" s="53"/>
      <c r="O392" s="54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41"/>
    </row>
    <row r="393" spans="1:69" s="3" customFormat="1" ht="67.5" x14ac:dyDescent="0.25">
      <c r="A393" s="35" t="s">
        <v>736</v>
      </c>
      <c r="B393" s="36" t="s">
        <v>2566</v>
      </c>
      <c r="C393" s="316" t="s">
        <v>2567</v>
      </c>
      <c r="D393" s="316"/>
      <c r="E393" s="316"/>
      <c r="F393" s="35" t="s">
        <v>437</v>
      </c>
      <c r="G393" s="212">
        <v>30</v>
      </c>
      <c r="H393" s="39">
        <v>86.66</v>
      </c>
      <c r="I393" s="39"/>
      <c r="J393" s="39">
        <v>86.66</v>
      </c>
      <c r="K393" s="37" t="s">
        <v>42</v>
      </c>
      <c r="L393" s="39">
        <v>22254.29</v>
      </c>
      <c r="M393" s="39"/>
      <c r="N393" s="40"/>
      <c r="O393" s="39">
        <v>22254.29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17"/>
        <v>26641.387332425445</v>
      </c>
      <c r="W393" s="159">
        <v>1.2</v>
      </c>
      <c r="X393" s="158">
        <f t="shared" si="18"/>
        <v>31969.664798910533</v>
      </c>
      <c r="Y393" s="181">
        <f t="shared" si="19"/>
        <v>1065.6554932970178</v>
      </c>
      <c r="Z393" s="1"/>
      <c r="BP393" s="33"/>
      <c r="BQ393" s="41" t="s">
        <v>2567</v>
      </c>
    </row>
    <row r="394" spans="1:69" s="3" customFormat="1" ht="67.5" x14ac:dyDescent="0.25">
      <c r="A394" s="35" t="s">
        <v>746</v>
      </c>
      <c r="B394" s="36" t="s">
        <v>1500</v>
      </c>
      <c r="C394" s="316" t="s">
        <v>3805</v>
      </c>
      <c r="D394" s="316"/>
      <c r="E394" s="316"/>
      <c r="F394" s="35" t="s">
        <v>437</v>
      </c>
      <c r="G394" s="212">
        <v>20</v>
      </c>
      <c r="H394" s="39">
        <v>427.05</v>
      </c>
      <c r="I394" s="39"/>
      <c r="J394" s="39">
        <v>427.05</v>
      </c>
      <c r="K394" s="37" t="s">
        <v>42</v>
      </c>
      <c r="L394" s="39">
        <v>73110.960000000006</v>
      </c>
      <c r="M394" s="39"/>
      <c r="N394" s="40"/>
      <c r="O394" s="39">
        <v>73110.960000000006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17"/>
        <v>87523.682112773036</v>
      </c>
      <c r="W394" s="159">
        <v>1.2</v>
      </c>
      <c r="X394" s="158">
        <f t="shared" si="18"/>
        <v>105028.41853532764</v>
      </c>
      <c r="Y394" s="181">
        <f t="shared" si="19"/>
        <v>5251.4209267663819</v>
      </c>
      <c r="Z394" s="1"/>
      <c r="BP394" s="33"/>
      <c r="BQ394" s="41" t="s">
        <v>3805</v>
      </c>
    </row>
    <row r="395" spans="1:69" s="3" customFormat="1" ht="67.5" x14ac:dyDescent="0.25">
      <c r="A395" s="35" t="s">
        <v>1644</v>
      </c>
      <c r="B395" s="36" t="s">
        <v>1500</v>
      </c>
      <c r="C395" s="316" t="s">
        <v>1502</v>
      </c>
      <c r="D395" s="316"/>
      <c r="E395" s="316"/>
      <c r="F395" s="35" t="s">
        <v>437</v>
      </c>
      <c r="G395" s="212">
        <v>70</v>
      </c>
      <c r="H395" s="39">
        <v>213.26</v>
      </c>
      <c r="I395" s="39"/>
      <c r="J395" s="39">
        <v>213.26</v>
      </c>
      <c r="K395" s="37" t="s">
        <v>42</v>
      </c>
      <c r="L395" s="39">
        <v>127785.39</v>
      </c>
      <c r="M395" s="39"/>
      <c r="N395" s="40"/>
      <c r="O395" s="39">
        <v>127785.39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7"/>
        <v>152976.35064587751</v>
      </c>
      <c r="W395" s="159">
        <v>1.2</v>
      </c>
      <c r="X395" s="158">
        <f t="shared" si="18"/>
        <v>183571.62077505302</v>
      </c>
      <c r="Y395" s="181">
        <f t="shared" si="19"/>
        <v>2622.4517253579002</v>
      </c>
      <c r="Z395" s="1"/>
      <c r="BP395" s="33"/>
      <c r="BQ395" s="41" t="s">
        <v>1502</v>
      </c>
    </row>
    <row r="396" spans="1:69" s="3" customFormat="1" ht="67.5" x14ac:dyDescent="0.25">
      <c r="A396" s="35" t="s">
        <v>753</v>
      </c>
      <c r="B396" s="36" t="s">
        <v>1503</v>
      </c>
      <c r="C396" s="316" t="s">
        <v>1504</v>
      </c>
      <c r="D396" s="316"/>
      <c r="E396" s="316"/>
      <c r="F396" s="35" t="s">
        <v>437</v>
      </c>
      <c r="G396" s="212">
        <v>340</v>
      </c>
      <c r="H396" s="39">
        <v>269.10000000000002</v>
      </c>
      <c r="I396" s="39"/>
      <c r="J396" s="39">
        <v>269.10000000000002</v>
      </c>
      <c r="K396" s="37" t="s">
        <v>42</v>
      </c>
      <c r="L396" s="39">
        <v>783188.64</v>
      </c>
      <c r="M396" s="39"/>
      <c r="N396" s="40"/>
      <c r="O396" s="39">
        <v>783188.64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7"/>
        <v>937582.45770121238</v>
      </c>
      <c r="W396" s="159">
        <v>1.2</v>
      </c>
      <c r="X396" s="158">
        <f t="shared" si="18"/>
        <v>1125098.9492414547</v>
      </c>
      <c r="Y396" s="181">
        <f t="shared" si="19"/>
        <v>3309.114556592514</v>
      </c>
      <c r="Z396" s="1"/>
      <c r="BP396" s="33"/>
      <c r="BQ396" s="41" t="s">
        <v>1504</v>
      </c>
    </row>
    <row r="397" spans="1:69" s="3" customFormat="1" ht="67.5" x14ac:dyDescent="0.25">
      <c r="A397" s="35" t="s">
        <v>755</v>
      </c>
      <c r="B397" s="36" t="s">
        <v>1632</v>
      </c>
      <c r="C397" s="316" t="s">
        <v>2568</v>
      </c>
      <c r="D397" s="316"/>
      <c r="E397" s="316"/>
      <c r="F397" s="35" t="s">
        <v>437</v>
      </c>
      <c r="G397" s="212">
        <v>15</v>
      </c>
      <c r="H397" s="39">
        <v>1575.3</v>
      </c>
      <c r="I397" s="39"/>
      <c r="J397" s="39">
        <v>1575.3</v>
      </c>
      <c r="K397" s="37" t="s">
        <v>42</v>
      </c>
      <c r="L397" s="39">
        <v>202268.52</v>
      </c>
      <c r="M397" s="39"/>
      <c r="N397" s="40"/>
      <c r="O397" s="39">
        <v>202268.52</v>
      </c>
      <c r="P397" s="154">
        <v>1.052</v>
      </c>
      <c r="Q397" s="154">
        <v>1.0209999999999999</v>
      </c>
      <c r="R397" s="154">
        <v>1.0349999999999999</v>
      </c>
      <c r="S397" s="154">
        <v>1.0249999999999999</v>
      </c>
      <c r="T397" s="154">
        <v>1.02</v>
      </c>
      <c r="U397" s="154">
        <v>1.03</v>
      </c>
      <c r="V397" s="172">
        <f t="shared" si="17"/>
        <v>242142.7053604695</v>
      </c>
      <c r="W397" s="159">
        <v>1.2</v>
      </c>
      <c r="X397" s="158">
        <f t="shared" si="18"/>
        <v>290571.24643256341</v>
      </c>
      <c r="Y397" s="181">
        <f t="shared" si="19"/>
        <v>19371.416428837561</v>
      </c>
      <c r="Z397" s="1"/>
      <c r="BP397" s="33"/>
      <c r="BQ397" s="41" t="s">
        <v>2568</v>
      </c>
    </row>
    <row r="398" spans="1:69" s="3" customFormat="1" ht="67.5" x14ac:dyDescent="0.25">
      <c r="A398" s="35" t="s">
        <v>758</v>
      </c>
      <c r="B398" s="36" t="s">
        <v>1632</v>
      </c>
      <c r="C398" s="316" t="s">
        <v>3264</v>
      </c>
      <c r="D398" s="316"/>
      <c r="E398" s="316"/>
      <c r="F398" s="35" t="s">
        <v>437</v>
      </c>
      <c r="G398" s="212">
        <v>10</v>
      </c>
      <c r="H398" s="39">
        <v>868.06</v>
      </c>
      <c r="I398" s="39"/>
      <c r="J398" s="39">
        <v>868.06</v>
      </c>
      <c r="K398" s="37" t="s">
        <v>42</v>
      </c>
      <c r="L398" s="39">
        <v>74305.94</v>
      </c>
      <c r="M398" s="39"/>
      <c r="N398" s="40"/>
      <c r="O398" s="39">
        <v>74305.94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7"/>
        <v>88954.234380875103</v>
      </c>
      <c r="W398" s="159">
        <v>1.2</v>
      </c>
      <c r="X398" s="158">
        <f t="shared" si="18"/>
        <v>106745.08125705011</v>
      </c>
      <c r="Y398" s="181">
        <f t="shared" si="19"/>
        <v>10674.508125705011</v>
      </c>
      <c r="Z398" s="1"/>
      <c r="BP398" s="33"/>
      <c r="BQ398" s="41" t="s">
        <v>3264</v>
      </c>
    </row>
    <row r="399" spans="1:69" s="3" customFormat="1" ht="67.5" x14ac:dyDescent="0.25">
      <c r="A399" s="35" t="s">
        <v>1646</v>
      </c>
      <c r="B399" s="36" t="s">
        <v>534</v>
      </c>
      <c r="C399" s="316" t="s">
        <v>535</v>
      </c>
      <c r="D399" s="316"/>
      <c r="E399" s="316"/>
      <c r="F399" s="35" t="s">
        <v>174</v>
      </c>
      <c r="G399" s="215">
        <v>2.35</v>
      </c>
      <c r="H399" s="39" t="s">
        <v>536</v>
      </c>
      <c r="I399" s="39" t="s">
        <v>58</v>
      </c>
      <c r="J399" s="39">
        <v>2.4700000000000002</v>
      </c>
      <c r="K399" s="37" t="s">
        <v>42</v>
      </c>
      <c r="L399" s="39">
        <v>2309.12</v>
      </c>
      <c r="M399" s="39">
        <v>2176.7199999999998</v>
      </c>
      <c r="N399" s="40" t="s">
        <v>3806</v>
      </c>
      <c r="O399" s="39">
        <v>49.69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7"/>
        <v>59.485633401390032</v>
      </c>
      <c r="W399" s="159">
        <v>1.2</v>
      </c>
      <c r="X399" s="158">
        <f t="shared" si="18"/>
        <v>71.382760081668039</v>
      </c>
      <c r="Y399" s="181">
        <f t="shared" si="19"/>
        <v>30.375642587943844</v>
      </c>
      <c r="Z399" s="1"/>
      <c r="BP399" s="33"/>
      <c r="BQ399" s="41" t="s">
        <v>535</v>
      </c>
    </row>
    <row r="400" spans="1:69" s="3" customFormat="1" ht="18.75" x14ac:dyDescent="0.25">
      <c r="A400" s="42"/>
      <c r="B400" s="43"/>
      <c r="C400" s="44" t="s">
        <v>3807</v>
      </c>
      <c r="D400" s="45"/>
      <c r="E400" s="45"/>
      <c r="F400" s="45"/>
      <c r="G400" s="206"/>
      <c r="H400" s="45"/>
      <c r="I400" s="45"/>
      <c r="J400" s="45"/>
      <c r="K400" s="45"/>
      <c r="L400" s="45"/>
      <c r="M400" s="45"/>
      <c r="N400" s="45"/>
      <c r="O400" s="46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P400" s="33"/>
      <c r="BQ400" s="41"/>
    </row>
    <row r="401" spans="1:69" s="3" customFormat="1" ht="18.75" x14ac:dyDescent="0.25">
      <c r="A401" s="47"/>
      <c r="B401" s="48"/>
      <c r="C401" s="48"/>
      <c r="D401" s="48"/>
      <c r="E401" s="49" t="s">
        <v>3808</v>
      </c>
      <c r="F401" s="49"/>
      <c r="G401" s="213"/>
      <c r="H401" s="51"/>
      <c r="I401" s="17"/>
      <c r="J401" s="17"/>
      <c r="K401" s="17"/>
      <c r="L401" s="52">
        <v>2126.1799999999998</v>
      </c>
      <c r="M401" s="53"/>
      <c r="N401" s="53"/>
      <c r="O401" s="54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41"/>
    </row>
    <row r="402" spans="1:69" s="3" customFormat="1" ht="18.75" x14ac:dyDescent="0.25">
      <c r="A402" s="47"/>
      <c r="B402" s="48"/>
      <c r="C402" s="48"/>
      <c r="D402" s="48"/>
      <c r="E402" s="49" t="s">
        <v>3809</v>
      </c>
      <c r="F402" s="49"/>
      <c r="G402" s="213"/>
      <c r="H402" s="51"/>
      <c r="I402" s="17"/>
      <c r="J402" s="17"/>
      <c r="K402" s="17"/>
      <c r="L402" s="52">
        <v>1117.8900000000001</v>
      </c>
      <c r="M402" s="53"/>
      <c r="N402" s="53"/>
      <c r="O402" s="54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</row>
    <row r="403" spans="1:69" s="3" customFormat="1" ht="18.75" x14ac:dyDescent="0.25">
      <c r="A403" s="47"/>
      <c r="B403" s="48"/>
      <c r="C403" s="48"/>
      <c r="D403" s="48"/>
      <c r="E403" s="49" t="s">
        <v>47</v>
      </c>
      <c r="F403" s="49"/>
      <c r="G403" s="213"/>
      <c r="H403" s="51"/>
      <c r="I403" s="17"/>
      <c r="J403" s="17"/>
      <c r="K403" s="17"/>
      <c r="L403" s="52">
        <v>5553.19</v>
      </c>
      <c r="M403" s="53"/>
      <c r="N403" s="53"/>
      <c r="O403" s="54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</row>
    <row r="404" spans="1:69" s="3" customFormat="1" ht="67.5" x14ac:dyDescent="0.25">
      <c r="A404" s="35" t="s">
        <v>763</v>
      </c>
      <c r="B404" s="36" t="s">
        <v>1481</v>
      </c>
      <c r="C404" s="316" t="s">
        <v>3230</v>
      </c>
      <c r="D404" s="316"/>
      <c r="E404" s="316"/>
      <c r="F404" s="35" t="s">
        <v>437</v>
      </c>
      <c r="G404" s="212">
        <v>30</v>
      </c>
      <c r="H404" s="39">
        <v>1019.28</v>
      </c>
      <c r="I404" s="39"/>
      <c r="J404" s="39">
        <v>1019.28</v>
      </c>
      <c r="K404" s="37" t="s">
        <v>42</v>
      </c>
      <c r="L404" s="39">
        <v>261751.1</v>
      </c>
      <c r="M404" s="39"/>
      <c r="N404" s="40"/>
      <c r="O404" s="39">
        <v>261751.1</v>
      </c>
      <c r="P404" s="154">
        <v>1.052</v>
      </c>
      <c r="Q404" s="154">
        <v>1.0209999999999999</v>
      </c>
      <c r="R404" s="154">
        <v>1.0349999999999999</v>
      </c>
      <c r="S404" s="154">
        <v>1.0249999999999999</v>
      </c>
      <c r="T404" s="154">
        <v>1.02</v>
      </c>
      <c r="U404" s="154">
        <v>1.03</v>
      </c>
      <c r="V404" s="172">
        <f t="shared" si="17"/>
        <v>313351.37808433454</v>
      </c>
      <c r="W404" s="159">
        <v>1.2</v>
      </c>
      <c r="X404" s="158">
        <f t="shared" si="18"/>
        <v>376021.65370120143</v>
      </c>
      <c r="Y404" s="181">
        <f t="shared" si="19"/>
        <v>12534.05512337338</v>
      </c>
      <c r="Z404" s="1"/>
      <c r="BP404" s="33"/>
      <c r="BQ404" s="41" t="s">
        <v>3230</v>
      </c>
    </row>
    <row r="405" spans="1:69" s="3" customFormat="1" ht="67.5" x14ac:dyDescent="0.25">
      <c r="A405" s="35" t="s">
        <v>771</v>
      </c>
      <c r="B405" s="36" t="s">
        <v>1481</v>
      </c>
      <c r="C405" s="316" t="s">
        <v>2573</v>
      </c>
      <c r="D405" s="316"/>
      <c r="E405" s="316"/>
      <c r="F405" s="35" t="s">
        <v>437</v>
      </c>
      <c r="G405" s="212">
        <v>170</v>
      </c>
      <c r="H405" s="39">
        <v>781.62</v>
      </c>
      <c r="I405" s="39"/>
      <c r="J405" s="39">
        <v>781.62</v>
      </c>
      <c r="K405" s="37" t="s">
        <v>42</v>
      </c>
      <c r="L405" s="39">
        <v>1137413.42</v>
      </c>
      <c r="M405" s="39"/>
      <c r="N405" s="40"/>
      <c r="O405" s="39">
        <v>1137413.42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7"/>
        <v>1361637.3058551273</v>
      </c>
      <c r="W405" s="159">
        <v>1.2</v>
      </c>
      <c r="X405" s="158">
        <f t="shared" si="18"/>
        <v>1633964.7670261527</v>
      </c>
      <c r="Y405" s="181">
        <f t="shared" si="19"/>
        <v>9611.5574530950162</v>
      </c>
      <c r="Z405" s="1"/>
      <c r="BP405" s="33"/>
      <c r="BQ405" s="41" t="s">
        <v>2573</v>
      </c>
    </row>
    <row r="406" spans="1:69" s="3" customFormat="1" ht="67.5" x14ac:dyDescent="0.25">
      <c r="A406" s="35" t="s">
        <v>774</v>
      </c>
      <c r="B406" s="36" t="s">
        <v>1481</v>
      </c>
      <c r="C406" s="316" t="s">
        <v>2521</v>
      </c>
      <c r="D406" s="316"/>
      <c r="E406" s="316"/>
      <c r="F406" s="35" t="s">
        <v>437</v>
      </c>
      <c r="G406" s="212">
        <v>35</v>
      </c>
      <c r="H406" s="39">
        <v>372.35</v>
      </c>
      <c r="I406" s="39"/>
      <c r="J406" s="39">
        <v>372.35</v>
      </c>
      <c r="K406" s="37" t="s">
        <v>42</v>
      </c>
      <c r="L406" s="39">
        <v>111556.06</v>
      </c>
      <c r="M406" s="39"/>
      <c r="N406" s="40"/>
      <c r="O406" s="39">
        <v>111556.06</v>
      </c>
      <c r="P406" s="154">
        <v>1.052</v>
      </c>
      <c r="Q406" s="154">
        <v>1.0209999999999999</v>
      </c>
      <c r="R406" s="154">
        <v>1.0349999999999999</v>
      </c>
      <c r="S406" s="154">
        <v>1.0249999999999999</v>
      </c>
      <c r="T406" s="154">
        <v>1.02</v>
      </c>
      <c r="U406" s="154">
        <v>1.03</v>
      </c>
      <c r="V406" s="172">
        <f t="shared" si="17"/>
        <v>133547.65322727856</v>
      </c>
      <c r="W406" s="159">
        <v>1.2</v>
      </c>
      <c r="X406" s="158">
        <f t="shared" si="18"/>
        <v>160257.18387273425</v>
      </c>
      <c r="Y406" s="181">
        <f t="shared" si="19"/>
        <v>4578.7766820781217</v>
      </c>
      <c r="Z406" s="1"/>
      <c r="BP406" s="33"/>
      <c r="BQ406" s="41" t="s">
        <v>2521</v>
      </c>
    </row>
    <row r="407" spans="1:69" s="3" customFormat="1" ht="67.5" x14ac:dyDescent="0.25">
      <c r="A407" s="35" t="s">
        <v>779</v>
      </c>
      <c r="B407" s="36" t="s">
        <v>1557</v>
      </c>
      <c r="C407" s="316" t="s">
        <v>2993</v>
      </c>
      <c r="D407" s="316"/>
      <c r="E407" s="316"/>
      <c r="F407" s="35" t="s">
        <v>437</v>
      </c>
      <c r="G407" s="212">
        <v>650</v>
      </c>
      <c r="H407" s="39">
        <v>8.49</v>
      </c>
      <c r="I407" s="39"/>
      <c r="J407" s="39">
        <v>8.49</v>
      </c>
      <c r="K407" s="37" t="s">
        <v>42</v>
      </c>
      <c r="L407" s="39">
        <v>47238.36</v>
      </c>
      <c r="M407" s="39"/>
      <c r="N407" s="40"/>
      <c r="O407" s="39">
        <v>47238.36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7"/>
        <v>56550.689584280291</v>
      </c>
      <c r="W407" s="159">
        <v>1.2</v>
      </c>
      <c r="X407" s="158">
        <f t="shared" si="18"/>
        <v>67860.827501136344</v>
      </c>
      <c r="Y407" s="181">
        <f t="shared" si="19"/>
        <v>104.4012730786713</v>
      </c>
      <c r="Z407" s="1"/>
      <c r="BP407" s="33"/>
      <c r="BQ407" s="41" t="s">
        <v>2993</v>
      </c>
    </row>
    <row r="408" spans="1:69" s="3" customFormat="1" ht="67.5" x14ac:dyDescent="0.25">
      <c r="A408" s="35" t="s">
        <v>788</v>
      </c>
      <c r="B408" s="36" t="s">
        <v>1582</v>
      </c>
      <c r="C408" s="316" t="s">
        <v>2523</v>
      </c>
      <c r="D408" s="316"/>
      <c r="E408" s="316"/>
      <c r="F408" s="35" t="s">
        <v>437</v>
      </c>
      <c r="G408" s="212">
        <v>10</v>
      </c>
      <c r="H408" s="39">
        <v>723.02</v>
      </c>
      <c r="I408" s="39"/>
      <c r="J408" s="39">
        <v>723.02</v>
      </c>
      <c r="K408" s="37" t="s">
        <v>42</v>
      </c>
      <c r="L408" s="39">
        <v>61890.51</v>
      </c>
      <c r="M408" s="39"/>
      <c r="N408" s="40"/>
      <c r="O408" s="39">
        <v>61890.51</v>
      </c>
      <c r="P408" s="154">
        <v>1.052</v>
      </c>
      <c r="Q408" s="154">
        <v>1.0209999999999999</v>
      </c>
      <c r="R408" s="154">
        <v>1.0349999999999999</v>
      </c>
      <c r="S408" s="154">
        <v>1.0249999999999999</v>
      </c>
      <c r="T408" s="154">
        <v>1.02</v>
      </c>
      <c r="U408" s="154">
        <v>1.03</v>
      </c>
      <c r="V408" s="172">
        <f t="shared" si="17"/>
        <v>74091.289774301971</v>
      </c>
      <c r="W408" s="159">
        <v>1.2</v>
      </c>
      <c r="X408" s="158">
        <f t="shared" si="18"/>
        <v>88909.547729162368</v>
      </c>
      <c r="Y408" s="181">
        <f t="shared" si="19"/>
        <v>8890.9547729162368</v>
      </c>
      <c r="Z408" s="1"/>
      <c r="BP408" s="33"/>
      <c r="BQ408" s="41" t="s">
        <v>2523</v>
      </c>
    </row>
    <row r="409" spans="1:69" s="3" customFormat="1" ht="67.5" x14ac:dyDescent="0.25">
      <c r="A409" s="35" t="s">
        <v>792</v>
      </c>
      <c r="B409" s="36" t="s">
        <v>1582</v>
      </c>
      <c r="C409" s="316" t="s">
        <v>1585</v>
      </c>
      <c r="D409" s="316"/>
      <c r="E409" s="316"/>
      <c r="F409" s="35" t="s">
        <v>437</v>
      </c>
      <c r="G409" s="212">
        <v>20</v>
      </c>
      <c r="H409" s="39">
        <v>198.9</v>
      </c>
      <c r="I409" s="39"/>
      <c r="J409" s="39">
        <v>198.9</v>
      </c>
      <c r="K409" s="37" t="s">
        <v>42</v>
      </c>
      <c r="L409" s="39">
        <v>34051.68</v>
      </c>
      <c r="M409" s="39"/>
      <c r="N409" s="40"/>
      <c r="O409" s="39">
        <v>34051.68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7"/>
        <v>40764.454682661402</v>
      </c>
      <c r="W409" s="159">
        <v>1.2</v>
      </c>
      <c r="X409" s="158">
        <f t="shared" si="18"/>
        <v>48917.345619193678</v>
      </c>
      <c r="Y409" s="181">
        <f t="shared" si="19"/>
        <v>2445.8672809596837</v>
      </c>
      <c r="Z409" s="1"/>
      <c r="BP409" s="33"/>
      <c r="BQ409" s="41" t="s">
        <v>1585</v>
      </c>
    </row>
    <row r="410" spans="1:69" s="3" customFormat="1" ht="67.5" x14ac:dyDescent="0.25">
      <c r="A410" s="35" t="s">
        <v>794</v>
      </c>
      <c r="B410" s="36" t="s">
        <v>1582</v>
      </c>
      <c r="C410" s="316" t="s">
        <v>2574</v>
      </c>
      <c r="D410" s="316"/>
      <c r="E410" s="316"/>
      <c r="F410" s="35" t="s">
        <v>437</v>
      </c>
      <c r="G410" s="212">
        <v>15</v>
      </c>
      <c r="H410" s="39">
        <v>70.91</v>
      </c>
      <c r="I410" s="39"/>
      <c r="J410" s="39">
        <v>70.91</v>
      </c>
      <c r="K410" s="37" t="s">
        <v>42</v>
      </c>
      <c r="L410" s="39">
        <v>9104.84</v>
      </c>
      <c r="M410" s="39"/>
      <c r="N410" s="40"/>
      <c r="O410" s="39">
        <v>9104.84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7"/>
        <v>10899.721763298694</v>
      </c>
      <c r="W410" s="159">
        <v>1.2</v>
      </c>
      <c r="X410" s="158">
        <f t="shared" si="18"/>
        <v>13079.666115958433</v>
      </c>
      <c r="Y410" s="181">
        <f t="shared" si="19"/>
        <v>871.97774106389556</v>
      </c>
      <c r="Z410" s="1"/>
      <c r="BP410" s="33"/>
      <c r="BQ410" s="41" t="s">
        <v>2574</v>
      </c>
    </row>
    <row r="411" spans="1:69" s="3" customFormat="1" ht="67.5" x14ac:dyDescent="0.25">
      <c r="A411" s="35" t="s">
        <v>796</v>
      </c>
      <c r="B411" s="36" t="s">
        <v>1493</v>
      </c>
      <c r="C411" s="316" t="s">
        <v>1494</v>
      </c>
      <c r="D411" s="316"/>
      <c r="E411" s="316"/>
      <c r="F411" s="35" t="s">
        <v>174</v>
      </c>
      <c r="G411" s="215">
        <v>0.15</v>
      </c>
      <c r="H411" s="39" t="s">
        <v>1495</v>
      </c>
      <c r="I411" s="39" t="s">
        <v>421</v>
      </c>
      <c r="J411" s="39">
        <v>67.47</v>
      </c>
      <c r="K411" s="37" t="s">
        <v>42</v>
      </c>
      <c r="L411" s="39">
        <v>1990.6</v>
      </c>
      <c r="M411" s="39">
        <v>1610.57</v>
      </c>
      <c r="N411" s="40" t="s">
        <v>3810</v>
      </c>
      <c r="O411" s="39">
        <v>86.63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7"/>
        <v>103.70779677122999</v>
      </c>
      <c r="W411" s="159">
        <v>1.2</v>
      </c>
      <c r="X411" s="158">
        <f t="shared" si="18"/>
        <v>124.44935612547599</v>
      </c>
      <c r="Y411" s="181">
        <f t="shared" si="19"/>
        <v>829.66237416983995</v>
      </c>
      <c r="Z411" s="1"/>
      <c r="BP411" s="33"/>
      <c r="BQ411" s="41" t="s">
        <v>1494</v>
      </c>
    </row>
    <row r="412" spans="1:69" s="3" customFormat="1" ht="18.75" x14ac:dyDescent="0.25">
      <c r="A412" s="42"/>
      <c r="B412" s="43"/>
      <c r="C412" s="44" t="s">
        <v>86</v>
      </c>
      <c r="D412" s="45"/>
      <c r="E412" s="45"/>
      <c r="F412" s="45"/>
      <c r="G412" s="206"/>
      <c r="H412" s="45"/>
      <c r="I412" s="45"/>
      <c r="J412" s="45"/>
      <c r="K412" s="45"/>
      <c r="L412" s="45"/>
      <c r="M412" s="45"/>
      <c r="N412" s="45"/>
      <c r="O412" s="46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</row>
    <row r="413" spans="1:69" s="3" customFormat="1" ht="18.75" x14ac:dyDescent="0.25">
      <c r="A413" s="47"/>
      <c r="B413" s="48"/>
      <c r="C413" s="48"/>
      <c r="D413" s="48"/>
      <c r="E413" s="49" t="s">
        <v>3811</v>
      </c>
      <c r="F413" s="49"/>
      <c r="G413" s="213"/>
      <c r="H413" s="51"/>
      <c r="I413" s="17"/>
      <c r="J413" s="17"/>
      <c r="K413" s="17"/>
      <c r="L413" s="52">
        <v>1563.19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</row>
    <row r="414" spans="1:69" s="3" customFormat="1" ht="18.75" x14ac:dyDescent="0.25">
      <c r="A414" s="47"/>
      <c r="B414" s="48"/>
      <c r="C414" s="48"/>
      <c r="D414" s="48"/>
      <c r="E414" s="49" t="s">
        <v>3812</v>
      </c>
      <c r="F414" s="49"/>
      <c r="G414" s="213"/>
      <c r="H414" s="51"/>
      <c r="I414" s="17"/>
      <c r="J414" s="17"/>
      <c r="K414" s="17"/>
      <c r="L414" s="52">
        <v>821.89</v>
      </c>
      <c r="M414" s="53"/>
      <c r="N414" s="53"/>
      <c r="O414" s="54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41"/>
    </row>
    <row r="415" spans="1:69" s="3" customFormat="1" ht="18.75" x14ac:dyDescent="0.25">
      <c r="A415" s="47"/>
      <c r="B415" s="48"/>
      <c r="C415" s="48"/>
      <c r="D415" s="48"/>
      <c r="E415" s="49" t="s">
        <v>47</v>
      </c>
      <c r="F415" s="49"/>
      <c r="G415" s="213"/>
      <c r="H415" s="51"/>
      <c r="I415" s="17"/>
      <c r="J415" s="17"/>
      <c r="K415" s="17"/>
      <c r="L415" s="52">
        <v>4375.68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</row>
    <row r="416" spans="1:69" s="3" customFormat="1" ht="67.5" x14ac:dyDescent="0.25">
      <c r="A416" s="35" t="s">
        <v>798</v>
      </c>
      <c r="B416" s="36" t="s">
        <v>1500</v>
      </c>
      <c r="C416" s="316" t="s">
        <v>2528</v>
      </c>
      <c r="D416" s="316"/>
      <c r="E416" s="316"/>
      <c r="F416" s="35" t="s">
        <v>437</v>
      </c>
      <c r="G416" s="212">
        <v>15</v>
      </c>
      <c r="H416" s="39">
        <v>432.55</v>
      </c>
      <c r="I416" s="39"/>
      <c r="J416" s="39">
        <v>432.55</v>
      </c>
      <c r="K416" s="37" t="s">
        <v>42</v>
      </c>
      <c r="L416" s="39">
        <v>55539.42</v>
      </c>
      <c r="M416" s="39"/>
      <c r="N416" s="40"/>
      <c r="O416" s="39">
        <v>55539.42</v>
      </c>
      <c r="P416" s="154">
        <v>1.052</v>
      </c>
      <c r="Q416" s="154">
        <v>1.0209999999999999</v>
      </c>
      <c r="R416" s="154">
        <v>1.0349999999999999</v>
      </c>
      <c r="S416" s="154">
        <v>1.0249999999999999</v>
      </c>
      <c r="T416" s="154">
        <v>1.02</v>
      </c>
      <c r="U416" s="154">
        <v>1.03</v>
      </c>
      <c r="V416" s="172">
        <f t="shared" ref="V416:V453" si="20">O416*P416*Q416*R416*S416*T416*U416</f>
        <v>66488.178254091967</v>
      </c>
      <c r="W416" s="159">
        <v>1.2</v>
      </c>
      <c r="X416" s="158">
        <f t="shared" ref="X416:X453" si="21">V416*W416</f>
        <v>79785.813904910363</v>
      </c>
      <c r="Y416" s="181">
        <f t="shared" ref="Y416:Y453" si="22">X416/G416</f>
        <v>5319.054260327358</v>
      </c>
      <c r="Z416" s="1"/>
      <c r="BP416" s="33"/>
      <c r="BQ416" s="41" t="s">
        <v>2528</v>
      </c>
    </row>
    <row r="417" spans="1:69" s="3" customFormat="1" ht="67.5" x14ac:dyDescent="0.25">
      <c r="A417" s="35" t="s">
        <v>800</v>
      </c>
      <c r="B417" s="36" t="s">
        <v>1567</v>
      </c>
      <c r="C417" s="316" t="s">
        <v>2579</v>
      </c>
      <c r="D417" s="316"/>
      <c r="E417" s="316"/>
      <c r="F417" s="35" t="s">
        <v>437</v>
      </c>
      <c r="G417" s="212">
        <v>30</v>
      </c>
      <c r="H417" s="39">
        <v>34.6</v>
      </c>
      <c r="I417" s="39"/>
      <c r="J417" s="39">
        <v>34.6</v>
      </c>
      <c r="K417" s="37" t="s">
        <v>42</v>
      </c>
      <c r="L417" s="39">
        <v>8885.2800000000007</v>
      </c>
      <c r="M417" s="39"/>
      <c r="N417" s="40"/>
      <c r="O417" s="39">
        <v>8885.2800000000007</v>
      </c>
      <c r="P417" s="154">
        <v>1.052</v>
      </c>
      <c r="Q417" s="154">
        <v>1.0209999999999999</v>
      </c>
      <c r="R417" s="154">
        <v>1.0349999999999999</v>
      </c>
      <c r="S417" s="154">
        <v>1.0249999999999999</v>
      </c>
      <c r="T417" s="154">
        <v>1.02</v>
      </c>
      <c r="U417" s="154">
        <v>1.03</v>
      </c>
      <c r="V417" s="172">
        <f t="shared" si="20"/>
        <v>10636.878823680881</v>
      </c>
      <c r="W417" s="159">
        <v>1.2</v>
      </c>
      <c r="X417" s="158">
        <f t="shared" si="21"/>
        <v>12764.254588417058</v>
      </c>
      <c r="Y417" s="181">
        <f t="shared" si="22"/>
        <v>425.47515294723524</v>
      </c>
      <c r="Z417" s="1"/>
      <c r="BP417" s="33"/>
      <c r="BQ417" s="41" t="s">
        <v>2579</v>
      </c>
    </row>
    <row r="418" spans="1:69" s="3" customFormat="1" ht="67.5" x14ac:dyDescent="0.25">
      <c r="A418" s="35" t="s">
        <v>802</v>
      </c>
      <c r="B418" s="36" t="s">
        <v>1544</v>
      </c>
      <c r="C418" s="316" t="s">
        <v>2027</v>
      </c>
      <c r="D418" s="316"/>
      <c r="E418" s="316"/>
      <c r="F418" s="35" t="s">
        <v>437</v>
      </c>
      <c r="G418" s="212">
        <v>1360</v>
      </c>
      <c r="H418" s="39">
        <v>2.31</v>
      </c>
      <c r="I418" s="39"/>
      <c r="J418" s="39">
        <v>2.31</v>
      </c>
      <c r="K418" s="37" t="s">
        <v>42</v>
      </c>
      <c r="L418" s="39">
        <v>26892.1</v>
      </c>
      <c r="M418" s="39"/>
      <c r="N418" s="40"/>
      <c r="O418" s="39">
        <v>26892.1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si="20"/>
        <v>32193.471563564526</v>
      </c>
      <c r="W418" s="159">
        <v>1.2</v>
      </c>
      <c r="X418" s="158">
        <f t="shared" si="21"/>
        <v>38632.165876277431</v>
      </c>
      <c r="Y418" s="181">
        <f t="shared" si="22"/>
        <v>28.406004320792228</v>
      </c>
      <c r="Z418" s="1"/>
      <c r="BP418" s="33"/>
      <c r="BQ418" s="41" t="s">
        <v>2027</v>
      </c>
    </row>
    <row r="419" spans="1:69" s="3" customFormat="1" ht="67.5" x14ac:dyDescent="0.25">
      <c r="A419" s="35" t="s">
        <v>807</v>
      </c>
      <c r="B419" s="36" t="s">
        <v>1546</v>
      </c>
      <c r="C419" s="316" t="s">
        <v>1973</v>
      </c>
      <c r="D419" s="316"/>
      <c r="E419" s="316"/>
      <c r="F419" s="35" t="s">
        <v>437</v>
      </c>
      <c r="G419" s="212">
        <v>1360</v>
      </c>
      <c r="H419" s="39">
        <v>6.23</v>
      </c>
      <c r="I419" s="39"/>
      <c r="J419" s="39">
        <v>6.23</v>
      </c>
      <c r="K419" s="37" t="s">
        <v>42</v>
      </c>
      <c r="L419" s="39">
        <v>72527.17</v>
      </c>
      <c r="M419" s="39"/>
      <c r="N419" s="40"/>
      <c r="O419" s="39">
        <v>72527.17</v>
      </c>
      <c r="P419" s="154">
        <v>1.052</v>
      </c>
      <c r="Q419" s="154">
        <v>1.0209999999999999</v>
      </c>
      <c r="R419" s="154">
        <v>1.0349999999999999</v>
      </c>
      <c r="S419" s="154">
        <v>1.0249999999999999</v>
      </c>
      <c r="T419" s="154">
        <v>1.02</v>
      </c>
      <c r="U419" s="154">
        <v>1.03</v>
      </c>
      <c r="V419" s="172">
        <f t="shared" si="20"/>
        <v>86824.80672691275</v>
      </c>
      <c r="W419" s="159">
        <v>1.2</v>
      </c>
      <c r="X419" s="158">
        <f t="shared" si="21"/>
        <v>104189.76807229529</v>
      </c>
      <c r="Y419" s="181">
        <f t="shared" si="22"/>
        <v>76.610123582570068</v>
      </c>
      <c r="Z419" s="1"/>
      <c r="BP419" s="33"/>
      <c r="BQ419" s="41" t="s">
        <v>1973</v>
      </c>
    </row>
    <row r="420" spans="1:69" s="3" customFormat="1" ht="67.5" x14ac:dyDescent="0.25">
      <c r="A420" s="35" t="s">
        <v>809</v>
      </c>
      <c r="B420" s="36" t="s">
        <v>1507</v>
      </c>
      <c r="C420" s="316" t="s">
        <v>2531</v>
      </c>
      <c r="D420" s="316"/>
      <c r="E420" s="316"/>
      <c r="F420" s="35" t="s">
        <v>437</v>
      </c>
      <c r="G420" s="212">
        <v>340</v>
      </c>
      <c r="H420" s="39">
        <v>6.56</v>
      </c>
      <c r="I420" s="39"/>
      <c r="J420" s="39">
        <v>6.56</v>
      </c>
      <c r="K420" s="37" t="s">
        <v>42</v>
      </c>
      <c r="L420" s="39">
        <v>19092.22</v>
      </c>
      <c r="M420" s="39"/>
      <c r="N420" s="40"/>
      <c r="O420" s="39">
        <v>19092.22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20"/>
        <v>22855.96296515772</v>
      </c>
      <c r="W420" s="159">
        <v>1.2</v>
      </c>
      <c r="X420" s="158">
        <f t="shared" si="21"/>
        <v>27427.155558189264</v>
      </c>
      <c r="Y420" s="181">
        <f t="shared" si="22"/>
        <v>80.668104582909606</v>
      </c>
      <c r="Z420" s="1"/>
      <c r="BP420" s="33"/>
      <c r="BQ420" s="41" t="s">
        <v>2531</v>
      </c>
    </row>
    <row r="421" spans="1:69" s="3" customFormat="1" ht="67.5" x14ac:dyDescent="0.25">
      <c r="A421" s="35" t="s">
        <v>811</v>
      </c>
      <c r="B421" s="36" t="s">
        <v>1582</v>
      </c>
      <c r="C421" s="316" t="s">
        <v>1652</v>
      </c>
      <c r="D421" s="316"/>
      <c r="E421" s="316"/>
      <c r="F421" s="35" t="s">
        <v>437</v>
      </c>
      <c r="G421" s="212">
        <v>30</v>
      </c>
      <c r="H421" s="39">
        <v>318.12</v>
      </c>
      <c r="I421" s="39"/>
      <c r="J421" s="39">
        <v>318.12</v>
      </c>
      <c r="K421" s="37" t="s">
        <v>42</v>
      </c>
      <c r="L421" s="39">
        <v>81693.22</v>
      </c>
      <c r="M421" s="39"/>
      <c r="N421" s="40"/>
      <c r="O421" s="39">
        <v>81693.22</v>
      </c>
      <c r="P421" s="154">
        <v>1.052</v>
      </c>
      <c r="Q421" s="154">
        <v>1.0209999999999999</v>
      </c>
      <c r="R421" s="154">
        <v>1.0349999999999999</v>
      </c>
      <c r="S421" s="154">
        <v>1.0249999999999999</v>
      </c>
      <c r="T421" s="154">
        <v>1.02</v>
      </c>
      <c r="U421" s="154">
        <v>1.03</v>
      </c>
      <c r="V421" s="172">
        <f t="shared" si="20"/>
        <v>97797.805117711934</v>
      </c>
      <c r="W421" s="159">
        <v>1.2</v>
      </c>
      <c r="X421" s="158">
        <f t="shared" si="21"/>
        <v>117357.36614125432</v>
      </c>
      <c r="Y421" s="181">
        <f t="shared" si="22"/>
        <v>3911.912204708477</v>
      </c>
      <c r="Z421" s="1"/>
      <c r="BP421" s="33"/>
      <c r="BQ421" s="41" t="s">
        <v>1652</v>
      </c>
    </row>
    <row r="422" spans="1:69" s="3" customFormat="1" ht="67.5" x14ac:dyDescent="0.25">
      <c r="A422" s="35" t="s">
        <v>820</v>
      </c>
      <c r="B422" s="36" t="s">
        <v>1544</v>
      </c>
      <c r="C422" s="316" t="s">
        <v>1588</v>
      </c>
      <c r="D422" s="316"/>
      <c r="E422" s="316"/>
      <c r="F422" s="35" t="s">
        <v>437</v>
      </c>
      <c r="G422" s="212">
        <v>30</v>
      </c>
      <c r="H422" s="39">
        <v>85.17</v>
      </c>
      <c r="I422" s="39"/>
      <c r="J422" s="39">
        <v>85.17</v>
      </c>
      <c r="K422" s="37" t="s">
        <v>42</v>
      </c>
      <c r="L422" s="39">
        <v>21871.66</v>
      </c>
      <c r="M422" s="39"/>
      <c r="N422" s="40"/>
      <c r="O422" s="39">
        <v>21871.66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20"/>
        <v>26183.327603941369</v>
      </c>
      <c r="W422" s="159">
        <v>1.2</v>
      </c>
      <c r="X422" s="158">
        <f t="shared" si="21"/>
        <v>31419.993124729641</v>
      </c>
      <c r="Y422" s="181">
        <f t="shared" si="22"/>
        <v>1047.3331041576546</v>
      </c>
      <c r="Z422" s="1"/>
      <c r="BP422" s="33"/>
      <c r="BQ422" s="41" t="s">
        <v>1588</v>
      </c>
    </row>
    <row r="423" spans="1:69" s="3" customFormat="1" ht="67.5" x14ac:dyDescent="0.25">
      <c r="A423" s="35" t="s">
        <v>1658</v>
      </c>
      <c r="B423" s="36" t="s">
        <v>1960</v>
      </c>
      <c r="C423" s="316" t="s">
        <v>2580</v>
      </c>
      <c r="D423" s="316"/>
      <c r="E423" s="316"/>
      <c r="F423" s="35" t="s">
        <v>437</v>
      </c>
      <c r="G423" s="212">
        <v>130</v>
      </c>
      <c r="H423" s="39">
        <v>55.53</v>
      </c>
      <c r="I423" s="39"/>
      <c r="J423" s="39">
        <v>55.53</v>
      </c>
      <c r="K423" s="37" t="s">
        <v>42</v>
      </c>
      <c r="L423" s="39">
        <v>61793.78</v>
      </c>
      <c r="M423" s="39"/>
      <c r="N423" s="40"/>
      <c r="O423" s="39">
        <v>61793.78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20"/>
        <v>73975.490914995942</v>
      </c>
      <c r="W423" s="159">
        <v>1.2</v>
      </c>
      <c r="X423" s="158">
        <f t="shared" si="21"/>
        <v>88770.589097995122</v>
      </c>
      <c r="Y423" s="181">
        <f t="shared" si="22"/>
        <v>682.85068536919323</v>
      </c>
      <c r="Z423" s="1"/>
      <c r="BP423" s="33"/>
      <c r="BQ423" s="41" t="s">
        <v>2580</v>
      </c>
    </row>
    <row r="424" spans="1:69" s="3" customFormat="1" ht="67.5" x14ac:dyDescent="0.25">
      <c r="A424" s="35" t="s">
        <v>825</v>
      </c>
      <c r="B424" s="36" t="s">
        <v>1507</v>
      </c>
      <c r="C424" s="316" t="s">
        <v>1508</v>
      </c>
      <c r="D424" s="316"/>
      <c r="E424" s="316"/>
      <c r="F424" s="35" t="s">
        <v>437</v>
      </c>
      <c r="G424" s="212">
        <v>730</v>
      </c>
      <c r="H424" s="39">
        <v>128.13</v>
      </c>
      <c r="I424" s="39"/>
      <c r="J424" s="39">
        <v>128.13</v>
      </c>
      <c r="K424" s="37" t="s">
        <v>42</v>
      </c>
      <c r="L424" s="39">
        <v>800658.74</v>
      </c>
      <c r="M424" s="39"/>
      <c r="N424" s="40"/>
      <c r="O424" s="39">
        <v>800658.74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20"/>
        <v>958496.52419518761</v>
      </c>
      <c r="W424" s="159">
        <v>1.2</v>
      </c>
      <c r="X424" s="158">
        <f t="shared" si="21"/>
        <v>1150195.8290342251</v>
      </c>
      <c r="Y424" s="181">
        <f t="shared" si="22"/>
        <v>1575.6107247044179</v>
      </c>
      <c r="Z424" s="1"/>
      <c r="BP424" s="33"/>
      <c r="BQ424" s="41" t="s">
        <v>1508</v>
      </c>
    </row>
    <row r="425" spans="1:69" s="3" customFormat="1" ht="67.5" x14ac:dyDescent="0.25">
      <c r="A425" s="35" t="s">
        <v>827</v>
      </c>
      <c r="B425" s="36" t="s">
        <v>1535</v>
      </c>
      <c r="C425" s="316" t="s">
        <v>1536</v>
      </c>
      <c r="D425" s="316"/>
      <c r="E425" s="316"/>
      <c r="F425" s="35" t="s">
        <v>437</v>
      </c>
      <c r="G425" s="212">
        <v>80</v>
      </c>
      <c r="H425" s="39">
        <v>72.86</v>
      </c>
      <c r="I425" s="39"/>
      <c r="J425" s="39">
        <v>72.86</v>
      </c>
      <c r="K425" s="37" t="s">
        <v>42</v>
      </c>
      <c r="L425" s="39">
        <v>49894.53</v>
      </c>
      <c r="M425" s="39"/>
      <c r="N425" s="40"/>
      <c r="O425" s="39">
        <v>49894.53</v>
      </c>
      <c r="P425" s="154">
        <v>1.052</v>
      </c>
      <c r="Q425" s="154">
        <v>1.0209999999999999</v>
      </c>
      <c r="R425" s="154">
        <v>1.0349999999999999</v>
      </c>
      <c r="S425" s="154">
        <v>1.0249999999999999</v>
      </c>
      <c r="T425" s="154">
        <v>1.02</v>
      </c>
      <c r="U425" s="154">
        <v>1.03</v>
      </c>
      <c r="V425" s="172">
        <f t="shared" si="20"/>
        <v>59730.483403394188</v>
      </c>
      <c r="W425" s="159">
        <v>1.2</v>
      </c>
      <c r="X425" s="158">
        <f t="shared" si="21"/>
        <v>71676.580084073023</v>
      </c>
      <c r="Y425" s="181">
        <f t="shared" si="22"/>
        <v>895.95725105091276</v>
      </c>
      <c r="Z425" s="1"/>
      <c r="BP425" s="33"/>
      <c r="BQ425" s="41" t="s">
        <v>1536</v>
      </c>
    </row>
    <row r="426" spans="1:69" s="3" customFormat="1" ht="67.5" x14ac:dyDescent="0.25">
      <c r="A426" s="35" t="s">
        <v>832</v>
      </c>
      <c r="B426" s="36" t="s">
        <v>1542</v>
      </c>
      <c r="C426" s="316" t="s">
        <v>1649</v>
      </c>
      <c r="D426" s="316"/>
      <c r="E426" s="316"/>
      <c r="F426" s="35" t="s">
        <v>437</v>
      </c>
      <c r="G426" s="212">
        <v>5160</v>
      </c>
      <c r="H426" s="39">
        <v>4.1500000000000004</v>
      </c>
      <c r="I426" s="39"/>
      <c r="J426" s="39">
        <v>4.1500000000000004</v>
      </c>
      <c r="K426" s="37" t="s">
        <v>42</v>
      </c>
      <c r="L426" s="39">
        <v>183303.84</v>
      </c>
      <c r="M426" s="39"/>
      <c r="N426" s="40"/>
      <c r="O426" s="39">
        <v>183303.84</v>
      </c>
      <c r="P426" s="154">
        <v>1.052</v>
      </c>
      <c r="Q426" s="154">
        <v>1.0209999999999999</v>
      </c>
      <c r="R426" s="154">
        <v>1.0349999999999999</v>
      </c>
      <c r="S426" s="154">
        <v>1.0249999999999999</v>
      </c>
      <c r="T426" s="154">
        <v>1.02</v>
      </c>
      <c r="U426" s="154">
        <v>1.03</v>
      </c>
      <c r="V426" s="172">
        <f t="shared" si="20"/>
        <v>219439.42498102345</v>
      </c>
      <c r="W426" s="159">
        <v>1.2</v>
      </c>
      <c r="X426" s="158">
        <f t="shared" si="21"/>
        <v>263327.30997722811</v>
      </c>
      <c r="Y426" s="181">
        <f t="shared" si="22"/>
        <v>51.032424414191496</v>
      </c>
      <c r="Z426" s="1"/>
      <c r="BP426" s="33"/>
      <c r="BQ426" s="41" t="s">
        <v>1649</v>
      </c>
    </row>
    <row r="427" spans="1:69" s="3" customFormat="1" ht="67.5" x14ac:dyDescent="0.25">
      <c r="A427" s="35" t="s">
        <v>835</v>
      </c>
      <c r="B427" s="36" t="s">
        <v>1544</v>
      </c>
      <c r="C427" s="316" t="s">
        <v>1650</v>
      </c>
      <c r="D427" s="316"/>
      <c r="E427" s="316"/>
      <c r="F427" s="35" t="s">
        <v>437</v>
      </c>
      <c r="G427" s="212">
        <v>5160</v>
      </c>
      <c r="H427" s="39">
        <v>1.17</v>
      </c>
      <c r="I427" s="39"/>
      <c r="J427" s="39">
        <v>1.17</v>
      </c>
      <c r="K427" s="37" t="s">
        <v>42</v>
      </c>
      <c r="L427" s="39">
        <v>51678.43</v>
      </c>
      <c r="M427" s="39"/>
      <c r="N427" s="40"/>
      <c r="O427" s="39">
        <v>51678.43</v>
      </c>
      <c r="P427" s="154">
        <v>1.052</v>
      </c>
      <c r="Q427" s="154">
        <v>1.0209999999999999</v>
      </c>
      <c r="R427" s="154">
        <v>1.0349999999999999</v>
      </c>
      <c r="S427" s="154">
        <v>1.0249999999999999</v>
      </c>
      <c r="T427" s="154">
        <v>1.02</v>
      </c>
      <c r="U427" s="154">
        <v>1.03</v>
      </c>
      <c r="V427" s="172">
        <f t="shared" si="20"/>
        <v>61866.052359416324</v>
      </c>
      <c r="W427" s="159">
        <v>1.2</v>
      </c>
      <c r="X427" s="158">
        <f t="shared" si="21"/>
        <v>74239.26283129958</v>
      </c>
      <c r="Y427" s="181">
        <f t="shared" si="22"/>
        <v>14.387454037073562</v>
      </c>
      <c r="Z427" s="1"/>
      <c r="BP427" s="33"/>
      <c r="BQ427" s="41" t="s">
        <v>1650</v>
      </c>
    </row>
    <row r="428" spans="1:69" s="3" customFormat="1" ht="67.5" x14ac:dyDescent="0.25">
      <c r="A428" s="35" t="s">
        <v>837</v>
      </c>
      <c r="B428" s="36" t="s">
        <v>1546</v>
      </c>
      <c r="C428" s="316" t="s">
        <v>1651</v>
      </c>
      <c r="D428" s="316"/>
      <c r="E428" s="316"/>
      <c r="F428" s="35" t="s">
        <v>437</v>
      </c>
      <c r="G428" s="212">
        <v>5160</v>
      </c>
      <c r="H428" s="39">
        <v>0.34</v>
      </c>
      <c r="I428" s="39"/>
      <c r="J428" s="39">
        <v>0.34</v>
      </c>
      <c r="K428" s="37" t="s">
        <v>42</v>
      </c>
      <c r="L428" s="39">
        <v>15017.66</v>
      </c>
      <c r="M428" s="39"/>
      <c r="N428" s="40"/>
      <c r="O428" s="39">
        <v>15017.66</v>
      </c>
      <c r="P428" s="154">
        <v>1.052</v>
      </c>
      <c r="Q428" s="154">
        <v>1.0209999999999999</v>
      </c>
      <c r="R428" s="154">
        <v>1.0349999999999999</v>
      </c>
      <c r="S428" s="154">
        <v>1.0249999999999999</v>
      </c>
      <c r="T428" s="154">
        <v>1.02</v>
      </c>
      <c r="U428" s="154">
        <v>1.03</v>
      </c>
      <c r="V428" s="172">
        <f t="shared" si="20"/>
        <v>17978.164968941826</v>
      </c>
      <c r="W428" s="159">
        <v>1.2</v>
      </c>
      <c r="X428" s="158">
        <f t="shared" si="21"/>
        <v>21573.79796273019</v>
      </c>
      <c r="Y428" s="181">
        <f t="shared" si="22"/>
        <v>4.1809685974283317</v>
      </c>
      <c r="Z428" s="1"/>
      <c r="BP428" s="33"/>
      <c r="BQ428" s="41" t="s">
        <v>1651</v>
      </c>
    </row>
    <row r="429" spans="1:69" s="3" customFormat="1" ht="67.5" x14ac:dyDescent="0.25">
      <c r="A429" s="35" t="s">
        <v>846</v>
      </c>
      <c r="B429" s="36" t="s">
        <v>1554</v>
      </c>
      <c r="C429" s="316" t="s">
        <v>1555</v>
      </c>
      <c r="D429" s="316"/>
      <c r="E429" s="316"/>
      <c r="F429" s="35" t="s">
        <v>437</v>
      </c>
      <c r="G429" s="212">
        <v>1820</v>
      </c>
      <c r="H429" s="39">
        <v>4.03</v>
      </c>
      <c r="I429" s="39"/>
      <c r="J429" s="39">
        <v>4.03</v>
      </c>
      <c r="K429" s="37" t="s">
        <v>42</v>
      </c>
      <c r="L429" s="39">
        <v>62784.18</v>
      </c>
      <c r="M429" s="39"/>
      <c r="N429" s="40"/>
      <c r="O429" s="39">
        <v>62784.18</v>
      </c>
      <c r="P429" s="154">
        <v>1.052</v>
      </c>
      <c r="Q429" s="154">
        <v>1.0209999999999999</v>
      </c>
      <c r="R429" s="154">
        <v>1.0349999999999999</v>
      </c>
      <c r="S429" s="154">
        <v>1.0249999999999999</v>
      </c>
      <c r="T429" s="154">
        <v>1.02</v>
      </c>
      <c r="U429" s="154">
        <v>1.03</v>
      </c>
      <c r="V429" s="172">
        <f t="shared" si="20"/>
        <v>75161.133324348673</v>
      </c>
      <c r="W429" s="159">
        <v>1.2</v>
      </c>
      <c r="X429" s="158">
        <f t="shared" si="21"/>
        <v>90193.359989218399</v>
      </c>
      <c r="Y429" s="181">
        <f t="shared" si="22"/>
        <v>49.556791202867252</v>
      </c>
      <c r="Z429" s="1"/>
      <c r="BP429" s="33"/>
      <c r="BQ429" s="41" t="s">
        <v>1555</v>
      </c>
    </row>
    <row r="430" spans="1:69" s="3" customFormat="1" ht="67.5" x14ac:dyDescent="0.25">
      <c r="A430" s="35" t="s">
        <v>848</v>
      </c>
      <c r="B430" s="36" t="s">
        <v>1544</v>
      </c>
      <c r="C430" s="316" t="s">
        <v>1556</v>
      </c>
      <c r="D430" s="316"/>
      <c r="E430" s="316"/>
      <c r="F430" s="35" t="s">
        <v>437</v>
      </c>
      <c r="G430" s="212">
        <v>1820</v>
      </c>
      <c r="H430" s="39">
        <v>2.73</v>
      </c>
      <c r="I430" s="39"/>
      <c r="J430" s="39">
        <v>2.73</v>
      </c>
      <c r="K430" s="37" t="s">
        <v>42</v>
      </c>
      <c r="L430" s="39">
        <v>42531.22</v>
      </c>
      <c r="M430" s="39"/>
      <c r="N430" s="40"/>
      <c r="O430" s="39">
        <v>42531.22</v>
      </c>
      <c r="P430" s="154">
        <v>1.052</v>
      </c>
      <c r="Q430" s="154">
        <v>1.0209999999999999</v>
      </c>
      <c r="R430" s="154">
        <v>1.0349999999999999</v>
      </c>
      <c r="S430" s="154">
        <v>1.0249999999999999</v>
      </c>
      <c r="T430" s="154">
        <v>1.02</v>
      </c>
      <c r="U430" s="154">
        <v>1.03</v>
      </c>
      <c r="V430" s="172">
        <f t="shared" si="20"/>
        <v>50915.607990216704</v>
      </c>
      <c r="W430" s="159">
        <v>1.2</v>
      </c>
      <c r="X430" s="158">
        <f t="shared" si="21"/>
        <v>61098.729588260045</v>
      </c>
      <c r="Y430" s="181">
        <f t="shared" si="22"/>
        <v>33.570730543000025</v>
      </c>
      <c r="Z430" s="1"/>
      <c r="BP430" s="33"/>
      <c r="BQ430" s="41" t="s">
        <v>1556</v>
      </c>
    </row>
    <row r="431" spans="1:69" s="3" customFormat="1" ht="67.5" x14ac:dyDescent="0.25">
      <c r="A431" s="35" t="s">
        <v>857</v>
      </c>
      <c r="B431" s="36" t="s">
        <v>1523</v>
      </c>
      <c r="C431" s="316" t="s">
        <v>1524</v>
      </c>
      <c r="D431" s="316"/>
      <c r="E431" s="316"/>
      <c r="F431" s="35" t="s">
        <v>238</v>
      </c>
      <c r="G431" s="212">
        <v>15</v>
      </c>
      <c r="H431" s="39" t="s">
        <v>1525</v>
      </c>
      <c r="I431" s="39" t="s">
        <v>1526</v>
      </c>
      <c r="J431" s="39">
        <v>603.04999999999995</v>
      </c>
      <c r="K431" s="37" t="s">
        <v>42</v>
      </c>
      <c r="L431" s="39">
        <v>304213.08</v>
      </c>
      <c r="M431" s="39">
        <v>192362.49</v>
      </c>
      <c r="N431" s="40" t="s">
        <v>3661</v>
      </c>
      <c r="O431" s="39">
        <v>77431.62</v>
      </c>
      <c r="P431" s="154">
        <v>1.052</v>
      </c>
      <c r="Q431" s="154">
        <v>1.0209999999999999</v>
      </c>
      <c r="R431" s="154">
        <v>1.0349999999999999</v>
      </c>
      <c r="S431" s="154">
        <v>1.0249999999999999</v>
      </c>
      <c r="T431" s="154">
        <v>1.02</v>
      </c>
      <c r="U431" s="154">
        <v>1.03</v>
      </c>
      <c r="V431" s="172">
        <f t="shared" si="20"/>
        <v>92696.095008970427</v>
      </c>
      <c r="W431" s="159">
        <v>1.2</v>
      </c>
      <c r="X431" s="158">
        <f t="shared" si="21"/>
        <v>111235.31401076452</v>
      </c>
      <c r="Y431" s="181">
        <f t="shared" si="22"/>
        <v>7415.6876007176343</v>
      </c>
      <c r="Z431" s="1"/>
      <c r="BP431" s="33"/>
      <c r="BQ431" s="41" t="s">
        <v>1524</v>
      </c>
    </row>
    <row r="432" spans="1:69" s="3" customFormat="1" ht="18.75" x14ac:dyDescent="0.25">
      <c r="A432" s="42"/>
      <c r="B432" s="43"/>
      <c r="C432" s="44" t="s">
        <v>3273</v>
      </c>
      <c r="D432" s="45"/>
      <c r="E432" s="45"/>
      <c r="F432" s="45"/>
      <c r="G432" s="206"/>
      <c r="H432" s="45"/>
      <c r="I432" s="45"/>
      <c r="J432" s="45"/>
      <c r="K432" s="45"/>
      <c r="L432" s="45"/>
      <c r="M432" s="45"/>
      <c r="N432" s="45"/>
      <c r="O432" s="46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</row>
    <row r="433" spans="1:69" s="3" customFormat="1" ht="18.75" x14ac:dyDescent="0.25">
      <c r="A433" s="47"/>
      <c r="B433" s="48"/>
      <c r="C433" s="48"/>
      <c r="D433" s="48"/>
      <c r="E433" s="49" t="s">
        <v>3662</v>
      </c>
      <c r="F433" s="49"/>
      <c r="G433" s="213"/>
      <c r="H433" s="51"/>
      <c r="I433" s="17"/>
      <c r="J433" s="17"/>
      <c r="K433" s="17"/>
      <c r="L433" s="52">
        <v>188257.88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41"/>
    </row>
    <row r="434" spans="1:69" s="3" customFormat="1" ht="18.75" x14ac:dyDescent="0.25">
      <c r="A434" s="47"/>
      <c r="B434" s="48"/>
      <c r="C434" s="48"/>
      <c r="D434" s="48"/>
      <c r="E434" s="49" t="s">
        <v>3663</v>
      </c>
      <c r="F434" s="49"/>
      <c r="G434" s="213"/>
      <c r="H434" s="51"/>
      <c r="I434" s="17"/>
      <c r="J434" s="17"/>
      <c r="K434" s="17"/>
      <c r="L434" s="52">
        <v>98980.95</v>
      </c>
      <c r="M434" s="53"/>
      <c r="N434" s="53"/>
      <c r="O434" s="54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P434" s="33"/>
      <c r="BQ434" s="41"/>
    </row>
    <row r="435" spans="1:69" s="3" customFormat="1" ht="18.75" x14ac:dyDescent="0.25">
      <c r="A435" s="47"/>
      <c r="B435" s="48"/>
      <c r="C435" s="48"/>
      <c r="D435" s="48"/>
      <c r="E435" s="49" t="s">
        <v>47</v>
      </c>
      <c r="F435" s="49"/>
      <c r="G435" s="213"/>
      <c r="H435" s="51"/>
      <c r="I435" s="17"/>
      <c r="J435" s="17"/>
      <c r="K435" s="17"/>
      <c r="L435" s="52">
        <v>591451.91</v>
      </c>
      <c r="M435" s="53"/>
      <c r="N435" s="53"/>
      <c r="O435" s="54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P435" s="33"/>
      <c r="BQ435" s="41"/>
    </row>
    <row r="436" spans="1:69" s="3" customFormat="1" ht="67.5" x14ac:dyDescent="0.25">
      <c r="A436" s="35" t="s">
        <v>861</v>
      </c>
      <c r="B436" s="36" t="s">
        <v>2045</v>
      </c>
      <c r="C436" s="316" t="s">
        <v>2585</v>
      </c>
      <c r="D436" s="316"/>
      <c r="E436" s="316"/>
      <c r="F436" s="35" t="s">
        <v>265</v>
      </c>
      <c r="G436" s="212">
        <v>1545</v>
      </c>
      <c r="H436" s="39">
        <v>253.71</v>
      </c>
      <c r="I436" s="39"/>
      <c r="J436" s="39">
        <v>253.71</v>
      </c>
      <c r="K436" s="37" t="s">
        <v>42</v>
      </c>
      <c r="L436" s="39">
        <v>3355365.49</v>
      </c>
      <c r="M436" s="39"/>
      <c r="N436" s="40"/>
      <c r="O436" s="39">
        <v>3355365.49</v>
      </c>
      <c r="P436" s="154">
        <v>1.052</v>
      </c>
      <c r="Q436" s="154">
        <v>1.0209999999999999</v>
      </c>
      <c r="R436" s="154">
        <v>1.0349999999999999</v>
      </c>
      <c r="S436" s="154">
        <v>1.0249999999999999</v>
      </c>
      <c r="T436" s="154">
        <v>1.02</v>
      </c>
      <c r="U436" s="154">
        <v>1.03</v>
      </c>
      <c r="V436" s="172">
        <f t="shared" si="20"/>
        <v>4016825.1452166531</v>
      </c>
      <c r="W436" s="159">
        <v>1.2</v>
      </c>
      <c r="X436" s="158">
        <f t="shared" si="21"/>
        <v>4820190.1742599839</v>
      </c>
      <c r="Y436" s="181">
        <f t="shared" si="22"/>
        <v>3119.8641904595365</v>
      </c>
      <c r="Z436" s="1"/>
      <c r="BP436" s="33"/>
      <c r="BQ436" s="41" t="s">
        <v>2585</v>
      </c>
    </row>
    <row r="437" spans="1:69" s="3" customFormat="1" ht="18.75" x14ac:dyDescent="0.25">
      <c r="A437" s="42"/>
      <c r="B437" s="43"/>
      <c r="C437" s="44" t="s">
        <v>3277</v>
      </c>
      <c r="D437" s="45"/>
      <c r="E437" s="45"/>
      <c r="F437" s="45"/>
      <c r="G437" s="206"/>
      <c r="H437" s="45"/>
      <c r="I437" s="45"/>
      <c r="J437" s="45"/>
      <c r="K437" s="45"/>
      <c r="L437" s="45"/>
      <c r="M437" s="45"/>
      <c r="N437" s="45"/>
      <c r="O437" s="46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P437" s="33"/>
      <c r="BQ437" s="41"/>
    </row>
    <row r="438" spans="1:69" s="3" customFormat="1" ht="67.5" x14ac:dyDescent="0.25">
      <c r="A438" s="35" t="s">
        <v>865</v>
      </c>
      <c r="B438" s="36" t="s">
        <v>2050</v>
      </c>
      <c r="C438" s="316" t="s">
        <v>1540</v>
      </c>
      <c r="D438" s="316"/>
      <c r="E438" s="316"/>
      <c r="F438" s="35" t="s">
        <v>437</v>
      </c>
      <c r="G438" s="212">
        <v>3500</v>
      </c>
      <c r="H438" s="39">
        <v>1.57</v>
      </c>
      <c r="I438" s="39"/>
      <c r="J438" s="39">
        <v>1.57</v>
      </c>
      <c r="K438" s="37" t="s">
        <v>42</v>
      </c>
      <c r="L438" s="39">
        <v>47037.2</v>
      </c>
      <c r="M438" s="39"/>
      <c r="N438" s="40"/>
      <c r="O438" s="39">
        <v>47037.2</v>
      </c>
      <c r="P438" s="154">
        <v>1.052</v>
      </c>
      <c r="Q438" s="154">
        <v>1.0209999999999999</v>
      </c>
      <c r="R438" s="154">
        <v>1.0349999999999999</v>
      </c>
      <c r="S438" s="154">
        <v>1.0249999999999999</v>
      </c>
      <c r="T438" s="154">
        <v>1.02</v>
      </c>
      <c r="U438" s="154">
        <v>1.03</v>
      </c>
      <c r="V438" s="172">
        <f t="shared" si="20"/>
        <v>56309.873926904082</v>
      </c>
      <c r="W438" s="159">
        <v>1.2</v>
      </c>
      <c r="X438" s="158">
        <f t="shared" si="21"/>
        <v>67571.848712284889</v>
      </c>
      <c r="Y438" s="181">
        <f t="shared" si="22"/>
        <v>19.306242489224253</v>
      </c>
      <c r="Z438" s="1"/>
      <c r="BP438" s="33"/>
      <c r="BQ438" s="41" t="s">
        <v>1540</v>
      </c>
    </row>
    <row r="439" spans="1:69" s="3" customFormat="1" ht="18.75" x14ac:dyDescent="0.25">
      <c r="A439" s="42"/>
      <c r="B439" s="43"/>
      <c r="C439" s="44" t="s">
        <v>3813</v>
      </c>
      <c r="D439" s="45"/>
      <c r="E439" s="45"/>
      <c r="F439" s="45"/>
      <c r="G439" s="206"/>
      <c r="H439" s="45"/>
      <c r="I439" s="45"/>
      <c r="J439" s="45"/>
      <c r="K439" s="45"/>
      <c r="L439" s="45"/>
      <c r="M439" s="45"/>
      <c r="N439" s="45"/>
      <c r="O439" s="46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P439" s="33"/>
      <c r="BQ439" s="41"/>
    </row>
    <row r="440" spans="1:69" s="3" customFormat="1" ht="67.5" x14ac:dyDescent="0.25">
      <c r="A440" s="35" t="s">
        <v>869</v>
      </c>
      <c r="B440" s="36" t="s">
        <v>1537</v>
      </c>
      <c r="C440" s="316" t="s">
        <v>2542</v>
      </c>
      <c r="D440" s="316"/>
      <c r="E440" s="316"/>
      <c r="F440" s="35" t="s">
        <v>437</v>
      </c>
      <c r="G440" s="212">
        <v>3000</v>
      </c>
      <c r="H440" s="39">
        <v>2.96</v>
      </c>
      <c r="I440" s="39"/>
      <c r="J440" s="39">
        <v>2.96</v>
      </c>
      <c r="K440" s="37" t="s">
        <v>42</v>
      </c>
      <c r="L440" s="39">
        <v>76012.800000000003</v>
      </c>
      <c r="M440" s="39"/>
      <c r="N440" s="40"/>
      <c r="O440" s="39">
        <v>76012.800000000003</v>
      </c>
      <c r="P440" s="154">
        <v>1.052</v>
      </c>
      <c r="Q440" s="154">
        <v>1.0209999999999999</v>
      </c>
      <c r="R440" s="154">
        <v>1.0349999999999999</v>
      </c>
      <c r="S440" s="154">
        <v>1.0249999999999999</v>
      </c>
      <c r="T440" s="154">
        <v>1.02</v>
      </c>
      <c r="U440" s="154">
        <v>1.03</v>
      </c>
      <c r="V440" s="172">
        <f t="shared" si="20"/>
        <v>90997.576063859553</v>
      </c>
      <c r="W440" s="159">
        <v>1.2</v>
      </c>
      <c r="X440" s="158">
        <f t="shared" si="21"/>
        <v>109197.09127663146</v>
      </c>
      <c r="Y440" s="181">
        <f t="shared" si="22"/>
        <v>36.39903042554382</v>
      </c>
      <c r="Z440" s="1"/>
      <c r="BP440" s="33"/>
      <c r="BQ440" s="41" t="s">
        <v>2542</v>
      </c>
    </row>
    <row r="441" spans="1:69" s="3" customFormat="1" ht="67.5" x14ac:dyDescent="0.25">
      <c r="A441" s="35" t="s">
        <v>1667</v>
      </c>
      <c r="B441" s="36" t="s">
        <v>1507</v>
      </c>
      <c r="C441" s="316" t="s">
        <v>1550</v>
      </c>
      <c r="D441" s="316"/>
      <c r="E441" s="316"/>
      <c r="F441" s="35" t="s">
        <v>437</v>
      </c>
      <c r="G441" s="212">
        <v>6000</v>
      </c>
      <c r="H441" s="39">
        <v>1.67</v>
      </c>
      <c r="I441" s="39"/>
      <c r="J441" s="39">
        <v>1.67</v>
      </c>
      <c r="K441" s="37" t="s">
        <v>42</v>
      </c>
      <c r="L441" s="39">
        <v>85771.199999999997</v>
      </c>
      <c r="M441" s="39"/>
      <c r="N441" s="40"/>
      <c r="O441" s="39">
        <v>85771.199999999997</v>
      </c>
      <c r="P441" s="154">
        <v>1.052</v>
      </c>
      <c r="Q441" s="154">
        <v>1.0209999999999999</v>
      </c>
      <c r="R441" s="154">
        <v>1.0349999999999999</v>
      </c>
      <c r="S441" s="154">
        <v>1.0249999999999999</v>
      </c>
      <c r="T441" s="154">
        <v>1.02</v>
      </c>
      <c r="U441" s="154">
        <v>1.03</v>
      </c>
      <c r="V441" s="172">
        <f t="shared" si="20"/>
        <v>102679.697315301</v>
      </c>
      <c r="W441" s="159">
        <v>1.2</v>
      </c>
      <c r="X441" s="158">
        <f t="shared" si="21"/>
        <v>123215.63677836119</v>
      </c>
      <c r="Y441" s="181">
        <f t="shared" si="22"/>
        <v>20.535939463060199</v>
      </c>
      <c r="Z441" s="1"/>
      <c r="BP441" s="33"/>
      <c r="BQ441" s="41" t="s">
        <v>1550</v>
      </c>
    </row>
    <row r="442" spans="1:69" s="3" customFormat="1" ht="67.5" x14ac:dyDescent="0.25">
      <c r="A442" s="35" t="s">
        <v>880</v>
      </c>
      <c r="B442" s="36" t="s">
        <v>870</v>
      </c>
      <c r="C442" s="316" t="s">
        <v>871</v>
      </c>
      <c r="D442" s="316"/>
      <c r="E442" s="316"/>
      <c r="F442" s="35" t="s">
        <v>238</v>
      </c>
      <c r="G442" s="215">
        <v>0.12</v>
      </c>
      <c r="H442" s="39" t="s">
        <v>872</v>
      </c>
      <c r="I442" s="39" t="s">
        <v>873</v>
      </c>
      <c r="J442" s="39">
        <v>348.62</v>
      </c>
      <c r="K442" s="37" t="s">
        <v>42</v>
      </c>
      <c r="L442" s="39">
        <v>2058.13</v>
      </c>
      <c r="M442" s="39">
        <v>1467.95</v>
      </c>
      <c r="N442" s="40" t="s">
        <v>2596</v>
      </c>
      <c r="O442" s="39">
        <v>358.1</v>
      </c>
      <c r="P442" s="154">
        <v>1.052</v>
      </c>
      <c r="Q442" s="154">
        <v>1.0209999999999999</v>
      </c>
      <c r="R442" s="154">
        <v>1.0349999999999999</v>
      </c>
      <c r="S442" s="154">
        <v>1.0249999999999999</v>
      </c>
      <c r="T442" s="154">
        <v>1.02</v>
      </c>
      <c r="U442" s="154">
        <v>1.03</v>
      </c>
      <c r="V442" s="172">
        <f t="shared" si="20"/>
        <v>428.69400927828093</v>
      </c>
      <c r="W442" s="159">
        <v>1.2</v>
      </c>
      <c r="X442" s="158">
        <f t="shared" si="21"/>
        <v>514.43281113393709</v>
      </c>
      <c r="Y442" s="181">
        <f t="shared" si="22"/>
        <v>4286.9400927828092</v>
      </c>
      <c r="Z442" s="1"/>
      <c r="BP442" s="33"/>
      <c r="BQ442" s="41" t="s">
        <v>871</v>
      </c>
    </row>
    <row r="443" spans="1:69" s="3" customFormat="1" ht="18.75" x14ac:dyDescent="0.25">
      <c r="A443" s="42"/>
      <c r="B443" s="43"/>
      <c r="C443" s="44" t="s">
        <v>423</v>
      </c>
      <c r="D443" s="45"/>
      <c r="E443" s="45"/>
      <c r="F443" s="45"/>
      <c r="G443" s="206"/>
      <c r="H443" s="45"/>
      <c r="I443" s="45"/>
      <c r="J443" s="45"/>
      <c r="K443" s="45"/>
      <c r="L443" s="45"/>
      <c r="M443" s="45"/>
      <c r="N443" s="45"/>
      <c r="O443" s="46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P443" s="33"/>
      <c r="BQ443" s="41"/>
    </row>
    <row r="444" spans="1:69" s="3" customFormat="1" ht="18.75" x14ac:dyDescent="0.25">
      <c r="A444" s="47"/>
      <c r="B444" s="48"/>
      <c r="C444" s="48"/>
      <c r="D444" s="48"/>
      <c r="E444" s="49" t="s">
        <v>2597</v>
      </c>
      <c r="F444" s="49"/>
      <c r="G444" s="213"/>
      <c r="H444" s="51"/>
      <c r="I444" s="17"/>
      <c r="J444" s="17"/>
      <c r="K444" s="17"/>
      <c r="L444" s="52">
        <v>1452.02</v>
      </c>
      <c r="M444" s="53"/>
      <c r="N444" s="53"/>
      <c r="O444" s="54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P444" s="33"/>
      <c r="BQ444" s="41"/>
    </row>
    <row r="445" spans="1:69" s="3" customFormat="1" ht="18.75" x14ac:dyDescent="0.25">
      <c r="A445" s="47"/>
      <c r="B445" s="48"/>
      <c r="C445" s="48"/>
      <c r="D445" s="48"/>
      <c r="E445" s="49" t="s">
        <v>2598</v>
      </c>
      <c r="F445" s="49"/>
      <c r="G445" s="213"/>
      <c r="H445" s="51"/>
      <c r="I445" s="17"/>
      <c r="J445" s="17"/>
      <c r="K445" s="17"/>
      <c r="L445" s="52">
        <v>763.43</v>
      </c>
      <c r="M445" s="53"/>
      <c r="N445" s="53"/>
      <c r="O445" s="54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P445" s="33"/>
      <c r="BQ445" s="41"/>
    </row>
    <row r="446" spans="1:69" s="3" customFormat="1" ht="18.75" x14ac:dyDescent="0.25">
      <c r="A446" s="47"/>
      <c r="B446" s="48"/>
      <c r="C446" s="48"/>
      <c r="D446" s="48"/>
      <c r="E446" s="49" t="s">
        <v>47</v>
      </c>
      <c r="F446" s="49"/>
      <c r="G446" s="213"/>
      <c r="H446" s="51"/>
      <c r="I446" s="17"/>
      <c r="J446" s="17"/>
      <c r="K446" s="17"/>
      <c r="L446" s="52">
        <v>4273.58</v>
      </c>
      <c r="M446" s="53"/>
      <c r="N446" s="53"/>
      <c r="O446" s="54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P446" s="33"/>
      <c r="BQ446" s="41"/>
    </row>
    <row r="447" spans="1:69" s="3" customFormat="1" ht="67.5" x14ac:dyDescent="0.25">
      <c r="A447" s="35" t="s">
        <v>1671</v>
      </c>
      <c r="B447" s="36" t="s">
        <v>1521</v>
      </c>
      <c r="C447" s="316" t="s">
        <v>2546</v>
      </c>
      <c r="D447" s="316"/>
      <c r="E447" s="316"/>
      <c r="F447" s="35" t="s">
        <v>265</v>
      </c>
      <c r="G447" s="215">
        <v>12.36</v>
      </c>
      <c r="H447" s="39">
        <v>149.41</v>
      </c>
      <c r="I447" s="39"/>
      <c r="J447" s="39">
        <v>149.41</v>
      </c>
      <c r="K447" s="37" t="s">
        <v>42</v>
      </c>
      <c r="L447" s="39">
        <v>15807.82</v>
      </c>
      <c r="M447" s="39"/>
      <c r="N447" s="40"/>
      <c r="O447" s="39">
        <v>15807.82</v>
      </c>
      <c r="P447" s="154">
        <v>1.052</v>
      </c>
      <c r="Q447" s="154">
        <v>1.0209999999999999</v>
      </c>
      <c r="R447" s="154">
        <v>1.0349999999999999</v>
      </c>
      <c r="S447" s="154">
        <v>1.0249999999999999</v>
      </c>
      <c r="T447" s="154">
        <v>1.02</v>
      </c>
      <c r="U447" s="154">
        <v>1.03</v>
      </c>
      <c r="V447" s="172">
        <f t="shared" si="20"/>
        <v>18924.093085030425</v>
      </c>
      <c r="W447" s="159">
        <v>1.2</v>
      </c>
      <c r="X447" s="158">
        <f t="shared" si="21"/>
        <v>22708.911702036508</v>
      </c>
      <c r="Y447" s="181">
        <f t="shared" si="22"/>
        <v>1837.2905907796528</v>
      </c>
      <c r="Z447" s="1"/>
      <c r="BP447" s="33"/>
      <c r="BQ447" s="41" t="s">
        <v>2546</v>
      </c>
    </row>
    <row r="448" spans="1:69" s="3" customFormat="1" ht="18.75" x14ac:dyDescent="0.25">
      <c r="A448" s="42"/>
      <c r="B448" s="43"/>
      <c r="C448" s="44" t="s">
        <v>2599</v>
      </c>
      <c r="D448" s="45"/>
      <c r="E448" s="45"/>
      <c r="F448" s="45"/>
      <c r="G448" s="206"/>
      <c r="H448" s="45"/>
      <c r="I448" s="45"/>
      <c r="J448" s="45"/>
      <c r="K448" s="45"/>
      <c r="L448" s="45"/>
      <c r="M448" s="45"/>
      <c r="N448" s="45"/>
      <c r="O448" s="46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P448" s="33"/>
      <c r="BQ448" s="41"/>
    </row>
    <row r="449" spans="1:71" s="3" customFormat="1" ht="67.5" x14ac:dyDescent="0.25">
      <c r="A449" s="35" t="s">
        <v>893</v>
      </c>
      <c r="B449" s="36" t="s">
        <v>1509</v>
      </c>
      <c r="C449" s="316" t="s">
        <v>2600</v>
      </c>
      <c r="D449" s="316"/>
      <c r="E449" s="316"/>
      <c r="F449" s="35" t="s">
        <v>437</v>
      </c>
      <c r="G449" s="212">
        <v>50</v>
      </c>
      <c r="H449" s="39">
        <v>27.8</v>
      </c>
      <c r="I449" s="39"/>
      <c r="J449" s="39">
        <v>27.8</v>
      </c>
      <c r="K449" s="37" t="s">
        <v>42</v>
      </c>
      <c r="L449" s="39">
        <v>11898.4</v>
      </c>
      <c r="M449" s="39"/>
      <c r="N449" s="40"/>
      <c r="O449" s="39">
        <v>11898.4</v>
      </c>
      <c r="P449" s="154">
        <v>1.052</v>
      </c>
      <c r="Q449" s="154">
        <v>1.0209999999999999</v>
      </c>
      <c r="R449" s="154">
        <v>1.0349999999999999</v>
      </c>
      <c r="S449" s="154">
        <v>1.0249999999999999</v>
      </c>
      <c r="T449" s="154">
        <v>1.02</v>
      </c>
      <c r="U449" s="154">
        <v>1.03</v>
      </c>
      <c r="V449" s="172">
        <f t="shared" si="20"/>
        <v>14243.98994693297</v>
      </c>
      <c r="W449" s="159">
        <v>1.2</v>
      </c>
      <c r="X449" s="158">
        <f t="shared" si="21"/>
        <v>17092.787936319564</v>
      </c>
      <c r="Y449" s="181">
        <f t="shared" si="22"/>
        <v>341.85575872639129</v>
      </c>
      <c r="Z449" s="1"/>
      <c r="BP449" s="33"/>
      <c r="BQ449" s="41" t="s">
        <v>2600</v>
      </c>
    </row>
    <row r="450" spans="1:71" s="3" customFormat="1" ht="67.5" x14ac:dyDescent="0.25">
      <c r="A450" s="35" t="s">
        <v>900</v>
      </c>
      <c r="B450" s="36" t="s">
        <v>2601</v>
      </c>
      <c r="C450" s="316" t="s">
        <v>2602</v>
      </c>
      <c r="D450" s="316"/>
      <c r="E450" s="316"/>
      <c r="F450" s="35" t="s">
        <v>437</v>
      </c>
      <c r="G450" s="212">
        <v>50</v>
      </c>
      <c r="H450" s="39">
        <v>24.63</v>
      </c>
      <c r="I450" s="39"/>
      <c r="J450" s="39">
        <v>24.63</v>
      </c>
      <c r="K450" s="37" t="s">
        <v>42</v>
      </c>
      <c r="L450" s="39">
        <v>10541.64</v>
      </c>
      <c r="M450" s="39"/>
      <c r="N450" s="40"/>
      <c r="O450" s="39">
        <v>10541.64</v>
      </c>
      <c r="P450" s="154">
        <v>1.052</v>
      </c>
      <c r="Q450" s="154">
        <v>1.0209999999999999</v>
      </c>
      <c r="R450" s="154">
        <v>1.0349999999999999</v>
      </c>
      <c r="S450" s="154">
        <v>1.0249999999999999</v>
      </c>
      <c r="T450" s="154">
        <v>1.02</v>
      </c>
      <c r="U450" s="154">
        <v>1.03</v>
      </c>
      <c r="V450" s="172">
        <f t="shared" si="20"/>
        <v>12619.765193991334</v>
      </c>
      <c r="W450" s="159">
        <v>1.2</v>
      </c>
      <c r="X450" s="158">
        <f t="shared" si="21"/>
        <v>15143.718232789601</v>
      </c>
      <c r="Y450" s="181">
        <f t="shared" si="22"/>
        <v>302.87436465579202</v>
      </c>
      <c r="Z450" s="1"/>
      <c r="BP450" s="33"/>
      <c r="BQ450" s="41" t="s">
        <v>2602</v>
      </c>
    </row>
    <row r="451" spans="1:71" s="3" customFormat="1" ht="67.5" x14ac:dyDescent="0.25">
      <c r="A451" s="35" t="s">
        <v>1678</v>
      </c>
      <c r="B451" s="36" t="s">
        <v>2601</v>
      </c>
      <c r="C451" s="316" t="s">
        <v>2603</v>
      </c>
      <c r="D451" s="316"/>
      <c r="E451" s="316"/>
      <c r="F451" s="35" t="s">
        <v>437</v>
      </c>
      <c r="G451" s="212">
        <v>100</v>
      </c>
      <c r="H451" s="39">
        <v>6.21</v>
      </c>
      <c r="I451" s="39"/>
      <c r="J451" s="39">
        <v>6.21</v>
      </c>
      <c r="K451" s="37" t="s">
        <v>42</v>
      </c>
      <c r="L451" s="39">
        <v>5315.76</v>
      </c>
      <c r="M451" s="39"/>
      <c r="N451" s="40"/>
      <c r="O451" s="39">
        <v>5315.76</v>
      </c>
      <c r="P451" s="154">
        <v>1.052</v>
      </c>
      <c r="Q451" s="154">
        <v>1.0209999999999999</v>
      </c>
      <c r="R451" s="154">
        <v>1.0349999999999999</v>
      </c>
      <c r="S451" s="154">
        <v>1.0249999999999999</v>
      </c>
      <c r="T451" s="154">
        <v>1.02</v>
      </c>
      <c r="U451" s="154">
        <v>1.03</v>
      </c>
      <c r="V451" s="172">
        <f t="shared" si="20"/>
        <v>6363.6818396009894</v>
      </c>
      <c r="W451" s="159">
        <v>1.2</v>
      </c>
      <c r="X451" s="158">
        <f t="shared" si="21"/>
        <v>7636.4182075211866</v>
      </c>
      <c r="Y451" s="181">
        <f t="shared" si="22"/>
        <v>76.364182075211872</v>
      </c>
      <c r="Z451" s="1"/>
      <c r="BP451" s="33"/>
      <c r="BQ451" s="41" t="s">
        <v>2603</v>
      </c>
    </row>
    <row r="452" spans="1:71" s="3" customFormat="1" ht="67.5" x14ac:dyDescent="0.25">
      <c r="A452" s="35" t="s">
        <v>907</v>
      </c>
      <c r="B452" s="36" t="s">
        <v>2601</v>
      </c>
      <c r="C452" s="316" t="s">
        <v>2604</v>
      </c>
      <c r="D452" s="316"/>
      <c r="E452" s="316"/>
      <c r="F452" s="35" t="s">
        <v>437</v>
      </c>
      <c r="G452" s="212">
        <v>100</v>
      </c>
      <c r="H452" s="39">
        <v>3.64</v>
      </c>
      <c r="I452" s="39"/>
      <c r="J452" s="39">
        <v>3.64</v>
      </c>
      <c r="K452" s="37" t="s">
        <v>42</v>
      </c>
      <c r="L452" s="39">
        <v>3115.84</v>
      </c>
      <c r="M452" s="39"/>
      <c r="N452" s="40"/>
      <c r="O452" s="39">
        <v>3115.84</v>
      </c>
      <c r="P452" s="154">
        <v>1.052</v>
      </c>
      <c r="Q452" s="154">
        <v>1.0209999999999999</v>
      </c>
      <c r="R452" s="154">
        <v>1.0349999999999999</v>
      </c>
      <c r="S452" s="154">
        <v>1.0249999999999999</v>
      </c>
      <c r="T452" s="154">
        <v>1.02</v>
      </c>
      <c r="U452" s="154">
        <v>1.03</v>
      </c>
      <c r="V452" s="172">
        <f t="shared" si="20"/>
        <v>3730.0808206356851</v>
      </c>
      <c r="W452" s="159">
        <v>1.2</v>
      </c>
      <c r="X452" s="158">
        <f t="shared" si="21"/>
        <v>4476.0969847628221</v>
      </c>
      <c r="Y452" s="181">
        <f t="shared" si="22"/>
        <v>44.760969847628218</v>
      </c>
      <c r="Z452" s="1"/>
      <c r="BP452" s="33"/>
      <c r="BQ452" s="41" t="s">
        <v>2604</v>
      </c>
    </row>
    <row r="453" spans="1:71" s="3" customFormat="1" ht="68.25" thickBot="1" x14ac:dyDescent="0.3">
      <c r="A453" s="35" t="s">
        <v>1680</v>
      </c>
      <c r="B453" s="36" t="s">
        <v>1544</v>
      </c>
      <c r="C453" s="316" t="s">
        <v>1650</v>
      </c>
      <c r="D453" s="316"/>
      <c r="E453" s="316"/>
      <c r="F453" s="35" t="s">
        <v>437</v>
      </c>
      <c r="G453" s="212">
        <v>150</v>
      </c>
      <c r="H453" s="39">
        <v>1.17</v>
      </c>
      <c r="I453" s="39"/>
      <c r="J453" s="39">
        <v>1.17</v>
      </c>
      <c r="K453" s="37" t="s">
        <v>42</v>
      </c>
      <c r="L453" s="39">
        <v>1502.28</v>
      </c>
      <c r="M453" s="39"/>
      <c r="N453" s="40"/>
      <c r="O453" s="39">
        <v>1502.28</v>
      </c>
      <c r="P453" s="220">
        <v>1.052</v>
      </c>
      <c r="Q453" s="194">
        <v>1.0209999999999999</v>
      </c>
      <c r="R453" s="194">
        <v>1.0349999999999999</v>
      </c>
      <c r="S453" s="194">
        <v>1.0249999999999999</v>
      </c>
      <c r="T453" s="194">
        <v>1.02</v>
      </c>
      <c r="U453" s="194">
        <v>1.03</v>
      </c>
      <c r="V453" s="195">
        <f t="shared" si="20"/>
        <v>1798.4318242350623</v>
      </c>
      <c r="W453" s="159">
        <v>1.2</v>
      </c>
      <c r="X453" s="197">
        <f t="shared" si="21"/>
        <v>2158.1181890820749</v>
      </c>
      <c r="Y453" s="198">
        <f t="shared" si="22"/>
        <v>14.387454593880499</v>
      </c>
      <c r="Z453" s="1"/>
      <c r="BP453" s="33"/>
      <c r="BQ453" s="41" t="s">
        <v>1650</v>
      </c>
    </row>
    <row r="454" spans="1:71" s="3" customFormat="1" ht="23.25" thickTop="1" x14ac:dyDescent="0.25">
      <c r="A454" s="317" t="s">
        <v>938</v>
      </c>
      <c r="B454" s="318"/>
      <c r="C454" s="318"/>
      <c r="D454" s="318"/>
      <c r="E454" s="318"/>
      <c r="F454" s="318"/>
      <c r="G454" s="318"/>
      <c r="H454" s="318"/>
      <c r="I454" s="318"/>
      <c r="J454" s="318"/>
      <c r="K454" s="319"/>
      <c r="L454" s="39">
        <v>33687159.109999999</v>
      </c>
      <c r="M454" s="39">
        <v>1403915.76</v>
      </c>
      <c r="N454" s="39" t="s">
        <v>3814</v>
      </c>
      <c r="O454" s="39">
        <v>31077022.710000001</v>
      </c>
      <c r="P454" s="1"/>
      <c r="Q454" s="1"/>
      <c r="R454" s="1"/>
      <c r="S454" s="1"/>
      <c r="T454" s="1"/>
      <c r="U454" s="1"/>
      <c r="V454" s="179">
        <f>SUM(V30:V453)</f>
        <v>38277341.585769504</v>
      </c>
      <c r="W454" s="171"/>
      <c r="X454" s="170">
        <f>SUM(X30:X453)</f>
        <v>45932809.902923398</v>
      </c>
      <c r="Y454" s="188"/>
      <c r="Z454" s="1"/>
      <c r="BR454" s="41" t="s">
        <v>938</v>
      </c>
    </row>
    <row r="455" spans="1:71" s="3" customFormat="1" ht="18" x14ac:dyDescent="0.25">
      <c r="A455" s="317" t="s">
        <v>940</v>
      </c>
      <c r="B455" s="318"/>
      <c r="C455" s="318"/>
      <c r="D455" s="318"/>
      <c r="E455" s="318"/>
      <c r="F455" s="318"/>
      <c r="G455" s="318"/>
      <c r="H455" s="318"/>
      <c r="I455" s="318"/>
      <c r="J455" s="318"/>
      <c r="K455" s="319"/>
      <c r="L455" s="39">
        <v>1368794.52</v>
      </c>
      <c r="M455" s="39"/>
      <c r="N455" s="39"/>
      <c r="O455" s="39"/>
      <c r="P455" s="1"/>
      <c r="Q455" s="1"/>
      <c r="R455" s="1"/>
      <c r="S455" s="1"/>
      <c r="T455" s="1"/>
      <c r="U455" s="1"/>
      <c r="V455" s="179">
        <f>L517+L518</f>
        <v>38277341.585769497</v>
      </c>
      <c r="W455" s="171"/>
      <c r="X455" s="170">
        <f>V455*1.2</f>
        <v>45932809.902923398</v>
      </c>
      <c r="Y455" s="188"/>
      <c r="Z455" s="1"/>
      <c r="BR455" s="41" t="s">
        <v>940</v>
      </c>
    </row>
    <row r="456" spans="1:71" s="3" customFormat="1" ht="18" x14ac:dyDescent="0.25">
      <c r="A456" s="320" t="s">
        <v>941</v>
      </c>
      <c r="B456" s="321"/>
      <c r="C456" s="321"/>
      <c r="D456" s="321"/>
      <c r="E456" s="321"/>
      <c r="F456" s="321"/>
      <c r="G456" s="321"/>
      <c r="H456" s="321"/>
      <c r="I456" s="321"/>
      <c r="J456" s="321"/>
      <c r="K456" s="322"/>
      <c r="L456" s="61"/>
      <c r="M456" s="61"/>
      <c r="N456" s="61"/>
      <c r="O456" s="61"/>
      <c r="P456" s="1"/>
      <c r="Q456" s="1"/>
      <c r="R456" s="1"/>
      <c r="S456" s="1"/>
      <c r="T456" s="1"/>
      <c r="U456" s="1"/>
      <c r="V456" s="179"/>
      <c r="W456" s="171"/>
      <c r="X456" s="170"/>
      <c r="Y456" s="188"/>
      <c r="Z456" s="1"/>
      <c r="BR456" s="41"/>
      <c r="BS456" s="2" t="s">
        <v>941</v>
      </c>
    </row>
    <row r="457" spans="1:71" s="3" customFormat="1" ht="18" x14ac:dyDescent="0.25">
      <c r="A457" s="320" t="s">
        <v>3815</v>
      </c>
      <c r="B457" s="321"/>
      <c r="C457" s="321"/>
      <c r="D457" s="321"/>
      <c r="E457" s="321"/>
      <c r="F457" s="321"/>
      <c r="G457" s="321"/>
      <c r="H457" s="321"/>
      <c r="I457" s="321"/>
      <c r="J457" s="321"/>
      <c r="K457" s="322"/>
      <c r="L457" s="61">
        <v>85630.23</v>
      </c>
      <c r="M457" s="61"/>
      <c r="N457" s="61"/>
      <c r="O457" s="61"/>
      <c r="P457" s="1"/>
      <c r="Q457" s="1"/>
      <c r="R457" s="1"/>
      <c r="S457" s="1"/>
      <c r="T457" s="1"/>
      <c r="U457" s="1"/>
      <c r="V457" s="179"/>
      <c r="W457" s="171"/>
      <c r="X457" s="170"/>
      <c r="Y457" s="188"/>
      <c r="Z457" s="1"/>
      <c r="BR457" s="41"/>
      <c r="BS457" s="2" t="s">
        <v>3815</v>
      </c>
    </row>
    <row r="458" spans="1:71" s="3" customFormat="1" ht="18" x14ac:dyDescent="0.25">
      <c r="A458" s="320" t="s">
        <v>3816</v>
      </c>
      <c r="B458" s="321"/>
      <c r="C458" s="321"/>
      <c r="D458" s="321"/>
      <c r="E458" s="321"/>
      <c r="F458" s="321"/>
      <c r="G458" s="321"/>
      <c r="H458" s="321"/>
      <c r="I458" s="321"/>
      <c r="J458" s="321"/>
      <c r="K458" s="322"/>
      <c r="L458" s="61">
        <v>224476.95</v>
      </c>
      <c r="M458" s="61"/>
      <c r="N458" s="61"/>
      <c r="O458" s="61"/>
      <c r="P458" s="1"/>
      <c r="Q458" s="1"/>
      <c r="R458" s="1"/>
      <c r="S458" s="1"/>
      <c r="T458" s="1"/>
      <c r="U458" s="1"/>
      <c r="V458" s="179"/>
      <c r="W458" s="171"/>
      <c r="X458" s="170"/>
      <c r="Y458" s="188"/>
      <c r="Z458" s="1"/>
      <c r="BR458" s="41"/>
      <c r="BS458" s="2" t="s">
        <v>3816</v>
      </c>
    </row>
    <row r="459" spans="1:71" s="3" customFormat="1" ht="23.25" x14ac:dyDescent="0.25">
      <c r="A459" s="320" t="s">
        <v>3817</v>
      </c>
      <c r="B459" s="321"/>
      <c r="C459" s="321"/>
      <c r="D459" s="321"/>
      <c r="E459" s="321"/>
      <c r="F459" s="321"/>
      <c r="G459" s="321"/>
      <c r="H459" s="321"/>
      <c r="I459" s="321"/>
      <c r="J459" s="321"/>
      <c r="K459" s="322"/>
      <c r="L459" s="61">
        <v>1058687.3400000001</v>
      </c>
      <c r="M459" s="61"/>
      <c r="N459" s="61"/>
      <c r="O459" s="61"/>
      <c r="P459" s="1"/>
      <c r="Q459" s="1"/>
      <c r="R459" s="1"/>
      <c r="S459" s="1"/>
      <c r="T459" s="1"/>
      <c r="U459" s="1"/>
      <c r="V459" s="179"/>
      <c r="W459" s="171"/>
      <c r="X459" s="170"/>
      <c r="Y459" s="188"/>
      <c r="Z459" s="1"/>
      <c r="BR459" s="41"/>
      <c r="BS459" s="2" t="s">
        <v>3817</v>
      </c>
    </row>
    <row r="460" spans="1:71" s="3" customFormat="1" ht="18" x14ac:dyDescent="0.25">
      <c r="A460" s="317" t="s">
        <v>945</v>
      </c>
      <c r="B460" s="318"/>
      <c r="C460" s="318"/>
      <c r="D460" s="318"/>
      <c r="E460" s="318"/>
      <c r="F460" s="318"/>
      <c r="G460" s="318"/>
      <c r="H460" s="318"/>
      <c r="I460" s="318"/>
      <c r="J460" s="318"/>
      <c r="K460" s="319"/>
      <c r="L460" s="39">
        <v>720395.78</v>
      </c>
      <c r="M460" s="39"/>
      <c r="N460" s="39"/>
      <c r="O460" s="39"/>
      <c r="P460" s="1"/>
      <c r="Q460" s="1"/>
      <c r="R460" s="1"/>
      <c r="S460" s="1"/>
      <c r="T460" s="1"/>
      <c r="U460" s="1"/>
      <c r="V460" s="179"/>
      <c r="W460" s="171"/>
      <c r="X460" s="170"/>
      <c r="Y460" s="188"/>
      <c r="Z460" s="1"/>
      <c r="BR460" s="41" t="s">
        <v>945</v>
      </c>
    </row>
    <row r="461" spans="1:71" s="3" customFormat="1" ht="18" x14ac:dyDescent="0.25">
      <c r="A461" s="320" t="s">
        <v>941</v>
      </c>
      <c r="B461" s="321"/>
      <c r="C461" s="321"/>
      <c r="D461" s="321"/>
      <c r="E461" s="321"/>
      <c r="F461" s="321"/>
      <c r="G461" s="321"/>
      <c r="H461" s="321"/>
      <c r="I461" s="321"/>
      <c r="J461" s="321"/>
      <c r="K461" s="322"/>
      <c r="L461" s="61"/>
      <c r="M461" s="61"/>
      <c r="N461" s="61"/>
      <c r="O461" s="61"/>
      <c r="P461" s="1"/>
      <c r="Q461" s="1"/>
      <c r="R461" s="1"/>
      <c r="S461" s="1"/>
      <c r="T461" s="1"/>
      <c r="U461" s="1"/>
      <c r="V461" s="179"/>
      <c r="W461" s="171"/>
      <c r="X461" s="170"/>
      <c r="Y461" s="188"/>
      <c r="Z461" s="1"/>
      <c r="BR461" s="41"/>
      <c r="BS461" s="2" t="s">
        <v>941</v>
      </c>
    </row>
    <row r="462" spans="1:71" s="3" customFormat="1" ht="18" x14ac:dyDescent="0.25">
      <c r="A462" s="320" t="s">
        <v>3818</v>
      </c>
      <c r="B462" s="321"/>
      <c r="C462" s="321"/>
      <c r="D462" s="321"/>
      <c r="E462" s="321"/>
      <c r="F462" s="321"/>
      <c r="G462" s="321"/>
      <c r="H462" s="321"/>
      <c r="I462" s="321"/>
      <c r="J462" s="321"/>
      <c r="K462" s="322"/>
      <c r="L462" s="61">
        <v>38485.5</v>
      </c>
      <c r="M462" s="61"/>
      <c r="N462" s="61"/>
      <c r="O462" s="61"/>
      <c r="P462" s="1"/>
      <c r="Q462" s="1"/>
      <c r="R462" s="1"/>
      <c r="S462" s="1"/>
      <c r="T462" s="1"/>
      <c r="U462" s="1"/>
      <c r="V462" s="179"/>
      <c r="W462" s="171"/>
      <c r="X462" s="170"/>
      <c r="Y462" s="188"/>
      <c r="Z462" s="1"/>
      <c r="BR462" s="41"/>
      <c r="BS462" s="2" t="s">
        <v>3818</v>
      </c>
    </row>
    <row r="463" spans="1:71" s="3" customFormat="1" ht="23.25" x14ac:dyDescent="0.25">
      <c r="A463" s="320" t="s">
        <v>3819</v>
      </c>
      <c r="B463" s="321"/>
      <c r="C463" s="321"/>
      <c r="D463" s="321"/>
      <c r="E463" s="321"/>
      <c r="F463" s="321"/>
      <c r="G463" s="321"/>
      <c r="H463" s="321"/>
      <c r="I463" s="321"/>
      <c r="J463" s="321"/>
      <c r="K463" s="322"/>
      <c r="L463" s="61">
        <v>556038.57999999996</v>
      </c>
      <c r="M463" s="61"/>
      <c r="N463" s="61"/>
      <c r="O463" s="61"/>
      <c r="P463" s="1"/>
      <c r="Q463" s="1"/>
      <c r="R463" s="1"/>
      <c r="S463" s="1"/>
      <c r="T463" s="1"/>
      <c r="U463" s="1"/>
      <c r="V463" s="179"/>
      <c r="W463" s="171"/>
      <c r="X463" s="170"/>
      <c r="Y463" s="188"/>
      <c r="Z463" s="1"/>
      <c r="BR463" s="41"/>
      <c r="BS463" s="2" t="s">
        <v>3819</v>
      </c>
    </row>
    <row r="464" spans="1:71" s="3" customFormat="1" ht="18" x14ac:dyDescent="0.25">
      <c r="A464" s="320" t="s">
        <v>3820</v>
      </c>
      <c r="B464" s="321"/>
      <c r="C464" s="321"/>
      <c r="D464" s="321"/>
      <c r="E464" s="321"/>
      <c r="F464" s="321"/>
      <c r="G464" s="321"/>
      <c r="H464" s="321"/>
      <c r="I464" s="321"/>
      <c r="J464" s="321"/>
      <c r="K464" s="322"/>
      <c r="L464" s="61">
        <v>125234.51</v>
      </c>
      <c r="M464" s="61"/>
      <c r="N464" s="61"/>
      <c r="O464" s="61"/>
      <c r="P464" s="1"/>
      <c r="Q464" s="1"/>
      <c r="R464" s="1"/>
      <c r="S464" s="1"/>
      <c r="T464" s="1"/>
      <c r="U464" s="1"/>
      <c r="V464" s="179"/>
      <c r="W464" s="171"/>
      <c r="X464" s="170"/>
      <c r="Y464" s="188"/>
      <c r="Z464" s="1"/>
      <c r="BR464" s="41"/>
      <c r="BS464" s="2" t="s">
        <v>3820</v>
      </c>
    </row>
    <row r="465" spans="1:71" s="3" customFormat="1" ht="18" x14ac:dyDescent="0.25">
      <c r="A465" s="320" t="s">
        <v>3821</v>
      </c>
      <c r="B465" s="321"/>
      <c r="C465" s="321"/>
      <c r="D465" s="321"/>
      <c r="E465" s="321"/>
      <c r="F465" s="321"/>
      <c r="G465" s="321"/>
      <c r="H465" s="321"/>
      <c r="I465" s="321"/>
      <c r="J465" s="321"/>
      <c r="K465" s="322"/>
      <c r="L465" s="61">
        <v>637.19000000000005</v>
      </c>
      <c r="M465" s="61"/>
      <c r="N465" s="61"/>
      <c r="O465" s="61"/>
      <c r="P465" s="1"/>
      <c r="Q465" s="1"/>
      <c r="R465" s="1"/>
      <c r="S465" s="1"/>
      <c r="T465" s="1"/>
      <c r="U465" s="1"/>
      <c r="V465" s="179"/>
      <c r="W465" s="171"/>
      <c r="X465" s="170"/>
      <c r="Y465" s="188"/>
      <c r="Z465" s="1"/>
      <c r="BR465" s="41"/>
      <c r="BS465" s="2" t="s">
        <v>3821</v>
      </c>
    </row>
    <row r="466" spans="1:71" s="3" customFormat="1" ht="18" x14ac:dyDescent="0.25">
      <c r="A466" s="317" t="s">
        <v>951</v>
      </c>
      <c r="B466" s="318"/>
      <c r="C466" s="318"/>
      <c r="D466" s="318"/>
      <c r="E466" s="318"/>
      <c r="F466" s="318"/>
      <c r="G466" s="318"/>
      <c r="H466" s="318"/>
      <c r="I466" s="318"/>
      <c r="J466" s="318"/>
      <c r="K466" s="319"/>
      <c r="L466" s="39"/>
      <c r="M466" s="39"/>
      <c r="N466" s="39"/>
      <c r="O466" s="39"/>
      <c r="P466" s="1"/>
      <c r="Q466" s="1"/>
      <c r="R466" s="1"/>
      <c r="S466" s="1"/>
      <c r="T466" s="1"/>
      <c r="U466" s="1"/>
      <c r="V466" s="179"/>
      <c r="W466" s="171"/>
      <c r="X466" s="170"/>
      <c r="Y466" s="188"/>
      <c r="Z466" s="1"/>
      <c r="BR466" s="41" t="s">
        <v>951</v>
      </c>
    </row>
    <row r="467" spans="1:71" s="3" customFormat="1" ht="18" x14ac:dyDescent="0.25">
      <c r="A467" s="320" t="s">
        <v>952</v>
      </c>
      <c r="B467" s="321"/>
      <c r="C467" s="321"/>
      <c r="D467" s="321"/>
      <c r="E467" s="321"/>
      <c r="F467" s="321"/>
      <c r="G467" s="321"/>
      <c r="H467" s="321"/>
      <c r="I467" s="321"/>
      <c r="J467" s="321"/>
      <c r="K467" s="322"/>
      <c r="L467" s="61"/>
      <c r="M467" s="61"/>
      <c r="N467" s="61"/>
      <c r="O467" s="61"/>
      <c r="P467" s="1"/>
      <c r="Q467" s="1"/>
      <c r="R467" s="1"/>
      <c r="S467" s="1"/>
      <c r="T467" s="1"/>
      <c r="U467" s="1"/>
      <c r="V467" s="179"/>
      <c r="W467" s="171"/>
      <c r="X467" s="170"/>
      <c r="Y467" s="188"/>
      <c r="Z467" s="1"/>
      <c r="BR467" s="41"/>
      <c r="BS467" s="2" t="s">
        <v>952</v>
      </c>
    </row>
    <row r="468" spans="1:71" s="3" customFormat="1" ht="18" x14ac:dyDescent="0.25">
      <c r="A468" s="320" t="s">
        <v>1773</v>
      </c>
      <c r="B468" s="321"/>
      <c r="C468" s="321"/>
      <c r="D468" s="321"/>
      <c r="E468" s="321"/>
      <c r="F468" s="321"/>
      <c r="G468" s="321"/>
      <c r="H468" s="321"/>
      <c r="I468" s="321"/>
      <c r="J468" s="321"/>
      <c r="K468" s="322"/>
      <c r="L468" s="61"/>
      <c r="M468" s="61"/>
      <c r="N468" s="61"/>
      <c r="O468" s="61"/>
      <c r="P468" s="1"/>
      <c r="Q468" s="1"/>
      <c r="R468" s="1"/>
      <c r="S468" s="1"/>
      <c r="T468" s="1"/>
      <c r="U468" s="1"/>
      <c r="V468" s="179"/>
      <c r="W468" s="171"/>
      <c r="X468" s="170"/>
      <c r="Y468" s="188"/>
      <c r="Z468" s="1"/>
      <c r="BR468" s="41"/>
      <c r="BS468" s="2" t="s">
        <v>1773</v>
      </c>
    </row>
    <row r="469" spans="1:71" s="3" customFormat="1" ht="23.25" x14ac:dyDescent="0.25">
      <c r="A469" s="320" t="s">
        <v>3822</v>
      </c>
      <c r="B469" s="321"/>
      <c r="C469" s="321"/>
      <c r="D469" s="321"/>
      <c r="E469" s="321"/>
      <c r="F469" s="321"/>
      <c r="G469" s="321"/>
      <c r="H469" s="321"/>
      <c r="I469" s="321"/>
      <c r="J469" s="321"/>
      <c r="K469" s="322"/>
      <c r="L469" s="61">
        <v>30733608.280000001</v>
      </c>
      <c r="M469" s="61"/>
      <c r="N469" s="61"/>
      <c r="O469" s="61">
        <v>30733608.280000001</v>
      </c>
      <c r="P469" s="1"/>
      <c r="Q469" s="1"/>
      <c r="R469" s="1"/>
      <c r="S469" s="1"/>
      <c r="T469" s="1"/>
      <c r="U469" s="1"/>
      <c r="V469" s="179"/>
      <c r="W469" s="171"/>
      <c r="X469" s="170"/>
      <c r="Y469" s="188"/>
      <c r="Z469" s="1"/>
      <c r="BR469" s="41"/>
      <c r="BS469" s="2" t="s">
        <v>3822</v>
      </c>
    </row>
    <row r="470" spans="1:71" s="3" customFormat="1" ht="18" x14ac:dyDescent="0.25">
      <c r="A470" s="320" t="s">
        <v>953</v>
      </c>
      <c r="B470" s="321"/>
      <c r="C470" s="321"/>
      <c r="D470" s="321"/>
      <c r="E470" s="321"/>
      <c r="F470" s="321"/>
      <c r="G470" s="321"/>
      <c r="H470" s="321"/>
      <c r="I470" s="321"/>
      <c r="J470" s="321"/>
      <c r="K470" s="322"/>
      <c r="L470" s="61"/>
      <c r="M470" s="61"/>
      <c r="N470" s="61"/>
      <c r="O470" s="61"/>
      <c r="P470" s="1"/>
      <c r="Q470" s="1"/>
      <c r="R470" s="1"/>
      <c r="S470" s="1"/>
      <c r="T470" s="1"/>
      <c r="U470" s="1"/>
      <c r="V470" s="179"/>
      <c r="W470" s="171"/>
      <c r="X470" s="170"/>
      <c r="Y470" s="188"/>
      <c r="Z470" s="1"/>
      <c r="BR470" s="41"/>
      <c r="BS470" s="2" t="s">
        <v>953</v>
      </c>
    </row>
    <row r="471" spans="1:71" s="3" customFormat="1" ht="18" x14ac:dyDescent="0.25">
      <c r="A471" s="320" t="s">
        <v>1786</v>
      </c>
      <c r="B471" s="321"/>
      <c r="C471" s="321"/>
      <c r="D471" s="321"/>
      <c r="E471" s="321"/>
      <c r="F471" s="321"/>
      <c r="G471" s="321"/>
      <c r="H471" s="321"/>
      <c r="I471" s="321"/>
      <c r="J471" s="321"/>
      <c r="K471" s="322"/>
      <c r="L471" s="61">
        <v>1401.16</v>
      </c>
      <c r="M471" s="61">
        <v>1158.53</v>
      </c>
      <c r="N471" s="61">
        <v>242.63</v>
      </c>
      <c r="O471" s="61"/>
      <c r="P471" s="1"/>
      <c r="Q471" s="1"/>
      <c r="R471" s="1"/>
      <c r="S471" s="1"/>
      <c r="T471" s="1"/>
      <c r="U471" s="1"/>
      <c r="V471" s="179"/>
      <c r="W471" s="171"/>
      <c r="X471" s="170"/>
      <c r="Y471" s="188"/>
      <c r="Z471" s="1"/>
      <c r="BR471" s="41"/>
      <c r="BS471" s="2" t="s">
        <v>1786</v>
      </c>
    </row>
    <row r="472" spans="1:71" s="3" customFormat="1" ht="18" x14ac:dyDescent="0.25">
      <c r="A472" s="320" t="s">
        <v>1776</v>
      </c>
      <c r="B472" s="321"/>
      <c r="C472" s="321"/>
      <c r="D472" s="321"/>
      <c r="E472" s="321"/>
      <c r="F472" s="321"/>
      <c r="G472" s="321"/>
      <c r="H472" s="321"/>
      <c r="I472" s="321"/>
      <c r="J472" s="321"/>
      <c r="K472" s="322"/>
      <c r="L472" s="61">
        <v>1123.77</v>
      </c>
      <c r="M472" s="61"/>
      <c r="N472" s="61"/>
      <c r="O472" s="61"/>
      <c r="P472" s="1"/>
      <c r="Q472" s="1"/>
      <c r="R472" s="1"/>
      <c r="S472" s="1"/>
      <c r="T472" s="1"/>
      <c r="U472" s="1"/>
      <c r="V472" s="179"/>
      <c r="W472" s="171"/>
      <c r="X472" s="170"/>
      <c r="Y472" s="188"/>
      <c r="Z472" s="1"/>
      <c r="BR472" s="41"/>
      <c r="BS472" s="2" t="s">
        <v>1776</v>
      </c>
    </row>
    <row r="473" spans="1:71" s="3" customFormat="1" ht="18" x14ac:dyDescent="0.25">
      <c r="A473" s="320" t="s">
        <v>1777</v>
      </c>
      <c r="B473" s="321"/>
      <c r="C473" s="321"/>
      <c r="D473" s="321"/>
      <c r="E473" s="321"/>
      <c r="F473" s="321"/>
      <c r="G473" s="321"/>
      <c r="H473" s="321"/>
      <c r="I473" s="321"/>
      <c r="J473" s="321"/>
      <c r="K473" s="322"/>
      <c r="L473" s="61">
        <v>637.19000000000005</v>
      </c>
      <c r="M473" s="61"/>
      <c r="N473" s="61"/>
      <c r="O473" s="61"/>
      <c r="P473" s="1"/>
      <c r="Q473" s="1"/>
      <c r="R473" s="1"/>
      <c r="S473" s="1"/>
      <c r="T473" s="1"/>
      <c r="U473" s="1"/>
      <c r="V473" s="179"/>
      <c r="W473" s="171"/>
      <c r="X473" s="170"/>
      <c r="Y473" s="188"/>
      <c r="Z473" s="1"/>
      <c r="BR473" s="41"/>
      <c r="BS473" s="2" t="s">
        <v>1777</v>
      </c>
    </row>
    <row r="474" spans="1:71" s="3" customFormat="1" ht="18" x14ac:dyDescent="0.25">
      <c r="A474" s="320" t="s">
        <v>957</v>
      </c>
      <c r="B474" s="321"/>
      <c r="C474" s="321"/>
      <c r="D474" s="321"/>
      <c r="E474" s="321"/>
      <c r="F474" s="321"/>
      <c r="G474" s="321"/>
      <c r="H474" s="321"/>
      <c r="I474" s="321"/>
      <c r="J474" s="321"/>
      <c r="K474" s="322"/>
      <c r="L474" s="61">
        <v>3162.12</v>
      </c>
      <c r="M474" s="61"/>
      <c r="N474" s="61"/>
      <c r="O474" s="61"/>
      <c r="P474" s="1"/>
      <c r="Q474" s="1"/>
      <c r="R474" s="1"/>
      <c r="S474" s="1"/>
      <c r="T474" s="1"/>
      <c r="U474" s="1"/>
      <c r="V474" s="179"/>
      <c r="W474" s="171"/>
      <c r="X474" s="170"/>
      <c r="Y474" s="188"/>
      <c r="Z474" s="1"/>
      <c r="BR474" s="41"/>
      <c r="BS474" s="2" t="s">
        <v>957</v>
      </c>
    </row>
    <row r="475" spans="1:71" s="3" customFormat="1" ht="18" x14ac:dyDescent="0.25">
      <c r="A475" s="320" t="s">
        <v>1778</v>
      </c>
      <c r="B475" s="321"/>
      <c r="C475" s="321"/>
      <c r="D475" s="321"/>
      <c r="E475" s="321"/>
      <c r="F475" s="321"/>
      <c r="G475" s="321"/>
      <c r="H475" s="321"/>
      <c r="I475" s="321"/>
      <c r="J475" s="321"/>
      <c r="K475" s="322"/>
      <c r="L475" s="61"/>
      <c r="M475" s="61"/>
      <c r="N475" s="61"/>
      <c r="O475" s="61"/>
      <c r="P475" s="1"/>
      <c r="Q475" s="1"/>
      <c r="R475" s="1"/>
      <c r="S475" s="1"/>
      <c r="T475" s="1"/>
      <c r="U475" s="1"/>
      <c r="V475" s="179"/>
      <c r="W475" s="171"/>
      <c r="X475" s="170"/>
      <c r="Y475" s="188"/>
      <c r="Z475" s="1"/>
      <c r="BR475" s="41"/>
      <c r="BS475" s="2" t="s">
        <v>1778</v>
      </c>
    </row>
    <row r="476" spans="1:71" s="3" customFormat="1" ht="18" x14ac:dyDescent="0.25">
      <c r="A476" s="320" t="s">
        <v>3823</v>
      </c>
      <c r="B476" s="321"/>
      <c r="C476" s="321"/>
      <c r="D476" s="321"/>
      <c r="E476" s="321"/>
      <c r="F476" s="321"/>
      <c r="G476" s="321"/>
      <c r="H476" s="321"/>
      <c r="I476" s="321"/>
      <c r="J476" s="321"/>
      <c r="K476" s="322"/>
      <c r="L476" s="61">
        <v>197803.82</v>
      </c>
      <c r="M476" s="61">
        <v>96213.74</v>
      </c>
      <c r="N476" s="61"/>
      <c r="O476" s="61">
        <v>101590.08</v>
      </c>
      <c r="P476" s="1"/>
      <c r="Q476" s="1"/>
      <c r="R476" s="1"/>
      <c r="S476" s="1"/>
      <c r="T476" s="1"/>
      <c r="U476" s="1"/>
      <c r="V476" s="179"/>
      <c r="W476" s="171"/>
      <c r="X476" s="170"/>
      <c r="Y476" s="188"/>
      <c r="Z476" s="1"/>
      <c r="BR476" s="41"/>
      <c r="BS476" s="2" t="s">
        <v>3823</v>
      </c>
    </row>
    <row r="477" spans="1:71" s="3" customFormat="1" ht="18" x14ac:dyDescent="0.25">
      <c r="A477" s="320" t="s">
        <v>3824</v>
      </c>
      <c r="B477" s="321"/>
      <c r="C477" s="321"/>
      <c r="D477" s="321"/>
      <c r="E477" s="321"/>
      <c r="F477" s="321"/>
      <c r="G477" s="321"/>
      <c r="H477" s="321"/>
      <c r="I477" s="321"/>
      <c r="J477" s="321"/>
      <c r="K477" s="322"/>
      <c r="L477" s="61">
        <v>85630.23</v>
      </c>
      <c r="M477" s="61"/>
      <c r="N477" s="61"/>
      <c r="O477" s="61"/>
      <c r="P477" s="1"/>
      <c r="Q477" s="1"/>
      <c r="R477" s="1"/>
      <c r="S477" s="1"/>
      <c r="T477" s="1"/>
      <c r="U477" s="1"/>
      <c r="V477" s="179"/>
      <c r="W477" s="171"/>
      <c r="X477" s="170"/>
      <c r="Y477" s="188"/>
      <c r="Z477" s="1"/>
      <c r="BR477" s="41"/>
      <c r="BS477" s="2" t="s">
        <v>3824</v>
      </c>
    </row>
    <row r="478" spans="1:71" s="3" customFormat="1" ht="18" x14ac:dyDescent="0.25">
      <c r="A478" s="320" t="s">
        <v>3825</v>
      </c>
      <c r="B478" s="321"/>
      <c r="C478" s="321"/>
      <c r="D478" s="321"/>
      <c r="E478" s="321"/>
      <c r="F478" s="321"/>
      <c r="G478" s="321"/>
      <c r="H478" s="321"/>
      <c r="I478" s="321"/>
      <c r="J478" s="321"/>
      <c r="K478" s="322"/>
      <c r="L478" s="61">
        <v>38485.5</v>
      </c>
      <c r="M478" s="61"/>
      <c r="N478" s="61"/>
      <c r="O478" s="61"/>
      <c r="P478" s="1"/>
      <c r="Q478" s="1"/>
      <c r="R478" s="1"/>
      <c r="S478" s="1"/>
      <c r="T478" s="1"/>
      <c r="U478" s="1"/>
      <c r="V478" s="179"/>
      <c r="W478" s="171"/>
      <c r="X478" s="170"/>
      <c r="Y478" s="188"/>
      <c r="Z478" s="1"/>
      <c r="BR478" s="41"/>
      <c r="BS478" s="2" t="s">
        <v>3825</v>
      </c>
    </row>
    <row r="479" spans="1:71" s="3" customFormat="1" ht="18" x14ac:dyDescent="0.25">
      <c r="A479" s="320" t="s">
        <v>957</v>
      </c>
      <c r="B479" s="321"/>
      <c r="C479" s="321"/>
      <c r="D479" s="321"/>
      <c r="E479" s="321"/>
      <c r="F479" s="321"/>
      <c r="G479" s="321"/>
      <c r="H479" s="321"/>
      <c r="I479" s="321"/>
      <c r="J479" s="321"/>
      <c r="K479" s="322"/>
      <c r="L479" s="61">
        <v>321919.55</v>
      </c>
      <c r="M479" s="61"/>
      <c r="N479" s="61"/>
      <c r="O479" s="61"/>
      <c r="P479" s="1"/>
      <c r="Q479" s="1"/>
      <c r="R479" s="1"/>
      <c r="S479" s="1"/>
      <c r="T479" s="1"/>
      <c r="U479" s="1"/>
      <c r="V479" s="179"/>
      <c r="W479" s="171"/>
      <c r="X479" s="170"/>
      <c r="Y479" s="188"/>
      <c r="Z479" s="1"/>
      <c r="BR479" s="41"/>
      <c r="BS479" s="2" t="s">
        <v>957</v>
      </c>
    </row>
    <row r="480" spans="1:71" s="3" customFormat="1" ht="18" x14ac:dyDescent="0.25">
      <c r="A480" s="320" t="s">
        <v>958</v>
      </c>
      <c r="B480" s="321"/>
      <c r="C480" s="321"/>
      <c r="D480" s="321"/>
      <c r="E480" s="321"/>
      <c r="F480" s="321"/>
      <c r="G480" s="321"/>
      <c r="H480" s="321"/>
      <c r="I480" s="321"/>
      <c r="J480" s="321"/>
      <c r="K480" s="322"/>
      <c r="L480" s="61">
        <v>31058689.949999999</v>
      </c>
      <c r="M480" s="61"/>
      <c r="N480" s="61"/>
      <c r="O480" s="61"/>
      <c r="P480" s="1"/>
      <c r="Q480" s="1"/>
      <c r="R480" s="1"/>
      <c r="S480" s="1"/>
      <c r="T480" s="1"/>
      <c r="U480" s="1"/>
      <c r="V480" s="179"/>
      <c r="W480" s="171"/>
      <c r="X480" s="170"/>
      <c r="Y480" s="188"/>
      <c r="Z480" s="1"/>
      <c r="BR480" s="41"/>
      <c r="BS480" s="2" t="s">
        <v>958</v>
      </c>
    </row>
    <row r="481" spans="1:71" s="3" customFormat="1" ht="18" x14ac:dyDescent="0.25">
      <c r="A481" s="320" t="s">
        <v>959</v>
      </c>
      <c r="B481" s="321"/>
      <c r="C481" s="321"/>
      <c r="D481" s="321"/>
      <c r="E481" s="321"/>
      <c r="F481" s="321"/>
      <c r="G481" s="321"/>
      <c r="H481" s="321"/>
      <c r="I481" s="321"/>
      <c r="J481" s="321"/>
      <c r="K481" s="322"/>
      <c r="L481" s="61"/>
      <c r="M481" s="61"/>
      <c r="N481" s="61"/>
      <c r="O481" s="61"/>
      <c r="P481" s="1"/>
      <c r="Q481" s="1"/>
      <c r="R481" s="1"/>
      <c r="S481" s="1"/>
      <c r="T481" s="1"/>
      <c r="U481" s="1"/>
      <c r="V481" s="179"/>
      <c r="W481" s="171"/>
      <c r="X481" s="170"/>
      <c r="Y481" s="188"/>
      <c r="Z481" s="1"/>
      <c r="BR481" s="41"/>
      <c r="BS481" s="2" t="s">
        <v>959</v>
      </c>
    </row>
    <row r="482" spans="1:71" s="3" customFormat="1" ht="18" x14ac:dyDescent="0.25">
      <c r="A482" s="320" t="s">
        <v>960</v>
      </c>
      <c r="B482" s="321"/>
      <c r="C482" s="321"/>
      <c r="D482" s="321"/>
      <c r="E482" s="321"/>
      <c r="F482" s="321"/>
      <c r="G482" s="321"/>
      <c r="H482" s="321"/>
      <c r="I482" s="321"/>
      <c r="J482" s="321"/>
      <c r="K482" s="322"/>
      <c r="L482" s="61"/>
      <c r="M482" s="61"/>
      <c r="N482" s="61"/>
      <c r="O482" s="61"/>
      <c r="P482" s="1"/>
      <c r="Q482" s="1"/>
      <c r="R482" s="1"/>
      <c r="S482" s="1"/>
      <c r="T482" s="1"/>
      <c r="U482" s="1"/>
      <c r="V482" s="179"/>
      <c r="W482" s="171"/>
      <c r="X482" s="170"/>
      <c r="Y482" s="188"/>
      <c r="Z482" s="1"/>
      <c r="BR482" s="41"/>
      <c r="BS482" s="2" t="s">
        <v>960</v>
      </c>
    </row>
    <row r="483" spans="1:71" s="3" customFormat="1" ht="22.5" x14ac:dyDescent="0.25">
      <c r="A483" s="320" t="s">
        <v>3826</v>
      </c>
      <c r="B483" s="321"/>
      <c r="C483" s="321"/>
      <c r="D483" s="321"/>
      <c r="E483" s="321"/>
      <c r="F483" s="321"/>
      <c r="G483" s="321"/>
      <c r="H483" s="321"/>
      <c r="I483" s="321"/>
      <c r="J483" s="321"/>
      <c r="K483" s="322"/>
      <c r="L483" s="61">
        <v>1466389.68</v>
      </c>
      <c r="M483" s="61">
        <v>1070251.96</v>
      </c>
      <c r="N483" s="61" t="s">
        <v>3827</v>
      </c>
      <c r="O483" s="61">
        <v>232832.5</v>
      </c>
      <c r="P483" s="1"/>
      <c r="Q483" s="1"/>
      <c r="R483" s="1"/>
      <c r="S483" s="1"/>
      <c r="T483" s="1"/>
      <c r="U483" s="1"/>
      <c r="V483" s="179"/>
      <c r="W483" s="171"/>
      <c r="X483" s="170"/>
      <c r="Y483" s="188"/>
      <c r="Z483" s="1"/>
      <c r="BR483" s="41"/>
      <c r="BS483" s="2" t="s">
        <v>3826</v>
      </c>
    </row>
    <row r="484" spans="1:71" s="3" customFormat="1" ht="18" x14ac:dyDescent="0.25">
      <c r="A484" s="320" t="s">
        <v>3828</v>
      </c>
      <c r="B484" s="321"/>
      <c r="C484" s="321"/>
      <c r="D484" s="321"/>
      <c r="E484" s="321"/>
      <c r="F484" s="321"/>
      <c r="G484" s="321"/>
      <c r="H484" s="321"/>
      <c r="I484" s="321"/>
      <c r="J484" s="321"/>
      <c r="K484" s="322"/>
      <c r="L484" s="61">
        <v>1057563.57</v>
      </c>
      <c r="M484" s="61"/>
      <c r="N484" s="61"/>
      <c r="O484" s="61"/>
      <c r="P484" s="1"/>
      <c r="Q484" s="1"/>
      <c r="R484" s="1"/>
      <c r="S484" s="1"/>
      <c r="T484" s="1"/>
      <c r="U484" s="1"/>
      <c r="V484" s="179"/>
      <c r="W484" s="171"/>
      <c r="X484" s="170"/>
      <c r="Y484" s="188"/>
      <c r="Z484" s="1"/>
      <c r="BR484" s="41"/>
      <c r="BS484" s="2" t="s">
        <v>3828</v>
      </c>
    </row>
    <row r="485" spans="1:71" s="3" customFormat="1" ht="18" x14ac:dyDescent="0.25">
      <c r="A485" s="320" t="s">
        <v>3829</v>
      </c>
      <c r="B485" s="321"/>
      <c r="C485" s="321"/>
      <c r="D485" s="321"/>
      <c r="E485" s="321"/>
      <c r="F485" s="321"/>
      <c r="G485" s="321"/>
      <c r="H485" s="321"/>
      <c r="I485" s="321"/>
      <c r="J485" s="321"/>
      <c r="K485" s="322"/>
      <c r="L485" s="61">
        <v>556038.57999999996</v>
      </c>
      <c r="M485" s="61"/>
      <c r="N485" s="61"/>
      <c r="O485" s="61"/>
      <c r="P485" s="1"/>
      <c r="Q485" s="1"/>
      <c r="R485" s="1"/>
      <c r="S485" s="1"/>
      <c r="T485" s="1"/>
      <c r="U485" s="1"/>
      <c r="V485" s="179"/>
      <c r="W485" s="171"/>
      <c r="X485" s="170"/>
      <c r="Y485" s="188"/>
      <c r="Z485" s="1"/>
      <c r="BR485" s="41"/>
      <c r="BS485" s="2" t="s">
        <v>3829</v>
      </c>
    </row>
    <row r="486" spans="1:71" s="3" customFormat="1" ht="18" x14ac:dyDescent="0.25">
      <c r="A486" s="320" t="s">
        <v>957</v>
      </c>
      <c r="B486" s="321"/>
      <c r="C486" s="321"/>
      <c r="D486" s="321"/>
      <c r="E486" s="321"/>
      <c r="F486" s="321"/>
      <c r="G486" s="321"/>
      <c r="H486" s="321"/>
      <c r="I486" s="321"/>
      <c r="J486" s="321"/>
      <c r="K486" s="322"/>
      <c r="L486" s="61">
        <v>3079991.83</v>
      </c>
      <c r="M486" s="61"/>
      <c r="N486" s="61"/>
      <c r="O486" s="61"/>
      <c r="P486" s="1"/>
      <c r="Q486" s="1"/>
      <c r="R486" s="1"/>
      <c r="S486" s="1"/>
      <c r="T486" s="1"/>
      <c r="U486" s="1"/>
      <c r="V486" s="179"/>
      <c r="W486" s="171"/>
      <c r="X486" s="170"/>
      <c r="Y486" s="188"/>
      <c r="Z486" s="1"/>
      <c r="BR486" s="41"/>
      <c r="BS486" s="2" t="s">
        <v>957</v>
      </c>
    </row>
    <row r="487" spans="1:71" s="3" customFormat="1" ht="18" x14ac:dyDescent="0.25">
      <c r="A487" s="320" t="s">
        <v>979</v>
      </c>
      <c r="B487" s="321"/>
      <c r="C487" s="321"/>
      <c r="D487" s="321"/>
      <c r="E487" s="321"/>
      <c r="F487" s="321"/>
      <c r="G487" s="321"/>
      <c r="H487" s="321"/>
      <c r="I487" s="321"/>
      <c r="J487" s="321"/>
      <c r="K487" s="322"/>
      <c r="L487" s="61"/>
      <c r="M487" s="61"/>
      <c r="N487" s="61"/>
      <c r="O487" s="61"/>
      <c r="P487" s="1"/>
      <c r="Q487" s="1"/>
      <c r="R487" s="1"/>
      <c r="S487" s="1"/>
      <c r="T487" s="1"/>
      <c r="U487" s="1"/>
      <c r="V487" s="179"/>
      <c r="W487" s="171"/>
      <c r="X487" s="170"/>
      <c r="Y487" s="188"/>
      <c r="Z487" s="1"/>
      <c r="BR487" s="41"/>
      <c r="BS487" s="2" t="s">
        <v>979</v>
      </c>
    </row>
    <row r="488" spans="1:71" s="3" customFormat="1" ht="18" x14ac:dyDescent="0.25">
      <c r="A488" s="320" t="s">
        <v>3830</v>
      </c>
      <c r="B488" s="321"/>
      <c r="C488" s="321"/>
      <c r="D488" s="321"/>
      <c r="E488" s="321"/>
      <c r="F488" s="321"/>
      <c r="G488" s="321"/>
      <c r="H488" s="321"/>
      <c r="I488" s="321"/>
      <c r="J488" s="321"/>
      <c r="K488" s="322"/>
      <c r="L488" s="61">
        <v>245283.38</v>
      </c>
      <c r="M488" s="61">
        <v>236291.53</v>
      </c>
      <c r="N488" s="61"/>
      <c r="O488" s="61">
        <v>8991.85</v>
      </c>
      <c r="P488" s="1"/>
      <c r="Q488" s="1"/>
      <c r="R488" s="1"/>
      <c r="S488" s="1"/>
      <c r="T488" s="1"/>
      <c r="U488" s="1"/>
      <c r="V488" s="179"/>
      <c r="W488" s="171"/>
      <c r="X488" s="170"/>
      <c r="Y488" s="188"/>
      <c r="Z488" s="1"/>
      <c r="BR488" s="41"/>
      <c r="BS488" s="2" t="s">
        <v>3830</v>
      </c>
    </row>
    <row r="489" spans="1:71" s="3" customFormat="1" ht="18" x14ac:dyDescent="0.25">
      <c r="A489" s="320" t="s">
        <v>3831</v>
      </c>
      <c r="B489" s="321"/>
      <c r="C489" s="321"/>
      <c r="D489" s="321"/>
      <c r="E489" s="321"/>
      <c r="F489" s="321"/>
      <c r="G489" s="321"/>
      <c r="H489" s="321"/>
      <c r="I489" s="321"/>
      <c r="J489" s="321"/>
      <c r="K489" s="322"/>
      <c r="L489" s="61">
        <v>224476.95</v>
      </c>
      <c r="M489" s="61"/>
      <c r="N489" s="61"/>
      <c r="O489" s="61"/>
      <c r="P489" s="1"/>
      <c r="Q489" s="1"/>
      <c r="R489" s="1"/>
      <c r="S489" s="1"/>
      <c r="T489" s="1"/>
      <c r="U489" s="1"/>
      <c r="V489" s="179"/>
      <c r="W489" s="171"/>
      <c r="X489" s="170"/>
      <c r="Y489" s="188"/>
      <c r="Z489" s="1"/>
      <c r="BR489" s="41"/>
      <c r="BS489" s="2" t="s">
        <v>3831</v>
      </c>
    </row>
    <row r="490" spans="1:71" s="3" customFormat="1" ht="18" x14ac:dyDescent="0.25">
      <c r="A490" s="320" t="s">
        <v>3832</v>
      </c>
      <c r="B490" s="321"/>
      <c r="C490" s="321"/>
      <c r="D490" s="321"/>
      <c r="E490" s="321"/>
      <c r="F490" s="321"/>
      <c r="G490" s="321"/>
      <c r="H490" s="321"/>
      <c r="I490" s="321"/>
      <c r="J490" s="321"/>
      <c r="K490" s="322"/>
      <c r="L490" s="61">
        <v>125234.51</v>
      </c>
      <c r="M490" s="61"/>
      <c r="N490" s="61"/>
      <c r="O490" s="61"/>
      <c r="P490" s="1"/>
      <c r="Q490" s="1"/>
      <c r="R490" s="1"/>
      <c r="S490" s="1"/>
      <c r="T490" s="1"/>
      <c r="U490" s="1"/>
      <c r="V490" s="179"/>
      <c r="W490" s="171"/>
      <c r="X490" s="170"/>
      <c r="Y490" s="188"/>
      <c r="Z490" s="1"/>
      <c r="BR490" s="41"/>
      <c r="BS490" s="2" t="s">
        <v>3832</v>
      </c>
    </row>
    <row r="491" spans="1:71" s="3" customFormat="1" ht="18" x14ac:dyDescent="0.25">
      <c r="A491" s="320" t="s">
        <v>957</v>
      </c>
      <c r="B491" s="321"/>
      <c r="C491" s="321"/>
      <c r="D491" s="321"/>
      <c r="E491" s="321"/>
      <c r="F491" s="321"/>
      <c r="G491" s="321"/>
      <c r="H491" s="321"/>
      <c r="I491" s="321"/>
      <c r="J491" s="321"/>
      <c r="K491" s="322"/>
      <c r="L491" s="61">
        <v>594994.84</v>
      </c>
      <c r="M491" s="61"/>
      <c r="N491" s="61"/>
      <c r="O491" s="61"/>
      <c r="P491" s="1"/>
      <c r="Q491" s="1"/>
      <c r="R491" s="1"/>
      <c r="S491" s="1"/>
      <c r="T491" s="1"/>
      <c r="U491" s="1"/>
      <c r="V491" s="179"/>
      <c r="W491" s="171"/>
      <c r="X491" s="170"/>
      <c r="Y491" s="188"/>
      <c r="Z491" s="1"/>
      <c r="BR491" s="41"/>
      <c r="BS491" s="2" t="s">
        <v>957</v>
      </c>
    </row>
    <row r="492" spans="1:71" s="3" customFormat="1" ht="18" x14ac:dyDescent="0.25">
      <c r="A492" s="320" t="s">
        <v>958</v>
      </c>
      <c r="B492" s="321"/>
      <c r="C492" s="321"/>
      <c r="D492" s="321"/>
      <c r="E492" s="321"/>
      <c r="F492" s="321"/>
      <c r="G492" s="321"/>
      <c r="H492" s="321"/>
      <c r="I492" s="321"/>
      <c r="J492" s="321"/>
      <c r="K492" s="322"/>
      <c r="L492" s="61">
        <v>3674986.67</v>
      </c>
      <c r="M492" s="61"/>
      <c r="N492" s="61"/>
      <c r="O492" s="61"/>
      <c r="P492" s="1"/>
      <c r="Q492" s="1"/>
      <c r="R492" s="1"/>
      <c r="S492" s="1"/>
      <c r="T492" s="1"/>
      <c r="U492" s="1"/>
      <c r="V492" s="179"/>
      <c r="W492" s="171"/>
      <c r="X492" s="170"/>
      <c r="Y492" s="188"/>
      <c r="Z492" s="1"/>
      <c r="BR492" s="41"/>
      <c r="BS492" s="2" t="s">
        <v>958</v>
      </c>
    </row>
    <row r="493" spans="1:71" s="3" customFormat="1" ht="18" x14ac:dyDescent="0.25">
      <c r="A493" s="320" t="s">
        <v>983</v>
      </c>
      <c r="B493" s="321"/>
      <c r="C493" s="321"/>
      <c r="D493" s="321"/>
      <c r="E493" s="321"/>
      <c r="F493" s="321"/>
      <c r="G493" s="321"/>
      <c r="H493" s="321"/>
      <c r="I493" s="321"/>
      <c r="J493" s="321"/>
      <c r="K493" s="322"/>
      <c r="L493" s="61"/>
      <c r="M493" s="61"/>
      <c r="N493" s="61"/>
      <c r="O493" s="61"/>
      <c r="P493" s="1"/>
      <c r="Q493" s="1"/>
      <c r="R493" s="1"/>
      <c r="S493" s="1"/>
      <c r="T493" s="1"/>
      <c r="U493" s="1"/>
      <c r="V493" s="179"/>
      <c r="W493" s="171"/>
      <c r="X493" s="170"/>
      <c r="Y493" s="188"/>
      <c r="Z493" s="1"/>
      <c r="BR493" s="41"/>
      <c r="BS493" s="2" t="s">
        <v>983</v>
      </c>
    </row>
    <row r="494" spans="1:71" s="3" customFormat="1" ht="18" x14ac:dyDescent="0.25">
      <c r="A494" s="320" t="s">
        <v>986</v>
      </c>
      <c r="B494" s="321"/>
      <c r="C494" s="321"/>
      <c r="D494" s="321"/>
      <c r="E494" s="321"/>
      <c r="F494" s="321"/>
      <c r="G494" s="321"/>
      <c r="H494" s="321"/>
      <c r="I494" s="321"/>
      <c r="J494" s="321"/>
      <c r="K494" s="322"/>
      <c r="L494" s="61"/>
      <c r="M494" s="61"/>
      <c r="N494" s="61"/>
      <c r="O494" s="61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R494" s="41"/>
      <c r="BS494" s="2" t="s">
        <v>986</v>
      </c>
    </row>
    <row r="495" spans="1:71" s="3" customFormat="1" ht="18" x14ac:dyDescent="0.25">
      <c r="A495" s="320" t="s">
        <v>3833</v>
      </c>
      <c r="B495" s="321"/>
      <c r="C495" s="321"/>
      <c r="D495" s="321"/>
      <c r="E495" s="321"/>
      <c r="F495" s="321"/>
      <c r="G495" s="321"/>
      <c r="H495" s="321"/>
      <c r="I495" s="321"/>
      <c r="J495" s="321"/>
      <c r="K495" s="322"/>
      <c r="L495" s="61">
        <v>1042672.79</v>
      </c>
      <c r="M495" s="61"/>
      <c r="N495" s="61"/>
      <c r="O495" s="61"/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R495" s="41"/>
      <c r="BS495" s="2" t="s">
        <v>3833</v>
      </c>
    </row>
    <row r="496" spans="1:71" s="3" customFormat="1" ht="18" x14ac:dyDescent="0.25">
      <c r="A496" s="320" t="s">
        <v>958</v>
      </c>
      <c r="B496" s="321"/>
      <c r="C496" s="321"/>
      <c r="D496" s="321"/>
      <c r="E496" s="321"/>
      <c r="F496" s="321"/>
      <c r="G496" s="321"/>
      <c r="H496" s="321"/>
      <c r="I496" s="321"/>
      <c r="J496" s="321"/>
      <c r="K496" s="322"/>
      <c r="L496" s="61">
        <v>1042672.79</v>
      </c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R496" s="41"/>
      <c r="BS496" s="2" t="s">
        <v>958</v>
      </c>
    </row>
    <row r="497" spans="1:72" s="3" customFormat="1" ht="18" x14ac:dyDescent="0.25">
      <c r="A497" s="320" t="s">
        <v>988</v>
      </c>
      <c r="B497" s="321"/>
      <c r="C497" s="321"/>
      <c r="D497" s="321"/>
      <c r="E497" s="321"/>
      <c r="F497" s="321"/>
      <c r="G497" s="321"/>
      <c r="H497" s="321"/>
      <c r="I497" s="321"/>
      <c r="J497" s="321"/>
      <c r="K497" s="322"/>
      <c r="L497" s="61">
        <v>35776349.409999996</v>
      </c>
      <c r="M497" s="61"/>
      <c r="N497" s="61"/>
      <c r="O497" s="61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BR497" s="41"/>
      <c r="BS497" s="2" t="s">
        <v>988</v>
      </c>
    </row>
    <row r="498" spans="1:72" s="3" customFormat="1" ht="18" x14ac:dyDescent="0.25">
      <c r="A498" s="320" t="s">
        <v>989</v>
      </c>
      <c r="B498" s="321"/>
      <c r="C498" s="321"/>
      <c r="D498" s="321"/>
      <c r="E498" s="321"/>
      <c r="F498" s="321"/>
      <c r="G498" s="321"/>
      <c r="H498" s="321"/>
      <c r="I498" s="321"/>
      <c r="J498" s="321"/>
      <c r="K498" s="322"/>
      <c r="L498" s="61"/>
      <c r="M498" s="61"/>
      <c r="N498" s="61"/>
      <c r="O498" s="61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BR498" s="41"/>
      <c r="BS498" s="2" t="s">
        <v>989</v>
      </c>
    </row>
    <row r="499" spans="1:72" s="3" customFormat="1" ht="18" x14ac:dyDescent="0.25">
      <c r="A499" s="320" t="s">
        <v>1024</v>
      </c>
      <c r="B499" s="321"/>
      <c r="C499" s="321"/>
      <c r="D499" s="321"/>
      <c r="E499" s="321"/>
      <c r="F499" s="321"/>
      <c r="G499" s="321"/>
      <c r="H499" s="321"/>
      <c r="I499" s="321"/>
      <c r="J499" s="321"/>
      <c r="K499" s="322"/>
      <c r="L499" s="61">
        <v>1403915.76</v>
      </c>
      <c r="M499" s="61"/>
      <c r="N499" s="61"/>
      <c r="O499" s="61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BR499" s="41"/>
      <c r="BS499" s="2" t="s">
        <v>1024</v>
      </c>
    </row>
    <row r="500" spans="1:72" s="3" customFormat="1" ht="18" x14ac:dyDescent="0.25">
      <c r="A500" s="320" t="s">
        <v>990</v>
      </c>
      <c r="B500" s="321"/>
      <c r="C500" s="321"/>
      <c r="D500" s="321"/>
      <c r="E500" s="321"/>
      <c r="F500" s="321"/>
      <c r="G500" s="321"/>
      <c r="H500" s="321"/>
      <c r="I500" s="321"/>
      <c r="J500" s="321"/>
      <c r="K500" s="322"/>
      <c r="L500" s="61">
        <v>31077022.710000001</v>
      </c>
      <c r="M500" s="61"/>
      <c r="N500" s="61"/>
      <c r="O500" s="61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BR500" s="41"/>
      <c r="BS500" s="2" t="s">
        <v>990</v>
      </c>
    </row>
    <row r="501" spans="1:72" s="3" customFormat="1" ht="18" x14ac:dyDescent="0.25">
      <c r="A501" s="320" t="s">
        <v>991</v>
      </c>
      <c r="B501" s="321"/>
      <c r="C501" s="321"/>
      <c r="D501" s="321"/>
      <c r="E501" s="321"/>
      <c r="F501" s="321"/>
      <c r="G501" s="321"/>
      <c r="H501" s="321"/>
      <c r="I501" s="321"/>
      <c r="J501" s="321"/>
      <c r="K501" s="322"/>
      <c r="L501" s="61">
        <v>163547.85</v>
      </c>
      <c r="M501" s="61"/>
      <c r="N501" s="61"/>
      <c r="O501" s="61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BR501" s="41"/>
      <c r="BS501" s="2" t="s">
        <v>991</v>
      </c>
    </row>
    <row r="502" spans="1:72" s="3" customFormat="1" ht="18" x14ac:dyDescent="0.25">
      <c r="A502" s="320" t="s">
        <v>1025</v>
      </c>
      <c r="B502" s="321"/>
      <c r="C502" s="321"/>
      <c r="D502" s="321"/>
      <c r="E502" s="321"/>
      <c r="F502" s="321"/>
      <c r="G502" s="321"/>
      <c r="H502" s="321"/>
      <c r="I502" s="321"/>
      <c r="J502" s="321"/>
      <c r="K502" s="322"/>
      <c r="L502" s="61">
        <v>20019.759999999998</v>
      </c>
      <c r="M502" s="61"/>
      <c r="N502" s="61"/>
      <c r="O502" s="61"/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BR502" s="41"/>
      <c r="BS502" s="2" t="s">
        <v>1025</v>
      </c>
    </row>
    <row r="503" spans="1:72" s="3" customFormat="1" ht="18" x14ac:dyDescent="0.25">
      <c r="A503" s="320" t="s">
        <v>993</v>
      </c>
      <c r="B503" s="321"/>
      <c r="C503" s="321"/>
      <c r="D503" s="321"/>
      <c r="E503" s="321"/>
      <c r="F503" s="321"/>
      <c r="G503" s="321"/>
      <c r="H503" s="321"/>
      <c r="I503" s="321"/>
      <c r="J503" s="321"/>
      <c r="K503" s="322"/>
      <c r="L503" s="61">
        <v>1042672.79</v>
      </c>
      <c r="M503" s="61"/>
      <c r="N503" s="61"/>
      <c r="O503" s="61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BR503" s="41"/>
      <c r="BS503" s="2" t="s">
        <v>993</v>
      </c>
    </row>
    <row r="504" spans="1:72" s="3" customFormat="1" ht="18" x14ac:dyDescent="0.25">
      <c r="A504" s="320" t="s">
        <v>994</v>
      </c>
      <c r="B504" s="321"/>
      <c r="C504" s="321"/>
      <c r="D504" s="321"/>
      <c r="E504" s="321"/>
      <c r="F504" s="321"/>
      <c r="G504" s="321"/>
      <c r="H504" s="321"/>
      <c r="I504" s="321"/>
      <c r="J504" s="321"/>
      <c r="K504" s="322"/>
      <c r="L504" s="61">
        <v>1368794.52</v>
      </c>
      <c r="M504" s="61"/>
      <c r="N504" s="61"/>
      <c r="O504" s="61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BR504" s="41"/>
      <c r="BS504" s="2" t="s">
        <v>994</v>
      </c>
    </row>
    <row r="505" spans="1:72" s="3" customFormat="1" ht="18" x14ac:dyDescent="0.25">
      <c r="A505" s="320" t="s">
        <v>995</v>
      </c>
      <c r="B505" s="321"/>
      <c r="C505" s="321"/>
      <c r="D505" s="321"/>
      <c r="E505" s="321"/>
      <c r="F505" s="321"/>
      <c r="G505" s="321"/>
      <c r="H505" s="321"/>
      <c r="I505" s="321"/>
      <c r="J505" s="321"/>
      <c r="K505" s="322"/>
      <c r="L505" s="61">
        <v>720395.78</v>
      </c>
      <c r="M505" s="61"/>
      <c r="N505" s="61"/>
      <c r="O505" s="61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BR505" s="41"/>
      <c r="BS505" s="2" t="s">
        <v>995</v>
      </c>
    </row>
    <row r="506" spans="1:72" s="3" customFormat="1" ht="18" x14ac:dyDescent="0.25">
      <c r="A506" s="320" t="s">
        <v>996</v>
      </c>
      <c r="B506" s="321"/>
      <c r="C506" s="321"/>
      <c r="D506" s="321"/>
      <c r="E506" s="321"/>
      <c r="F506" s="321"/>
      <c r="G506" s="321"/>
      <c r="H506" s="321"/>
      <c r="I506" s="321"/>
      <c r="J506" s="321"/>
      <c r="K506" s="322"/>
      <c r="L506" s="61">
        <v>34733676.619999997</v>
      </c>
      <c r="M506" s="61"/>
      <c r="N506" s="61"/>
      <c r="O506" s="61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BR506" s="41"/>
      <c r="BS506" s="2" t="s">
        <v>996</v>
      </c>
    </row>
    <row r="507" spans="1:72" s="3" customFormat="1" ht="18" x14ac:dyDescent="0.25">
      <c r="A507" s="320" t="s">
        <v>997</v>
      </c>
      <c r="B507" s="321"/>
      <c r="C507" s="321"/>
      <c r="D507" s="321"/>
      <c r="E507" s="321"/>
      <c r="F507" s="321"/>
      <c r="G507" s="321"/>
      <c r="H507" s="321"/>
      <c r="I507" s="321"/>
      <c r="J507" s="321"/>
      <c r="K507" s="322"/>
      <c r="L507" s="61">
        <v>1806151.18</v>
      </c>
      <c r="M507" s="61"/>
      <c r="N507" s="61"/>
      <c r="O507" s="61"/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BR507" s="41"/>
      <c r="BS507" s="2" t="s">
        <v>997</v>
      </c>
    </row>
    <row r="508" spans="1:72" s="3" customFormat="1" ht="18" x14ac:dyDescent="0.25">
      <c r="A508" s="317" t="s">
        <v>988</v>
      </c>
      <c r="B508" s="318"/>
      <c r="C508" s="318"/>
      <c r="D508" s="318"/>
      <c r="E508" s="318"/>
      <c r="F508" s="318"/>
      <c r="G508" s="318"/>
      <c r="H508" s="318"/>
      <c r="I508" s="318"/>
      <c r="J508" s="318"/>
      <c r="K508" s="319"/>
      <c r="L508" s="39">
        <v>36539827.799999997</v>
      </c>
      <c r="M508" s="39"/>
      <c r="N508" s="39"/>
      <c r="O508" s="39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BR508" s="41"/>
      <c r="BT508" s="41" t="s">
        <v>988</v>
      </c>
    </row>
    <row r="509" spans="1:72" s="3" customFormat="1" ht="18" x14ac:dyDescent="0.25">
      <c r="A509" s="320" t="s">
        <v>998</v>
      </c>
      <c r="B509" s="321"/>
      <c r="C509" s="321"/>
      <c r="D509" s="321"/>
      <c r="E509" s="321"/>
      <c r="F509" s="321"/>
      <c r="G509" s="321"/>
      <c r="H509" s="321"/>
      <c r="I509" s="321"/>
      <c r="J509" s="321"/>
      <c r="K509" s="322"/>
      <c r="L509" s="61">
        <v>767336.38</v>
      </c>
      <c r="M509" s="61"/>
      <c r="N509" s="61"/>
      <c r="O509" s="61"/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BR509" s="41"/>
      <c r="BS509" s="2" t="s">
        <v>998</v>
      </c>
      <c r="BT509" s="41"/>
    </row>
    <row r="510" spans="1:72" s="3" customFormat="1" ht="18" x14ac:dyDescent="0.25">
      <c r="A510" s="320" t="s">
        <v>999</v>
      </c>
      <c r="B510" s="321"/>
      <c r="C510" s="321"/>
      <c r="D510" s="321"/>
      <c r="E510" s="321"/>
      <c r="F510" s="321"/>
      <c r="G510" s="321"/>
      <c r="H510" s="321"/>
      <c r="I510" s="321"/>
      <c r="J510" s="321"/>
      <c r="K510" s="322"/>
      <c r="L510" s="61">
        <v>1278893.97</v>
      </c>
      <c r="M510" s="61"/>
      <c r="N510" s="61"/>
      <c r="O510" s="61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BR510" s="41"/>
      <c r="BS510" s="2" t="s">
        <v>999</v>
      </c>
      <c r="BT510" s="41"/>
    </row>
    <row r="511" spans="1:72" s="3" customFormat="1" ht="18" x14ac:dyDescent="0.25">
      <c r="A511" s="320" t="s">
        <v>1000</v>
      </c>
      <c r="B511" s="321"/>
      <c r="C511" s="321"/>
      <c r="D511" s="321"/>
      <c r="E511" s="321"/>
      <c r="F511" s="321"/>
      <c r="G511" s="321"/>
      <c r="H511" s="321"/>
      <c r="I511" s="321"/>
      <c r="J511" s="321"/>
      <c r="K511" s="322"/>
      <c r="L511" s="61">
        <v>913495.7</v>
      </c>
      <c r="M511" s="61"/>
      <c r="N511" s="61"/>
      <c r="O511" s="61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BR511" s="41"/>
      <c r="BS511" s="2" t="s">
        <v>1000</v>
      </c>
      <c r="BT511" s="41"/>
    </row>
    <row r="512" spans="1:72" s="3" customFormat="1" ht="18" x14ac:dyDescent="0.25">
      <c r="A512" s="320" t="s">
        <v>1001</v>
      </c>
      <c r="B512" s="321"/>
      <c r="C512" s="321"/>
      <c r="D512" s="321"/>
      <c r="E512" s="321"/>
      <c r="F512" s="321"/>
      <c r="G512" s="321"/>
      <c r="H512" s="321"/>
      <c r="I512" s="321"/>
      <c r="J512" s="321"/>
      <c r="K512" s="322"/>
      <c r="L512" s="61">
        <v>730796.56</v>
      </c>
      <c r="M512" s="61"/>
      <c r="N512" s="61"/>
      <c r="O512" s="61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  <c r="BR512" s="41"/>
      <c r="BS512" s="2" t="s">
        <v>1001</v>
      </c>
      <c r="BT512" s="41"/>
    </row>
    <row r="513" spans="1:95" s="3" customFormat="1" ht="18" x14ac:dyDescent="0.25">
      <c r="A513" s="317" t="s">
        <v>988</v>
      </c>
      <c r="B513" s="318"/>
      <c r="C513" s="318"/>
      <c r="D513" s="318"/>
      <c r="E513" s="318"/>
      <c r="F513" s="318"/>
      <c r="G513" s="318"/>
      <c r="H513" s="318"/>
      <c r="I513" s="318"/>
      <c r="J513" s="318"/>
      <c r="K513" s="319"/>
      <c r="L513" s="39">
        <v>40230350.409999996</v>
      </c>
      <c r="M513" s="39"/>
      <c r="N513" s="39"/>
      <c r="O513" s="39"/>
      <c r="P513" s="1"/>
      <c r="Q513" s="1"/>
      <c r="R513" s="1"/>
      <c r="S513" s="1"/>
      <c r="T513" s="1"/>
      <c r="U513" s="1"/>
      <c r="V513" s="179"/>
      <c r="W513" s="171"/>
      <c r="X513" s="170"/>
      <c r="Y513" s="188"/>
      <c r="Z513" s="1"/>
      <c r="BR513" s="41"/>
      <c r="BT513" s="41" t="s">
        <v>988</v>
      </c>
    </row>
    <row r="514" spans="1:95" s="3" customFormat="1" ht="18" x14ac:dyDescent="0.25">
      <c r="A514" s="320" t="s">
        <v>3834</v>
      </c>
      <c r="B514" s="321"/>
      <c r="C514" s="321"/>
      <c r="D514" s="321"/>
      <c r="E514" s="321"/>
      <c r="F514" s="321"/>
      <c r="G514" s="321"/>
      <c r="H514" s="321"/>
      <c r="I514" s="321"/>
      <c r="J514" s="321"/>
      <c r="K514" s="322"/>
      <c r="L514" s="61">
        <v>41273023.200000003</v>
      </c>
      <c r="M514" s="61"/>
      <c r="N514" s="61"/>
      <c r="O514" s="61"/>
      <c r="P514" s="1"/>
      <c r="Q514" s="1"/>
      <c r="R514" s="1"/>
      <c r="S514" s="1"/>
      <c r="T514" s="1"/>
      <c r="U514" s="1"/>
      <c r="V514" s="179"/>
      <c r="W514" s="171"/>
      <c r="X514" s="170"/>
      <c r="Y514" s="188"/>
      <c r="Z514" s="1"/>
      <c r="BR514" s="41"/>
      <c r="BS514" s="2" t="s">
        <v>3834</v>
      </c>
      <c r="BT514" s="41"/>
    </row>
    <row r="515" spans="1:95" s="3" customFormat="1" ht="18" x14ac:dyDescent="0.25">
      <c r="A515" s="320" t="s">
        <v>1003</v>
      </c>
      <c r="B515" s="321"/>
      <c r="C515" s="321"/>
      <c r="D515" s="321"/>
      <c r="E515" s="321"/>
      <c r="F515" s="321"/>
      <c r="G515" s="321"/>
      <c r="H515" s="321"/>
      <c r="I515" s="321"/>
      <c r="J515" s="321"/>
      <c r="K515" s="322"/>
      <c r="L515" s="61">
        <v>1238190.7</v>
      </c>
      <c r="M515" s="61"/>
      <c r="N515" s="61"/>
      <c r="O515" s="61"/>
      <c r="P515" s="1"/>
      <c r="Q515" s="1"/>
      <c r="R515" s="1"/>
      <c r="S515" s="1"/>
      <c r="T515" s="1"/>
      <c r="U515" s="1"/>
      <c r="V515" s="179"/>
      <c r="W515" s="171"/>
      <c r="X515" s="170"/>
      <c r="Y515" s="188"/>
      <c r="Z515" s="1"/>
      <c r="BR515" s="41"/>
      <c r="BS515" s="2" t="s">
        <v>1003</v>
      </c>
      <c r="BT515" s="41"/>
    </row>
    <row r="516" spans="1:95" s="116" customFormat="1" ht="18" x14ac:dyDescent="0.25">
      <c r="A516" s="324" t="s">
        <v>5479</v>
      </c>
      <c r="B516" s="325"/>
      <c r="C516" s="325"/>
      <c r="D516" s="325"/>
      <c r="E516" s="325"/>
      <c r="F516" s="325"/>
      <c r="G516" s="325"/>
      <c r="H516" s="325"/>
      <c r="I516" s="325"/>
      <c r="J516" s="325"/>
      <c r="K516" s="326"/>
      <c r="L516" s="117">
        <f>L514+L515</f>
        <v>42511213.900000006</v>
      </c>
      <c r="M516" s="117"/>
      <c r="N516" s="117"/>
      <c r="O516" s="117"/>
      <c r="P516" s="1"/>
      <c r="Q516" s="1"/>
      <c r="R516" s="1"/>
      <c r="S516" s="1"/>
      <c r="T516" s="1"/>
      <c r="U516" s="1"/>
      <c r="V516" s="179"/>
      <c r="W516" s="171"/>
      <c r="X516" s="170"/>
      <c r="Y516" s="188"/>
      <c r="Z516" s="1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  <c r="AL516" s="65"/>
      <c r="AM516" s="65"/>
      <c r="AN516" s="65"/>
      <c r="AO516" s="65"/>
      <c r="AP516" s="65"/>
      <c r="AQ516" s="65"/>
      <c r="AR516" s="65"/>
      <c r="AS516" s="65"/>
      <c r="AT516" s="65"/>
      <c r="AU516" s="65"/>
      <c r="AV516" s="65"/>
      <c r="AW516" s="65"/>
      <c r="AX516" s="65"/>
      <c r="AY516" s="65"/>
      <c r="AZ516" s="65"/>
      <c r="BA516" s="65"/>
      <c r="BB516" s="65"/>
      <c r="BC516" s="65"/>
      <c r="BD516" s="65"/>
      <c r="BE516" s="65"/>
      <c r="BF516" s="65"/>
      <c r="BG516" s="65"/>
      <c r="BH516" s="65"/>
      <c r="BI516" s="65"/>
      <c r="BJ516" s="65"/>
      <c r="BK516" s="65"/>
      <c r="BL516" s="65"/>
      <c r="BM516" s="65"/>
      <c r="BN516" s="65"/>
      <c r="BO516" s="65"/>
      <c r="BP516" s="65"/>
      <c r="BQ516" s="65"/>
      <c r="BR516" s="65"/>
      <c r="BS516" s="65"/>
      <c r="BT516" s="65"/>
      <c r="BU516" s="65" t="s">
        <v>1004</v>
      </c>
      <c r="BV516" s="65"/>
      <c r="BW516" s="65"/>
    </row>
    <row r="517" spans="1:95" s="121" customFormat="1" ht="15" customHeight="1" x14ac:dyDescent="0.25">
      <c r="A517" s="327" t="s">
        <v>5480</v>
      </c>
      <c r="B517" s="328"/>
      <c r="C517" s="328"/>
      <c r="D517" s="328"/>
      <c r="E517" s="328"/>
      <c r="F517" s="328"/>
      <c r="G517" s="328"/>
      <c r="H517" s="328"/>
      <c r="I517" s="328"/>
      <c r="J517" s="328"/>
      <c r="K517" s="329"/>
      <c r="L517" s="118">
        <f>L500*1.052*1.021*1.035*1.025*1.02*1.03</f>
        <v>37203388.612069495</v>
      </c>
      <c r="M517" s="119"/>
      <c r="N517" s="120"/>
      <c r="O517" s="120"/>
      <c r="P517" s="1"/>
      <c r="Q517" s="1"/>
      <c r="R517" s="1"/>
      <c r="S517" s="1"/>
      <c r="T517" s="1"/>
      <c r="U517" s="1"/>
      <c r="V517" s="179"/>
      <c r="W517" s="171"/>
      <c r="X517" s="170"/>
      <c r="Y517" s="188"/>
      <c r="Z517" s="1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65"/>
      <c r="AS517" s="65"/>
      <c r="AT517" s="65"/>
      <c r="AU517" s="65"/>
      <c r="AV517" s="65"/>
      <c r="AW517" s="65"/>
      <c r="AX517" s="65"/>
      <c r="AY517" s="65"/>
      <c r="AZ517" s="65"/>
      <c r="BA517" s="65"/>
      <c r="BB517" s="65"/>
      <c r="BC517" s="65"/>
      <c r="BD517" s="65"/>
      <c r="BE517" s="65"/>
      <c r="BF517" s="65"/>
      <c r="BG517" s="65"/>
      <c r="BH517" s="65"/>
      <c r="BI517" s="65"/>
      <c r="BJ517" s="65"/>
      <c r="BK517" s="65"/>
      <c r="BL517" s="65"/>
      <c r="BM517" s="65"/>
      <c r="BN517" s="65"/>
      <c r="BO517" s="65"/>
      <c r="BP517" s="65"/>
      <c r="BQ517" s="65"/>
      <c r="BR517" s="65"/>
      <c r="BS517" s="65"/>
      <c r="BT517" s="65"/>
      <c r="BU517" s="65"/>
      <c r="BV517" s="65"/>
      <c r="BW517" s="65"/>
      <c r="CG517" s="122"/>
      <c r="CI517" s="122" t="s">
        <v>1004</v>
      </c>
      <c r="CK517" s="123"/>
      <c r="CL517" s="124"/>
      <c r="CM517" s="124"/>
      <c r="CN517" s="124"/>
      <c r="CO517" s="124"/>
      <c r="CP517" s="124"/>
      <c r="CQ517" s="124"/>
    </row>
    <row r="518" spans="1:95" s="121" customFormat="1" ht="15" customHeight="1" x14ac:dyDescent="0.25">
      <c r="A518" s="327" t="s">
        <v>5486</v>
      </c>
      <c r="B518" s="328"/>
      <c r="C518" s="328"/>
      <c r="D518" s="328"/>
      <c r="E518" s="328"/>
      <c r="F518" s="328"/>
      <c r="G518" s="328"/>
      <c r="H518" s="328"/>
      <c r="I518" s="328"/>
      <c r="J518" s="328"/>
      <c r="K518" s="329"/>
      <c r="L518" s="118">
        <f>L503*1.03</f>
        <v>1073952.9737</v>
      </c>
      <c r="M518" s="119"/>
      <c r="N518" s="120"/>
      <c r="O518" s="120"/>
      <c r="P518" s="1"/>
      <c r="Q518" s="1"/>
      <c r="R518" s="1"/>
      <c r="S518" s="1"/>
      <c r="T518" s="1"/>
      <c r="U518" s="1"/>
      <c r="V518" s="179"/>
      <c r="W518" s="171"/>
      <c r="X518" s="170"/>
      <c r="Y518" s="188"/>
      <c r="Z518" s="1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  <c r="AL518" s="65"/>
      <c r="AM518" s="65"/>
      <c r="AN518" s="65"/>
      <c r="AO518" s="65"/>
      <c r="AP518" s="65"/>
      <c r="AQ518" s="65"/>
      <c r="AR518" s="65"/>
      <c r="AS518" s="65"/>
      <c r="AT518" s="65"/>
      <c r="AU518" s="65"/>
      <c r="AV518" s="65"/>
      <c r="AW518" s="65"/>
      <c r="AX518" s="65"/>
      <c r="AY518" s="65"/>
      <c r="AZ518" s="65"/>
      <c r="BA518" s="65"/>
      <c r="BB518" s="65"/>
      <c r="BC518" s="65"/>
      <c r="BD518" s="65"/>
      <c r="BE518" s="65"/>
      <c r="BF518" s="65"/>
      <c r="BG518" s="65"/>
      <c r="BH518" s="65"/>
      <c r="BI518" s="65"/>
      <c r="BJ518" s="65"/>
      <c r="BK518" s="65"/>
      <c r="BL518" s="65"/>
      <c r="BM518" s="65"/>
      <c r="BN518" s="65"/>
      <c r="BO518" s="65"/>
      <c r="BP518" s="65"/>
      <c r="BQ518" s="65"/>
      <c r="BR518" s="65"/>
      <c r="BS518" s="65"/>
      <c r="BT518" s="65"/>
      <c r="BU518" s="65"/>
      <c r="BV518" s="65"/>
      <c r="BW518" s="65"/>
      <c r="CG518" s="122"/>
      <c r="CI518" s="122" t="s">
        <v>1004</v>
      </c>
      <c r="CK518" s="123"/>
      <c r="CL518" s="124"/>
      <c r="CM518" s="124"/>
      <c r="CN518" s="124"/>
      <c r="CO518" s="124"/>
      <c r="CP518" s="124"/>
      <c r="CQ518" s="124"/>
    </row>
    <row r="519" spans="1:95" s="121" customFormat="1" ht="15" customHeight="1" x14ac:dyDescent="0.25">
      <c r="A519" s="327" t="s">
        <v>5481</v>
      </c>
      <c r="B519" s="328"/>
      <c r="C519" s="328"/>
      <c r="D519" s="328"/>
      <c r="E519" s="328"/>
      <c r="F519" s="328"/>
      <c r="G519" s="328"/>
      <c r="H519" s="328"/>
      <c r="I519" s="328"/>
      <c r="J519" s="328"/>
      <c r="K519" s="329"/>
      <c r="L519" s="118">
        <f>L516-L517-L518</f>
        <v>4233872.314230511</v>
      </c>
      <c r="M519" s="119"/>
      <c r="N519" s="120"/>
      <c r="O519" s="120"/>
      <c r="P519" s="1"/>
      <c r="Q519" s="1"/>
      <c r="R519" s="1"/>
      <c r="S519" s="1"/>
      <c r="T519" s="1"/>
      <c r="U519" s="1"/>
      <c r="V519" s="179"/>
      <c r="W519" s="171"/>
      <c r="X519" s="170"/>
      <c r="Y519" s="188"/>
      <c r="Z519" s="1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  <c r="AL519" s="65"/>
      <c r="AM519" s="65"/>
      <c r="AN519" s="65"/>
      <c r="AO519" s="65"/>
      <c r="AP519" s="65"/>
      <c r="AQ519" s="65"/>
      <c r="AR519" s="65"/>
      <c r="AS519" s="65"/>
      <c r="AT519" s="65"/>
      <c r="AU519" s="65"/>
      <c r="AV519" s="65"/>
      <c r="AW519" s="65"/>
      <c r="AX519" s="65"/>
      <c r="AY519" s="65"/>
      <c r="AZ519" s="65"/>
      <c r="BA519" s="65"/>
      <c r="BB519" s="65"/>
      <c r="BC519" s="65"/>
      <c r="BD519" s="65"/>
      <c r="BE519" s="65"/>
      <c r="BF519" s="65"/>
      <c r="BG519" s="65"/>
      <c r="BH519" s="65"/>
      <c r="BI519" s="65"/>
      <c r="BJ519" s="65"/>
      <c r="BK519" s="65"/>
      <c r="BL519" s="65"/>
      <c r="BM519" s="65"/>
      <c r="BN519" s="65"/>
      <c r="BO519" s="65"/>
      <c r="BP519" s="65"/>
      <c r="BQ519" s="65"/>
      <c r="BR519" s="65"/>
      <c r="BS519" s="65"/>
      <c r="BT519" s="65"/>
      <c r="BU519" s="65"/>
      <c r="BV519" s="65"/>
      <c r="BW519" s="65"/>
      <c r="CG519" s="122"/>
      <c r="CI519" s="122" t="s">
        <v>1004</v>
      </c>
      <c r="CK519" s="123"/>
      <c r="CL519" s="124"/>
      <c r="CM519" s="124"/>
      <c r="CN519" s="124"/>
      <c r="CO519" s="124"/>
      <c r="CP519" s="124"/>
      <c r="CQ519" s="124"/>
    </row>
    <row r="520" spans="1:95" s="65" customFormat="1" ht="15" customHeight="1" x14ac:dyDescent="0.25">
      <c r="A520" s="330" t="s">
        <v>5482</v>
      </c>
      <c r="B520" s="331"/>
      <c r="C520" s="331"/>
      <c r="D520" s="331"/>
      <c r="E520" s="331"/>
      <c r="F520" s="331"/>
      <c r="G520" s="331"/>
      <c r="H520" s="331"/>
      <c r="I520" s="331"/>
      <c r="J520" s="331"/>
      <c r="K520" s="332"/>
      <c r="L520" s="125">
        <f>'00-ЭС1.СУБ'!L202</f>
        <v>1</v>
      </c>
      <c r="M520" s="89"/>
      <c r="N520" s="126"/>
      <c r="O520" s="89"/>
      <c r="P520" s="1"/>
      <c r="Q520" s="1"/>
      <c r="R520" s="1"/>
      <c r="S520" s="1"/>
      <c r="T520" s="1"/>
      <c r="U520" s="1"/>
      <c r="V520" s="179"/>
      <c r="W520" s="171"/>
      <c r="X520" s="170"/>
      <c r="Y520" s="188"/>
      <c r="Z520" s="1"/>
      <c r="CG520" s="95"/>
      <c r="CH520" s="101" t="s">
        <v>1003</v>
      </c>
      <c r="CI520" s="95"/>
      <c r="CK520" s="127"/>
    </row>
    <row r="521" spans="1:95" s="65" customFormat="1" ht="28.5" customHeight="1" x14ac:dyDescent="0.25">
      <c r="A521" s="330" t="s">
        <v>5483</v>
      </c>
      <c r="B521" s="331"/>
      <c r="C521" s="331"/>
      <c r="D521" s="331"/>
      <c r="E521" s="331"/>
      <c r="F521" s="331"/>
      <c r="G521" s="331"/>
      <c r="H521" s="331"/>
      <c r="I521" s="331"/>
      <c r="J521" s="331"/>
      <c r="K521" s="332"/>
      <c r="L521" s="128">
        <f>L517+L518+L519*L520</f>
        <v>42511213.900000006</v>
      </c>
      <c r="M521" s="129"/>
      <c r="N521" s="98"/>
      <c r="O521" s="98"/>
      <c r="P521" s="1"/>
      <c r="Q521" s="1"/>
      <c r="R521" s="1"/>
      <c r="S521" s="1"/>
      <c r="T521" s="1"/>
      <c r="U521" s="1"/>
      <c r="V521" s="179"/>
      <c r="W521" s="171"/>
      <c r="X521" s="170"/>
      <c r="Y521" s="188"/>
      <c r="Z521" s="1"/>
      <c r="CG521" s="95"/>
      <c r="CI521" s="95" t="s">
        <v>1004</v>
      </c>
      <c r="CK521" s="130"/>
    </row>
    <row r="522" spans="1:95" s="65" customFormat="1" ht="15" customHeight="1" x14ac:dyDescent="0.25">
      <c r="A522" s="333" t="s">
        <v>1005</v>
      </c>
      <c r="B522" s="334"/>
      <c r="C522" s="334"/>
      <c r="D522" s="334"/>
      <c r="E522" s="334"/>
      <c r="F522" s="334"/>
      <c r="G522" s="334"/>
      <c r="H522" s="334"/>
      <c r="I522" s="334"/>
      <c r="J522" s="334"/>
      <c r="K522" s="335"/>
      <c r="L522" s="131">
        <f>L521*0.2</f>
        <v>8502242.7800000012</v>
      </c>
      <c r="M522" s="89"/>
      <c r="N522" s="89"/>
      <c r="O522" s="89"/>
      <c r="P522" s="1"/>
      <c r="Q522" s="1"/>
      <c r="R522" s="1"/>
      <c r="S522" s="1"/>
      <c r="T522" s="1"/>
      <c r="U522" s="1"/>
      <c r="V522" s="179"/>
      <c r="W522" s="171"/>
      <c r="X522" s="170"/>
      <c r="Y522" s="188"/>
      <c r="Z522" s="1"/>
      <c r="CG522" s="95"/>
      <c r="CH522" s="101" t="s">
        <v>1005</v>
      </c>
      <c r="CI522" s="95"/>
    </row>
    <row r="523" spans="1:95" s="65" customFormat="1" ht="15" customHeight="1" x14ac:dyDescent="0.25">
      <c r="A523" s="330" t="s">
        <v>1006</v>
      </c>
      <c r="B523" s="331"/>
      <c r="C523" s="331"/>
      <c r="D523" s="331"/>
      <c r="E523" s="331"/>
      <c r="F523" s="331"/>
      <c r="G523" s="331"/>
      <c r="H523" s="331"/>
      <c r="I523" s="331"/>
      <c r="J523" s="331"/>
      <c r="K523" s="332"/>
      <c r="L523" s="132">
        <f>L521+L522</f>
        <v>51013456.680000007</v>
      </c>
      <c r="M523" s="98"/>
      <c r="N523" s="98"/>
      <c r="O523" s="98"/>
      <c r="P523" s="1"/>
      <c r="Q523" s="1"/>
      <c r="R523" s="1"/>
      <c r="S523" s="1"/>
      <c r="T523" s="1"/>
      <c r="U523" s="1"/>
      <c r="V523" s="179"/>
      <c r="W523" s="171"/>
      <c r="X523" s="170"/>
      <c r="Y523" s="188"/>
      <c r="Z523" s="1"/>
      <c r="CG523" s="95"/>
      <c r="CI523" s="95"/>
      <c r="CJ523" s="95" t="s">
        <v>1006</v>
      </c>
      <c r="CM523" s="127"/>
    </row>
    <row r="524" spans="1:95" s="16" customFormat="1" ht="12.75" customHeight="1" x14ac:dyDescent="0.2">
      <c r="A524" s="323"/>
      <c r="B524" s="323"/>
      <c r="C524" s="323"/>
      <c r="D524" s="323"/>
      <c r="E524" s="323"/>
      <c r="F524" s="323"/>
      <c r="G524" s="323"/>
      <c r="H524" s="323"/>
      <c r="I524" s="323"/>
      <c r="J524" s="323"/>
      <c r="K524" s="323"/>
      <c r="L524" s="323"/>
      <c r="M524" s="323"/>
      <c r="N524" s="323"/>
      <c r="O524" s="323"/>
      <c r="P524" s="1"/>
      <c r="Q524" s="1"/>
      <c r="R524" s="1"/>
      <c r="S524" s="1"/>
      <c r="T524" s="1"/>
      <c r="U524" s="1"/>
      <c r="V524" s="179"/>
      <c r="W524" s="171"/>
      <c r="X524" s="170"/>
      <c r="Y524" s="188"/>
      <c r="Z524" s="1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  <c r="AQ524" s="25"/>
      <c r="AR524" s="25"/>
      <c r="AS524" s="25"/>
      <c r="AT524" s="25"/>
      <c r="AU524" s="25"/>
      <c r="AV524" s="25"/>
      <c r="AW524" s="25"/>
      <c r="AX524" s="25"/>
      <c r="AY524" s="25"/>
      <c r="AZ524" s="25"/>
      <c r="BA524" s="25"/>
      <c r="BB524" s="25"/>
      <c r="BC524" s="25"/>
      <c r="BD524" s="25"/>
      <c r="BE524" s="25"/>
      <c r="BF524" s="25"/>
      <c r="BG524" s="25"/>
      <c r="BH524" s="25"/>
      <c r="BI524" s="25"/>
      <c r="BJ524" s="25"/>
      <c r="BK524" s="25"/>
      <c r="BL524" s="25"/>
      <c r="BM524" s="25"/>
      <c r="BN524" s="25"/>
      <c r="BO524" s="25"/>
      <c r="BP524" s="25"/>
      <c r="BQ524" s="25"/>
      <c r="BR524" s="25"/>
      <c r="BS524" s="25"/>
      <c r="BT524" s="25"/>
      <c r="BU524" s="25"/>
      <c r="BV524" s="25"/>
    </row>
    <row r="525" spans="1:95" s="135" customFormat="1" ht="12.75" customHeight="1" x14ac:dyDescent="0.2">
      <c r="A525" s="287" t="s">
        <v>5484</v>
      </c>
      <c r="B525" s="287"/>
      <c r="C525" s="287"/>
      <c r="D525" s="287"/>
      <c r="E525" s="287"/>
      <c r="F525" s="287"/>
      <c r="G525" s="287"/>
      <c r="H525" s="287"/>
      <c r="I525" s="287"/>
      <c r="J525" s="287"/>
      <c r="K525" s="287"/>
      <c r="L525" s="287"/>
      <c r="M525" s="287"/>
      <c r="N525" s="287"/>
      <c r="O525" s="287"/>
      <c r="P525" s="1"/>
      <c r="Q525" s="1"/>
      <c r="R525" s="1"/>
      <c r="S525" s="1"/>
      <c r="T525" s="1"/>
      <c r="U525" s="1"/>
      <c r="V525" s="179"/>
      <c r="W525" s="171"/>
      <c r="X525" s="170"/>
      <c r="Y525" s="188"/>
      <c r="Z525" s="1"/>
      <c r="AA525" s="134"/>
      <c r="AB525" s="134"/>
      <c r="AC525" s="134"/>
      <c r="AD525" s="134"/>
      <c r="AE525" s="134"/>
      <c r="AF525" s="134"/>
      <c r="AG525" s="134"/>
      <c r="AH525" s="134"/>
      <c r="AI525" s="134"/>
      <c r="AJ525" s="134"/>
      <c r="AK525" s="134"/>
      <c r="AL525" s="134"/>
      <c r="AM525" s="134"/>
      <c r="AN525" s="134"/>
      <c r="AO525" s="134"/>
      <c r="AP525" s="134"/>
      <c r="AQ525" s="134"/>
      <c r="AR525" s="134"/>
      <c r="AS525" s="134"/>
      <c r="AT525" s="134"/>
      <c r="AU525" s="134"/>
      <c r="AV525" s="134"/>
      <c r="AW525" s="134"/>
      <c r="AX525" s="134"/>
      <c r="AY525" s="134"/>
      <c r="AZ525" s="134"/>
      <c r="BA525" s="134"/>
      <c r="BB525" s="134"/>
      <c r="BC525" s="134"/>
      <c r="BD525" s="134"/>
      <c r="BE525" s="134"/>
      <c r="BF525" s="134"/>
      <c r="BG525" s="134"/>
      <c r="BH525" s="134"/>
      <c r="BI525" s="134"/>
      <c r="BJ525" s="134"/>
      <c r="BK525" s="134"/>
      <c r="BL525" s="134"/>
      <c r="BM525" s="134"/>
      <c r="BN525" s="134"/>
      <c r="BO525" s="134"/>
      <c r="BP525" s="134"/>
      <c r="BQ525" s="134"/>
      <c r="BR525" s="134"/>
      <c r="BS525" s="134"/>
      <c r="BT525" s="134"/>
      <c r="BU525" s="134"/>
      <c r="BV525" s="134"/>
    </row>
    <row r="526" spans="1:95" s="135" customFormat="1" ht="12.75" customHeight="1" x14ac:dyDescent="0.2">
      <c r="A526" s="288" t="s">
        <v>1007</v>
      </c>
      <c r="B526" s="288"/>
      <c r="C526" s="288"/>
      <c r="D526" s="288"/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88"/>
      <c r="P526" s="1"/>
      <c r="Q526" s="1"/>
      <c r="R526" s="1"/>
      <c r="S526" s="1"/>
      <c r="T526" s="1"/>
      <c r="U526" s="1"/>
      <c r="V526" s="179"/>
      <c r="W526" s="171"/>
      <c r="X526" s="170"/>
      <c r="Y526" s="188"/>
      <c r="Z526" s="1"/>
      <c r="AA526" s="134"/>
      <c r="AB526" s="134"/>
      <c r="AC526" s="134"/>
      <c r="AD526" s="134"/>
      <c r="AE526" s="134"/>
      <c r="AF526" s="134"/>
      <c r="AG526" s="134"/>
      <c r="AH526" s="134"/>
      <c r="AI526" s="134"/>
      <c r="AJ526" s="134"/>
      <c r="AK526" s="134"/>
      <c r="AL526" s="134"/>
      <c r="AM526" s="134"/>
      <c r="AN526" s="134"/>
      <c r="AO526" s="134"/>
      <c r="AP526" s="134"/>
      <c r="AQ526" s="134"/>
      <c r="AR526" s="134"/>
      <c r="AS526" s="134"/>
      <c r="AT526" s="134"/>
      <c r="AU526" s="134"/>
      <c r="AV526" s="134"/>
      <c r="AW526" s="134"/>
      <c r="AX526" s="134"/>
      <c r="AY526" s="134"/>
      <c r="AZ526" s="134"/>
      <c r="BA526" s="134"/>
      <c r="BB526" s="134"/>
      <c r="BC526" s="134"/>
      <c r="BD526" s="134"/>
      <c r="BE526" s="134"/>
      <c r="BF526" s="134"/>
      <c r="BG526" s="134"/>
      <c r="BH526" s="134"/>
      <c r="BI526" s="134"/>
      <c r="BJ526" s="134"/>
      <c r="BK526" s="134"/>
      <c r="BL526" s="134"/>
      <c r="BM526" s="134"/>
      <c r="BN526" s="134"/>
      <c r="BO526" s="134"/>
      <c r="BP526" s="134"/>
      <c r="BQ526" s="134"/>
      <c r="BR526" s="134"/>
      <c r="BS526" s="134"/>
      <c r="BT526" s="134"/>
      <c r="BU526" s="134"/>
      <c r="BV526" s="134"/>
    </row>
    <row r="527" spans="1:95" s="135" customFormat="1" ht="13.5" customHeight="1" x14ac:dyDescent="0.2">
      <c r="A527" s="137"/>
      <c r="B527" s="137"/>
      <c r="C527" s="137"/>
      <c r="D527" s="137"/>
      <c r="E527" s="137"/>
      <c r="F527" s="137"/>
      <c r="G527" s="209"/>
      <c r="H527" s="138"/>
      <c r="I527" s="139"/>
      <c r="J527" s="139"/>
      <c r="K527" s="139"/>
      <c r="L527" s="139"/>
      <c r="M527" s="137"/>
      <c r="N527" s="137"/>
      <c r="O527" s="137"/>
      <c r="P527" s="1"/>
      <c r="Q527" s="1"/>
      <c r="R527" s="1"/>
      <c r="S527" s="1"/>
      <c r="T527" s="1"/>
      <c r="U527" s="1"/>
      <c r="V527" s="179"/>
      <c r="W527" s="171"/>
      <c r="X527" s="170"/>
      <c r="Y527" s="188"/>
      <c r="Z527" s="1"/>
      <c r="AA527" s="134"/>
      <c r="AB527" s="134"/>
      <c r="AC527" s="134"/>
      <c r="AD527" s="134"/>
      <c r="AE527" s="134"/>
      <c r="AF527" s="134"/>
      <c r="AG527" s="134"/>
      <c r="AH527" s="134"/>
      <c r="AI527" s="134"/>
      <c r="AJ527" s="134"/>
      <c r="AK527" s="134"/>
      <c r="AL527" s="134"/>
      <c r="AM527" s="134"/>
      <c r="AN527" s="134"/>
      <c r="AO527" s="134"/>
      <c r="AP527" s="134"/>
      <c r="AQ527" s="134"/>
      <c r="AR527" s="134"/>
      <c r="AS527" s="134"/>
      <c r="AT527" s="134"/>
      <c r="AU527" s="134"/>
      <c r="AV527" s="134"/>
      <c r="AW527" s="134"/>
      <c r="AX527" s="134"/>
      <c r="AY527" s="134"/>
      <c r="AZ527" s="134"/>
      <c r="BA527" s="134"/>
      <c r="BB527" s="134"/>
      <c r="BC527" s="134"/>
      <c r="BD527" s="134"/>
      <c r="BE527" s="134"/>
      <c r="BF527" s="134"/>
      <c r="BG527" s="134"/>
      <c r="BH527" s="134"/>
      <c r="BI527" s="134"/>
      <c r="BJ527" s="134"/>
      <c r="BK527" s="134"/>
      <c r="BL527" s="134"/>
      <c r="BM527" s="134"/>
      <c r="BN527" s="134"/>
      <c r="BO527" s="134"/>
      <c r="BP527" s="134"/>
      <c r="BQ527" s="134"/>
      <c r="BR527" s="134"/>
      <c r="BS527" s="134"/>
      <c r="BT527" s="134"/>
      <c r="BU527" s="134"/>
      <c r="BV527" s="134"/>
    </row>
    <row r="528" spans="1:95" s="135" customFormat="1" ht="12.75" customHeight="1" x14ac:dyDescent="0.2">
      <c r="A528" s="287" t="s">
        <v>5485</v>
      </c>
      <c r="B528" s="287"/>
      <c r="C528" s="287"/>
      <c r="D528" s="287"/>
      <c r="E528" s="287"/>
      <c r="F528" s="287"/>
      <c r="G528" s="287"/>
      <c r="H528" s="287"/>
      <c r="I528" s="287"/>
      <c r="J528" s="287"/>
      <c r="K528" s="287"/>
      <c r="L528" s="287"/>
      <c r="M528" s="287"/>
      <c r="N528" s="287"/>
      <c r="O528" s="287"/>
      <c r="P528" s="1"/>
      <c r="Q528" s="1"/>
      <c r="R528" s="1"/>
      <c r="S528" s="1"/>
      <c r="T528" s="1"/>
      <c r="U528" s="1"/>
      <c r="V528" s="179"/>
      <c r="W528" s="171"/>
      <c r="X528" s="170"/>
      <c r="Y528" s="188"/>
      <c r="Z528" s="1"/>
      <c r="AA528" s="134"/>
      <c r="AB528" s="134"/>
      <c r="AC528" s="134"/>
      <c r="AD528" s="134"/>
      <c r="AE528" s="134"/>
      <c r="AF528" s="134"/>
      <c r="AG528" s="134"/>
      <c r="AH528" s="134"/>
      <c r="AI528" s="134"/>
      <c r="AJ528" s="134"/>
      <c r="AK528" s="134"/>
      <c r="AL528" s="134"/>
      <c r="AM528" s="134"/>
      <c r="AN528" s="134"/>
      <c r="AO528" s="134"/>
      <c r="AP528" s="134"/>
      <c r="AQ528" s="134"/>
      <c r="AR528" s="134"/>
      <c r="AS528" s="134"/>
      <c r="AT528" s="134"/>
      <c r="AU528" s="134"/>
      <c r="AV528" s="134"/>
      <c r="AW528" s="134"/>
      <c r="AX528" s="134"/>
      <c r="AY528" s="134"/>
      <c r="AZ528" s="134"/>
      <c r="BA528" s="134"/>
      <c r="BB528" s="134"/>
      <c r="BC528" s="134"/>
      <c r="BD528" s="134"/>
      <c r="BE528" s="134"/>
      <c r="BF528" s="134"/>
      <c r="BG528" s="134"/>
      <c r="BH528" s="134"/>
      <c r="BI528" s="134"/>
      <c r="BJ528" s="134"/>
      <c r="BK528" s="134"/>
      <c r="BL528" s="134"/>
      <c r="BM528" s="134"/>
      <c r="BN528" s="134"/>
      <c r="BO528" s="134"/>
      <c r="BP528" s="134"/>
      <c r="BQ528" s="134"/>
      <c r="BR528" s="134"/>
      <c r="BS528" s="134"/>
      <c r="BT528" s="134"/>
      <c r="BU528" s="134"/>
      <c r="BV528" s="134"/>
    </row>
    <row r="529" spans="1:74" s="135" customFormat="1" ht="12.75" customHeight="1" x14ac:dyDescent="0.2">
      <c r="A529" s="288" t="s">
        <v>1007</v>
      </c>
      <c r="B529" s="288"/>
      <c r="C529" s="288"/>
      <c r="D529" s="288"/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88"/>
      <c r="P529" s="1"/>
      <c r="Q529" s="1"/>
      <c r="R529" s="1"/>
      <c r="S529" s="1"/>
      <c r="T529" s="1"/>
      <c r="U529" s="1"/>
      <c r="V529" s="179"/>
      <c r="W529" s="171"/>
      <c r="X529" s="170"/>
      <c r="Y529" s="188"/>
      <c r="Z529" s="1"/>
      <c r="AA529" s="134"/>
      <c r="AB529" s="134"/>
      <c r="AC529" s="134"/>
      <c r="AD529" s="134"/>
      <c r="AE529" s="134"/>
      <c r="AF529" s="134"/>
      <c r="AG529" s="134"/>
      <c r="AH529" s="134"/>
      <c r="AI529" s="134"/>
      <c r="AJ529" s="134"/>
      <c r="AK529" s="134"/>
      <c r="AL529" s="134"/>
      <c r="AM529" s="134"/>
      <c r="AN529" s="134"/>
      <c r="AO529" s="134"/>
      <c r="AP529" s="134"/>
      <c r="AQ529" s="134"/>
      <c r="AR529" s="134"/>
      <c r="AS529" s="134"/>
      <c r="AT529" s="134"/>
      <c r="AU529" s="134"/>
      <c r="AV529" s="134"/>
      <c r="AW529" s="134"/>
      <c r="AX529" s="134"/>
      <c r="AY529" s="134"/>
      <c r="AZ529" s="134"/>
      <c r="BA529" s="134"/>
      <c r="BB529" s="134"/>
      <c r="BC529" s="134"/>
      <c r="BD529" s="134"/>
      <c r="BE529" s="134"/>
      <c r="BF529" s="134"/>
      <c r="BG529" s="134"/>
      <c r="BH529" s="134"/>
      <c r="BI529" s="134"/>
      <c r="BJ529" s="134"/>
      <c r="BK529" s="134"/>
      <c r="BL529" s="134"/>
      <c r="BM529" s="134"/>
      <c r="BN529" s="134"/>
      <c r="BO529" s="134"/>
      <c r="BP529" s="134"/>
      <c r="BQ529" s="134"/>
      <c r="BR529" s="134"/>
      <c r="BS529" s="134"/>
      <c r="BT529" s="134"/>
      <c r="BU529" s="134"/>
      <c r="BV529" s="134"/>
    </row>
    <row r="530" spans="1:74" s="135" customFormat="1" ht="13.5" customHeight="1" x14ac:dyDescent="0.2">
      <c r="A530" s="137"/>
      <c r="B530" s="137"/>
      <c r="C530" s="137"/>
      <c r="D530" s="137"/>
      <c r="E530" s="137"/>
      <c r="F530" s="137"/>
      <c r="G530" s="209"/>
      <c r="H530" s="138"/>
      <c r="I530" s="139"/>
      <c r="J530" s="139"/>
      <c r="K530" s="139"/>
      <c r="L530" s="139"/>
      <c r="M530" s="137"/>
      <c r="N530" s="137"/>
      <c r="O530" s="137"/>
      <c r="P530" s="1"/>
      <c r="Q530" s="1"/>
      <c r="R530" s="1"/>
      <c r="S530" s="1"/>
      <c r="T530" s="1"/>
      <c r="U530" s="1"/>
      <c r="V530" s="179"/>
      <c r="W530" s="171"/>
      <c r="X530" s="170"/>
      <c r="Y530" s="188"/>
      <c r="Z530" s="1"/>
      <c r="AA530" s="134"/>
      <c r="AB530" s="134"/>
      <c r="AC530" s="134"/>
      <c r="AD530" s="134"/>
      <c r="AE530" s="134"/>
      <c r="AF530" s="134"/>
      <c r="AG530" s="134"/>
      <c r="AH530" s="134"/>
      <c r="AI530" s="134"/>
      <c r="AJ530" s="134"/>
      <c r="AK530" s="134"/>
      <c r="AL530" s="134"/>
      <c r="AM530" s="134"/>
      <c r="AN530" s="134"/>
      <c r="AO530" s="134"/>
      <c r="AP530" s="134"/>
      <c r="AQ530" s="134"/>
      <c r="AR530" s="134"/>
      <c r="AS530" s="134"/>
      <c r="AT530" s="134"/>
      <c r="AU530" s="134"/>
      <c r="AV530" s="134"/>
      <c r="AW530" s="134"/>
      <c r="AX530" s="134"/>
      <c r="AY530" s="134"/>
      <c r="AZ530" s="134"/>
      <c r="BA530" s="134"/>
      <c r="BB530" s="134"/>
      <c r="BC530" s="134"/>
      <c r="BD530" s="134"/>
      <c r="BE530" s="134"/>
      <c r="BF530" s="134"/>
      <c r="BG530" s="134"/>
      <c r="BH530" s="134"/>
      <c r="BI530" s="134"/>
      <c r="BJ530" s="134"/>
      <c r="BK530" s="134"/>
      <c r="BL530" s="134"/>
      <c r="BM530" s="134"/>
      <c r="BN530" s="134"/>
      <c r="BO530" s="134"/>
      <c r="BP530" s="134"/>
      <c r="BQ530" s="134"/>
      <c r="BR530" s="134"/>
      <c r="BS530" s="134"/>
      <c r="BT530" s="134"/>
      <c r="BU530" s="134"/>
      <c r="BV530" s="134"/>
    </row>
    <row r="531" spans="1:74" s="116" customFormat="1" ht="18" x14ac:dyDescent="0.25">
      <c r="A531" s="140"/>
      <c r="B531" s="140"/>
      <c r="C531" s="140"/>
      <c r="D531" s="140"/>
      <c r="E531" s="140"/>
      <c r="F531" s="140"/>
      <c r="G531" s="209"/>
      <c r="H531" s="137"/>
      <c r="I531" s="141"/>
      <c r="J531" s="141"/>
      <c r="K531" s="141"/>
      <c r="L531" s="141"/>
      <c r="M531" s="140"/>
      <c r="N531" s="140"/>
      <c r="O531" s="140"/>
      <c r="P531" s="1"/>
      <c r="Q531" s="1"/>
      <c r="R531" s="1"/>
      <c r="S531" s="1"/>
      <c r="T531" s="1"/>
      <c r="U531" s="1"/>
      <c r="V531" s="179"/>
      <c r="W531" s="171"/>
      <c r="X531" s="170"/>
      <c r="Y531" s="188"/>
      <c r="Z531" s="1"/>
    </row>
  </sheetData>
  <autoFilter ref="A28:CQ523" xr:uid="{00000000-0001-0000-0C00-000000000000}">
    <filterColumn colId="2" showButton="0"/>
    <filterColumn colId="3" showButton="0"/>
  </autoFilter>
  <mergeCells count="315">
    <mergeCell ref="A524:O524"/>
    <mergeCell ref="A526:O526"/>
    <mergeCell ref="A516:K516"/>
    <mergeCell ref="A517:K517"/>
    <mergeCell ref="A518:K518"/>
    <mergeCell ref="A519:K519"/>
    <mergeCell ref="A520:K520"/>
    <mergeCell ref="A521:K521"/>
    <mergeCell ref="A522:K522"/>
    <mergeCell ref="A523:K523"/>
    <mergeCell ref="A525:O525"/>
    <mergeCell ref="A511:K511"/>
    <mergeCell ref="A512:K512"/>
    <mergeCell ref="A513:K513"/>
    <mergeCell ref="A514:K514"/>
    <mergeCell ref="A515:K515"/>
    <mergeCell ref="A506:K506"/>
    <mergeCell ref="A507:K507"/>
    <mergeCell ref="A508:K508"/>
    <mergeCell ref="A509:K509"/>
    <mergeCell ref="A510:K510"/>
    <mergeCell ref="A501:K501"/>
    <mergeCell ref="A502:K502"/>
    <mergeCell ref="A503:K503"/>
    <mergeCell ref="A504:K504"/>
    <mergeCell ref="A505:K505"/>
    <mergeCell ref="A496:K496"/>
    <mergeCell ref="A497:K497"/>
    <mergeCell ref="A498:K498"/>
    <mergeCell ref="A499:K499"/>
    <mergeCell ref="A500:K500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C451:E451"/>
    <mergeCell ref="C452:E452"/>
    <mergeCell ref="C453:E453"/>
    <mergeCell ref="A454:K454"/>
    <mergeCell ref="A455:K455"/>
    <mergeCell ref="C441:E441"/>
    <mergeCell ref="C442:E442"/>
    <mergeCell ref="C447:E447"/>
    <mergeCell ref="C449:E449"/>
    <mergeCell ref="C450:E450"/>
    <mergeCell ref="C430:E430"/>
    <mergeCell ref="C431:E431"/>
    <mergeCell ref="C436:E436"/>
    <mergeCell ref="C438:E438"/>
    <mergeCell ref="C440:E440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1:E411"/>
    <mergeCell ref="C416:E416"/>
    <mergeCell ref="C417:E417"/>
    <mergeCell ref="C418:E418"/>
    <mergeCell ref="C419:E419"/>
    <mergeCell ref="C406:E406"/>
    <mergeCell ref="C407:E407"/>
    <mergeCell ref="C408:E408"/>
    <mergeCell ref="C409:E409"/>
    <mergeCell ref="C410:E410"/>
    <mergeCell ref="C397:E397"/>
    <mergeCell ref="C398:E398"/>
    <mergeCell ref="C399:E399"/>
    <mergeCell ref="C404:E404"/>
    <mergeCell ref="C405:E405"/>
    <mergeCell ref="C388:E388"/>
    <mergeCell ref="C393:E393"/>
    <mergeCell ref="C394:E394"/>
    <mergeCell ref="C395:E395"/>
    <mergeCell ref="C396:E396"/>
    <mergeCell ref="C383:E383"/>
    <mergeCell ref="C384:E384"/>
    <mergeCell ref="C385:E385"/>
    <mergeCell ref="C386:E386"/>
    <mergeCell ref="C387:E387"/>
    <mergeCell ref="C377:E377"/>
    <mergeCell ref="C379:E379"/>
    <mergeCell ref="C380:E380"/>
    <mergeCell ref="C381:E381"/>
    <mergeCell ref="C382:E382"/>
    <mergeCell ref="C365:E365"/>
    <mergeCell ref="A367:O367"/>
    <mergeCell ref="C368:E368"/>
    <mergeCell ref="C373:E373"/>
    <mergeCell ref="C375:E375"/>
    <mergeCell ref="C355:E355"/>
    <mergeCell ref="C357:E357"/>
    <mergeCell ref="C358:E358"/>
    <mergeCell ref="C359:E359"/>
    <mergeCell ref="C360:E360"/>
    <mergeCell ref="C345:E345"/>
    <mergeCell ref="C346:E346"/>
    <mergeCell ref="C347:E347"/>
    <mergeCell ref="C348:E348"/>
    <mergeCell ref="C353:E353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26:E326"/>
    <mergeCell ref="C327:E327"/>
    <mergeCell ref="C328:E328"/>
    <mergeCell ref="C333:E333"/>
    <mergeCell ref="C334:E334"/>
    <mergeCell ref="C317:E317"/>
    <mergeCell ref="C322:E322"/>
    <mergeCell ref="C323:E323"/>
    <mergeCell ref="C324:E324"/>
    <mergeCell ref="C325:E325"/>
    <mergeCell ref="C304:E304"/>
    <mergeCell ref="C309:E309"/>
    <mergeCell ref="C310:E310"/>
    <mergeCell ref="C315:E315"/>
    <mergeCell ref="C316:E316"/>
    <mergeCell ref="C299:E299"/>
    <mergeCell ref="C300:E300"/>
    <mergeCell ref="C301:E301"/>
    <mergeCell ref="C302:E302"/>
    <mergeCell ref="C303:E303"/>
    <mergeCell ref="C288:E288"/>
    <mergeCell ref="C293:E293"/>
    <mergeCell ref="C295:E295"/>
    <mergeCell ref="C297:E297"/>
    <mergeCell ref="C298:E298"/>
    <mergeCell ref="C275:E275"/>
    <mergeCell ref="C279:E279"/>
    <mergeCell ref="C280:E280"/>
    <mergeCell ref="C285:E285"/>
    <mergeCell ref="A287:O287"/>
    <mergeCell ref="C270:E270"/>
    <mergeCell ref="C271:E271"/>
    <mergeCell ref="C272:E272"/>
    <mergeCell ref="C273:E273"/>
    <mergeCell ref="C274:E274"/>
    <mergeCell ref="C260:E260"/>
    <mergeCell ref="C261:E261"/>
    <mergeCell ref="C262:E262"/>
    <mergeCell ref="C267:E267"/>
    <mergeCell ref="C269:E269"/>
    <mergeCell ref="C250:E250"/>
    <mergeCell ref="A251:O251"/>
    <mergeCell ref="C252:E252"/>
    <mergeCell ref="C257:E257"/>
    <mergeCell ref="C259:E259"/>
    <mergeCell ref="C241:E241"/>
    <mergeCell ref="C242:E242"/>
    <mergeCell ref="C243:E243"/>
    <mergeCell ref="C244:E244"/>
    <mergeCell ref="C245:E245"/>
    <mergeCell ref="C221:E221"/>
    <mergeCell ref="C226:E226"/>
    <mergeCell ref="C231:E231"/>
    <mergeCell ref="C232:E232"/>
    <mergeCell ref="C237:E237"/>
    <mergeCell ref="C209:E209"/>
    <mergeCell ref="C210:E210"/>
    <mergeCell ref="A211:O211"/>
    <mergeCell ref="C212:E212"/>
    <mergeCell ref="C217:E217"/>
    <mergeCell ref="C196:E196"/>
    <mergeCell ref="C197:E197"/>
    <mergeCell ref="C202:E202"/>
    <mergeCell ref="C203:E203"/>
    <mergeCell ref="C204:E204"/>
    <mergeCell ref="C185:E185"/>
    <mergeCell ref="C186:E186"/>
    <mergeCell ref="C187:E187"/>
    <mergeCell ref="C191:E191"/>
    <mergeCell ref="C192:E192"/>
    <mergeCell ref="C173:E173"/>
    <mergeCell ref="A174:O174"/>
    <mergeCell ref="C175:E175"/>
    <mergeCell ref="C179:E179"/>
    <mergeCell ref="C180:E180"/>
    <mergeCell ref="C161:E161"/>
    <mergeCell ref="C165:E165"/>
    <mergeCell ref="C166:E166"/>
    <mergeCell ref="C167:E167"/>
    <mergeCell ref="C168:E168"/>
    <mergeCell ref="C151:E151"/>
    <mergeCell ref="A153:O153"/>
    <mergeCell ref="C154:E154"/>
    <mergeCell ref="C159:E159"/>
    <mergeCell ref="A160:O160"/>
    <mergeCell ref="C138:E138"/>
    <mergeCell ref="C140:E140"/>
    <mergeCell ref="C145:E145"/>
    <mergeCell ref="C147:E147"/>
    <mergeCell ref="C149:E149"/>
    <mergeCell ref="C128:E128"/>
    <mergeCell ref="C130:E130"/>
    <mergeCell ref="C132:E132"/>
    <mergeCell ref="C134:E134"/>
    <mergeCell ref="C136:E136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89:E89"/>
    <mergeCell ref="C94:E94"/>
    <mergeCell ref="C99:E99"/>
    <mergeCell ref="C104:E104"/>
    <mergeCell ref="C106:E106"/>
    <mergeCell ref="C64:E64"/>
    <mergeCell ref="C69:E69"/>
    <mergeCell ref="C74:E74"/>
    <mergeCell ref="C79:E79"/>
    <mergeCell ref="C84:E84"/>
    <mergeCell ref="C58:E58"/>
    <mergeCell ref="C59:E59"/>
    <mergeCell ref="C60:E60"/>
    <mergeCell ref="C61:E61"/>
    <mergeCell ref="A63:O63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528:O528"/>
    <mergeCell ref="A529:O52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Q569"/>
  <sheetViews>
    <sheetView topLeftCell="E11" workbookViewId="0">
      <selection activeCell="P1" sqref="P1:Y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19" width="10.7109375" style="1" customWidth="1" outlineLevel="1"/>
    <col min="20" max="20" width="16.5703125" style="1" customWidth="1" outlineLevel="1"/>
    <col min="21" max="21" width="11.7109375" style="1" customWidth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4"/>
      <c r="G2" s="199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4"/>
      <c r="G3" s="199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4"/>
      <c r="G4" s="199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3489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18.75" x14ac:dyDescent="0.25">
      <c r="A13" s="289" t="s">
        <v>3490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3490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3491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118676.834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70744.365999999995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5977.5069999999996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7153.5929999999998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2205.4059999999999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5398.68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 t="s">
        <v>1252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300" t="s">
        <v>23</v>
      </c>
      <c r="G25" s="362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354"/>
      <c r="G26" s="362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355"/>
      <c r="G27" s="362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3" t="s">
        <v>1030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16" t="s">
        <v>2358</v>
      </c>
      <c r="D30" s="316"/>
      <c r="E30" s="316"/>
      <c r="F30" s="35" t="s">
        <v>109</v>
      </c>
      <c r="G30" s="212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49"/>
      <c r="G31" s="213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49"/>
      <c r="G32" s="213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2630</v>
      </c>
      <c r="C34" s="305" t="s">
        <v>2631</v>
      </c>
      <c r="D34" s="305"/>
      <c r="E34" s="305"/>
      <c r="F34" s="111" t="s">
        <v>51</v>
      </c>
      <c r="G34" s="214">
        <v>1</v>
      </c>
      <c r="H34" s="114">
        <v>533418.93999999994</v>
      </c>
      <c r="I34" s="114"/>
      <c r="J34" s="114"/>
      <c r="K34" s="144" t="s">
        <v>52</v>
      </c>
      <c r="L34" s="114">
        <v>3323200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3422896</v>
      </c>
      <c r="W34" s="190">
        <v>1.2</v>
      </c>
      <c r="X34" s="191">
        <f t="shared" ref="X34:X92" si="0">V34*W34</f>
        <v>4107475.1999999997</v>
      </c>
      <c r="Y34" s="181">
        <f t="shared" ref="Y34:Y92" si="1">X34/G34</f>
        <v>4107475.1999999997</v>
      </c>
      <c r="BP34" s="33"/>
      <c r="BQ34" s="41" t="s">
        <v>2631</v>
      </c>
    </row>
    <row r="35" spans="1:69" s="3" customFormat="1" ht="67.5" x14ac:dyDescent="0.25">
      <c r="A35" s="35" t="s">
        <v>53</v>
      </c>
      <c r="B35" s="36" t="s">
        <v>1801</v>
      </c>
      <c r="C35" s="316" t="s">
        <v>1802</v>
      </c>
      <c r="D35" s="316"/>
      <c r="E35" s="316"/>
      <c r="F35" s="35" t="s">
        <v>109</v>
      </c>
      <c r="G35" s="212">
        <v>2</v>
      </c>
      <c r="H35" s="39" t="s">
        <v>1803</v>
      </c>
      <c r="I35" s="39" t="s">
        <v>1804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2365</v>
      </c>
      <c r="O35" s="39">
        <v>748.49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2" si="2">O35*P35*Q35*R35*S35*T35*U35</f>
        <v>896.04350462077753</v>
      </c>
      <c r="W35" s="159">
        <v>1.2</v>
      </c>
      <c r="X35" s="158">
        <f t="shared" si="0"/>
        <v>1075.2522055449331</v>
      </c>
      <c r="Y35" s="181">
        <f t="shared" si="1"/>
        <v>537.62610277246654</v>
      </c>
      <c r="BP35" s="33"/>
      <c r="BQ35" s="41" t="s">
        <v>1802</v>
      </c>
    </row>
    <row r="36" spans="1:69" s="3" customFormat="1" ht="18.75" x14ac:dyDescent="0.25">
      <c r="A36" s="42"/>
      <c r="B36" s="43"/>
      <c r="C36" s="44" t="s">
        <v>1374</v>
      </c>
      <c r="D36" s="45"/>
      <c r="E36" s="45"/>
      <c r="F36" s="45"/>
      <c r="G36" s="206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x14ac:dyDescent="0.25">
      <c r="A37" s="47"/>
      <c r="B37" s="48"/>
      <c r="C37" s="48"/>
      <c r="D37" s="48"/>
      <c r="E37" s="49" t="s">
        <v>2366</v>
      </c>
      <c r="F37" s="49"/>
      <c r="G37" s="213"/>
      <c r="H37" s="51"/>
      <c r="I37" s="17"/>
      <c r="J37" s="17"/>
      <c r="K37" s="17"/>
      <c r="L37" s="52">
        <v>2616.77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2367</v>
      </c>
      <c r="F38" s="49"/>
      <c r="G38" s="213"/>
      <c r="H38" s="51"/>
      <c r="I38" s="17"/>
      <c r="J38" s="17"/>
      <c r="K38" s="17"/>
      <c r="L38" s="52">
        <v>1375.83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47</v>
      </c>
      <c r="F39" s="49"/>
      <c r="G39" s="213"/>
      <c r="H39" s="51"/>
      <c r="I39" s="17"/>
      <c r="J39" s="17"/>
      <c r="K39" s="17"/>
      <c r="L39" s="52">
        <v>7589.03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45" x14ac:dyDescent="0.25">
      <c r="A40" s="111" t="s">
        <v>2632</v>
      </c>
      <c r="B40" s="112" t="s">
        <v>2633</v>
      </c>
      <c r="C40" s="305" t="s">
        <v>2634</v>
      </c>
      <c r="D40" s="305"/>
      <c r="E40" s="305"/>
      <c r="F40" s="111" t="s">
        <v>51</v>
      </c>
      <c r="G40" s="214">
        <v>1</v>
      </c>
      <c r="H40" s="114">
        <v>56553.88</v>
      </c>
      <c r="I40" s="114"/>
      <c r="J40" s="114"/>
      <c r="K40" s="144" t="s">
        <v>52</v>
      </c>
      <c r="L40" s="114">
        <v>352330.67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 t="shared" ref="V40:V41" si="3">L40*U40</f>
        <v>362900.59009999997</v>
      </c>
      <c r="W40" s="190">
        <v>1.2</v>
      </c>
      <c r="X40" s="191">
        <f t="shared" si="0"/>
        <v>435480.70811999997</v>
      </c>
      <c r="Y40" s="181">
        <f t="shared" si="1"/>
        <v>435480.70811999997</v>
      </c>
      <c r="BP40" s="33"/>
      <c r="BQ40" s="41" t="s">
        <v>2634</v>
      </c>
    </row>
    <row r="41" spans="1:69" s="3" customFormat="1" ht="45" x14ac:dyDescent="0.25">
      <c r="A41" s="111" t="s">
        <v>1809</v>
      </c>
      <c r="B41" s="112" t="s">
        <v>2633</v>
      </c>
      <c r="C41" s="305" t="s">
        <v>2635</v>
      </c>
      <c r="D41" s="305"/>
      <c r="E41" s="305"/>
      <c r="F41" s="111" t="s">
        <v>51</v>
      </c>
      <c r="G41" s="214">
        <v>1</v>
      </c>
      <c r="H41" s="114">
        <v>59937.93</v>
      </c>
      <c r="I41" s="114"/>
      <c r="J41" s="114"/>
      <c r="K41" s="144" t="s">
        <v>52</v>
      </c>
      <c r="L41" s="114">
        <v>373413.3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si="3"/>
        <v>384615.69900000002</v>
      </c>
      <c r="W41" s="190">
        <v>1.2</v>
      </c>
      <c r="X41" s="191">
        <f t="shared" si="0"/>
        <v>461538.83880000003</v>
      </c>
      <c r="Y41" s="181">
        <f t="shared" si="1"/>
        <v>461538.83880000003</v>
      </c>
      <c r="BP41" s="33"/>
      <c r="BQ41" s="41" t="s">
        <v>2635</v>
      </c>
    </row>
    <row r="42" spans="1:69" s="3" customFormat="1" ht="67.5" x14ac:dyDescent="0.25">
      <c r="A42" s="35" t="s">
        <v>80</v>
      </c>
      <c r="B42" s="36" t="s">
        <v>132</v>
      </c>
      <c r="C42" s="316" t="s">
        <v>133</v>
      </c>
      <c r="D42" s="316"/>
      <c r="E42" s="316"/>
      <c r="F42" s="35" t="s">
        <v>109</v>
      </c>
      <c r="G42" s="212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2368</v>
      </c>
      <c r="O42" s="39">
        <v>70.02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2"/>
        <v>83.82338600855968</v>
      </c>
      <c r="W42" s="159">
        <v>1.2</v>
      </c>
      <c r="X42" s="158">
        <f t="shared" si="0"/>
        <v>100.58806321027161</v>
      </c>
      <c r="Y42" s="181">
        <f t="shared" si="1"/>
        <v>50.294031605135807</v>
      </c>
      <c r="BP42" s="33"/>
      <c r="BQ42" s="41" t="s">
        <v>133</v>
      </c>
    </row>
    <row r="43" spans="1:69" s="3" customFormat="1" ht="18.75" x14ac:dyDescent="0.25">
      <c r="A43" s="42"/>
      <c r="B43" s="43"/>
      <c r="C43" s="44" t="s">
        <v>1374</v>
      </c>
      <c r="D43" s="45"/>
      <c r="E43" s="45"/>
      <c r="F43" s="45"/>
      <c r="G43" s="206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2369</v>
      </c>
      <c r="F44" s="49"/>
      <c r="G44" s="213"/>
      <c r="H44" s="51"/>
      <c r="I44" s="17"/>
      <c r="J44" s="17"/>
      <c r="K44" s="17"/>
      <c r="L44" s="52">
        <v>2527.79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2370</v>
      </c>
      <c r="F45" s="49"/>
      <c r="G45" s="213"/>
      <c r="H45" s="51"/>
      <c r="I45" s="17"/>
      <c r="J45" s="17"/>
      <c r="K45" s="17"/>
      <c r="L45" s="52">
        <v>1329.04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47</v>
      </c>
      <c r="F46" s="49"/>
      <c r="G46" s="213"/>
      <c r="H46" s="51"/>
      <c r="I46" s="17"/>
      <c r="J46" s="17"/>
      <c r="K46" s="17"/>
      <c r="L46" s="52">
        <v>7480.38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45" x14ac:dyDescent="0.25">
      <c r="A47" s="111" t="s">
        <v>2636</v>
      </c>
      <c r="B47" s="112" t="s">
        <v>2633</v>
      </c>
      <c r="C47" s="305" t="s">
        <v>2637</v>
      </c>
      <c r="D47" s="305"/>
      <c r="E47" s="305"/>
      <c r="F47" s="111" t="s">
        <v>51</v>
      </c>
      <c r="G47" s="214">
        <v>1</v>
      </c>
      <c r="H47" s="114">
        <v>96359.55</v>
      </c>
      <c r="I47" s="114"/>
      <c r="J47" s="114"/>
      <c r="K47" s="144" t="s">
        <v>52</v>
      </c>
      <c r="L47" s="114">
        <v>600320</v>
      </c>
      <c r="M47" s="114"/>
      <c r="N47" s="115"/>
      <c r="O47" s="114"/>
      <c r="P47" s="189"/>
      <c r="Q47" s="189"/>
      <c r="R47" s="189"/>
      <c r="S47" s="189"/>
      <c r="T47" s="189"/>
      <c r="U47" s="189">
        <v>1.03</v>
      </c>
      <c r="V47" s="180">
        <f t="shared" ref="V47:V48" si="4">L47*U47</f>
        <v>618329.59999999998</v>
      </c>
      <c r="W47" s="190">
        <v>1.2</v>
      </c>
      <c r="X47" s="191">
        <f t="shared" si="0"/>
        <v>741995.5199999999</v>
      </c>
      <c r="Y47" s="181">
        <f t="shared" si="1"/>
        <v>741995.5199999999</v>
      </c>
      <c r="BP47" s="33"/>
      <c r="BQ47" s="41" t="s">
        <v>2637</v>
      </c>
    </row>
    <row r="48" spans="1:69" s="3" customFormat="1" ht="45" x14ac:dyDescent="0.25">
      <c r="A48" s="111" t="s">
        <v>98</v>
      </c>
      <c r="B48" s="112" t="s">
        <v>2633</v>
      </c>
      <c r="C48" s="305" t="s">
        <v>2638</v>
      </c>
      <c r="D48" s="305"/>
      <c r="E48" s="305"/>
      <c r="F48" s="111" t="s">
        <v>51</v>
      </c>
      <c r="G48" s="214">
        <v>1</v>
      </c>
      <c r="H48" s="114">
        <v>98367.039999999994</v>
      </c>
      <c r="I48" s="114"/>
      <c r="J48" s="114"/>
      <c r="K48" s="144" t="s">
        <v>52</v>
      </c>
      <c r="L48" s="114">
        <v>612826.66</v>
      </c>
      <c r="M48" s="114"/>
      <c r="N48" s="115"/>
      <c r="O48" s="114"/>
      <c r="P48" s="189"/>
      <c r="Q48" s="189"/>
      <c r="R48" s="189"/>
      <c r="S48" s="189"/>
      <c r="T48" s="189"/>
      <c r="U48" s="189">
        <v>1.03</v>
      </c>
      <c r="V48" s="180">
        <f t="shared" si="4"/>
        <v>631211.45980000007</v>
      </c>
      <c r="W48" s="190">
        <v>1.2</v>
      </c>
      <c r="X48" s="191">
        <f t="shared" si="0"/>
        <v>757453.75176000001</v>
      </c>
      <c r="Y48" s="181">
        <f t="shared" si="1"/>
        <v>757453.75176000001</v>
      </c>
      <c r="BP48" s="33"/>
      <c r="BQ48" s="41" t="s">
        <v>2638</v>
      </c>
    </row>
    <row r="49" spans="1:70" s="3" customFormat="1" ht="18.75" x14ac:dyDescent="0.25">
      <c r="A49" s="313" t="s">
        <v>1259</v>
      </c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5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 t="s">
        <v>1259</v>
      </c>
      <c r="BQ49" s="41"/>
    </row>
    <row r="50" spans="1:70" s="3" customFormat="1" ht="67.5" x14ac:dyDescent="0.25">
      <c r="A50" s="35" t="s">
        <v>101</v>
      </c>
      <c r="B50" s="36" t="s">
        <v>203</v>
      </c>
      <c r="C50" s="316" t="s">
        <v>204</v>
      </c>
      <c r="D50" s="316"/>
      <c r="E50" s="316"/>
      <c r="F50" s="35" t="s">
        <v>174</v>
      </c>
      <c r="G50" s="215">
        <v>3.34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141395.73000000001</v>
      </c>
      <c r="M50" s="39">
        <v>114924.7</v>
      </c>
      <c r="N50" s="40" t="s">
        <v>3492</v>
      </c>
      <c r="O50" s="39">
        <v>14750.07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2"/>
        <v>17657.823639863986</v>
      </c>
      <c r="W50" s="159">
        <v>1.2</v>
      </c>
      <c r="X50" s="158">
        <f t="shared" si="0"/>
        <v>21189.388367836782</v>
      </c>
      <c r="Y50" s="181">
        <f t="shared" si="1"/>
        <v>6344.1282538433479</v>
      </c>
      <c r="BP50" s="33"/>
      <c r="BQ50" s="41" t="s">
        <v>204</v>
      </c>
    </row>
    <row r="51" spans="1:70" s="3" customFormat="1" ht="18.75" x14ac:dyDescent="0.25">
      <c r="A51" s="42"/>
      <c r="B51" s="43"/>
      <c r="C51" s="44" t="s">
        <v>3493</v>
      </c>
      <c r="D51" s="45"/>
      <c r="E51" s="45"/>
      <c r="F51" s="45"/>
      <c r="G51" s="206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70" s="3" customFormat="1" ht="18.75" x14ac:dyDescent="0.25">
      <c r="A52" s="47"/>
      <c r="B52" s="48"/>
      <c r="C52" s="48"/>
      <c r="D52" s="48"/>
      <c r="E52" s="49" t="s">
        <v>3494</v>
      </c>
      <c r="F52" s="49"/>
      <c r="G52" s="213"/>
      <c r="H52" s="51"/>
      <c r="I52" s="17"/>
      <c r="J52" s="17"/>
      <c r="K52" s="17"/>
      <c r="L52" s="52">
        <v>113289.26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70" s="3" customFormat="1" ht="18.75" x14ac:dyDescent="0.25">
      <c r="A53" s="47"/>
      <c r="B53" s="48"/>
      <c r="C53" s="48"/>
      <c r="D53" s="48"/>
      <c r="E53" s="49" t="s">
        <v>3495</v>
      </c>
      <c r="F53" s="49"/>
      <c r="G53" s="213"/>
      <c r="H53" s="51"/>
      <c r="I53" s="17"/>
      <c r="J53" s="17"/>
      <c r="K53" s="17"/>
      <c r="L53" s="52">
        <v>59564.46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213"/>
      <c r="H54" s="51"/>
      <c r="I54" s="17"/>
      <c r="J54" s="17"/>
      <c r="K54" s="17"/>
      <c r="L54" s="52">
        <v>314249.45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70" s="3" customFormat="1" ht="67.5" x14ac:dyDescent="0.25">
      <c r="A55" s="35" t="s">
        <v>106</v>
      </c>
      <c r="B55" s="36" t="s">
        <v>1264</v>
      </c>
      <c r="C55" s="316" t="s">
        <v>3496</v>
      </c>
      <c r="D55" s="316"/>
      <c r="E55" s="316"/>
      <c r="F55" s="35" t="s">
        <v>437</v>
      </c>
      <c r="G55" s="212">
        <v>24</v>
      </c>
      <c r="H55" s="39">
        <v>2587.9299999999998</v>
      </c>
      <c r="I55" s="39"/>
      <c r="J55" s="39">
        <v>2587.9299999999998</v>
      </c>
      <c r="K55" s="37" t="s">
        <v>42</v>
      </c>
      <c r="L55" s="39">
        <v>531664.34</v>
      </c>
      <c r="M55" s="39"/>
      <c r="N55" s="40"/>
      <c r="O55" s="39">
        <v>531664.34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636473.93885755655</v>
      </c>
      <c r="W55" s="159">
        <v>1.2</v>
      </c>
      <c r="X55" s="158">
        <f t="shared" si="0"/>
        <v>763768.72662906779</v>
      </c>
      <c r="Y55" s="181">
        <f t="shared" si="1"/>
        <v>31823.696942877825</v>
      </c>
      <c r="BP55" s="33"/>
      <c r="BQ55" s="41" t="s">
        <v>3496</v>
      </c>
    </row>
    <row r="56" spans="1:70" s="3" customFormat="1" ht="67.5" x14ac:dyDescent="0.25">
      <c r="A56" s="35" t="s">
        <v>1014</v>
      </c>
      <c r="B56" s="36" t="s">
        <v>1264</v>
      </c>
      <c r="C56" s="316" t="s">
        <v>3497</v>
      </c>
      <c r="D56" s="316"/>
      <c r="E56" s="316"/>
      <c r="F56" s="35" t="s">
        <v>437</v>
      </c>
      <c r="G56" s="212">
        <v>274</v>
      </c>
      <c r="H56" s="39">
        <v>804.42</v>
      </c>
      <c r="I56" s="39"/>
      <c r="J56" s="39">
        <v>804.42</v>
      </c>
      <c r="K56" s="37" t="s">
        <v>42</v>
      </c>
      <c r="L56" s="39">
        <v>1886718.84</v>
      </c>
      <c r="M56" s="39"/>
      <c r="N56" s="40"/>
      <c r="O56" s="39">
        <v>1886718.84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2"/>
        <v>2258656.9782196796</v>
      </c>
      <c r="W56" s="159">
        <v>1.2</v>
      </c>
      <c r="X56" s="158">
        <f t="shared" si="0"/>
        <v>2710388.3738636156</v>
      </c>
      <c r="Y56" s="181">
        <f t="shared" si="1"/>
        <v>9891.9283717650196</v>
      </c>
      <c r="BP56" s="33"/>
      <c r="BQ56" s="41" t="s">
        <v>3497</v>
      </c>
    </row>
    <row r="57" spans="1:70" s="3" customFormat="1" ht="79.5" x14ac:dyDescent="0.25">
      <c r="A57" s="35" t="s">
        <v>119</v>
      </c>
      <c r="B57" s="36" t="s">
        <v>1264</v>
      </c>
      <c r="C57" s="316" t="s">
        <v>3498</v>
      </c>
      <c r="D57" s="316"/>
      <c r="E57" s="316"/>
      <c r="F57" s="35" t="s">
        <v>437</v>
      </c>
      <c r="G57" s="212">
        <v>14</v>
      </c>
      <c r="H57" s="39">
        <v>1364.57</v>
      </c>
      <c r="I57" s="39"/>
      <c r="J57" s="39">
        <v>1364.57</v>
      </c>
      <c r="K57" s="37" t="s">
        <v>42</v>
      </c>
      <c r="L57" s="39">
        <v>163530.07</v>
      </c>
      <c r="M57" s="39"/>
      <c r="N57" s="40"/>
      <c r="O57" s="39">
        <v>163530.07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2"/>
        <v>195767.55472174787</v>
      </c>
      <c r="W57" s="159">
        <v>1.2</v>
      </c>
      <c r="X57" s="158">
        <f t="shared" si="0"/>
        <v>234921.06566609745</v>
      </c>
      <c r="Y57" s="181">
        <f t="shared" si="1"/>
        <v>16780.076119006961</v>
      </c>
      <c r="BP57" s="33"/>
      <c r="BQ57" s="41" t="s">
        <v>3498</v>
      </c>
    </row>
    <row r="58" spans="1:70" s="3" customFormat="1" ht="67.5" x14ac:dyDescent="0.25">
      <c r="A58" s="35" t="s">
        <v>1015</v>
      </c>
      <c r="B58" s="36" t="s">
        <v>1264</v>
      </c>
      <c r="C58" s="316" t="s">
        <v>3499</v>
      </c>
      <c r="D58" s="316"/>
      <c r="E58" s="316"/>
      <c r="F58" s="35" t="s">
        <v>437</v>
      </c>
      <c r="G58" s="212">
        <v>22</v>
      </c>
      <c r="H58" s="39">
        <v>640.88</v>
      </c>
      <c r="I58" s="39"/>
      <c r="J58" s="39">
        <v>640.88</v>
      </c>
      <c r="K58" s="37" t="s">
        <v>42</v>
      </c>
      <c r="L58" s="39">
        <v>120690.52</v>
      </c>
      <c r="M58" s="39"/>
      <c r="N58" s="40"/>
      <c r="O58" s="39">
        <v>120690.52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2"/>
        <v>144482.83412644666</v>
      </c>
      <c r="W58" s="159">
        <v>1.2</v>
      </c>
      <c r="X58" s="158">
        <f t="shared" si="0"/>
        <v>173379.400951736</v>
      </c>
      <c r="Y58" s="181">
        <f t="shared" si="1"/>
        <v>7880.8818614425454</v>
      </c>
      <c r="BP58" s="33"/>
      <c r="BQ58" s="41" t="s">
        <v>3499</v>
      </c>
    </row>
    <row r="59" spans="1:70" s="3" customFormat="1" ht="67.5" x14ac:dyDescent="0.25">
      <c r="A59" s="35" t="s">
        <v>126</v>
      </c>
      <c r="B59" s="36" t="s">
        <v>2384</v>
      </c>
      <c r="C59" s="316" t="s">
        <v>2385</v>
      </c>
      <c r="D59" s="316"/>
      <c r="E59" s="316"/>
      <c r="F59" s="35" t="s">
        <v>174</v>
      </c>
      <c r="G59" s="216">
        <v>1.3</v>
      </c>
      <c r="H59" s="39">
        <v>2637</v>
      </c>
      <c r="I59" s="39"/>
      <c r="J59" s="39">
        <v>2637</v>
      </c>
      <c r="K59" s="37" t="s">
        <v>42</v>
      </c>
      <c r="L59" s="39">
        <v>29344.54</v>
      </c>
      <c r="M59" s="39"/>
      <c r="N59" s="40"/>
      <c r="O59" s="39">
        <v>29344.54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2"/>
        <v>35129.373088597837</v>
      </c>
      <c r="W59" s="159">
        <v>1.2</v>
      </c>
      <c r="X59" s="158">
        <f t="shared" si="0"/>
        <v>42155.247706317401</v>
      </c>
      <c r="Y59" s="181">
        <f t="shared" si="1"/>
        <v>32427.113620244152</v>
      </c>
      <c r="BP59" s="33"/>
      <c r="BQ59" s="41" t="s">
        <v>2385</v>
      </c>
    </row>
    <row r="60" spans="1:70" s="3" customFormat="1" ht="18.75" x14ac:dyDescent="0.25">
      <c r="A60" s="42"/>
      <c r="B60" s="43"/>
      <c r="C60" s="44" t="s">
        <v>1175</v>
      </c>
      <c r="D60" s="45"/>
      <c r="E60" s="45"/>
      <c r="F60" s="45"/>
      <c r="G60" s="206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70" s="3" customFormat="1" ht="18.75" x14ac:dyDescent="0.25">
      <c r="A61" s="351" t="s">
        <v>1270</v>
      </c>
      <c r="B61" s="352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3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 t="s">
        <v>1270</v>
      </c>
    </row>
    <row r="62" spans="1:70" s="3" customFormat="1" ht="67.5" x14ac:dyDescent="0.25">
      <c r="A62" s="35" t="s">
        <v>131</v>
      </c>
      <c r="B62" s="36" t="s">
        <v>255</v>
      </c>
      <c r="C62" s="316" t="s">
        <v>256</v>
      </c>
      <c r="D62" s="316"/>
      <c r="E62" s="316"/>
      <c r="F62" s="35" t="s">
        <v>238</v>
      </c>
      <c r="G62" s="212">
        <v>47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320225.18</v>
      </c>
      <c r="M62" s="39">
        <v>265761</v>
      </c>
      <c r="N62" s="40" t="s">
        <v>3500</v>
      </c>
      <c r="O62" s="39">
        <v>23262.14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2"/>
        <v>27847.919745860563</v>
      </c>
      <c r="W62" s="159">
        <v>1.2</v>
      </c>
      <c r="X62" s="158">
        <f t="shared" si="0"/>
        <v>33417.503695032676</v>
      </c>
      <c r="Y62" s="181">
        <f t="shared" si="1"/>
        <v>711.01071691558889</v>
      </c>
      <c r="BP62" s="33"/>
      <c r="BQ62" s="41" t="s">
        <v>256</v>
      </c>
      <c r="BR62" s="34"/>
    </row>
    <row r="63" spans="1:70" s="3" customFormat="1" ht="18.75" x14ac:dyDescent="0.25">
      <c r="A63" s="42"/>
      <c r="B63" s="43"/>
      <c r="C63" s="44" t="s">
        <v>1272</v>
      </c>
      <c r="D63" s="45"/>
      <c r="E63" s="45"/>
      <c r="F63" s="45"/>
      <c r="G63" s="206"/>
      <c r="H63" s="45"/>
      <c r="I63" s="45"/>
      <c r="J63" s="45"/>
      <c r="K63" s="45"/>
      <c r="L63" s="45"/>
      <c r="M63" s="45"/>
      <c r="N63" s="45"/>
      <c r="O63" s="46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3501</v>
      </c>
      <c r="F64" s="49"/>
      <c r="G64" s="213"/>
      <c r="H64" s="51"/>
      <c r="I64" s="17"/>
      <c r="J64" s="17"/>
      <c r="K64" s="17"/>
      <c r="L64" s="52">
        <v>260682.15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x14ac:dyDescent="0.25">
      <c r="A65" s="47"/>
      <c r="B65" s="48"/>
      <c r="C65" s="48"/>
      <c r="D65" s="48"/>
      <c r="E65" s="49" t="s">
        <v>3502</v>
      </c>
      <c r="F65" s="49"/>
      <c r="G65" s="213"/>
      <c r="H65" s="51"/>
      <c r="I65" s="17"/>
      <c r="J65" s="17"/>
      <c r="K65" s="17"/>
      <c r="L65" s="52">
        <v>137059.68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18.75" x14ac:dyDescent="0.25">
      <c r="A66" s="47"/>
      <c r="B66" s="48"/>
      <c r="C66" s="48"/>
      <c r="D66" s="48"/>
      <c r="E66" s="49" t="s">
        <v>47</v>
      </c>
      <c r="F66" s="49"/>
      <c r="G66" s="213"/>
      <c r="H66" s="51"/>
      <c r="I66" s="17"/>
      <c r="J66" s="17"/>
      <c r="K66" s="17"/>
      <c r="L66" s="52">
        <v>717967.01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67.5" x14ac:dyDescent="0.25">
      <c r="A67" s="35" t="s">
        <v>1016</v>
      </c>
      <c r="B67" s="36" t="s">
        <v>246</v>
      </c>
      <c r="C67" s="316" t="s">
        <v>247</v>
      </c>
      <c r="D67" s="316"/>
      <c r="E67" s="316"/>
      <c r="F67" s="35" t="s">
        <v>238</v>
      </c>
      <c r="G67" s="216">
        <v>42.3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146507.09</v>
      </c>
      <c r="M67" s="39">
        <v>122913.24</v>
      </c>
      <c r="N67" s="40" t="s">
        <v>3503</v>
      </c>
      <c r="O67" s="39">
        <v>19121.87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2"/>
        <v>22891.458015074222</v>
      </c>
      <c r="W67" s="159">
        <v>1.2</v>
      </c>
      <c r="X67" s="158">
        <f t="shared" si="0"/>
        <v>27469.749618089067</v>
      </c>
      <c r="Y67" s="181">
        <f t="shared" si="1"/>
        <v>649.40306425742483</v>
      </c>
      <c r="BP67" s="33"/>
      <c r="BQ67" s="41" t="s">
        <v>247</v>
      </c>
      <c r="BR67" s="34"/>
    </row>
    <row r="68" spans="1:70" s="3" customFormat="1" ht="18.75" x14ac:dyDescent="0.25">
      <c r="A68" s="42"/>
      <c r="B68" s="43"/>
      <c r="C68" s="44" t="s">
        <v>3504</v>
      </c>
      <c r="D68" s="45"/>
      <c r="E68" s="45"/>
      <c r="F68" s="45"/>
      <c r="G68" s="206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x14ac:dyDescent="0.25">
      <c r="A69" s="47"/>
      <c r="B69" s="48"/>
      <c r="C69" s="48"/>
      <c r="D69" s="48"/>
      <c r="E69" s="49" t="s">
        <v>3505</v>
      </c>
      <c r="F69" s="49"/>
      <c r="G69" s="213"/>
      <c r="H69" s="51"/>
      <c r="I69" s="17"/>
      <c r="J69" s="17"/>
      <c r="K69" s="17"/>
      <c r="L69" s="52">
        <v>120012.53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18.75" x14ac:dyDescent="0.25">
      <c r="A70" s="47"/>
      <c r="B70" s="48"/>
      <c r="C70" s="48"/>
      <c r="D70" s="48"/>
      <c r="E70" s="49" t="s">
        <v>3506</v>
      </c>
      <c r="F70" s="49"/>
      <c r="G70" s="213"/>
      <c r="H70" s="51"/>
      <c r="I70" s="17"/>
      <c r="J70" s="17"/>
      <c r="K70" s="17"/>
      <c r="L70" s="52">
        <v>63099.37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18.75" x14ac:dyDescent="0.25">
      <c r="A71" s="47"/>
      <c r="B71" s="48"/>
      <c r="C71" s="48"/>
      <c r="D71" s="48"/>
      <c r="E71" s="49" t="s">
        <v>47</v>
      </c>
      <c r="F71" s="49"/>
      <c r="G71" s="213"/>
      <c r="H71" s="51"/>
      <c r="I71" s="17"/>
      <c r="J71" s="17"/>
      <c r="K71" s="17"/>
      <c r="L71" s="52">
        <v>329618.99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  <c r="BR71" s="34"/>
    </row>
    <row r="72" spans="1:70" s="3" customFormat="1" ht="67.5" x14ac:dyDescent="0.25">
      <c r="A72" s="35" t="s">
        <v>142</v>
      </c>
      <c r="B72" s="36" t="s">
        <v>1287</v>
      </c>
      <c r="C72" s="316" t="s">
        <v>1288</v>
      </c>
      <c r="D72" s="316"/>
      <c r="E72" s="316"/>
      <c r="F72" s="35" t="s">
        <v>56</v>
      </c>
      <c r="G72" s="216">
        <v>0.4</v>
      </c>
      <c r="H72" s="39" t="s">
        <v>1289</v>
      </c>
      <c r="I72" s="39" t="s">
        <v>1290</v>
      </c>
      <c r="J72" s="39">
        <v>604.22</v>
      </c>
      <c r="K72" s="37" t="s">
        <v>42</v>
      </c>
      <c r="L72" s="39">
        <v>19546.650000000001</v>
      </c>
      <c r="M72" s="39">
        <v>17223.810000000001</v>
      </c>
      <c r="N72" s="40" t="s">
        <v>3507</v>
      </c>
      <c r="O72" s="39">
        <v>2068.85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2"/>
        <v>2476.6925470409701</v>
      </c>
      <c r="W72" s="159">
        <v>1.2</v>
      </c>
      <c r="X72" s="158">
        <f t="shared" si="0"/>
        <v>2972.0310564491642</v>
      </c>
      <c r="Y72" s="181">
        <f t="shared" si="1"/>
        <v>7430.0776411229099</v>
      </c>
      <c r="BP72" s="33"/>
      <c r="BQ72" s="41" t="s">
        <v>1288</v>
      </c>
      <c r="BR72" s="34"/>
    </row>
    <row r="73" spans="1:70" s="3" customFormat="1" ht="18.75" x14ac:dyDescent="0.25">
      <c r="A73" s="42"/>
      <c r="B73" s="43"/>
      <c r="C73" s="44" t="s">
        <v>251</v>
      </c>
      <c r="D73" s="45"/>
      <c r="E73" s="45"/>
      <c r="F73" s="45"/>
      <c r="G73" s="206"/>
      <c r="H73" s="45"/>
      <c r="I73" s="45"/>
      <c r="J73" s="45"/>
      <c r="K73" s="45"/>
      <c r="L73" s="45"/>
      <c r="M73" s="45"/>
      <c r="N73" s="45"/>
      <c r="O73" s="46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18.75" x14ac:dyDescent="0.25">
      <c r="A74" s="47"/>
      <c r="B74" s="48"/>
      <c r="C74" s="48"/>
      <c r="D74" s="48"/>
      <c r="E74" s="49" t="s">
        <v>3508</v>
      </c>
      <c r="F74" s="49"/>
      <c r="G74" s="213"/>
      <c r="H74" s="51"/>
      <c r="I74" s="17"/>
      <c r="J74" s="17"/>
      <c r="K74" s="17"/>
      <c r="L74" s="52">
        <v>16724.39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18.75" x14ac:dyDescent="0.25">
      <c r="A75" s="47"/>
      <c r="B75" s="48"/>
      <c r="C75" s="48"/>
      <c r="D75" s="48"/>
      <c r="E75" s="49" t="s">
        <v>3509</v>
      </c>
      <c r="F75" s="49"/>
      <c r="G75" s="213"/>
      <c r="H75" s="51"/>
      <c r="I75" s="17"/>
      <c r="J75" s="17"/>
      <c r="K75" s="17"/>
      <c r="L75" s="52">
        <v>8793.24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  <c r="BR75" s="34"/>
    </row>
    <row r="76" spans="1:70" s="3" customFormat="1" ht="18.75" x14ac:dyDescent="0.25">
      <c r="A76" s="47"/>
      <c r="B76" s="48"/>
      <c r="C76" s="48"/>
      <c r="D76" s="48"/>
      <c r="E76" s="49" t="s">
        <v>47</v>
      </c>
      <c r="F76" s="49"/>
      <c r="G76" s="213"/>
      <c r="H76" s="51"/>
      <c r="I76" s="17"/>
      <c r="J76" s="17"/>
      <c r="K76" s="17"/>
      <c r="L76" s="52">
        <v>45064.28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67.5" x14ac:dyDescent="0.25">
      <c r="A77" s="35" t="s">
        <v>1017</v>
      </c>
      <c r="B77" s="36" t="s">
        <v>81</v>
      </c>
      <c r="C77" s="316" t="s">
        <v>82</v>
      </c>
      <c r="D77" s="316"/>
      <c r="E77" s="316"/>
      <c r="F77" s="35" t="s">
        <v>56</v>
      </c>
      <c r="G77" s="216">
        <v>0.2</v>
      </c>
      <c r="H77" s="39" t="s">
        <v>83</v>
      </c>
      <c r="I77" s="39" t="s">
        <v>84</v>
      </c>
      <c r="J77" s="39">
        <v>412.35</v>
      </c>
      <c r="K77" s="37" t="s">
        <v>42</v>
      </c>
      <c r="L77" s="39">
        <v>8489.1</v>
      </c>
      <c r="M77" s="39">
        <v>7686.42</v>
      </c>
      <c r="N77" s="40" t="s">
        <v>3510</v>
      </c>
      <c r="O77" s="39">
        <v>705.94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2"/>
        <v>845.10541443705563</v>
      </c>
      <c r="W77" s="159">
        <v>1.2</v>
      </c>
      <c r="X77" s="158">
        <f t="shared" si="0"/>
        <v>1014.1264973244668</v>
      </c>
      <c r="Y77" s="181">
        <f t="shared" si="1"/>
        <v>5070.6324866223331</v>
      </c>
      <c r="BP77" s="33"/>
      <c r="BQ77" s="41" t="s">
        <v>82</v>
      </c>
      <c r="BR77" s="34"/>
    </row>
    <row r="78" spans="1:70" s="3" customFormat="1" ht="18.75" x14ac:dyDescent="0.25">
      <c r="A78" s="42"/>
      <c r="B78" s="43"/>
      <c r="C78" s="44" t="s">
        <v>1310</v>
      </c>
      <c r="D78" s="45"/>
      <c r="E78" s="45"/>
      <c r="F78" s="45"/>
      <c r="G78" s="206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18.75" x14ac:dyDescent="0.25">
      <c r="A79" s="47"/>
      <c r="B79" s="48"/>
      <c r="C79" s="48"/>
      <c r="D79" s="48"/>
      <c r="E79" s="49" t="s">
        <v>3511</v>
      </c>
      <c r="F79" s="49"/>
      <c r="G79" s="213"/>
      <c r="H79" s="51"/>
      <c r="I79" s="17"/>
      <c r="J79" s="17"/>
      <c r="K79" s="17"/>
      <c r="L79" s="52">
        <v>7460.76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  <c r="BR79" s="34"/>
    </row>
    <row r="80" spans="1:70" s="3" customFormat="1" ht="18.75" x14ac:dyDescent="0.25">
      <c r="A80" s="47"/>
      <c r="B80" s="48"/>
      <c r="C80" s="48"/>
      <c r="D80" s="48"/>
      <c r="E80" s="49" t="s">
        <v>3512</v>
      </c>
      <c r="F80" s="49"/>
      <c r="G80" s="213"/>
      <c r="H80" s="51"/>
      <c r="I80" s="17"/>
      <c r="J80" s="17"/>
      <c r="K80" s="17"/>
      <c r="L80" s="52">
        <v>3922.67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18.75" x14ac:dyDescent="0.25">
      <c r="A81" s="47"/>
      <c r="B81" s="48"/>
      <c r="C81" s="48"/>
      <c r="D81" s="48"/>
      <c r="E81" s="49" t="s">
        <v>47</v>
      </c>
      <c r="F81" s="49"/>
      <c r="G81" s="213"/>
      <c r="H81" s="51"/>
      <c r="I81" s="17"/>
      <c r="J81" s="17"/>
      <c r="K81" s="17"/>
      <c r="L81" s="52">
        <v>19872.53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  <c r="BR81" s="34"/>
    </row>
    <row r="82" spans="1:70" s="3" customFormat="1" ht="67.5" x14ac:dyDescent="0.25">
      <c r="A82" s="35" t="s">
        <v>1018</v>
      </c>
      <c r="B82" s="36" t="s">
        <v>1297</v>
      </c>
      <c r="C82" s="316" t="s">
        <v>1298</v>
      </c>
      <c r="D82" s="316"/>
      <c r="E82" s="316"/>
      <c r="F82" s="35" t="s">
        <v>56</v>
      </c>
      <c r="G82" s="216">
        <v>0.4</v>
      </c>
      <c r="H82" s="39" t="s">
        <v>1299</v>
      </c>
      <c r="I82" s="39" t="s">
        <v>1300</v>
      </c>
      <c r="J82" s="39">
        <v>367.19</v>
      </c>
      <c r="K82" s="37" t="s">
        <v>42</v>
      </c>
      <c r="L82" s="39">
        <v>13284.73</v>
      </c>
      <c r="M82" s="39">
        <v>11865.72</v>
      </c>
      <c r="N82" s="40" t="s">
        <v>3513</v>
      </c>
      <c r="O82" s="39">
        <v>1257.26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2"/>
        <v>1505.1098299503249</v>
      </c>
      <c r="W82" s="159">
        <v>1.2</v>
      </c>
      <c r="X82" s="158">
        <f t="shared" si="0"/>
        <v>1806.1317959403898</v>
      </c>
      <c r="Y82" s="181">
        <f t="shared" si="1"/>
        <v>4515.3294898509739</v>
      </c>
      <c r="BP82" s="33"/>
      <c r="BQ82" s="41" t="s">
        <v>1298</v>
      </c>
      <c r="BR82" s="34"/>
    </row>
    <row r="83" spans="1:70" s="3" customFormat="1" ht="18.75" x14ac:dyDescent="0.25">
      <c r="A83" s="42"/>
      <c r="B83" s="43"/>
      <c r="C83" s="44" t="s">
        <v>251</v>
      </c>
      <c r="D83" s="45"/>
      <c r="E83" s="45"/>
      <c r="F83" s="45"/>
      <c r="G83" s="206"/>
      <c r="H83" s="45"/>
      <c r="I83" s="45"/>
      <c r="J83" s="45"/>
      <c r="K83" s="45"/>
      <c r="L83" s="45"/>
      <c r="M83" s="45"/>
      <c r="N83" s="45"/>
      <c r="O83" s="46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18.75" x14ac:dyDescent="0.25">
      <c r="A84" s="47"/>
      <c r="B84" s="48"/>
      <c r="C84" s="48"/>
      <c r="D84" s="48"/>
      <c r="E84" s="49" t="s">
        <v>3514</v>
      </c>
      <c r="F84" s="49"/>
      <c r="G84" s="213"/>
      <c r="H84" s="51"/>
      <c r="I84" s="17"/>
      <c r="J84" s="17"/>
      <c r="K84" s="17"/>
      <c r="L84" s="52">
        <v>11517.19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18.75" x14ac:dyDescent="0.25">
      <c r="A85" s="47"/>
      <c r="B85" s="48"/>
      <c r="C85" s="48"/>
      <c r="D85" s="48"/>
      <c r="E85" s="49" t="s">
        <v>3515</v>
      </c>
      <c r="F85" s="49"/>
      <c r="G85" s="213"/>
      <c r="H85" s="51"/>
      <c r="I85" s="17"/>
      <c r="J85" s="17"/>
      <c r="K85" s="17"/>
      <c r="L85" s="52">
        <v>6055.43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18.75" x14ac:dyDescent="0.25">
      <c r="A86" s="47"/>
      <c r="B86" s="48"/>
      <c r="C86" s="48"/>
      <c r="D86" s="48"/>
      <c r="E86" s="49" t="s">
        <v>47</v>
      </c>
      <c r="F86" s="49"/>
      <c r="G86" s="213"/>
      <c r="H86" s="51"/>
      <c r="I86" s="17"/>
      <c r="J86" s="17"/>
      <c r="K86" s="17"/>
      <c r="L86" s="52">
        <v>30857.35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  <c r="BR86" s="34"/>
    </row>
    <row r="87" spans="1:70" s="3" customFormat="1" ht="67.5" x14ac:dyDescent="0.25">
      <c r="A87" s="35" t="s">
        <v>151</v>
      </c>
      <c r="B87" s="36" t="s">
        <v>1305</v>
      </c>
      <c r="C87" s="316" t="s">
        <v>1306</v>
      </c>
      <c r="D87" s="316"/>
      <c r="E87" s="316"/>
      <c r="F87" s="35" t="s">
        <v>56</v>
      </c>
      <c r="G87" s="216">
        <v>0.2</v>
      </c>
      <c r="H87" s="39" t="s">
        <v>1307</v>
      </c>
      <c r="I87" s="39" t="s">
        <v>1308</v>
      </c>
      <c r="J87" s="39">
        <v>302.85000000000002</v>
      </c>
      <c r="K87" s="37" t="s">
        <v>42</v>
      </c>
      <c r="L87" s="39">
        <v>5135.8599999999997</v>
      </c>
      <c r="M87" s="39">
        <v>4539.76</v>
      </c>
      <c r="N87" s="40" t="s">
        <v>1309</v>
      </c>
      <c r="O87" s="39">
        <v>518.48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2"/>
        <v>620.69050525161413</v>
      </c>
      <c r="W87" s="159">
        <v>1.2</v>
      </c>
      <c r="X87" s="158">
        <f t="shared" si="0"/>
        <v>744.82860630193693</v>
      </c>
      <c r="Y87" s="181">
        <f t="shared" si="1"/>
        <v>3724.1430315096845</v>
      </c>
      <c r="BP87" s="33"/>
      <c r="BQ87" s="41" t="s">
        <v>1306</v>
      </c>
      <c r="BR87" s="34"/>
    </row>
    <row r="88" spans="1:70" s="3" customFormat="1" ht="18.75" x14ac:dyDescent="0.25">
      <c r="A88" s="42"/>
      <c r="B88" s="43"/>
      <c r="C88" s="44" t="s">
        <v>1310</v>
      </c>
      <c r="D88" s="45"/>
      <c r="E88" s="45"/>
      <c r="F88" s="45"/>
      <c r="G88" s="206"/>
      <c r="H88" s="45"/>
      <c r="I88" s="45"/>
      <c r="J88" s="45"/>
      <c r="K88" s="45"/>
      <c r="L88" s="45"/>
      <c r="M88" s="45"/>
      <c r="N88" s="45"/>
      <c r="O88" s="46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/>
    </row>
    <row r="89" spans="1:70" s="3" customFormat="1" ht="18.75" x14ac:dyDescent="0.25">
      <c r="A89" s="47"/>
      <c r="B89" s="48"/>
      <c r="C89" s="48"/>
      <c r="D89" s="48"/>
      <c r="E89" s="49" t="s">
        <v>1311</v>
      </c>
      <c r="F89" s="49"/>
      <c r="G89" s="213"/>
      <c r="H89" s="51"/>
      <c r="I89" s="17"/>
      <c r="J89" s="17"/>
      <c r="K89" s="17"/>
      <c r="L89" s="52">
        <v>4407.28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18.75" x14ac:dyDescent="0.25">
      <c r="A90" s="47"/>
      <c r="B90" s="48"/>
      <c r="C90" s="48"/>
      <c r="D90" s="48"/>
      <c r="E90" s="49" t="s">
        <v>1312</v>
      </c>
      <c r="F90" s="49"/>
      <c r="G90" s="213"/>
      <c r="H90" s="51"/>
      <c r="I90" s="17"/>
      <c r="J90" s="17"/>
      <c r="K90" s="17"/>
      <c r="L90" s="52">
        <v>2317.23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18.75" x14ac:dyDescent="0.25">
      <c r="A91" s="47"/>
      <c r="B91" s="48"/>
      <c r="C91" s="48"/>
      <c r="D91" s="48"/>
      <c r="E91" s="49" t="s">
        <v>47</v>
      </c>
      <c r="F91" s="49"/>
      <c r="G91" s="213"/>
      <c r="H91" s="51"/>
      <c r="I91" s="17"/>
      <c r="J91" s="17"/>
      <c r="K91" s="17"/>
      <c r="L91" s="52">
        <v>11860.37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67.5" x14ac:dyDescent="0.25">
      <c r="A92" s="35" t="s">
        <v>156</v>
      </c>
      <c r="B92" s="36" t="s">
        <v>73</v>
      </c>
      <c r="C92" s="316" t="s">
        <v>74</v>
      </c>
      <c r="D92" s="316"/>
      <c r="E92" s="316"/>
      <c r="F92" s="35" t="s">
        <v>56</v>
      </c>
      <c r="G92" s="216">
        <v>1.8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38610.89</v>
      </c>
      <c r="M92" s="39">
        <v>34018.97</v>
      </c>
      <c r="N92" s="40" t="s">
        <v>3516</v>
      </c>
      <c r="O92" s="39">
        <v>4086.51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2"/>
        <v>4892.1037583238976</v>
      </c>
      <c r="W92" s="159">
        <v>1.2</v>
      </c>
      <c r="X92" s="158">
        <f t="shared" si="0"/>
        <v>5870.524509988677</v>
      </c>
      <c r="Y92" s="181">
        <f t="shared" si="1"/>
        <v>3261.4025055492648</v>
      </c>
      <c r="BP92" s="33"/>
      <c r="BQ92" s="41" t="s">
        <v>74</v>
      </c>
      <c r="BR92" s="34"/>
    </row>
    <row r="93" spans="1:70" s="3" customFormat="1" ht="18.75" x14ac:dyDescent="0.25">
      <c r="A93" s="42"/>
      <c r="B93" s="43"/>
      <c r="C93" s="44" t="s">
        <v>3517</v>
      </c>
      <c r="D93" s="45"/>
      <c r="E93" s="45"/>
      <c r="F93" s="45"/>
      <c r="G93" s="206"/>
      <c r="H93" s="45"/>
      <c r="I93" s="45"/>
      <c r="J93" s="45"/>
      <c r="K93" s="45"/>
      <c r="L93" s="45"/>
      <c r="M93" s="45"/>
      <c r="N93" s="45"/>
      <c r="O93" s="46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  <c r="BR93" s="34"/>
    </row>
    <row r="94" spans="1:70" s="3" customFormat="1" ht="18.75" x14ac:dyDescent="0.25">
      <c r="A94" s="47"/>
      <c r="B94" s="48"/>
      <c r="C94" s="48"/>
      <c r="D94" s="48"/>
      <c r="E94" s="49" t="s">
        <v>3518</v>
      </c>
      <c r="F94" s="49"/>
      <c r="G94" s="213"/>
      <c r="H94" s="51"/>
      <c r="I94" s="17"/>
      <c r="J94" s="17"/>
      <c r="K94" s="17"/>
      <c r="L94" s="52">
        <v>33020.57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18.75" x14ac:dyDescent="0.25">
      <c r="A95" s="47"/>
      <c r="B95" s="48"/>
      <c r="C95" s="48"/>
      <c r="D95" s="48"/>
      <c r="E95" s="49" t="s">
        <v>3519</v>
      </c>
      <c r="F95" s="49"/>
      <c r="G95" s="213"/>
      <c r="H95" s="51"/>
      <c r="I95" s="17"/>
      <c r="J95" s="17"/>
      <c r="K95" s="17"/>
      <c r="L95" s="52">
        <v>17361.330000000002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18.75" x14ac:dyDescent="0.25">
      <c r="A96" s="47"/>
      <c r="B96" s="48"/>
      <c r="C96" s="48"/>
      <c r="D96" s="48"/>
      <c r="E96" s="49" t="s">
        <v>47</v>
      </c>
      <c r="F96" s="49"/>
      <c r="G96" s="213"/>
      <c r="H96" s="51"/>
      <c r="I96" s="17"/>
      <c r="J96" s="17"/>
      <c r="K96" s="17"/>
      <c r="L96" s="52">
        <v>88992.79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67.5" x14ac:dyDescent="0.25">
      <c r="A97" s="35" t="s">
        <v>1019</v>
      </c>
      <c r="B97" s="36" t="s">
        <v>64</v>
      </c>
      <c r="C97" s="316" t="s">
        <v>65</v>
      </c>
      <c r="D97" s="316"/>
      <c r="E97" s="316"/>
      <c r="F97" s="35" t="s">
        <v>56</v>
      </c>
      <c r="G97" s="216">
        <v>0.6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11101.33</v>
      </c>
      <c r="M97" s="39">
        <v>10141.39</v>
      </c>
      <c r="N97" s="40" t="s">
        <v>3520</v>
      </c>
      <c r="O97" s="39">
        <v>831.11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ref="V97:V153" si="5">O97*P97*Q97*R97*S97*T97*U97</f>
        <v>994.95079042522195</v>
      </c>
      <c r="W97" s="159">
        <v>1.2</v>
      </c>
      <c r="X97" s="158">
        <f t="shared" ref="X97:X158" si="6">V97*W97</f>
        <v>1193.9409485102663</v>
      </c>
      <c r="Y97" s="181">
        <f t="shared" ref="Y97:Y158" si="7">X97/G97</f>
        <v>1989.9015808504439</v>
      </c>
      <c r="BP97" s="33"/>
      <c r="BQ97" s="41" t="s">
        <v>65</v>
      </c>
      <c r="BR97" s="34"/>
    </row>
    <row r="98" spans="1:70" s="3" customFormat="1" ht="18.75" x14ac:dyDescent="0.25">
      <c r="A98" s="42"/>
      <c r="B98" s="43"/>
      <c r="C98" s="44" t="s">
        <v>1069</v>
      </c>
      <c r="D98" s="45"/>
      <c r="E98" s="45"/>
      <c r="F98" s="45"/>
      <c r="G98" s="206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  <c r="BR98" s="34"/>
    </row>
    <row r="99" spans="1:70" s="3" customFormat="1" ht="18.75" x14ac:dyDescent="0.25">
      <c r="A99" s="47"/>
      <c r="B99" s="48"/>
      <c r="C99" s="48"/>
      <c r="D99" s="48"/>
      <c r="E99" s="49" t="s">
        <v>3521</v>
      </c>
      <c r="F99" s="49"/>
      <c r="G99" s="213"/>
      <c r="H99" s="51"/>
      <c r="I99" s="17"/>
      <c r="J99" s="17"/>
      <c r="K99" s="17"/>
      <c r="L99" s="52">
        <v>9840.92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18.75" x14ac:dyDescent="0.25">
      <c r="A100" s="47"/>
      <c r="B100" s="48"/>
      <c r="C100" s="48"/>
      <c r="D100" s="48"/>
      <c r="E100" s="49" t="s">
        <v>3522</v>
      </c>
      <c r="F100" s="49"/>
      <c r="G100" s="213"/>
      <c r="H100" s="51"/>
      <c r="I100" s="17"/>
      <c r="J100" s="17"/>
      <c r="K100" s="17"/>
      <c r="L100" s="52">
        <v>5174.09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x14ac:dyDescent="0.25">
      <c r="A101" s="47"/>
      <c r="B101" s="48"/>
      <c r="C101" s="48"/>
      <c r="D101" s="48"/>
      <c r="E101" s="49" t="s">
        <v>47</v>
      </c>
      <c r="F101" s="49"/>
      <c r="G101" s="213"/>
      <c r="H101" s="51"/>
      <c r="I101" s="17"/>
      <c r="J101" s="17"/>
      <c r="K101" s="17"/>
      <c r="L101" s="52">
        <v>26116.34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7.5" x14ac:dyDescent="0.25">
      <c r="A102" s="35" t="s">
        <v>1020</v>
      </c>
      <c r="B102" s="36" t="s">
        <v>54</v>
      </c>
      <c r="C102" s="316" t="s">
        <v>55</v>
      </c>
      <c r="D102" s="316"/>
      <c r="E102" s="316"/>
      <c r="F102" s="35" t="s">
        <v>56</v>
      </c>
      <c r="G102" s="215">
        <v>2.14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19684.03</v>
      </c>
      <c r="M102" s="39">
        <v>17512.169999999998</v>
      </c>
      <c r="N102" s="40" t="s">
        <v>3523</v>
      </c>
      <c r="O102" s="39">
        <v>2096.54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5"/>
        <v>2509.841212544783</v>
      </c>
      <c r="W102" s="159">
        <v>1.2</v>
      </c>
      <c r="X102" s="158">
        <f t="shared" si="6"/>
        <v>3011.8094550537394</v>
      </c>
      <c r="Y102" s="181">
        <f t="shared" si="7"/>
        <v>1407.3875958195042</v>
      </c>
      <c r="BP102" s="33"/>
      <c r="BQ102" s="41" t="s">
        <v>55</v>
      </c>
      <c r="BR102" s="34"/>
    </row>
    <row r="103" spans="1:70" s="3" customFormat="1" ht="18.75" x14ac:dyDescent="0.25">
      <c r="A103" s="42"/>
      <c r="B103" s="43"/>
      <c r="C103" s="44" t="s">
        <v>3524</v>
      </c>
      <c r="D103" s="45"/>
      <c r="E103" s="45"/>
      <c r="F103" s="45"/>
      <c r="G103" s="206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  <c r="BR103" s="34"/>
    </row>
    <row r="104" spans="1:70" s="3" customFormat="1" ht="18.75" x14ac:dyDescent="0.25">
      <c r="A104" s="47"/>
      <c r="B104" s="48"/>
      <c r="C104" s="48"/>
      <c r="D104" s="48"/>
      <c r="E104" s="49" t="s">
        <v>3525</v>
      </c>
      <c r="F104" s="49"/>
      <c r="G104" s="213"/>
      <c r="H104" s="51"/>
      <c r="I104" s="17"/>
      <c r="J104" s="17"/>
      <c r="K104" s="17"/>
      <c r="L104" s="52">
        <v>17000.25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/>
    </row>
    <row r="105" spans="1:70" s="3" customFormat="1" ht="18.75" x14ac:dyDescent="0.25">
      <c r="A105" s="47"/>
      <c r="B105" s="48"/>
      <c r="C105" s="48"/>
      <c r="D105" s="48"/>
      <c r="E105" s="49" t="s">
        <v>3526</v>
      </c>
      <c r="F105" s="49"/>
      <c r="G105" s="213"/>
      <c r="H105" s="51"/>
      <c r="I105" s="17"/>
      <c r="J105" s="17"/>
      <c r="K105" s="17"/>
      <c r="L105" s="52">
        <v>8938.2800000000007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18.75" x14ac:dyDescent="0.25">
      <c r="A106" s="47"/>
      <c r="B106" s="48"/>
      <c r="C106" s="48"/>
      <c r="D106" s="48"/>
      <c r="E106" s="49" t="s">
        <v>47</v>
      </c>
      <c r="F106" s="49"/>
      <c r="G106" s="213"/>
      <c r="H106" s="51"/>
      <c r="I106" s="17"/>
      <c r="J106" s="17"/>
      <c r="K106" s="17"/>
      <c r="L106" s="52">
        <v>45622.559999999998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/>
    </row>
    <row r="107" spans="1:70" s="3" customFormat="1" ht="68.25" x14ac:dyDescent="0.25">
      <c r="A107" s="35" t="s">
        <v>171</v>
      </c>
      <c r="B107" s="36" t="s">
        <v>1325</v>
      </c>
      <c r="C107" s="316" t="s">
        <v>3527</v>
      </c>
      <c r="D107" s="316"/>
      <c r="E107" s="316"/>
      <c r="F107" s="35" t="s">
        <v>265</v>
      </c>
      <c r="G107" s="216">
        <v>224.4</v>
      </c>
      <c r="H107" s="39">
        <v>471.01</v>
      </c>
      <c r="I107" s="39"/>
      <c r="J107" s="39">
        <v>471.01</v>
      </c>
      <c r="K107" s="37" t="s">
        <v>42</v>
      </c>
      <c r="L107" s="39">
        <v>904746.15</v>
      </c>
      <c r="M107" s="39"/>
      <c r="N107" s="40"/>
      <c r="O107" s="39">
        <v>904746.15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5"/>
        <v>1083103.1958184554</v>
      </c>
      <c r="W107" s="159">
        <v>1.2</v>
      </c>
      <c r="X107" s="158">
        <f t="shared" si="6"/>
        <v>1299723.8349821465</v>
      </c>
      <c r="Y107" s="181">
        <f t="shared" si="7"/>
        <v>5791.9956995639322</v>
      </c>
      <c r="BP107" s="33"/>
      <c r="BQ107" s="41" t="s">
        <v>3527</v>
      </c>
      <c r="BR107" s="34"/>
    </row>
    <row r="108" spans="1:70" s="3" customFormat="1" ht="18.75" x14ac:dyDescent="0.25">
      <c r="A108" s="42"/>
      <c r="B108" s="43"/>
      <c r="C108" s="44" t="s">
        <v>3528</v>
      </c>
      <c r="D108" s="45"/>
      <c r="E108" s="45"/>
      <c r="F108" s="45"/>
      <c r="G108" s="206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  <c r="BR108" s="34"/>
    </row>
    <row r="109" spans="1:70" s="3" customFormat="1" ht="68.25" x14ac:dyDescent="0.25">
      <c r="A109" s="35" t="s">
        <v>181</v>
      </c>
      <c r="B109" s="36" t="s">
        <v>1325</v>
      </c>
      <c r="C109" s="316" t="s">
        <v>3529</v>
      </c>
      <c r="D109" s="316"/>
      <c r="E109" s="316"/>
      <c r="F109" s="35" t="s">
        <v>265</v>
      </c>
      <c r="G109" s="212">
        <v>357</v>
      </c>
      <c r="H109" s="39">
        <v>339.42</v>
      </c>
      <c r="I109" s="39"/>
      <c r="J109" s="39">
        <v>339.42</v>
      </c>
      <c r="K109" s="37" t="s">
        <v>42</v>
      </c>
      <c r="L109" s="39">
        <v>1037240.37</v>
      </c>
      <c r="M109" s="39"/>
      <c r="N109" s="40"/>
      <c r="O109" s="39">
        <v>1037240.37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5"/>
        <v>1241716.651216385</v>
      </c>
      <c r="W109" s="159">
        <v>1.2</v>
      </c>
      <c r="X109" s="158">
        <f t="shared" si="6"/>
        <v>1490059.9814596619</v>
      </c>
      <c r="Y109" s="181">
        <f t="shared" si="7"/>
        <v>4173.837483080285</v>
      </c>
      <c r="BP109" s="33"/>
      <c r="BQ109" s="41" t="s">
        <v>3529</v>
      </c>
      <c r="BR109" s="34"/>
    </row>
    <row r="110" spans="1:70" s="3" customFormat="1" ht="18.75" x14ac:dyDescent="0.25">
      <c r="A110" s="42"/>
      <c r="B110" s="43"/>
      <c r="C110" s="44" t="s">
        <v>749</v>
      </c>
      <c r="D110" s="45"/>
      <c r="E110" s="45"/>
      <c r="F110" s="45"/>
      <c r="G110" s="206"/>
      <c r="H110" s="45"/>
      <c r="I110" s="45"/>
      <c r="J110" s="45"/>
      <c r="K110" s="45"/>
      <c r="L110" s="45"/>
      <c r="M110" s="45"/>
      <c r="N110" s="45"/>
      <c r="O110" s="46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  <c r="BR110" s="34"/>
    </row>
    <row r="111" spans="1:70" s="3" customFormat="1" ht="68.25" x14ac:dyDescent="0.25">
      <c r="A111" s="35" t="s">
        <v>185</v>
      </c>
      <c r="B111" s="36" t="s">
        <v>1325</v>
      </c>
      <c r="C111" s="316" t="s">
        <v>2408</v>
      </c>
      <c r="D111" s="316"/>
      <c r="E111" s="316"/>
      <c r="F111" s="35" t="s">
        <v>265</v>
      </c>
      <c r="G111" s="216">
        <v>423.3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1022826.9</v>
      </c>
      <c r="M111" s="39"/>
      <c r="N111" s="40"/>
      <c r="O111" s="39">
        <v>1022826.9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5"/>
        <v>1224461.783185354</v>
      </c>
      <c r="W111" s="159">
        <v>1.2</v>
      </c>
      <c r="X111" s="158">
        <f t="shared" si="6"/>
        <v>1469354.1398224246</v>
      </c>
      <c r="Y111" s="181">
        <f t="shared" si="7"/>
        <v>3471.1886128571336</v>
      </c>
      <c r="BP111" s="33"/>
      <c r="BQ111" s="41" t="s">
        <v>2408</v>
      </c>
      <c r="BR111" s="34"/>
    </row>
    <row r="112" spans="1:70" s="3" customFormat="1" ht="18.75" x14ac:dyDescent="0.25">
      <c r="A112" s="42"/>
      <c r="B112" s="43"/>
      <c r="C112" s="44" t="s">
        <v>3530</v>
      </c>
      <c r="D112" s="45"/>
      <c r="E112" s="45"/>
      <c r="F112" s="45"/>
      <c r="G112" s="206"/>
      <c r="H112" s="45"/>
      <c r="I112" s="45"/>
      <c r="J112" s="45"/>
      <c r="K112" s="45"/>
      <c r="L112" s="45"/>
      <c r="M112" s="45"/>
      <c r="N112" s="45"/>
      <c r="O112" s="46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  <c r="BR112" s="34"/>
    </row>
    <row r="113" spans="1:70" s="3" customFormat="1" ht="68.25" x14ac:dyDescent="0.25">
      <c r="A113" s="35" t="s">
        <v>187</v>
      </c>
      <c r="B113" s="36" t="s">
        <v>1325</v>
      </c>
      <c r="C113" s="316" t="s">
        <v>2409</v>
      </c>
      <c r="D113" s="316"/>
      <c r="E113" s="316"/>
      <c r="F113" s="35" t="s">
        <v>265</v>
      </c>
      <c r="G113" s="216">
        <v>933.3</v>
      </c>
      <c r="H113" s="39">
        <v>175.26</v>
      </c>
      <c r="I113" s="39"/>
      <c r="J113" s="39">
        <v>175.26</v>
      </c>
      <c r="K113" s="37" t="s">
        <v>42</v>
      </c>
      <c r="L113" s="39">
        <v>1400160.55</v>
      </c>
      <c r="M113" s="39"/>
      <c r="N113" s="40"/>
      <c r="O113" s="39">
        <v>1400160.55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5"/>
        <v>1676181.066218327</v>
      </c>
      <c r="W113" s="159">
        <v>1.2</v>
      </c>
      <c r="X113" s="158">
        <f t="shared" si="6"/>
        <v>2011417.2794619924</v>
      </c>
      <c r="Y113" s="181">
        <f t="shared" si="7"/>
        <v>2155.1669125275821</v>
      </c>
      <c r="BP113" s="33"/>
      <c r="BQ113" s="41" t="s">
        <v>2409</v>
      </c>
      <c r="BR113" s="34"/>
    </row>
    <row r="114" spans="1:70" s="3" customFormat="1" ht="18.75" x14ac:dyDescent="0.25">
      <c r="A114" s="42"/>
      <c r="B114" s="43"/>
      <c r="C114" s="44" t="s">
        <v>2916</v>
      </c>
      <c r="D114" s="45"/>
      <c r="E114" s="45"/>
      <c r="F114" s="45"/>
      <c r="G114" s="206"/>
      <c r="H114" s="45"/>
      <c r="I114" s="45"/>
      <c r="J114" s="45"/>
      <c r="K114" s="45"/>
      <c r="L114" s="45"/>
      <c r="M114" s="45"/>
      <c r="N114" s="45"/>
      <c r="O114" s="46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  <c r="BR114" s="34"/>
    </row>
    <row r="115" spans="1:70" s="3" customFormat="1" ht="68.25" x14ac:dyDescent="0.25">
      <c r="A115" s="35" t="s">
        <v>196</v>
      </c>
      <c r="B115" s="36" t="s">
        <v>2410</v>
      </c>
      <c r="C115" s="316" t="s">
        <v>2411</v>
      </c>
      <c r="D115" s="316"/>
      <c r="E115" s="316"/>
      <c r="F115" s="35" t="s">
        <v>265</v>
      </c>
      <c r="G115" s="212">
        <v>867</v>
      </c>
      <c r="H115" s="39">
        <v>118.59</v>
      </c>
      <c r="I115" s="39"/>
      <c r="J115" s="39">
        <v>118.59</v>
      </c>
      <c r="K115" s="37" t="s">
        <v>42</v>
      </c>
      <c r="L115" s="39">
        <v>880118.06</v>
      </c>
      <c r="M115" s="39"/>
      <c r="N115" s="40"/>
      <c r="O115" s="39">
        <v>880118.06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5"/>
        <v>1053620.0496498814</v>
      </c>
      <c r="W115" s="159">
        <v>1.2</v>
      </c>
      <c r="X115" s="158">
        <f t="shared" si="6"/>
        <v>1264344.0595798576</v>
      </c>
      <c r="Y115" s="181">
        <f t="shared" si="7"/>
        <v>1458.2976465742302</v>
      </c>
      <c r="BP115" s="33"/>
      <c r="BQ115" s="41" t="s">
        <v>2411</v>
      </c>
      <c r="BR115" s="34"/>
    </row>
    <row r="116" spans="1:70" s="3" customFormat="1" ht="18.75" x14ac:dyDescent="0.25">
      <c r="A116" s="42"/>
      <c r="B116" s="43"/>
      <c r="C116" s="44" t="s">
        <v>3531</v>
      </c>
      <c r="D116" s="45"/>
      <c r="E116" s="45"/>
      <c r="F116" s="45"/>
      <c r="G116" s="206"/>
      <c r="H116" s="45"/>
      <c r="I116" s="45"/>
      <c r="J116" s="45"/>
      <c r="K116" s="45"/>
      <c r="L116" s="45"/>
      <c r="M116" s="45"/>
      <c r="N116" s="45"/>
      <c r="O116" s="46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68.25" x14ac:dyDescent="0.25">
      <c r="A117" s="35" t="s">
        <v>198</v>
      </c>
      <c r="B117" s="36" t="s">
        <v>1338</v>
      </c>
      <c r="C117" s="316" t="s">
        <v>2413</v>
      </c>
      <c r="D117" s="316"/>
      <c r="E117" s="316"/>
      <c r="F117" s="35" t="s">
        <v>265</v>
      </c>
      <c r="G117" s="212">
        <v>255</v>
      </c>
      <c r="H117" s="39">
        <v>76.42</v>
      </c>
      <c r="I117" s="39"/>
      <c r="J117" s="39">
        <v>76.42</v>
      </c>
      <c r="K117" s="37" t="s">
        <v>42</v>
      </c>
      <c r="L117" s="39">
        <v>166809.57999999999</v>
      </c>
      <c r="M117" s="39"/>
      <c r="N117" s="40"/>
      <c r="O117" s="39">
        <v>166809.57999999999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5"/>
        <v>199693.57061219247</v>
      </c>
      <c r="W117" s="159">
        <v>1.2</v>
      </c>
      <c r="X117" s="158">
        <f t="shared" si="6"/>
        <v>239632.28473463096</v>
      </c>
      <c r="Y117" s="181">
        <f t="shared" si="7"/>
        <v>939.73444993972919</v>
      </c>
      <c r="BP117" s="33"/>
      <c r="BQ117" s="41" t="s">
        <v>2413</v>
      </c>
      <c r="BR117" s="34"/>
    </row>
    <row r="118" spans="1:70" s="3" customFormat="1" ht="18.75" x14ac:dyDescent="0.25">
      <c r="A118" s="42"/>
      <c r="B118" s="43"/>
      <c r="C118" s="44" t="s">
        <v>1342</v>
      </c>
      <c r="D118" s="45"/>
      <c r="E118" s="45"/>
      <c r="F118" s="45"/>
      <c r="G118" s="206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8.25" x14ac:dyDescent="0.25">
      <c r="A119" s="35" t="s">
        <v>200</v>
      </c>
      <c r="B119" s="36" t="s">
        <v>2415</v>
      </c>
      <c r="C119" s="316" t="s">
        <v>2416</v>
      </c>
      <c r="D119" s="316"/>
      <c r="E119" s="316"/>
      <c r="F119" s="35" t="s">
        <v>265</v>
      </c>
      <c r="G119" s="212">
        <v>714</v>
      </c>
      <c r="H119" s="39">
        <v>46.5</v>
      </c>
      <c r="I119" s="39"/>
      <c r="J119" s="39">
        <v>46.5</v>
      </c>
      <c r="K119" s="37" t="s">
        <v>42</v>
      </c>
      <c r="L119" s="39">
        <v>284200.56</v>
      </c>
      <c r="M119" s="39"/>
      <c r="N119" s="40"/>
      <c r="O119" s="39">
        <v>284200.56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5"/>
        <v>340226.41023605864</v>
      </c>
      <c r="W119" s="159">
        <v>1.2</v>
      </c>
      <c r="X119" s="158">
        <f t="shared" si="6"/>
        <v>408271.69228327036</v>
      </c>
      <c r="Y119" s="181">
        <f t="shared" si="7"/>
        <v>571.80909283371193</v>
      </c>
      <c r="BP119" s="33"/>
      <c r="BQ119" s="41" t="s">
        <v>2416</v>
      </c>
      <c r="BR119" s="34"/>
    </row>
    <row r="120" spans="1:70" s="3" customFormat="1" ht="18.75" x14ac:dyDescent="0.25">
      <c r="A120" s="42"/>
      <c r="B120" s="43"/>
      <c r="C120" s="44" t="s">
        <v>278</v>
      </c>
      <c r="D120" s="45"/>
      <c r="E120" s="45"/>
      <c r="F120" s="45"/>
      <c r="G120" s="206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  <c r="BR120" s="34"/>
    </row>
    <row r="121" spans="1:70" s="3" customFormat="1" ht="68.25" x14ac:dyDescent="0.25">
      <c r="A121" s="35" t="s">
        <v>202</v>
      </c>
      <c r="B121" s="36" t="s">
        <v>1347</v>
      </c>
      <c r="C121" s="316" t="s">
        <v>2418</v>
      </c>
      <c r="D121" s="316"/>
      <c r="E121" s="316"/>
      <c r="F121" s="35" t="s">
        <v>265</v>
      </c>
      <c r="G121" s="212">
        <v>1581</v>
      </c>
      <c r="H121" s="39">
        <v>35.549999999999997</v>
      </c>
      <c r="I121" s="39"/>
      <c r="J121" s="39">
        <v>35.549999999999997</v>
      </c>
      <c r="K121" s="37" t="s">
        <v>42</v>
      </c>
      <c r="L121" s="39">
        <v>481110.95</v>
      </c>
      <c r="M121" s="39"/>
      <c r="N121" s="40"/>
      <c r="O121" s="39">
        <v>481110.95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5"/>
        <v>575954.71115102642</v>
      </c>
      <c r="W121" s="159">
        <v>1.2</v>
      </c>
      <c r="X121" s="158">
        <f t="shared" si="6"/>
        <v>691145.65338123171</v>
      </c>
      <c r="Y121" s="181">
        <f t="shared" si="7"/>
        <v>437.15727601595933</v>
      </c>
      <c r="BP121" s="33"/>
      <c r="BQ121" s="41" t="s">
        <v>2418</v>
      </c>
      <c r="BR121" s="34"/>
    </row>
    <row r="122" spans="1:70" s="3" customFormat="1" ht="18.75" x14ac:dyDescent="0.25">
      <c r="A122" s="42"/>
      <c r="B122" s="43"/>
      <c r="C122" s="44" t="s">
        <v>3532</v>
      </c>
      <c r="D122" s="45"/>
      <c r="E122" s="45"/>
      <c r="F122" s="45"/>
      <c r="G122" s="206"/>
      <c r="H122" s="45"/>
      <c r="I122" s="45"/>
      <c r="J122" s="45"/>
      <c r="K122" s="45"/>
      <c r="L122" s="45"/>
      <c r="M122" s="45"/>
      <c r="N122" s="45"/>
      <c r="O122" s="46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68.25" x14ac:dyDescent="0.25">
      <c r="A123" s="35" t="s">
        <v>211</v>
      </c>
      <c r="B123" s="36" t="s">
        <v>1347</v>
      </c>
      <c r="C123" s="316" t="s">
        <v>3533</v>
      </c>
      <c r="D123" s="316"/>
      <c r="E123" s="316"/>
      <c r="F123" s="35" t="s">
        <v>265</v>
      </c>
      <c r="G123" s="216">
        <v>20.399999999999999</v>
      </c>
      <c r="H123" s="39">
        <v>232.08</v>
      </c>
      <c r="I123" s="39"/>
      <c r="J123" s="39">
        <v>232.08</v>
      </c>
      <c r="K123" s="37" t="s">
        <v>42</v>
      </c>
      <c r="L123" s="39">
        <v>40526.74</v>
      </c>
      <c r="M123" s="39"/>
      <c r="N123" s="40"/>
      <c r="O123" s="39">
        <v>40526.74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5"/>
        <v>48515.975016974233</v>
      </c>
      <c r="W123" s="159">
        <v>1.2</v>
      </c>
      <c r="X123" s="158">
        <f t="shared" si="6"/>
        <v>58219.170020369078</v>
      </c>
      <c r="Y123" s="181">
        <f t="shared" si="7"/>
        <v>2853.8808833514254</v>
      </c>
      <c r="BP123" s="33"/>
      <c r="BQ123" s="41" t="s">
        <v>3533</v>
      </c>
      <c r="BR123" s="34"/>
    </row>
    <row r="124" spans="1:70" s="3" customFormat="1" ht="18.75" x14ac:dyDescent="0.25">
      <c r="A124" s="42"/>
      <c r="B124" s="43"/>
      <c r="C124" s="44" t="s">
        <v>266</v>
      </c>
      <c r="D124" s="45"/>
      <c r="E124" s="45"/>
      <c r="F124" s="45"/>
      <c r="G124" s="206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  <c r="BR124" s="34"/>
    </row>
    <row r="125" spans="1:70" s="3" customFormat="1" ht="68.25" x14ac:dyDescent="0.25">
      <c r="A125" s="35" t="s">
        <v>213</v>
      </c>
      <c r="B125" s="36" t="s">
        <v>1347</v>
      </c>
      <c r="C125" s="316" t="s">
        <v>2681</v>
      </c>
      <c r="D125" s="316"/>
      <c r="E125" s="316"/>
      <c r="F125" s="35" t="s">
        <v>265</v>
      </c>
      <c r="G125" s="212">
        <v>612</v>
      </c>
      <c r="H125" s="39">
        <v>205.49</v>
      </c>
      <c r="I125" s="39"/>
      <c r="J125" s="39">
        <v>205.49</v>
      </c>
      <c r="K125" s="37" t="s">
        <v>42</v>
      </c>
      <c r="L125" s="39">
        <v>1076504.57</v>
      </c>
      <c r="M125" s="39"/>
      <c r="N125" s="40"/>
      <c r="O125" s="39">
        <v>1076504.57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1288721.1955311133</v>
      </c>
      <c r="W125" s="159">
        <v>1.2</v>
      </c>
      <c r="X125" s="158">
        <f t="shared" si="6"/>
        <v>1546465.4346373358</v>
      </c>
      <c r="Y125" s="181">
        <f t="shared" si="7"/>
        <v>2526.9043049629672</v>
      </c>
      <c r="BP125" s="33"/>
      <c r="BQ125" s="41" t="s">
        <v>2681</v>
      </c>
      <c r="BR125" s="34"/>
    </row>
    <row r="126" spans="1:70" s="3" customFormat="1" ht="18.75" x14ac:dyDescent="0.25">
      <c r="A126" s="42"/>
      <c r="B126" s="43"/>
      <c r="C126" s="44" t="s">
        <v>1344</v>
      </c>
      <c r="D126" s="45"/>
      <c r="E126" s="45"/>
      <c r="F126" s="45"/>
      <c r="G126" s="206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  <c r="BR126" s="34"/>
    </row>
    <row r="127" spans="1:70" s="3" customFormat="1" ht="68.25" x14ac:dyDescent="0.25">
      <c r="A127" s="35" t="s">
        <v>215</v>
      </c>
      <c r="B127" s="36" t="s">
        <v>1347</v>
      </c>
      <c r="C127" s="316" t="s">
        <v>3534</v>
      </c>
      <c r="D127" s="316"/>
      <c r="E127" s="316"/>
      <c r="F127" s="35" t="s">
        <v>265</v>
      </c>
      <c r="G127" s="216">
        <v>535.5</v>
      </c>
      <c r="H127" s="39">
        <v>152.19999999999999</v>
      </c>
      <c r="I127" s="39"/>
      <c r="J127" s="39">
        <v>152.19999999999999</v>
      </c>
      <c r="K127" s="37" t="s">
        <v>42</v>
      </c>
      <c r="L127" s="39">
        <v>697666.54</v>
      </c>
      <c r="M127" s="39"/>
      <c r="N127" s="40"/>
      <c r="O127" s="39">
        <v>697666.54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5"/>
        <v>835200.96669060644</v>
      </c>
      <c r="W127" s="159">
        <v>1.2</v>
      </c>
      <c r="X127" s="158">
        <f t="shared" si="6"/>
        <v>1002241.1600287277</v>
      </c>
      <c r="Y127" s="181">
        <f t="shared" si="7"/>
        <v>1871.5988049089219</v>
      </c>
      <c r="BP127" s="33"/>
      <c r="BQ127" s="41" t="s">
        <v>3534</v>
      </c>
      <c r="BR127" s="34"/>
    </row>
    <row r="128" spans="1:70" s="3" customFormat="1" ht="18.75" x14ac:dyDescent="0.25">
      <c r="A128" s="42"/>
      <c r="B128" s="43"/>
      <c r="C128" s="44" t="s">
        <v>3535</v>
      </c>
      <c r="D128" s="45"/>
      <c r="E128" s="45"/>
      <c r="F128" s="45"/>
      <c r="G128" s="206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68.25" x14ac:dyDescent="0.25">
      <c r="A129" s="35" t="s">
        <v>217</v>
      </c>
      <c r="B129" s="36" t="s">
        <v>1347</v>
      </c>
      <c r="C129" s="316" t="s">
        <v>3536</v>
      </c>
      <c r="D129" s="316"/>
      <c r="E129" s="316"/>
      <c r="F129" s="35" t="s">
        <v>265</v>
      </c>
      <c r="G129" s="216">
        <v>132.6</v>
      </c>
      <c r="H129" s="39">
        <v>106.14</v>
      </c>
      <c r="I129" s="39"/>
      <c r="J129" s="39">
        <v>106.14</v>
      </c>
      <c r="K129" s="37" t="s">
        <v>42</v>
      </c>
      <c r="L129" s="39">
        <v>120474.84</v>
      </c>
      <c r="M129" s="39"/>
      <c r="N129" s="40"/>
      <c r="O129" s="39">
        <v>120474.84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5"/>
        <v>144224.63607025804</v>
      </c>
      <c r="W129" s="159">
        <v>1.2</v>
      </c>
      <c r="X129" s="158">
        <f t="shared" si="6"/>
        <v>173069.56328430964</v>
      </c>
      <c r="Y129" s="181">
        <f t="shared" si="7"/>
        <v>1305.2003264276746</v>
      </c>
      <c r="BP129" s="33"/>
      <c r="BQ129" s="41" t="s">
        <v>3536</v>
      </c>
      <c r="BR129" s="34"/>
    </row>
    <row r="130" spans="1:70" s="3" customFormat="1" ht="18.75" x14ac:dyDescent="0.25">
      <c r="A130" s="42"/>
      <c r="B130" s="43"/>
      <c r="C130" s="44" t="s">
        <v>2178</v>
      </c>
      <c r="D130" s="45"/>
      <c r="E130" s="45"/>
      <c r="F130" s="45"/>
      <c r="G130" s="206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  <c r="BR130" s="34"/>
    </row>
    <row r="131" spans="1:70" s="3" customFormat="1" ht="68.25" x14ac:dyDescent="0.25">
      <c r="A131" s="35" t="s">
        <v>219</v>
      </c>
      <c r="B131" s="36" t="s">
        <v>2682</v>
      </c>
      <c r="C131" s="316" t="s">
        <v>2683</v>
      </c>
      <c r="D131" s="316"/>
      <c r="E131" s="316"/>
      <c r="F131" s="35" t="s">
        <v>265</v>
      </c>
      <c r="G131" s="212">
        <v>51</v>
      </c>
      <c r="H131" s="39">
        <v>47.4</v>
      </c>
      <c r="I131" s="39"/>
      <c r="J131" s="39">
        <v>47.4</v>
      </c>
      <c r="K131" s="37" t="s">
        <v>42</v>
      </c>
      <c r="L131" s="39">
        <v>20692.939999999999</v>
      </c>
      <c r="M131" s="39"/>
      <c r="N131" s="40"/>
      <c r="O131" s="39">
        <v>20692.939999999999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5"/>
        <v>24772.240749385397</v>
      </c>
      <c r="W131" s="159">
        <v>1.2</v>
      </c>
      <c r="X131" s="158">
        <f t="shared" si="6"/>
        <v>29726.688899262474</v>
      </c>
      <c r="Y131" s="181">
        <f t="shared" si="7"/>
        <v>582.87625292671521</v>
      </c>
      <c r="BP131" s="33"/>
      <c r="BQ131" s="41" t="s">
        <v>2683</v>
      </c>
      <c r="BR131" s="34"/>
    </row>
    <row r="132" spans="1:70" s="3" customFormat="1" ht="18.75" x14ac:dyDescent="0.25">
      <c r="A132" s="42"/>
      <c r="B132" s="43"/>
      <c r="C132" s="44" t="s">
        <v>287</v>
      </c>
      <c r="D132" s="45"/>
      <c r="E132" s="45"/>
      <c r="F132" s="45"/>
      <c r="G132" s="206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  <c r="BR132" s="34"/>
    </row>
    <row r="133" spans="1:70" s="3" customFormat="1" ht="68.25" x14ac:dyDescent="0.25">
      <c r="A133" s="35" t="s">
        <v>221</v>
      </c>
      <c r="B133" s="36" t="s">
        <v>1347</v>
      </c>
      <c r="C133" s="316" t="s">
        <v>2686</v>
      </c>
      <c r="D133" s="316"/>
      <c r="E133" s="316"/>
      <c r="F133" s="35" t="s">
        <v>265</v>
      </c>
      <c r="G133" s="212">
        <v>561</v>
      </c>
      <c r="H133" s="39">
        <v>72.33</v>
      </c>
      <c r="I133" s="39"/>
      <c r="J133" s="39">
        <v>72.33</v>
      </c>
      <c r="K133" s="37" t="s">
        <v>42</v>
      </c>
      <c r="L133" s="39">
        <v>347340.23</v>
      </c>
      <c r="M133" s="39"/>
      <c r="N133" s="40"/>
      <c r="O133" s="39">
        <v>347340.23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5"/>
        <v>415813.11304758507</v>
      </c>
      <c r="W133" s="159">
        <v>1.2</v>
      </c>
      <c r="X133" s="158">
        <f t="shared" si="6"/>
        <v>498975.73565710208</v>
      </c>
      <c r="Y133" s="181">
        <f t="shared" si="7"/>
        <v>889.43981400552957</v>
      </c>
      <c r="BP133" s="33"/>
      <c r="BQ133" s="41" t="s">
        <v>2686</v>
      </c>
      <c r="BR133" s="34"/>
    </row>
    <row r="134" spans="1:70" s="3" customFormat="1" ht="18.75" x14ac:dyDescent="0.25">
      <c r="A134" s="42"/>
      <c r="B134" s="43"/>
      <c r="C134" s="44" t="s">
        <v>285</v>
      </c>
      <c r="D134" s="45"/>
      <c r="E134" s="45"/>
      <c r="F134" s="45"/>
      <c r="G134" s="206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68.25" x14ac:dyDescent="0.25">
      <c r="A135" s="35" t="s">
        <v>230</v>
      </c>
      <c r="B135" s="36" t="s">
        <v>1347</v>
      </c>
      <c r="C135" s="316" t="s">
        <v>2688</v>
      </c>
      <c r="D135" s="316"/>
      <c r="E135" s="316"/>
      <c r="F135" s="35" t="s">
        <v>265</v>
      </c>
      <c r="G135" s="212">
        <v>1785</v>
      </c>
      <c r="H135" s="39">
        <v>47.4</v>
      </c>
      <c r="I135" s="39"/>
      <c r="J135" s="39">
        <v>47.4</v>
      </c>
      <c r="K135" s="37" t="s">
        <v>42</v>
      </c>
      <c r="L135" s="39">
        <v>724253.04</v>
      </c>
      <c r="M135" s="39"/>
      <c r="N135" s="40"/>
      <c r="O135" s="39">
        <v>724253.04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5"/>
        <v>867028.59382737544</v>
      </c>
      <c r="W135" s="159">
        <v>1.2</v>
      </c>
      <c r="X135" s="158">
        <f t="shared" si="6"/>
        <v>1040434.3125928505</v>
      </c>
      <c r="Y135" s="181">
        <f t="shared" si="7"/>
        <v>582.87636559823557</v>
      </c>
      <c r="BP135" s="33"/>
      <c r="BQ135" s="41" t="s">
        <v>2688</v>
      </c>
      <c r="BR135" s="34"/>
    </row>
    <row r="136" spans="1:70" s="3" customFormat="1" ht="18.75" x14ac:dyDescent="0.25">
      <c r="A136" s="42"/>
      <c r="B136" s="43"/>
      <c r="C136" s="44" t="s">
        <v>3537</v>
      </c>
      <c r="D136" s="45"/>
      <c r="E136" s="45"/>
      <c r="F136" s="45"/>
      <c r="G136" s="206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67.5" x14ac:dyDescent="0.25">
      <c r="A137" s="35" t="s">
        <v>232</v>
      </c>
      <c r="B137" s="36" t="s">
        <v>2427</v>
      </c>
      <c r="C137" s="316" t="s">
        <v>2690</v>
      </c>
      <c r="D137" s="316"/>
      <c r="E137" s="316"/>
      <c r="F137" s="35" t="s">
        <v>265</v>
      </c>
      <c r="G137" s="216">
        <v>56.1</v>
      </c>
      <c r="H137" s="39">
        <v>45.01</v>
      </c>
      <c r="I137" s="39"/>
      <c r="J137" s="39">
        <v>45.01</v>
      </c>
      <c r="K137" s="37" t="s">
        <v>42</v>
      </c>
      <c r="L137" s="39">
        <v>21614.52</v>
      </c>
      <c r="M137" s="39"/>
      <c r="N137" s="40"/>
      <c r="O137" s="39">
        <v>21614.52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5"/>
        <v>25875.49633461488</v>
      </c>
      <c r="W137" s="159">
        <v>1.2</v>
      </c>
      <c r="X137" s="158">
        <f t="shared" si="6"/>
        <v>31050.595601537854</v>
      </c>
      <c r="Y137" s="181">
        <f t="shared" si="7"/>
        <v>553.48655261208296</v>
      </c>
      <c r="BP137" s="33"/>
      <c r="BQ137" s="41" t="s">
        <v>2690</v>
      </c>
      <c r="BR137" s="34"/>
    </row>
    <row r="138" spans="1:70" s="3" customFormat="1" ht="18.75" x14ac:dyDescent="0.25">
      <c r="A138" s="42"/>
      <c r="B138" s="43"/>
      <c r="C138" s="44" t="s">
        <v>2672</v>
      </c>
      <c r="D138" s="45"/>
      <c r="E138" s="45"/>
      <c r="F138" s="45"/>
      <c r="G138" s="206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67.5" x14ac:dyDescent="0.25">
      <c r="A139" s="35" t="s">
        <v>235</v>
      </c>
      <c r="B139" s="36" t="s">
        <v>310</v>
      </c>
      <c r="C139" s="316" t="s">
        <v>311</v>
      </c>
      <c r="D139" s="316"/>
      <c r="E139" s="316"/>
      <c r="F139" s="35" t="s">
        <v>238</v>
      </c>
      <c r="G139" s="216">
        <v>3.7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62030.48</v>
      </c>
      <c r="M139" s="39">
        <v>54970.04</v>
      </c>
      <c r="N139" s="40" t="s">
        <v>3538</v>
      </c>
      <c r="O139" s="39">
        <v>5443.78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5"/>
        <v>6516.939050066796</v>
      </c>
      <c r="W139" s="159">
        <v>1.2</v>
      </c>
      <c r="X139" s="158">
        <f t="shared" si="6"/>
        <v>7820.3268600801548</v>
      </c>
      <c r="Y139" s="181">
        <f t="shared" si="7"/>
        <v>2113.6018540757173</v>
      </c>
      <c r="BP139" s="33"/>
      <c r="BQ139" s="41" t="s">
        <v>311</v>
      </c>
      <c r="BR139" s="34"/>
    </row>
    <row r="140" spans="1:70" s="3" customFormat="1" ht="18.75" x14ac:dyDescent="0.25">
      <c r="A140" s="42"/>
      <c r="B140" s="43"/>
      <c r="C140" s="44" t="s">
        <v>3539</v>
      </c>
      <c r="D140" s="45"/>
      <c r="E140" s="45"/>
      <c r="F140" s="45"/>
      <c r="G140" s="206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x14ac:dyDescent="0.25">
      <c r="A141" s="47"/>
      <c r="B141" s="48"/>
      <c r="C141" s="48"/>
      <c r="D141" s="48"/>
      <c r="E141" s="49" t="s">
        <v>3540</v>
      </c>
      <c r="F141" s="49"/>
      <c r="G141" s="213"/>
      <c r="H141" s="51"/>
      <c r="I141" s="17"/>
      <c r="J141" s="17"/>
      <c r="K141" s="17"/>
      <c r="L141" s="52">
        <v>53389.75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18.75" x14ac:dyDescent="0.25">
      <c r="A142" s="47"/>
      <c r="B142" s="48"/>
      <c r="C142" s="48"/>
      <c r="D142" s="48"/>
      <c r="E142" s="49" t="s">
        <v>3541</v>
      </c>
      <c r="F142" s="49"/>
      <c r="G142" s="213"/>
      <c r="H142" s="51"/>
      <c r="I142" s="17"/>
      <c r="J142" s="17"/>
      <c r="K142" s="17"/>
      <c r="L142" s="52">
        <v>28070.9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18.75" x14ac:dyDescent="0.25">
      <c r="A143" s="47"/>
      <c r="B143" s="48"/>
      <c r="C143" s="48"/>
      <c r="D143" s="48"/>
      <c r="E143" s="49" t="s">
        <v>47</v>
      </c>
      <c r="F143" s="49"/>
      <c r="G143" s="213"/>
      <c r="H143" s="51"/>
      <c r="I143" s="17"/>
      <c r="J143" s="17"/>
      <c r="K143" s="17"/>
      <c r="L143" s="52">
        <v>143491.13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  <c r="BR143" s="34"/>
    </row>
    <row r="144" spans="1:70" s="3" customFormat="1" ht="67.5" x14ac:dyDescent="0.25">
      <c r="A144" s="35" t="s">
        <v>245</v>
      </c>
      <c r="B144" s="36" t="s">
        <v>2695</v>
      </c>
      <c r="C144" s="316" t="s">
        <v>3542</v>
      </c>
      <c r="D144" s="316"/>
      <c r="E144" s="316"/>
      <c r="F144" s="35" t="s">
        <v>265</v>
      </c>
      <c r="G144" s="216">
        <v>20.6</v>
      </c>
      <c r="H144" s="39">
        <v>143.46</v>
      </c>
      <c r="I144" s="39"/>
      <c r="J144" s="39">
        <v>143.46</v>
      </c>
      <c r="K144" s="37" t="s">
        <v>42</v>
      </c>
      <c r="L144" s="39">
        <v>25297.16</v>
      </c>
      <c r="M144" s="39"/>
      <c r="N144" s="40"/>
      <c r="O144" s="39">
        <v>25297.16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5"/>
        <v>30284.113219084487</v>
      </c>
      <c r="W144" s="159">
        <v>1.2</v>
      </c>
      <c r="X144" s="158">
        <f t="shared" si="6"/>
        <v>36340.93586290138</v>
      </c>
      <c r="Y144" s="181">
        <f t="shared" si="7"/>
        <v>1764.1231001408437</v>
      </c>
      <c r="BP144" s="33"/>
      <c r="BQ144" s="41" t="s">
        <v>3542</v>
      </c>
      <c r="BR144" s="34"/>
    </row>
    <row r="145" spans="1:70" s="3" customFormat="1" ht="18.75" x14ac:dyDescent="0.25">
      <c r="A145" s="42"/>
      <c r="B145" s="43"/>
      <c r="C145" s="44" t="s">
        <v>2777</v>
      </c>
      <c r="D145" s="45"/>
      <c r="E145" s="45"/>
      <c r="F145" s="45"/>
      <c r="G145" s="206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/>
    </row>
    <row r="146" spans="1:70" s="3" customFormat="1" ht="67.5" x14ac:dyDescent="0.25">
      <c r="A146" s="35" t="s">
        <v>254</v>
      </c>
      <c r="B146" s="36" t="s">
        <v>2695</v>
      </c>
      <c r="C146" s="316" t="s">
        <v>1361</v>
      </c>
      <c r="D146" s="316"/>
      <c r="E146" s="316"/>
      <c r="F146" s="35" t="s">
        <v>265</v>
      </c>
      <c r="G146" s="212">
        <v>103</v>
      </c>
      <c r="H146" s="39">
        <v>41.42</v>
      </c>
      <c r="I146" s="39"/>
      <c r="J146" s="39">
        <v>41.42</v>
      </c>
      <c r="K146" s="37" t="s">
        <v>42</v>
      </c>
      <c r="L146" s="39">
        <v>36519.19</v>
      </c>
      <c r="M146" s="39"/>
      <c r="N146" s="40"/>
      <c r="O146" s="39">
        <v>36519.19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5"/>
        <v>43718.397030704567</v>
      </c>
      <c r="W146" s="159">
        <v>1.2</v>
      </c>
      <c r="X146" s="158">
        <f t="shared" si="6"/>
        <v>52462.076436845477</v>
      </c>
      <c r="Y146" s="181">
        <f t="shared" si="7"/>
        <v>509.34054793053861</v>
      </c>
      <c r="BP146" s="33"/>
      <c r="BQ146" s="41" t="s">
        <v>1361</v>
      </c>
      <c r="BR146" s="34"/>
    </row>
    <row r="147" spans="1:70" s="3" customFormat="1" ht="18.75" x14ac:dyDescent="0.25">
      <c r="A147" s="42"/>
      <c r="B147" s="43"/>
      <c r="C147" s="44" t="s">
        <v>3398</v>
      </c>
      <c r="D147" s="45"/>
      <c r="E147" s="45"/>
      <c r="F147" s="45"/>
      <c r="G147" s="206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67.5" x14ac:dyDescent="0.25">
      <c r="A148" s="35" t="s">
        <v>288</v>
      </c>
      <c r="B148" s="36" t="s">
        <v>2698</v>
      </c>
      <c r="C148" s="316" t="s">
        <v>1367</v>
      </c>
      <c r="D148" s="316"/>
      <c r="E148" s="316"/>
      <c r="F148" s="35" t="s">
        <v>265</v>
      </c>
      <c r="G148" s="212">
        <v>103</v>
      </c>
      <c r="H148" s="39">
        <v>29.8</v>
      </c>
      <c r="I148" s="39"/>
      <c r="J148" s="39">
        <v>29.8</v>
      </c>
      <c r="K148" s="37" t="s">
        <v>42</v>
      </c>
      <c r="L148" s="39">
        <v>26274.06</v>
      </c>
      <c r="M148" s="39"/>
      <c r="N148" s="40"/>
      <c r="O148" s="39">
        <v>26274.06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5"/>
        <v>31453.594307227333</v>
      </c>
      <c r="W148" s="159">
        <v>1.2</v>
      </c>
      <c r="X148" s="158">
        <f t="shared" si="6"/>
        <v>37744.313168672801</v>
      </c>
      <c r="Y148" s="181">
        <f t="shared" si="7"/>
        <v>366.44964241429903</v>
      </c>
      <c r="BP148" s="33"/>
      <c r="BQ148" s="41" t="s">
        <v>1367</v>
      </c>
      <c r="BR148" s="34"/>
    </row>
    <row r="149" spans="1:70" s="3" customFormat="1" ht="18.75" x14ac:dyDescent="0.25">
      <c r="A149" s="42"/>
      <c r="B149" s="43"/>
      <c r="C149" s="44" t="s">
        <v>3398</v>
      </c>
      <c r="D149" s="45"/>
      <c r="E149" s="45"/>
      <c r="F149" s="45"/>
      <c r="G149" s="206"/>
      <c r="H149" s="45"/>
      <c r="I149" s="45"/>
      <c r="J149" s="45"/>
      <c r="K149" s="45"/>
      <c r="L149" s="45"/>
      <c r="M149" s="45"/>
      <c r="N149" s="45"/>
      <c r="O149" s="46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67.5" x14ac:dyDescent="0.25">
      <c r="A150" s="35" t="s">
        <v>300</v>
      </c>
      <c r="B150" s="36" t="s">
        <v>2699</v>
      </c>
      <c r="C150" s="316" t="s">
        <v>1370</v>
      </c>
      <c r="D150" s="316"/>
      <c r="E150" s="316"/>
      <c r="F150" s="35" t="s">
        <v>265</v>
      </c>
      <c r="G150" s="212">
        <v>153</v>
      </c>
      <c r="H150" s="39">
        <v>7.41</v>
      </c>
      <c r="I150" s="39"/>
      <c r="J150" s="39">
        <v>7.41</v>
      </c>
      <c r="K150" s="37" t="s">
        <v>42</v>
      </c>
      <c r="L150" s="39">
        <v>9704.73</v>
      </c>
      <c r="M150" s="39"/>
      <c r="N150" s="40"/>
      <c r="O150" s="39">
        <v>9704.73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5"/>
        <v>11617.871021120383</v>
      </c>
      <c r="W150" s="159">
        <v>1.2</v>
      </c>
      <c r="X150" s="158">
        <f t="shared" si="6"/>
        <v>13941.44522534446</v>
      </c>
      <c r="Y150" s="181">
        <f t="shared" si="7"/>
        <v>91.120557028395154</v>
      </c>
      <c r="BP150" s="33"/>
      <c r="BQ150" s="41" t="s">
        <v>1370</v>
      </c>
      <c r="BR150" s="34"/>
    </row>
    <row r="151" spans="1:70" s="3" customFormat="1" ht="18.75" x14ac:dyDescent="0.25">
      <c r="A151" s="42"/>
      <c r="B151" s="43"/>
      <c r="C151" s="44" t="s">
        <v>1079</v>
      </c>
      <c r="D151" s="45"/>
      <c r="E151" s="45"/>
      <c r="F151" s="45"/>
      <c r="G151" s="206"/>
      <c r="H151" s="45"/>
      <c r="I151" s="45"/>
      <c r="J151" s="45"/>
      <c r="K151" s="45"/>
      <c r="L151" s="45"/>
      <c r="M151" s="45"/>
      <c r="N151" s="45"/>
      <c r="O151" s="46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  <c r="BR151" s="34"/>
    </row>
    <row r="152" spans="1:70" s="3" customFormat="1" ht="18.75" x14ac:dyDescent="0.25">
      <c r="A152" s="351" t="s">
        <v>1372</v>
      </c>
      <c r="B152" s="352"/>
      <c r="C152" s="352"/>
      <c r="D152" s="352"/>
      <c r="E152" s="352"/>
      <c r="F152" s="352"/>
      <c r="G152" s="352"/>
      <c r="H152" s="352"/>
      <c r="I152" s="352"/>
      <c r="J152" s="352"/>
      <c r="K152" s="352"/>
      <c r="L152" s="352"/>
      <c r="M152" s="352"/>
      <c r="N152" s="352"/>
      <c r="O152" s="353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 t="s">
        <v>1372</v>
      </c>
    </row>
    <row r="153" spans="1:70" s="3" customFormat="1" ht="67.5" x14ac:dyDescent="0.25">
      <c r="A153" s="35" t="s">
        <v>309</v>
      </c>
      <c r="B153" s="36" t="s">
        <v>589</v>
      </c>
      <c r="C153" s="316" t="s">
        <v>590</v>
      </c>
      <c r="D153" s="316"/>
      <c r="E153" s="316"/>
      <c r="F153" s="35" t="s">
        <v>174</v>
      </c>
      <c r="G153" s="215">
        <v>0.01</v>
      </c>
      <c r="H153" s="39" t="s">
        <v>591</v>
      </c>
      <c r="I153" s="39" t="s">
        <v>592</v>
      </c>
      <c r="J153" s="39">
        <v>109.43</v>
      </c>
      <c r="K153" s="37" t="s">
        <v>42</v>
      </c>
      <c r="L153" s="39">
        <v>165.25</v>
      </c>
      <c r="M153" s="39">
        <v>153.91999999999999</v>
      </c>
      <c r="N153" s="40" t="s">
        <v>2437</v>
      </c>
      <c r="O153" s="39">
        <v>9.3699999999999992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11.21715405455876</v>
      </c>
      <c r="W153" s="159">
        <v>1.2</v>
      </c>
      <c r="X153" s="158">
        <f t="shared" si="6"/>
        <v>13.460584865470512</v>
      </c>
      <c r="Y153" s="181">
        <f t="shared" si="7"/>
        <v>1346.0584865470512</v>
      </c>
      <c r="BP153" s="33"/>
      <c r="BQ153" s="41" t="s">
        <v>590</v>
      </c>
      <c r="BR153" s="34"/>
    </row>
    <row r="154" spans="1:70" s="3" customFormat="1" ht="18.75" x14ac:dyDescent="0.25">
      <c r="A154" s="42"/>
      <c r="B154" s="43"/>
      <c r="C154" s="44" t="s">
        <v>2078</v>
      </c>
      <c r="D154" s="45"/>
      <c r="E154" s="45"/>
      <c r="F154" s="45"/>
      <c r="G154" s="206"/>
      <c r="H154" s="45"/>
      <c r="I154" s="45"/>
      <c r="J154" s="45"/>
      <c r="K154" s="45"/>
      <c r="L154" s="45"/>
      <c r="M154" s="45"/>
      <c r="N154" s="45"/>
      <c r="O154" s="46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  <c r="BR154" s="34"/>
    </row>
    <row r="155" spans="1:70" s="3" customFormat="1" ht="18.75" x14ac:dyDescent="0.25">
      <c r="A155" s="47"/>
      <c r="B155" s="48"/>
      <c r="C155" s="48"/>
      <c r="D155" s="48"/>
      <c r="E155" s="49" t="s">
        <v>2438</v>
      </c>
      <c r="F155" s="49"/>
      <c r="G155" s="213"/>
      <c r="H155" s="51"/>
      <c r="I155" s="17"/>
      <c r="J155" s="17"/>
      <c r="K155" s="17"/>
      <c r="L155" s="52">
        <v>149.49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18.75" x14ac:dyDescent="0.25">
      <c r="A156" s="47"/>
      <c r="B156" s="48"/>
      <c r="C156" s="48"/>
      <c r="D156" s="48"/>
      <c r="E156" s="49" t="s">
        <v>2439</v>
      </c>
      <c r="F156" s="49"/>
      <c r="G156" s="213"/>
      <c r="H156" s="51"/>
      <c r="I156" s="17"/>
      <c r="J156" s="17"/>
      <c r="K156" s="17"/>
      <c r="L156" s="52">
        <v>78.599999999999994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  <c r="BR156" s="34"/>
    </row>
    <row r="157" spans="1:70" s="3" customFormat="1" ht="18.75" x14ac:dyDescent="0.25">
      <c r="A157" s="47"/>
      <c r="B157" s="48"/>
      <c r="C157" s="48"/>
      <c r="D157" s="48"/>
      <c r="E157" s="49" t="s">
        <v>47</v>
      </c>
      <c r="F157" s="49"/>
      <c r="G157" s="213"/>
      <c r="H157" s="51"/>
      <c r="I157" s="17"/>
      <c r="J157" s="17"/>
      <c r="K157" s="17"/>
      <c r="L157" s="52">
        <v>393.34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45" x14ac:dyDescent="0.25">
      <c r="A158" s="111" t="s">
        <v>3543</v>
      </c>
      <c r="B158" s="112" t="s">
        <v>3544</v>
      </c>
      <c r="C158" s="305" t="s">
        <v>1378</v>
      </c>
      <c r="D158" s="305"/>
      <c r="E158" s="305"/>
      <c r="F158" s="111" t="s">
        <v>437</v>
      </c>
      <c r="G158" s="214">
        <v>1</v>
      </c>
      <c r="H158" s="114">
        <v>1737.2</v>
      </c>
      <c r="I158" s="114"/>
      <c r="J158" s="114"/>
      <c r="K158" s="144" t="s">
        <v>52</v>
      </c>
      <c r="L158" s="114">
        <v>10822.76</v>
      </c>
      <c r="M158" s="114"/>
      <c r="N158" s="115"/>
      <c r="O158" s="114"/>
      <c r="P158" s="189"/>
      <c r="Q158" s="189"/>
      <c r="R158" s="189"/>
      <c r="S158" s="189"/>
      <c r="T158" s="189"/>
      <c r="U158" s="189">
        <v>1.03</v>
      </c>
      <c r="V158" s="180">
        <f>L158*U158</f>
        <v>11147.442800000001</v>
      </c>
      <c r="W158" s="190">
        <v>1.2</v>
      </c>
      <c r="X158" s="191">
        <f t="shared" si="6"/>
        <v>13376.93136</v>
      </c>
      <c r="Y158" s="181">
        <f t="shared" si="7"/>
        <v>13376.93136</v>
      </c>
      <c r="BP158" s="33"/>
      <c r="BQ158" s="41" t="s">
        <v>1378</v>
      </c>
      <c r="BR158" s="34"/>
    </row>
    <row r="159" spans="1:70" s="3" customFormat="1" ht="18.75" x14ac:dyDescent="0.25">
      <c r="A159" s="351" t="s">
        <v>1443</v>
      </c>
      <c r="B159" s="352"/>
      <c r="C159" s="352"/>
      <c r="D159" s="352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3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  <c r="BR159" s="34" t="s">
        <v>1443</v>
      </c>
    </row>
    <row r="160" spans="1:70" s="3" customFormat="1" ht="67.5" x14ac:dyDescent="0.25">
      <c r="A160" s="35" t="s">
        <v>331</v>
      </c>
      <c r="B160" s="36" t="s">
        <v>324</v>
      </c>
      <c r="C160" s="316" t="s">
        <v>325</v>
      </c>
      <c r="D160" s="316"/>
      <c r="E160" s="316"/>
      <c r="F160" s="35" t="s">
        <v>326</v>
      </c>
      <c r="G160" s="212">
        <v>10</v>
      </c>
      <c r="H160" s="39" t="s">
        <v>1204</v>
      </c>
      <c r="I160" s="39"/>
      <c r="J160" s="39">
        <v>1.55</v>
      </c>
      <c r="K160" s="37" t="s">
        <v>42</v>
      </c>
      <c r="L160" s="39">
        <v>1928.21</v>
      </c>
      <c r="M160" s="39">
        <v>1795.53</v>
      </c>
      <c r="N160" s="40"/>
      <c r="O160" s="39">
        <v>132.68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ref="V160:V220" si="8">O160*P160*Q160*R160*S160*T160*U160</f>
        <v>158.83585912047559</v>
      </c>
      <c r="W160" s="159">
        <v>1.2</v>
      </c>
      <c r="X160" s="158">
        <f t="shared" ref="X160:X220" si="9">V160*W160</f>
        <v>190.60303094457069</v>
      </c>
      <c r="Y160" s="181">
        <f t="shared" ref="Y160:Y220" si="10">X160/G160</f>
        <v>19.060303094457069</v>
      </c>
      <c r="BP160" s="33"/>
      <c r="BQ160" s="41" t="s">
        <v>325</v>
      </c>
      <c r="BR160" s="34"/>
    </row>
    <row r="161" spans="1:70" s="3" customFormat="1" ht="18.75" x14ac:dyDescent="0.25">
      <c r="A161" s="47"/>
      <c r="B161" s="48"/>
      <c r="C161" s="48"/>
      <c r="D161" s="48"/>
      <c r="E161" s="49" t="s">
        <v>1444</v>
      </c>
      <c r="F161" s="49"/>
      <c r="G161" s="213"/>
      <c r="H161" s="51"/>
      <c r="I161" s="17"/>
      <c r="J161" s="17"/>
      <c r="K161" s="17"/>
      <c r="L161" s="52">
        <v>1741.66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  <c r="BR161" s="34"/>
    </row>
    <row r="162" spans="1:70" s="3" customFormat="1" ht="18.75" x14ac:dyDescent="0.25">
      <c r="A162" s="47"/>
      <c r="B162" s="48"/>
      <c r="C162" s="48"/>
      <c r="D162" s="48"/>
      <c r="E162" s="49" t="s">
        <v>1445</v>
      </c>
      <c r="F162" s="49"/>
      <c r="G162" s="213"/>
      <c r="H162" s="51"/>
      <c r="I162" s="17"/>
      <c r="J162" s="17"/>
      <c r="K162" s="17"/>
      <c r="L162" s="52">
        <v>915.72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18.75" x14ac:dyDescent="0.25">
      <c r="A163" s="47"/>
      <c r="B163" s="48"/>
      <c r="C163" s="48"/>
      <c r="D163" s="48"/>
      <c r="E163" s="49" t="s">
        <v>47</v>
      </c>
      <c r="F163" s="49"/>
      <c r="G163" s="213"/>
      <c r="H163" s="51"/>
      <c r="I163" s="17"/>
      <c r="J163" s="17"/>
      <c r="K163" s="17"/>
      <c r="L163" s="52">
        <v>4585.59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  <c r="BR163" s="34"/>
    </row>
    <row r="164" spans="1:70" s="3" customFormat="1" ht="67.5" x14ac:dyDescent="0.25">
      <c r="A164" s="35" t="s">
        <v>335</v>
      </c>
      <c r="B164" s="36" t="s">
        <v>2700</v>
      </c>
      <c r="C164" s="316" t="s">
        <v>1447</v>
      </c>
      <c r="D164" s="316"/>
      <c r="E164" s="316"/>
      <c r="F164" s="35" t="s">
        <v>437</v>
      </c>
      <c r="G164" s="212">
        <v>25</v>
      </c>
      <c r="H164" s="39">
        <v>814.25</v>
      </c>
      <c r="I164" s="39"/>
      <c r="J164" s="39">
        <v>814.25</v>
      </c>
      <c r="K164" s="37" t="s">
        <v>42</v>
      </c>
      <c r="L164" s="39">
        <v>174249.5</v>
      </c>
      <c r="M164" s="39"/>
      <c r="N164" s="40"/>
      <c r="O164" s="39">
        <v>174249.5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8"/>
        <v>208600.1585303988</v>
      </c>
      <c r="W164" s="159">
        <v>1.2</v>
      </c>
      <c r="X164" s="158">
        <f t="shared" si="9"/>
        <v>250320.19023647855</v>
      </c>
      <c r="Y164" s="181">
        <f t="shared" si="10"/>
        <v>10012.807609459142</v>
      </c>
      <c r="BP164" s="33"/>
      <c r="BQ164" s="41" t="s">
        <v>1447</v>
      </c>
      <c r="BR164" s="34"/>
    </row>
    <row r="165" spans="1:70" s="3" customFormat="1" ht="67.5" x14ac:dyDescent="0.25">
      <c r="A165" s="35" t="s">
        <v>339</v>
      </c>
      <c r="B165" s="36" t="s">
        <v>2701</v>
      </c>
      <c r="C165" s="316" t="s">
        <v>1449</v>
      </c>
      <c r="D165" s="316"/>
      <c r="E165" s="316"/>
      <c r="F165" s="35" t="s">
        <v>437</v>
      </c>
      <c r="G165" s="212">
        <v>25</v>
      </c>
      <c r="H165" s="39">
        <v>181.62</v>
      </c>
      <c r="I165" s="39"/>
      <c r="J165" s="39">
        <v>181.62</v>
      </c>
      <c r="K165" s="37" t="s">
        <v>42</v>
      </c>
      <c r="L165" s="39">
        <v>38866.68</v>
      </c>
      <c r="M165" s="39"/>
      <c r="N165" s="40"/>
      <c r="O165" s="39">
        <v>38866.68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8"/>
        <v>46528.659247517375</v>
      </c>
      <c r="W165" s="159">
        <v>1.2</v>
      </c>
      <c r="X165" s="158">
        <f t="shared" si="9"/>
        <v>55834.391097020845</v>
      </c>
      <c r="Y165" s="181">
        <f t="shared" si="10"/>
        <v>2233.3756438808336</v>
      </c>
      <c r="BP165" s="33"/>
      <c r="BQ165" s="41" t="s">
        <v>1449</v>
      </c>
      <c r="BR165" s="34"/>
    </row>
    <row r="166" spans="1:70" s="3" customFormat="1" ht="67.5" x14ac:dyDescent="0.25">
      <c r="A166" s="35" t="s">
        <v>342</v>
      </c>
      <c r="B166" s="36" t="s">
        <v>2702</v>
      </c>
      <c r="C166" s="316" t="s">
        <v>1451</v>
      </c>
      <c r="D166" s="316"/>
      <c r="E166" s="316"/>
      <c r="F166" s="35" t="s">
        <v>437</v>
      </c>
      <c r="G166" s="212">
        <v>5</v>
      </c>
      <c r="H166" s="39">
        <v>2214.5700000000002</v>
      </c>
      <c r="I166" s="39"/>
      <c r="J166" s="39">
        <v>2214.5700000000002</v>
      </c>
      <c r="K166" s="37" t="s">
        <v>42</v>
      </c>
      <c r="L166" s="39">
        <v>94783.6</v>
      </c>
      <c r="M166" s="39"/>
      <c r="N166" s="40"/>
      <c r="O166" s="39">
        <v>94783.6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8"/>
        <v>113468.75592803369</v>
      </c>
      <c r="W166" s="159">
        <v>1.2</v>
      </c>
      <c r="X166" s="158">
        <f t="shared" si="9"/>
        <v>136162.50711364043</v>
      </c>
      <c r="Y166" s="181">
        <f t="shared" si="10"/>
        <v>27232.501422728084</v>
      </c>
      <c r="BP166" s="33"/>
      <c r="BQ166" s="41" t="s">
        <v>1451</v>
      </c>
      <c r="BR166" s="34"/>
    </row>
    <row r="167" spans="1:70" s="3" customFormat="1" ht="67.5" x14ac:dyDescent="0.25">
      <c r="A167" s="35" t="s">
        <v>350</v>
      </c>
      <c r="B167" s="36" t="s">
        <v>1452</v>
      </c>
      <c r="C167" s="316" t="s">
        <v>1453</v>
      </c>
      <c r="D167" s="316"/>
      <c r="E167" s="316"/>
      <c r="F167" s="35" t="s">
        <v>1454</v>
      </c>
      <c r="G167" s="215">
        <v>1.68</v>
      </c>
      <c r="H167" s="39" t="s">
        <v>1455</v>
      </c>
      <c r="I167" s="39">
        <v>88.52</v>
      </c>
      <c r="J167" s="39"/>
      <c r="K167" s="37" t="s">
        <v>42</v>
      </c>
      <c r="L167" s="39">
        <v>9808.1299999999992</v>
      </c>
      <c r="M167" s="39">
        <v>8109.69</v>
      </c>
      <c r="N167" s="40">
        <v>1698.44</v>
      </c>
      <c r="O167" s="39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 t="s">
        <v>1453</v>
      </c>
      <c r="BR167" s="34"/>
    </row>
    <row r="168" spans="1:70" s="3" customFormat="1" ht="18.75" x14ac:dyDescent="0.25">
      <c r="A168" s="42"/>
      <c r="B168" s="43"/>
      <c r="C168" s="44" t="s">
        <v>3545</v>
      </c>
      <c r="D168" s="45"/>
      <c r="E168" s="45"/>
      <c r="F168" s="45"/>
      <c r="G168" s="206"/>
      <c r="H168" s="45"/>
      <c r="I168" s="45"/>
      <c r="J168" s="45"/>
      <c r="K168" s="45"/>
      <c r="L168" s="45"/>
      <c r="M168" s="45"/>
      <c r="N168" s="45"/>
      <c r="O168" s="46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/>
    </row>
    <row r="169" spans="1:70" s="3" customFormat="1" ht="18.75" x14ac:dyDescent="0.25">
      <c r="A169" s="47"/>
      <c r="B169" s="48"/>
      <c r="C169" s="48"/>
      <c r="D169" s="48"/>
      <c r="E169" s="49" t="s">
        <v>3546</v>
      </c>
      <c r="F169" s="49"/>
      <c r="G169" s="213"/>
      <c r="H169" s="51"/>
      <c r="I169" s="17"/>
      <c r="J169" s="17"/>
      <c r="K169" s="17"/>
      <c r="L169" s="52">
        <v>7866.4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18.75" x14ac:dyDescent="0.25">
      <c r="A170" s="47"/>
      <c r="B170" s="48"/>
      <c r="C170" s="48"/>
      <c r="D170" s="48"/>
      <c r="E170" s="49" t="s">
        <v>3547</v>
      </c>
      <c r="F170" s="49"/>
      <c r="G170" s="213"/>
      <c r="H170" s="51"/>
      <c r="I170" s="17"/>
      <c r="J170" s="17"/>
      <c r="K170" s="17"/>
      <c r="L170" s="52">
        <v>4460.33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x14ac:dyDescent="0.25">
      <c r="A171" s="47"/>
      <c r="B171" s="48"/>
      <c r="C171" s="48"/>
      <c r="D171" s="48"/>
      <c r="E171" s="49" t="s">
        <v>47</v>
      </c>
      <c r="F171" s="49"/>
      <c r="G171" s="213"/>
      <c r="H171" s="51"/>
      <c r="I171" s="17"/>
      <c r="J171" s="17"/>
      <c r="K171" s="17"/>
      <c r="L171" s="52">
        <v>22134.86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67.5" x14ac:dyDescent="0.25">
      <c r="A172" s="35" t="s">
        <v>353</v>
      </c>
      <c r="B172" s="36" t="s">
        <v>1459</v>
      </c>
      <c r="C172" s="316" t="s">
        <v>1460</v>
      </c>
      <c r="D172" s="316"/>
      <c r="E172" s="316"/>
      <c r="F172" s="35" t="s">
        <v>437</v>
      </c>
      <c r="G172" s="212">
        <v>35</v>
      </c>
      <c r="H172" s="39">
        <v>24.82</v>
      </c>
      <c r="I172" s="39"/>
      <c r="J172" s="39">
        <v>24.82</v>
      </c>
      <c r="K172" s="37" t="s">
        <v>42</v>
      </c>
      <c r="L172" s="39">
        <v>7436.07</v>
      </c>
      <c r="M172" s="39"/>
      <c r="N172" s="40"/>
      <c r="O172" s="39">
        <v>7436.07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8"/>
        <v>8901.9789488241986</v>
      </c>
      <c r="W172" s="159">
        <v>1.2</v>
      </c>
      <c r="X172" s="158">
        <f t="shared" si="9"/>
        <v>10682.374738589038</v>
      </c>
      <c r="Y172" s="181">
        <f t="shared" si="10"/>
        <v>305.21070681682966</v>
      </c>
      <c r="BP172" s="33"/>
      <c r="BQ172" s="41" t="s">
        <v>1460</v>
      </c>
      <c r="BR172" s="34"/>
    </row>
    <row r="173" spans="1:70" s="3" customFormat="1" ht="18.75" x14ac:dyDescent="0.25">
      <c r="A173" s="351" t="s">
        <v>1381</v>
      </c>
      <c r="B173" s="352"/>
      <c r="C173" s="352"/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2"/>
      <c r="O173" s="353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 t="s">
        <v>1381</v>
      </c>
    </row>
    <row r="174" spans="1:70" s="3" customFormat="1" ht="67.5" x14ac:dyDescent="0.25">
      <c r="A174" s="35" t="s">
        <v>355</v>
      </c>
      <c r="B174" s="36" t="s">
        <v>578</v>
      </c>
      <c r="C174" s="316" t="s">
        <v>579</v>
      </c>
      <c r="D174" s="316"/>
      <c r="E174" s="316"/>
      <c r="F174" s="35" t="s">
        <v>109</v>
      </c>
      <c r="G174" s="212">
        <v>4</v>
      </c>
      <c r="H174" s="39" t="s">
        <v>580</v>
      </c>
      <c r="I174" s="39" t="s">
        <v>581</v>
      </c>
      <c r="J174" s="39">
        <v>3.51</v>
      </c>
      <c r="K174" s="37" t="s">
        <v>42</v>
      </c>
      <c r="L174" s="39">
        <v>2499.4499999999998</v>
      </c>
      <c r="M174" s="39">
        <v>2220.96</v>
      </c>
      <c r="N174" s="40" t="s">
        <v>2448</v>
      </c>
      <c r="O174" s="39">
        <v>119.84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8"/>
        <v>143.46464694752635</v>
      </c>
      <c r="W174" s="159">
        <v>1.2</v>
      </c>
      <c r="X174" s="158">
        <f t="shared" si="9"/>
        <v>172.1575763370316</v>
      </c>
      <c r="Y174" s="181">
        <f t="shared" si="10"/>
        <v>43.0393940842579</v>
      </c>
      <c r="BP174" s="33"/>
      <c r="BQ174" s="41" t="s">
        <v>579</v>
      </c>
      <c r="BR174" s="34"/>
    </row>
    <row r="175" spans="1:70" s="3" customFormat="1" ht="18.75" x14ac:dyDescent="0.25">
      <c r="A175" s="47"/>
      <c r="B175" s="48"/>
      <c r="C175" s="48"/>
      <c r="D175" s="48"/>
      <c r="E175" s="49" t="s">
        <v>2449</v>
      </c>
      <c r="F175" s="49"/>
      <c r="G175" s="213"/>
      <c r="H175" s="51"/>
      <c r="I175" s="17"/>
      <c r="J175" s="17"/>
      <c r="K175" s="17"/>
      <c r="L175" s="52">
        <v>2179.46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  <c r="BR175" s="34"/>
    </row>
    <row r="176" spans="1:70" s="3" customFormat="1" ht="18.75" x14ac:dyDescent="0.25">
      <c r="A176" s="47"/>
      <c r="B176" s="48"/>
      <c r="C176" s="48"/>
      <c r="D176" s="48"/>
      <c r="E176" s="49" t="s">
        <v>2450</v>
      </c>
      <c r="F176" s="49"/>
      <c r="G176" s="213"/>
      <c r="H176" s="51"/>
      <c r="I176" s="17"/>
      <c r="J176" s="17"/>
      <c r="K176" s="17"/>
      <c r="L176" s="52">
        <v>1145.9000000000001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x14ac:dyDescent="0.25">
      <c r="A177" s="47"/>
      <c r="B177" s="48"/>
      <c r="C177" s="48"/>
      <c r="D177" s="48"/>
      <c r="E177" s="49" t="s">
        <v>47</v>
      </c>
      <c r="F177" s="49"/>
      <c r="G177" s="213"/>
      <c r="H177" s="51"/>
      <c r="I177" s="17"/>
      <c r="J177" s="17"/>
      <c r="K177" s="17"/>
      <c r="L177" s="52">
        <v>5824.81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45" x14ac:dyDescent="0.25">
      <c r="A178" s="111" t="s">
        <v>1888</v>
      </c>
      <c r="B178" s="112" t="s">
        <v>1884</v>
      </c>
      <c r="C178" s="305" t="s">
        <v>1385</v>
      </c>
      <c r="D178" s="305"/>
      <c r="E178" s="305"/>
      <c r="F178" s="111" t="s">
        <v>437</v>
      </c>
      <c r="G178" s="214">
        <v>4</v>
      </c>
      <c r="H178" s="114">
        <v>1576.88</v>
      </c>
      <c r="I178" s="114"/>
      <c r="J178" s="114"/>
      <c r="K178" s="144" t="s">
        <v>52</v>
      </c>
      <c r="L178" s="114">
        <v>39295.85</v>
      </c>
      <c r="M178" s="114"/>
      <c r="N178" s="115"/>
      <c r="O178" s="114"/>
      <c r="P178" s="189"/>
      <c r="Q178" s="189"/>
      <c r="R178" s="189"/>
      <c r="S178" s="189"/>
      <c r="T178" s="189"/>
      <c r="U178" s="189">
        <v>1.03</v>
      </c>
      <c r="V178" s="180">
        <f>L178*U178</f>
        <v>40474.7255</v>
      </c>
      <c r="W178" s="190">
        <v>1.2</v>
      </c>
      <c r="X178" s="191">
        <f t="shared" si="9"/>
        <v>48569.670599999998</v>
      </c>
      <c r="Y178" s="181">
        <f t="shared" si="10"/>
        <v>12142.417649999999</v>
      </c>
      <c r="BP178" s="33"/>
      <c r="BQ178" s="41" t="s">
        <v>1385</v>
      </c>
      <c r="BR178" s="34"/>
    </row>
    <row r="179" spans="1:70" s="3" customFormat="1" ht="67.5" x14ac:dyDescent="0.25">
      <c r="A179" s="35" t="s">
        <v>1176</v>
      </c>
      <c r="B179" s="36" t="s">
        <v>1386</v>
      </c>
      <c r="C179" s="316" t="s">
        <v>1387</v>
      </c>
      <c r="D179" s="316"/>
      <c r="E179" s="316"/>
      <c r="F179" s="35" t="s">
        <v>109</v>
      </c>
      <c r="G179" s="212">
        <v>18</v>
      </c>
      <c r="H179" s="39" t="s">
        <v>1388</v>
      </c>
      <c r="I179" s="39">
        <v>0.37</v>
      </c>
      <c r="J179" s="39">
        <v>55.05</v>
      </c>
      <c r="K179" s="37" t="s">
        <v>42</v>
      </c>
      <c r="L179" s="39">
        <v>24283.78</v>
      </c>
      <c r="M179" s="39">
        <v>15726.03</v>
      </c>
      <c r="N179" s="40">
        <v>75.650000000000006</v>
      </c>
      <c r="O179" s="39">
        <v>8482.1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8"/>
        <v>10154.217972910657</v>
      </c>
      <c r="W179" s="159">
        <v>1.2</v>
      </c>
      <c r="X179" s="158">
        <f t="shared" si="9"/>
        <v>12185.061567492789</v>
      </c>
      <c r="Y179" s="181">
        <f t="shared" si="10"/>
        <v>676.94786486071052</v>
      </c>
      <c r="BP179" s="33"/>
      <c r="BQ179" s="41" t="s">
        <v>1387</v>
      </c>
      <c r="BR179" s="34"/>
    </row>
    <row r="180" spans="1:70" s="3" customFormat="1" ht="18.75" x14ac:dyDescent="0.25">
      <c r="A180" s="42"/>
      <c r="B180" s="43"/>
      <c r="C180" s="44" t="s">
        <v>3548</v>
      </c>
      <c r="D180" s="45"/>
      <c r="E180" s="45"/>
      <c r="F180" s="45"/>
      <c r="G180" s="206"/>
      <c r="H180" s="45"/>
      <c r="I180" s="45"/>
      <c r="J180" s="45"/>
      <c r="K180" s="45"/>
      <c r="L180" s="45"/>
      <c r="M180" s="45"/>
      <c r="N180" s="45"/>
      <c r="O180" s="46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  <c r="BR180" s="34"/>
    </row>
    <row r="181" spans="1:70" s="3" customFormat="1" ht="18.75" x14ac:dyDescent="0.25">
      <c r="A181" s="47"/>
      <c r="B181" s="48"/>
      <c r="C181" s="48"/>
      <c r="D181" s="48"/>
      <c r="E181" s="49" t="s">
        <v>3549</v>
      </c>
      <c r="F181" s="49"/>
      <c r="G181" s="213"/>
      <c r="H181" s="51"/>
      <c r="I181" s="17"/>
      <c r="J181" s="17"/>
      <c r="K181" s="17"/>
      <c r="L181" s="52">
        <v>15254.25</v>
      </c>
      <c r="M181" s="53"/>
      <c r="N181" s="53"/>
      <c r="O181" s="54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  <c r="BR181" s="34"/>
    </row>
    <row r="182" spans="1:70" s="3" customFormat="1" ht="18.75" x14ac:dyDescent="0.25">
      <c r="A182" s="47"/>
      <c r="B182" s="48"/>
      <c r="C182" s="48"/>
      <c r="D182" s="48"/>
      <c r="E182" s="49" t="s">
        <v>3550</v>
      </c>
      <c r="F182" s="49"/>
      <c r="G182" s="213"/>
      <c r="H182" s="51"/>
      <c r="I182" s="17"/>
      <c r="J182" s="17"/>
      <c r="K182" s="17"/>
      <c r="L182" s="52">
        <v>8020.28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/>
    </row>
    <row r="183" spans="1:70" s="3" customFormat="1" ht="18.75" x14ac:dyDescent="0.25">
      <c r="A183" s="47"/>
      <c r="B183" s="48"/>
      <c r="C183" s="48"/>
      <c r="D183" s="48"/>
      <c r="E183" s="49" t="s">
        <v>47</v>
      </c>
      <c r="F183" s="49"/>
      <c r="G183" s="213"/>
      <c r="H183" s="51"/>
      <c r="I183" s="17"/>
      <c r="J183" s="17"/>
      <c r="K183" s="17"/>
      <c r="L183" s="52">
        <v>47558.31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  <c r="BR183" s="34"/>
    </row>
    <row r="184" spans="1:70" s="3" customFormat="1" ht="45" x14ac:dyDescent="0.25">
      <c r="A184" s="111" t="s">
        <v>1892</v>
      </c>
      <c r="B184" s="112" t="s">
        <v>1889</v>
      </c>
      <c r="C184" s="305" t="s">
        <v>1393</v>
      </c>
      <c r="D184" s="305"/>
      <c r="E184" s="305"/>
      <c r="F184" s="111" t="s">
        <v>437</v>
      </c>
      <c r="G184" s="214">
        <v>8</v>
      </c>
      <c r="H184" s="114">
        <v>2403.11</v>
      </c>
      <c r="I184" s="114"/>
      <c r="J184" s="114"/>
      <c r="K184" s="144" t="s">
        <v>52</v>
      </c>
      <c r="L184" s="114">
        <v>119771</v>
      </c>
      <c r="M184" s="114"/>
      <c r="N184" s="115"/>
      <c r="O184" s="114"/>
      <c r="P184" s="189"/>
      <c r="Q184" s="189"/>
      <c r="R184" s="189"/>
      <c r="S184" s="189"/>
      <c r="T184" s="189"/>
      <c r="U184" s="189">
        <v>1.03</v>
      </c>
      <c r="V184" s="180">
        <f t="shared" ref="V184:V185" si="11">L184*U184</f>
        <v>123364.13</v>
      </c>
      <c r="W184" s="190">
        <v>1.2</v>
      </c>
      <c r="X184" s="191">
        <f t="shared" si="9"/>
        <v>148036.95600000001</v>
      </c>
      <c r="Y184" s="181">
        <f t="shared" si="10"/>
        <v>18504.619500000001</v>
      </c>
      <c r="BP184" s="33"/>
      <c r="BQ184" s="41" t="s">
        <v>1393</v>
      </c>
      <c r="BR184" s="34"/>
    </row>
    <row r="185" spans="1:70" s="3" customFormat="1" ht="57" x14ac:dyDescent="0.25">
      <c r="A185" s="111" t="s">
        <v>2710</v>
      </c>
      <c r="B185" s="112" t="s">
        <v>1889</v>
      </c>
      <c r="C185" s="305" t="s">
        <v>3551</v>
      </c>
      <c r="D185" s="305"/>
      <c r="E185" s="305"/>
      <c r="F185" s="111" t="s">
        <v>437</v>
      </c>
      <c r="G185" s="214">
        <v>10</v>
      </c>
      <c r="H185" s="114">
        <v>2403.11</v>
      </c>
      <c r="I185" s="114"/>
      <c r="J185" s="114"/>
      <c r="K185" s="144" t="s">
        <v>52</v>
      </c>
      <c r="L185" s="114">
        <v>149713.75</v>
      </c>
      <c r="M185" s="114"/>
      <c r="N185" s="115"/>
      <c r="O185" s="114"/>
      <c r="P185" s="189"/>
      <c r="Q185" s="189"/>
      <c r="R185" s="189"/>
      <c r="S185" s="189"/>
      <c r="T185" s="189"/>
      <c r="U185" s="189">
        <v>1.03</v>
      </c>
      <c r="V185" s="180">
        <f t="shared" si="11"/>
        <v>154205.16250000001</v>
      </c>
      <c r="W185" s="190">
        <v>1.2</v>
      </c>
      <c r="X185" s="191">
        <f t="shared" si="9"/>
        <v>185046.19500000001</v>
      </c>
      <c r="Y185" s="181">
        <f t="shared" si="10"/>
        <v>18504.619500000001</v>
      </c>
      <c r="BP185" s="33"/>
      <c r="BQ185" s="41" t="s">
        <v>3551</v>
      </c>
      <c r="BR185" s="34"/>
    </row>
    <row r="186" spans="1:70" s="3" customFormat="1" ht="67.5" x14ac:dyDescent="0.25">
      <c r="A186" s="35" t="s">
        <v>384</v>
      </c>
      <c r="B186" s="36" t="s">
        <v>1395</v>
      </c>
      <c r="C186" s="316" t="s">
        <v>1396</v>
      </c>
      <c r="D186" s="316"/>
      <c r="E186" s="316"/>
      <c r="F186" s="35" t="s">
        <v>109</v>
      </c>
      <c r="G186" s="212">
        <v>72</v>
      </c>
      <c r="H186" s="39" t="s">
        <v>1397</v>
      </c>
      <c r="I186" s="39">
        <v>1.33</v>
      </c>
      <c r="J186" s="39">
        <v>33.54</v>
      </c>
      <c r="K186" s="37" t="s">
        <v>42</v>
      </c>
      <c r="L186" s="39">
        <v>82303.199999999997</v>
      </c>
      <c r="M186" s="39">
        <v>60534.96</v>
      </c>
      <c r="N186" s="40">
        <v>1096.8699999999999</v>
      </c>
      <c r="O186" s="39">
        <v>20671.37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8"/>
        <v>24746.418549496724</v>
      </c>
      <c r="W186" s="159">
        <v>1.2</v>
      </c>
      <c r="X186" s="158">
        <f t="shared" si="9"/>
        <v>29695.702259396068</v>
      </c>
      <c r="Y186" s="181">
        <f t="shared" si="10"/>
        <v>412.44030915827875</v>
      </c>
      <c r="BP186" s="33"/>
      <c r="BQ186" s="41" t="s">
        <v>1396</v>
      </c>
      <c r="BR186" s="34"/>
    </row>
    <row r="187" spans="1:70" s="3" customFormat="1" ht="18.75" x14ac:dyDescent="0.25">
      <c r="A187" s="47"/>
      <c r="B187" s="48"/>
      <c r="C187" s="48"/>
      <c r="D187" s="48"/>
      <c r="E187" s="49" t="s">
        <v>3552</v>
      </c>
      <c r="F187" s="49"/>
      <c r="G187" s="213"/>
      <c r="H187" s="51"/>
      <c r="I187" s="17"/>
      <c r="J187" s="17"/>
      <c r="K187" s="17"/>
      <c r="L187" s="52">
        <v>58718.91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  <c r="BR187" s="34"/>
    </row>
    <row r="188" spans="1:70" s="3" customFormat="1" ht="18.75" x14ac:dyDescent="0.25">
      <c r="A188" s="47"/>
      <c r="B188" s="48"/>
      <c r="C188" s="48"/>
      <c r="D188" s="48"/>
      <c r="E188" s="49" t="s">
        <v>3553</v>
      </c>
      <c r="F188" s="49"/>
      <c r="G188" s="213"/>
      <c r="H188" s="51"/>
      <c r="I188" s="17"/>
      <c r="J188" s="17"/>
      <c r="K188" s="17"/>
      <c r="L188" s="52">
        <v>30872.83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  <c r="BR188" s="34"/>
    </row>
    <row r="189" spans="1:70" s="3" customFormat="1" ht="18.75" x14ac:dyDescent="0.25">
      <c r="A189" s="47"/>
      <c r="B189" s="48"/>
      <c r="C189" s="48"/>
      <c r="D189" s="48"/>
      <c r="E189" s="49" t="s">
        <v>47</v>
      </c>
      <c r="F189" s="49"/>
      <c r="G189" s="213"/>
      <c r="H189" s="51"/>
      <c r="I189" s="17"/>
      <c r="J189" s="17"/>
      <c r="K189" s="17"/>
      <c r="L189" s="52">
        <v>171894.94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  <c r="BR189" s="34"/>
    </row>
    <row r="190" spans="1:70" s="3" customFormat="1" ht="45.75" x14ac:dyDescent="0.25">
      <c r="A190" s="111" t="s">
        <v>3363</v>
      </c>
      <c r="B190" s="112" t="s">
        <v>2705</v>
      </c>
      <c r="C190" s="305" t="s">
        <v>1400</v>
      </c>
      <c r="D190" s="305"/>
      <c r="E190" s="305"/>
      <c r="F190" s="111" t="s">
        <v>437</v>
      </c>
      <c r="G190" s="214">
        <v>72</v>
      </c>
      <c r="H190" s="114">
        <v>2292.27</v>
      </c>
      <c r="I190" s="114"/>
      <c r="J190" s="114"/>
      <c r="K190" s="144" t="s">
        <v>52</v>
      </c>
      <c r="L190" s="114">
        <v>1028220.63</v>
      </c>
      <c r="M190" s="114"/>
      <c r="N190" s="115"/>
      <c r="O190" s="114"/>
      <c r="P190" s="189"/>
      <c r="Q190" s="189"/>
      <c r="R190" s="189"/>
      <c r="S190" s="189"/>
      <c r="T190" s="189"/>
      <c r="U190" s="189">
        <v>1.03</v>
      </c>
      <c r="V190" s="180">
        <f>L190*U190</f>
        <v>1059067.2489</v>
      </c>
      <c r="W190" s="190">
        <v>1.2</v>
      </c>
      <c r="X190" s="191">
        <f t="shared" si="9"/>
        <v>1270880.6986799999</v>
      </c>
      <c r="Y190" s="181">
        <f t="shared" si="10"/>
        <v>17651.120814999998</v>
      </c>
      <c r="BP190" s="33"/>
      <c r="BQ190" s="41" t="s">
        <v>1400</v>
      </c>
      <c r="BR190" s="34"/>
    </row>
    <row r="191" spans="1:70" s="3" customFormat="1" ht="67.5" x14ac:dyDescent="0.25">
      <c r="A191" s="35" t="s">
        <v>388</v>
      </c>
      <c r="B191" s="36" t="s">
        <v>1416</v>
      </c>
      <c r="C191" s="316" t="s">
        <v>1417</v>
      </c>
      <c r="D191" s="316"/>
      <c r="E191" s="316"/>
      <c r="F191" s="35" t="s">
        <v>665</v>
      </c>
      <c r="G191" s="212">
        <v>2</v>
      </c>
      <c r="H191" s="39" t="s">
        <v>1418</v>
      </c>
      <c r="I191" s="39">
        <v>0.81</v>
      </c>
      <c r="J191" s="39">
        <v>51.31</v>
      </c>
      <c r="K191" s="37" t="s">
        <v>42</v>
      </c>
      <c r="L191" s="39">
        <v>3551.51</v>
      </c>
      <c r="M191" s="39">
        <v>2654.69</v>
      </c>
      <c r="N191" s="40">
        <v>18.39</v>
      </c>
      <c r="O191" s="39">
        <v>878.43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8"/>
        <v>1051.5992141031004</v>
      </c>
      <c r="W191" s="159">
        <v>1.2</v>
      </c>
      <c r="X191" s="158">
        <f t="shared" si="9"/>
        <v>1261.9190569237205</v>
      </c>
      <c r="Y191" s="181">
        <f t="shared" si="10"/>
        <v>630.95952846186026</v>
      </c>
      <c r="BP191" s="33"/>
      <c r="BQ191" s="41" t="s">
        <v>1417</v>
      </c>
      <c r="BR191" s="34"/>
    </row>
    <row r="192" spans="1:70" s="3" customFormat="1" ht="18.75" x14ac:dyDescent="0.25">
      <c r="A192" s="47"/>
      <c r="B192" s="48"/>
      <c r="C192" s="48"/>
      <c r="D192" s="48"/>
      <c r="E192" s="49" t="s">
        <v>3554</v>
      </c>
      <c r="F192" s="49"/>
      <c r="G192" s="213"/>
      <c r="H192" s="51"/>
      <c r="I192" s="17"/>
      <c r="J192" s="17"/>
      <c r="K192" s="17"/>
      <c r="L192" s="52">
        <v>2575.0500000000002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  <c r="BR192" s="34"/>
    </row>
    <row r="193" spans="1:70" s="3" customFormat="1" ht="18.75" x14ac:dyDescent="0.25">
      <c r="A193" s="47"/>
      <c r="B193" s="48"/>
      <c r="C193" s="48"/>
      <c r="D193" s="48"/>
      <c r="E193" s="49" t="s">
        <v>3555</v>
      </c>
      <c r="F193" s="49"/>
      <c r="G193" s="213"/>
      <c r="H193" s="51"/>
      <c r="I193" s="17"/>
      <c r="J193" s="17"/>
      <c r="K193" s="17"/>
      <c r="L193" s="52">
        <v>1353.89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  <c r="BR193" s="34"/>
    </row>
    <row r="194" spans="1:70" s="3" customFormat="1" ht="18.75" x14ac:dyDescent="0.25">
      <c r="A194" s="47"/>
      <c r="B194" s="48"/>
      <c r="C194" s="48"/>
      <c r="D194" s="48"/>
      <c r="E194" s="49" t="s">
        <v>47</v>
      </c>
      <c r="F194" s="49"/>
      <c r="G194" s="213"/>
      <c r="H194" s="51"/>
      <c r="I194" s="17"/>
      <c r="J194" s="17"/>
      <c r="K194" s="17"/>
      <c r="L194" s="52">
        <v>7480.45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  <c r="BR194" s="34"/>
    </row>
    <row r="195" spans="1:70" s="3" customFormat="1" ht="45" x14ac:dyDescent="0.25">
      <c r="A195" s="111" t="s">
        <v>3366</v>
      </c>
      <c r="B195" s="112" t="s">
        <v>3175</v>
      </c>
      <c r="C195" s="305" t="s">
        <v>1422</v>
      </c>
      <c r="D195" s="305"/>
      <c r="E195" s="305"/>
      <c r="F195" s="111" t="s">
        <v>437</v>
      </c>
      <c r="G195" s="214">
        <v>2</v>
      </c>
      <c r="H195" s="114">
        <v>3260.45</v>
      </c>
      <c r="I195" s="114"/>
      <c r="J195" s="114"/>
      <c r="K195" s="144" t="s">
        <v>52</v>
      </c>
      <c r="L195" s="114">
        <v>40625.21</v>
      </c>
      <c r="M195" s="114"/>
      <c r="N195" s="115"/>
      <c r="O195" s="114"/>
      <c r="P195" s="189"/>
      <c r="Q195" s="189"/>
      <c r="R195" s="189"/>
      <c r="S195" s="189"/>
      <c r="T195" s="189"/>
      <c r="U195" s="189">
        <v>1.03</v>
      </c>
      <c r="V195" s="180">
        <f>L195*U195</f>
        <v>41843.9663</v>
      </c>
      <c r="W195" s="190">
        <v>1.2</v>
      </c>
      <c r="X195" s="191">
        <f t="shared" si="9"/>
        <v>50212.759559999999</v>
      </c>
      <c r="Y195" s="181">
        <f t="shared" si="10"/>
        <v>25106.379779999999</v>
      </c>
      <c r="BP195" s="33"/>
      <c r="BQ195" s="41" t="s">
        <v>1422</v>
      </c>
      <c r="BR195" s="34"/>
    </row>
    <row r="196" spans="1:70" s="3" customFormat="1" ht="67.5" x14ac:dyDescent="0.25">
      <c r="A196" s="35" t="s">
        <v>393</v>
      </c>
      <c r="B196" s="36" t="s">
        <v>132</v>
      </c>
      <c r="C196" s="316" t="s">
        <v>133</v>
      </c>
      <c r="D196" s="316"/>
      <c r="E196" s="316"/>
      <c r="F196" s="35" t="s">
        <v>109</v>
      </c>
      <c r="G196" s="212">
        <v>16</v>
      </c>
      <c r="H196" s="39" t="s">
        <v>134</v>
      </c>
      <c r="I196" s="39" t="s">
        <v>135</v>
      </c>
      <c r="J196" s="39">
        <v>4.09</v>
      </c>
      <c r="K196" s="37" t="s">
        <v>42</v>
      </c>
      <c r="L196" s="39">
        <v>28988.47</v>
      </c>
      <c r="M196" s="39">
        <v>18472.439999999999</v>
      </c>
      <c r="N196" s="40" t="s">
        <v>3556</v>
      </c>
      <c r="O196" s="39">
        <v>560.16999999999996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8"/>
        <v>670.59905941752174</v>
      </c>
      <c r="W196" s="159">
        <v>1.2</v>
      </c>
      <c r="X196" s="158">
        <f t="shared" si="9"/>
        <v>804.71887130102607</v>
      </c>
      <c r="Y196" s="181">
        <f t="shared" si="10"/>
        <v>50.294929456314129</v>
      </c>
      <c r="BP196" s="33"/>
      <c r="BQ196" s="41" t="s">
        <v>133</v>
      </c>
      <c r="BR196" s="34"/>
    </row>
    <row r="197" spans="1:70" s="3" customFormat="1" ht="18.75" x14ac:dyDescent="0.25">
      <c r="A197" s="42"/>
      <c r="B197" s="43"/>
      <c r="C197" s="44" t="s">
        <v>3557</v>
      </c>
      <c r="D197" s="45"/>
      <c r="E197" s="45"/>
      <c r="F197" s="45"/>
      <c r="G197" s="206"/>
      <c r="H197" s="45"/>
      <c r="I197" s="45"/>
      <c r="J197" s="45"/>
      <c r="K197" s="45"/>
      <c r="L197" s="45"/>
      <c r="M197" s="45"/>
      <c r="N197" s="45"/>
      <c r="O197" s="46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  <c r="BR197" s="34"/>
    </row>
    <row r="198" spans="1:70" s="3" customFormat="1" ht="18.75" x14ac:dyDescent="0.25">
      <c r="A198" s="47"/>
      <c r="B198" s="48"/>
      <c r="C198" s="48"/>
      <c r="D198" s="48"/>
      <c r="E198" s="49" t="s">
        <v>3558</v>
      </c>
      <c r="F198" s="49"/>
      <c r="G198" s="213"/>
      <c r="H198" s="51"/>
      <c r="I198" s="17"/>
      <c r="J198" s="17"/>
      <c r="K198" s="17"/>
      <c r="L198" s="52">
        <v>20222.39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18.75" x14ac:dyDescent="0.25">
      <c r="A199" s="47"/>
      <c r="B199" s="48"/>
      <c r="C199" s="48"/>
      <c r="D199" s="48"/>
      <c r="E199" s="49" t="s">
        <v>3559</v>
      </c>
      <c r="F199" s="49"/>
      <c r="G199" s="213"/>
      <c r="H199" s="51"/>
      <c r="I199" s="17"/>
      <c r="J199" s="17"/>
      <c r="K199" s="17"/>
      <c r="L199" s="52">
        <v>10632.39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x14ac:dyDescent="0.25">
      <c r="A200" s="47"/>
      <c r="B200" s="48"/>
      <c r="C200" s="48"/>
      <c r="D200" s="48"/>
      <c r="E200" s="49" t="s">
        <v>47</v>
      </c>
      <c r="F200" s="49"/>
      <c r="G200" s="213"/>
      <c r="H200" s="51"/>
      <c r="I200" s="17"/>
      <c r="J200" s="17"/>
      <c r="K200" s="17"/>
      <c r="L200" s="52">
        <v>59843.25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45" x14ac:dyDescent="0.25">
      <c r="A201" s="111" t="s">
        <v>3370</v>
      </c>
      <c r="B201" s="112" t="s">
        <v>2459</v>
      </c>
      <c r="C201" s="305" t="s">
        <v>1428</v>
      </c>
      <c r="D201" s="305"/>
      <c r="E201" s="305"/>
      <c r="F201" s="111" t="s">
        <v>437</v>
      </c>
      <c r="G201" s="214">
        <v>11</v>
      </c>
      <c r="H201" s="114">
        <v>5923.37</v>
      </c>
      <c r="I201" s="114"/>
      <c r="J201" s="114"/>
      <c r="K201" s="144" t="s">
        <v>52</v>
      </c>
      <c r="L201" s="114">
        <v>405928.55</v>
      </c>
      <c r="M201" s="114"/>
      <c r="N201" s="115"/>
      <c r="O201" s="114"/>
      <c r="P201" s="189"/>
      <c r="Q201" s="189"/>
      <c r="R201" s="189"/>
      <c r="S201" s="189"/>
      <c r="T201" s="189"/>
      <c r="U201" s="189">
        <v>1.03</v>
      </c>
      <c r="V201" s="180">
        <f t="shared" ref="V201:V202" si="12">L201*U201</f>
        <v>418106.40649999998</v>
      </c>
      <c r="W201" s="190">
        <v>1.2</v>
      </c>
      <c r="X201" s="191">
        <f t="shared" si="9"/>
        <v>501727.68779999996</v>
      </c>
      <c r="Y201" s="181">
        <f t="shared" si="10"/>
        <v>45611.607981818175</v>
      </c>
      <c r="BP201" s="33"/>
      <c r="BQ201" s="41" t="s">
        <v>1428</v>
      </c>
      <c r="BR201" s="34"/>
    </row>
    <row r="202" spans="1:70" s="3" customFormat="1" ht="45" x14ac:dyDescent="0.25">
      <c r="A202" s="111" t="s">
        <v>3372</v>
      </c>
      <c r="B202" s="112" t="s">
        <v>2459</v>
      </c>
      <c r="C202" s="305" t="s">
        <v>1429</v>
      </c>
      <c r="D202" s="305"/>
      <c r="E202" s="305"/>
      <c r="F202" s="111" t="s">
        <v>437</v>
      </c>
      <c r="G202" s="214">
        <v>5</v>
      </c>
      <c r="H202" s="114">
        <v>3117.96</v>
      </c>
      <c r="I202" s="114"/>
      <c r="J202" s="114"/>
      <c r="K202" s="144" t="s">
        <v>52</v>
      </c>
      <c r="L202" s="114">
        <v>97124.45</v>
      </c>
      <c r="M202" s="114"/>
      <c r="N202" s="115"/>
      <c r="O202" s="114"/>
      <c r="P202" s="189"/>
      <c r="Q202" s="189"/>
      <c r="R202" s="189"/>
      <c r="S202" s="189"/>
      <c r="T202" s="189"/>
      <c r="U202" s="189">
        <v>1.03</v>
      </c>
      <c r="V202" s="180">
        <f t="shared" si="12"/>
        <v>100038.1835</v>
      </c>
      <c r="W202" s="190">
        <v>1.2</v>
      </c>
      <c r="X202" s="191">
        <f t="shared" si="9"/>
        <v>120045.82019999999</v>
      </c>
      <c r="Y202" s="181">
        <f t="shared" si="10"/>
        <v>24009.164039999996</v>
      </c>
      <c r="BP202" s="33"/>
      <c r="BQ202" s="41" t="s">
        <v>1429</v>
      </c>
      <c r="BR202" s="34"/>
    </row>
    <row r="203" spans="1:70" s="3" customFormat="1" ht="67.5" x14ac:dyDescent="0.25">
      <c r="A203" s="35" t="s">
        <v>399</v>
      </c>
      <c r="B203" s="36" t="s">
        <v>429</v>
      </c>
      <c r="C203" s="316" t="s">
        <v>430</v>
      </c>
      <c r="D203" s="316"/>
      <c r="E203" s="316"/>
      <c r="F203" s="35" t="s">
        <v>109</v>
      </c>
      <c r="G203" s="212">
        <v>187</v>
      </c>
      <c r="H203" s="39" t="s">
        <v>431</v>
      </c>
      <c r="I203" s="39"/>
      <c r="J203" s="39">
        <v>7.45</v>
      </c>
      <c r="K203" s="37" t="s">
        <v>42</v>
      </c>
      <c r="L203" s="39">
        <v>325304.90999999997</v>
      </c>
      <c r="M203" s="39">
        <v>313379.55</v>
      </c>
      <c r="N203" s="40"/>
      <c r="O203" s="39">
        <v>11925.36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8"/>
        <v>14276.264703956545</v>
      </c>
      <c r="W203" s="159">
        <v>1.2</v>
      </c>
      <c r="X203" s="158">
        <f t="shared" si="9"/>
        <v>17131.517644747855</v>
      </c>
      <c r="Y203" s="181">
        <f t="shared" si="10"/>
        <v>91.612393822181048</v>
      </c>
      <c r="BP203" s="33"/>
      <c r="BQ203" s="41" t="s">
        <v>430</v>
      </c>
      <c r="BR203" s="34"/>
    </row>
    <row r="204" spans="1:70" s="3" customFormat="1" ht="18.75" x14ac:dyDescent="0.25">
      <c r="A204" s="42"/>
      <c r="B204" s="43"/>
      <c r="C204" s="44" t="s">
        <v>3560</v>
      </c>
      <c r="D204" s="45"/>
      <c r="E204" s="45"/>
      <c r="F204" s="45"/>
      <c r="G204" s="206"/>
      <c r="H204" s="45"/>
      <c r="I204" s="45"/>
      <c r="J204" s="45"/>
      <c r="K204" s="45"/>
      <c r="L204" s="45"/>
      <c r="M204" s="45"/>
      <c r="N204" s="45"/>
      <c r="O204" s="46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  <c r="BR204" s="34"/>
    </row>
    <row r="205" spans="1:70" s="3" customFormat="1" ht="18.75" x14ac:dyDescent="0.25">
      <c r="A205" s="47"/>
      <c r="B205" s="48"/>
      <c r="C205" s="48"/>
      <c r="D205" s="48"/>
      <c r="E205" s="49" t="s">
        <v>3561</v>
      </c>
      <c r="F205" s="49"/>
      <c r="G205" s="213"/>
      <c r="H205" s="51"/>
      <c r="I205" s="17"/>
      <c r="J205" s="17"/>
      <c r="K205" s="17"/>
      <c r="L205" s="52">
        <v>297710.57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  <c r="BR205" s="34"/>
    </row>
    <row r="206" spans="1:70" s="3" customFormat="1" ht="18.75" x14ac:dyDescent="0.25">
      <c r="A206" s="47"/>
      <c r="B206" s="48"/>
      <c r="C206" s="48"/>
      <c r="D206" s="48"/>
      <c r="E206" s="49" t="s">
        <v>3562</v>
      </c>
      <c r="F206" s="49"/>
      <c r="G206" s="213"/>
      <c r="H206" s="51"/>
      <c r="I206" s="17"/>
      <c r="J206" s="17"/>
      <c r="K206" s="17"/>
      <c r="L206" s="52">
        <v>166091.16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  <c r="BR206" s="34"/>
    </row>
    <row r="207" spans="1:70" s="3" customFormat="1" ht="18.75" x14ac:dyDescent="0.25">
      <c r="A207" s="47"/>
      <c r="B207" s="48"/>
      <c r="C207" s="48"/>
      <c r="D207" s="48"/>
      <c r="E207" s="49" t="s">
        <v>47</v>
      </c>
      <c r="F207" s="49"/>
      <c r="G207" s="213"/>
      <c r="H207" s="51"/>
      <c r="I207" s="17"/>
      <c r="J207" s="17"/>
      <c r="K207" s="17"/>
      <c r="L207" s="52">
        <v>789106.64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  <c r="BR207" s="34"/>
    </row>
    <row r="208" spans="1:70" s="3" customFormat="1" ht="67.5" x14ac:dyDescent="0.25">
      <c r="A208" s="35" t="s">
        <v>401</v>
      </c>
      <c r="B208" s="36" t="s">
        <v>1410</v>
      </c>
      <c r="C208" s="316" t="s">
        <v>3563</v>
      </c>
      <c r="D208" s="316"/>
      <c r="E208" s="316"/>
      <c r="F208" s="35" t="s">
        <v>437</v>
      </c>
      <c r="G208" s="212">
        <v>7</v>
      </c>
      <c r="H208" s="39">
        <v>4652.76</v>
      </c>
      <c r="I208" s="39"/>
      <c r="J208" s="39">
        <v>4652.76</v>
      </c>
      <c r="K208" s="37" t="s">
        <v>42</v>
      </c>
      <c r="L208" s="39">
        <v>278793.38</v>
      </c>
      <c r="M208" s="39"/>
      <c r="N208" s="40"/>
      <c r="O208" s="39">
        <v>278793.38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8"/>
        <v>333753.28632349422</v>
      </c>
      <c r="W208" s="159">
        <v>1.2</v>
      </c>
      <c r="X208" s="158">
        <f t="shared" si="9"/>
        <v>400503.94358819304</v>
      </c>
      <c r="Y208" s="181">
        <f t="shared" si="10"/>
        <v>57214.849084027577</v>
      </c>
      <c r="BP208" s="33"/>
      <c r="BQ208" s="41" t="s">
        <v>3563</v>
      </c>
      <c r="BR208" s="34"/>
    </row>
    <row r="209" spans="1:70" s="3" customFormat="1" ht="67.5" x14ac:dyDescent="0.25">
      <c r="A209" s="35" t="s">
        <v>403</v>
      </c>
      <c r="B209" s="36" t="s">
        <v>1410</v>
      </c>
      <c r="C209" s="316" t="s">
        <v>1413</v>
      </c>
      <c r="D209" s="316"/>
      <c r="E209" s="316"/>
      <c r="F209" s="35" t="s">
        <v>437</v>
      </c>
      <c r="G209" s="212">
        <v>180</v>
      </c>
      <c r="H209" s="39">
        <v>2561.42</v>
      </c>
      <c r="I209" s="39"/>
      <c r="J209" s="39">
        <v>2561.42</v>
      </c>
      <c r="K209" s="37" t="s">
        <v>42</v>
      </c>
      <c r="L209" s="39">
        <v>3946635.94</v>
      </c>
      <c r="M209" s="39"/>
      <c r="N209" s="40"/>
      <c r="O209" s="39">
        <v>3946635.94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8"/>
        <v>4724655.63887282</v>
      </c>
      <c r="W209" s="159">
        <v>1.2</v>
      </c>
      <c r="X209" s="158">
        <f t="shared" si="9"/>
        <v>5669586.7666473836</v>
      </c>
      <c r="Y209" s="181">
        <f t="shared" si="10"/>
        <v>31497.704259152131</v>
      </c>
      <c r="BP209" s="33"/>
      <c r="BQ209" s="41" t="s">
        <v>1413</v>
      </c>
      <c r="BR209" s="34"/>
    </row>
    <row r="210" spans="1:70" s="3" customFormat="1" ht="18.75" x14ac:dyDescent="0.25">
      <c r="A210" s="351" t="s">
        <v>1681</v>
      </c>
      <c r="B210" s="352"/>
      <c r="C210" s="352"/>
      <c r="D210" s="352"/>
      <c r="E210" s="352"/>
      <c r="F210" s="352"/>
      <c r="G210" s="352"/>
      <c r="H210" s="352"/>
      <c r="I210" s="352"/>
      <c r="J210" s="352"/>
      <c r="K210" s="352"/>
      <c r="L210" s="352"/>
      <c r="M210" s="352"/>
      <c r="N210" s="352"/>
      <c r="O210" s="353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 t="s">
        <v>1681</v>
      </c>
    </row>
    <row r="211" spans="1:70" s="3" customFormat="1" ht="67.5" x14ac:dyDescent="0.25">
      <c r="A211" s="35" t="s">
        <v>405</v>
      </c>
      <c r="B211" s="36" t="s">
        <v>1682</v>
      </c>
      <c r="C211" s="316" t="s">
        <v>1683</v>
      </c>
      <c r="D211" s="316"/>
      <c r="E211" s="316"/>
      <c r="F211" s="35" t="s">
        <v>1684</v>
      </c>
      <c r="G211" s="218">
        <v>0.495</v>
      </c>
      <c r="H211" s="39" t="s">
        <v>1685</v>
      </c>
      <c r="I211" s="39"/>
      <c r="J211" s="39"/>
      <c r="K211" s="37" t="s">
        <v>42</v>
      </c>
      <c r="L211" s="39">
        <v>29211.45</v>
      </c>
      <c r="M211" s="39">
        <v>29211.45</v>
      </c>
      <c r="N211" s="40"/>
      <c r="O211" s="39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 t="s">
        <v>1683</v>
      </c>
      <c r="BR211" s="34"/>
    </row>
    <row r="212" spans="1:70" s="3" customFormat="1" ht="18.75" x14ac:dyDescent="0.25">
      <c r="A212" s="42"/>
      <c r="B212" s="43"/>
      <c r="C212" s="44" t="s">
        <v>2713</v>
      </c>
      <c r="D212" s="45"/>
      <c r="E212" s="45"/>
      <c r="F212" s="45"/>
      <c r="G212" s="206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18.75" x14ac:dyDescent="0.25">
      <c r="A213" s="47"/>
      <c r="B213" s="48"/>
      <c r="C213" s="48"/>
      <c r="D213" s="48"/>
      <c r="E213" s="49" t="s">
        <v>3564</v>
      </c>
      <c r="F213" s="49"/>
      <c r="G213" s="213"/>
      <c r="H213" s="51"/>
      <c r="I213" s="17"/>
      <c r="J213" s="17"/>
      <c r="K213" s="17"/>
      <c r="L213" s="52">
        <v>25998.19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  <c r="BR213" s="34"/>
    </row>
    <row r="214" spans="1:70" s="3" customFormat="1" ht="18.75" x14ac:dyDescent="0.25">
      <c r="A214" s="47"/>
      <c r="B214" s="48"/>
      <c r="C214" s="48"/>
      <c r="D214" s="48"/>
      <c r="E214" s="49" t="s">
        <v>3565</v>
      </c>
      <c r="F214" s="49"/>
      <c r="G214" s="213"/>
      <c r="H214" s="51"/>
      <c r="I214" s="17"/>
      <c r="J214" s="17"/>
      <c r="K214" s="17"/>
      <c r="L214" s="52">
        <v>11684.58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  <c r="BR214" s="34"/>
    </row>
    <row r="215" spans="1:70" s="3" customFormat="1" ht="18.75" x14ac:dyDescent="0.25">
      <c r="A215" s="47"/>
      <c r="B215" s="48"/>
      <c r="C215" s="48"/>
      <c r="D215" s="48"/>
      <c r="E215" s="49" t="s">
        <v>47</v>
      </c>
      <c r="F215" s="49"/>
      <c r="G215" s="213"/>
      <c r="H215" s="51"/>
      <c r="I215" s="17"/>
      <c r="J215" s="17"/>
      <c r="K215" s="17"/>
      <c r="L215" s="52">
        <v>66894.22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67.5" x14ac:dyDescent="0.25">
      <c r="A216" s="35" t="s">
        <v>407</v>
      </c>
      <c r="B216" s="36" t="s">
        <v>1689</v>
      </c>
      <c r="C216" s="316" t="s">
        <v>1690</v>
      </c>
      <c r="D216" s="316"/>
      <c r="E216" s="316"/>
      <c r="F216" s="35" t="s">
        <v>1684</v>
      </c>
      <c r="G216" s="218">
        <v>0.495</v>
      </c>
      <c r="H216" s="39" t="s">
        <v>1691</v>
      </c>
      <c r="I216" s="39"/>
      <c r="J216" s="39"/>
      <c r="K216" s="37" t="s">
        <v>42</v>
      </c>
      <c r="L216" s="39">
        <v>16140.13</v>
      </c>
      <c r="M216" s="39">
        <v>16140.13</v>
      </c>
      <c r="N216" s="40"/>
      <c r="O216" s="39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 t="s">
        <v>1690</v>
      </c>
      <c r="BR216" s="34"/>
    </row>
    <row r="217" spans="1:70" s="3" customFormat="1" ht="18.75" x14ac:dyDescent="0.25">
      <c r="A217" s="47"/>
      <c r="B217" s="48"/>
      <c r="C217" s="48"/>
      <c r="D217" s="48"/>
      <c r="E217" s="49" t="s">
        <v>3566</v>
      </c>
      <c r="F217" s="49"/>
      <c r="G217" s="213"/>
      <c r="H217" s="51"/>
      <c r="I217" s="17"/>
      <c r="J217" s="17"/>
      <c r="K217" s="17"/>
      <c r="L217" s="52">
        <v>14364.72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  <c r="BR217" s="34"/>
    </row>
    <row r="218" spans="1:70" s="3" customFormat="1" ht="18.75" x14ac:dyDescent="0.25">
      <c r="A218" s="47"/>
      <c r="B218" s="48"/>
      <c r="C218" s="48"/>
      <c r="D218" s="48"/>
      <c r="E218" s="49" t="s">
        <v>3567</v>
      </c>
      <c r="F218" s="49"/>
      <c r="G218" s="213"/>
      <c r="H218" s="51"/>
      <c r="I218" s="17"/>
      <c r="J218" s="17"/>
      <c r="K218" s="17"/>
      <c r="L218" s="52">
        <v>6456.05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  <c r="BR218" s="34"/>
    </row>
    <row r="219" spans="1:70" s="3" customFormat="1" ht="18.75" x14ac:dyDescent="0.25">
      <c r="A219" s="47"/>
      <c r="B219" s="48"/>
      <c r="C219" s="48"/>
      <c r="D219" s="48"/>
      <c r="E219" s="49" t="s">
        <v>47</v>
      </c>
      <c r="F219" s="49"/>
      <c r="G219" s="213"/>
      <c r="H219" s="51"/>
      <c r="I219" s="17"/>
      <c r="J219" s="17"/>
      <c r="K219" s="17"/>
      <c r="L219" s="52">
        <v>36960.9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  <c r="BR219" s="34"/>
    </row>
    <row r="220" spans="1:70" s="3" customFormat="1" ht="67.5" x14ac:dyDescent="0.25">
      <c r="A220" s="35" t="s">
        <v>409</v>
      </c>
      <c r="B220" s="36" t="s">
        <v>1010</v>
      </c>
      <c r="C220" s="316" t="s">
        <v>1695</v>
      </c>
      <c r="D220" s="316"/>
      <c r="E220" s="316"/>
      <c r="F220" s="35" t="s">
        <v>238</v>
      </c>
      <c r="G220" s="215">
        <v>1.98</v>
      </c>
      <c r="H220" s="39" t="s">
        <v>1011</v>
      </c>
      <c r="I220" s="39" t="s">
        <v>1012</v>
      </c>
      <c r="J220" s="39">
        <v>124.14</v>
      </c>
      <c r="K220" s="37" t="s">
        <v>42</v>
      </c>
      <c r="L220" s="39">
        <v>19499.78</v>
      </c>
      <c r="M220" s="39">
        <v>15184.01</v>
      </c>
      <c r="N220" s="40" t="s">
        <v>3568</v>
      </c>
      <c r="O220" s="39">
        <v>2104.19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8"/>
        <v>2518.9992945637136</v>
      </c>
      <c r="W220" s="159">
        <v>1.2</v>
      </c>
      <c r="X220" s="158">
        <f t="shared" si="9"/>
        <v>3022.7991534764565</v>
      </c>
      <c r="Y220" s="181">
        <f t="shared" si="10"/>
        <v>1526.6662391295235</v>
      </c>
      <c r="BP220" s="33"/>
      <c r="BQ220" s="41" t="s">
        <v>1695</v>
      </c>
      <c r="BR220" s="34"/>
    </row>
    <row r="221" spans="1:70" s="3" customFormat="1" ht="18.75" x14ac:dyDescent="0.25">
      <c r="A221" s="42"/>
      <c r="B221" s="43"/>
      <c r="C221" s="44" t="s">
        <v>2719</v>
      </c>
      <c r="D221" s="45"/>
      <c r="E221" s="45"/>
      <c r="F221" s="45"/>
      <c r="G221" s="206"/>
      <c r="H221" s="45"/>
      <c r="I221" s="45"/>
      <c r="J221" s="45"/>
      <c r="K221" s="45"/>
      <c r="L221" s="45"/>
      <c r="M221" s="45"/>
      <c r="N221" s="45"/>
      <c r="O221" s="46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  <c r="BR221" s="34"/>
    </row>
    <row r="222" spans="1:70" s="3" customFormat="1" ht="18.75" x14ac:dyDescent="0.25">
      <c r="A222" s="47"/>
      <c r="B222" s="48"/>
      <c r="C222" s="48"/>
      <c r="D222" s="48"/>
      <c r="E222" s="49" t="s">
        <v>3569</v>
      </c>
      <c r="F222" s="49"/>
      <c r="G222" s="213"/>
      <c r="H222" s="51"/>
      <c r="I222" s="17"/>
      <c r="J222" s="17"/>
      <c r="K222" s="17"/>
      <c r="L222" s="52">
        <v>14997.2</v>
      </c>
      <c r="M222" s="53"/>
      <c r="N222" s="53"/>
      <c r="O222" s="54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  <c r="BR222" s="34"/>
    </row>
    <row r="223" spans="1:70" s="3" customFormat="1" ht="18.75" x14ac:dyDescent="0.25">
      <c r="A223" s="47"/>
      <c r="B223" s="48"/>
      <c r="C223" s="48"/>
      <c r="D223" s="48"/>
      <c r="E223" s="49" t="s">
        <v>3570</v>
      </c>
      <c r="F223" s="49"/>
      <c r="G223" s="213"/>
      <c r="H223" s="51"/>
      <c r="I223" s="17"/>
      <c r="J223" s="17"/>
      <c r="K223" s="17"/>
      <c r="L223" s="52">
        <v>7885.13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/>
    </row>
    <row r="224" spans="1:70" s="3" customFormat="1" ht="18.75" x14ac:dyDescent="0.25">
      <c r="A224" s="47"/>
      <c r="B224" s="48"/>
      <c r="C224" s="48"/>
      <c r="D224" s="48"/>
      <c r="E224" s="49" t="s">
        <v>47</v>
      </c>
      <c r="F224" s="49"/>
      <c r="G224" s="213"/>
      <c r="H224" s="51"/>
      <c r="I224" s="17"/>
      <c r="J224" s="17"/>
      <c r="K224" s="17"/>
      <c r="L224" s="52">
        <v>42382.11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0" s="3" customFormat="1" ht="67.5" x14ac:dyDescent="0.25">
      <c r="A225" s="35" t="s">
        <v>411</v>
      </c>
      <c r="B225" s="36" t="s">
        <v>812</v>
      </c>
      <c r="C225" s="316" t="s">
        <v>813</v>
      </c>
      <c r="D225" s="316"/>
      <c r="E225" s="316"/>
      <c r="F225" s="35" t="s">
        <v>238</v>
      </c>
      <c r="G225" s="215">
        <v>11.52</v>
      </c>
      <c r="H225" s="39" t="s">
        <v>1700</v>
      </c>
      <c r="I225" s="39" t="s">
        <v>815</v>
      </c>
      <c r="J225" s="39">
        <v>22.32</v>
      </c>
      <c r="K225" s="37" t="s">
        <v>42</v>
      </c>
      <c r="L225" s="39">
        <v>129931.03</v>
      </c>
      <c r="M225" s="39">
        <v>113355.76</v>
      </c>
      <c r="N225" s="40" t="s">
        <v>3571</v>
      </c>
      <c r="O225" s="39">
        <v>2201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ref="V225:V282" si="13">O225*P225*Q225*R225*S225*T225*U225</f>
        <v>2634.8939246620953</v>
      </c>
      <c r="W225" s="159">
        <v>1.2</v>
      </c>
      <c r="X225" s="158">
        <f t="shared" ref="X225:X282" si="14">V225*W225</f>
        <v>3161.8727095945142</v>
      </c>
      <c r="Y225" s="181">
        <f t="shared" ref="Y225:Y282" si="15">X225/G225</f>
        <v>274.4681171523016</v>
      </c>
      <c r="BP225" s="33"/>
      <c r="BQ225" s="41" t="s">
        <v>813</v>
      </c>
      <c r="BR225" s="34"/>
    </row>
    <row r="226" spans="1:70" s="3" customFormat="1" ht="18.75" x14ac:dyDescent="0.25">
      <c r="A226" s="42"/>
      <c r="B226" s="43"/>
      <c r="C226" s="44" t="s">
        <v>3572</v>
      </c>
      <c r="D226" s="45"/>
      <c r="E226" s="45"/>
      <c r="F226" s="45"/>
      <c r="G226" s="206"/>
      <c r="H226" s="45"/>
      <c r="I226" s="45"/>
      <c r="J226" s="45"/>
      <c r="K226" s="45"/>
      <c r="L226" s="45"/>
      <c r="M226" s="45"/>
      <c r="N226" s="45"/>
      <c r="O226" s="46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  <c r="BR226" s="34"/>
    </row>
    <row r="227" spans="1:70" s="3" customFormat="1" ht="18.75" x14ac:dyDescent="0.25">
      <c r="A227" s="47"/>
      <c r="B227" s="48"/>
      <c r="C227" s="48"/>
      <c r="D227" s="48"/>
      <c r="E227" s="49" t="s">
        <v>3573</v>
      </c>
      <c r="F227" s="49"/>
      <c r="G227" s="213"/>
      <c r="H227" s="51"/>
      <c r="I227" s="17"/>
      <c r="J227" s="17"/>
      <c r="K227" s="17"/>
      <c r="L227" s="52">
        <v>111729.87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18.75" x14ac:dyDescent="0.25">
      <c r="A228" s="47"/>
      <c r="B228" s="48"/>
      <c r="C228" s="48"/>
      <c r="D228" s="48"/>
      <c r="E228" s="49" t="s">
        <v>3574</v>
      </c>
      <c r="F228" s="49"/>
      <c r="G228" s="213"/>
      <c r="H228" s="51"/>
      <c r="I228" s="17"/>
      <c r="J228" s="17"/>
      <c r="K228" s="17"/>
      <c r="L228" s="52">
        <v>58744.57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  <c r="BR228" s="34"/>
    </row>
    <row r="229" spans="1:70" s="3" customFormat="1" ht="18.75" x14ac:dyDescent="0.25">
      <c r="A229" s="47"/>
      <c r="B229" s="48"/>
      <c r="C229" s="48"/>
      <c r="D229" s="48"/>
      <c r="E229" s="49" t="s">
        <v>47</v>
      </c>
      <c r="F229" s="49"/>
      <c r="G229" s="213"/>
      <c r="H229" s="51"/>
      <c r="I229" s="17"/>
      <c r="J229" s="17"/>
      <c r="K229" s="17"/>
      <c r="L229" s="52">
        <v>300405.46999999997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/>
    </row>
    <row r="230" spans="1:70" s="3" customFormat="1" ht="67.5" x14ac:dyDescent="0.25">
      <c r="A230" s="35" t="s">
        <v>413</v>
      </c>
      <c r="B230" s="36" t="s">
        <v>2726</v>
      </c>
      <c r="C230" s="316" t="s">
        <v>822</v>
      </c>
      <c r="D230" s="316"/>
      <c r="E230" s="316"/>
      <c r="F230" s="35" t="s">
        <v>265</v>
      </c>
      <c r="G230" s="212">
        <v>1350</v>
      </c>
      <c r="H230" s="39">
        <v>35.549999999999997</v>
      </c>
      <c r="I230" s="39"/>
      <c r="J230" s="39">
        <v>35.549999999999997</v>
      </c>
      <c r="K230" s="37" t="s">
        <v>42</v>
      </c>
      <c r="L230" s="39">
        <v>410815.8</v>
      </c>
      <c r="M230" s="39"/>
      <c r="N230" s="40"/>
      <c r="O230" s="39">
        <v>410815.8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3"/>
        <v>491801.93347351113</v>
      </c>
      <c r="W230" s="159">
        <v>1.2</v>
      </c>
      <c r="X230" s="158">
        <f t="shared" si="14"/>
        <v>590162.32016821334</v>
      </c>
      <c r="Y230" s="181">
        <f t="shared" si="15"/>
        <v>437.15727419867653</v>
      </c>
      <c r="BP230" s="33"/>
      <c r="BQ230" s="41" t="s">
        <v>822</v>
      </c>
      <c r="BR230" s="34"/>
    </row>
    <row r="231" spans="1:70" s="3" customFormat="1" ht="67.5" x14ac:dyDescent="0.25">
      <c r="A231" s="35" t="s">
        <v>415</v>
      </c>
      <c r="B231" s="36" t="s">
        <v>2727</v>
      </c>
      <c r="C231" s="316" t="s">
        <v>824</v>
      </c>
      <c r="D231" s="316"/>
      <c r="E231" s="316"/>
      <c r="F231" s="35" t="s">
        <v>437</v>
      </c>
      <c r="G231" s="212">
        <v>2000</v>
      </c>
      <c r="H231" s="39">
        <v>48.46</v>
      </c>
      <c r="I231" s="39"/>
      <c r="J231" s="39">
        <v>48.46</v>
      </c>
      <c r="K231" s="37" t="s">
        <v>42</v>
      </c>
      <c r="L231" s="39">
        <v>829635.2</v>
      </c>
      <c r="M231" s="39"/>
      <c r="N231" s="40"/>
      <c r="O231" s="39">
        <v>829635.2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3"/>
        <v>993185.25586816075</v>
      </c>
      <c r="W231" s="159">
        <v>1.2</v>
      </c>
      <c r="X231" s="158">
        <f t="shared" si="14"/>
        <v>1191822.3070417929</v>
      </c>
      <c r="Y231" s="181">
        <f t="shared" si="15"/>
        <v>595.91115352089651</v>
      </c>
      <c r="BP231" s="33"/>
      <c r="BQ231" s="41" t="s">
        <v>824</v>
      </c>
      <c r="BR231" s="34"/>
    </row>
    <row r="232" spans="1:70" s="3" customFormat="1" ht="67.5" x14ac:dyDescent="0.25">
      <c r="A232" s="35" t="s">
        <v>417</v>
      </c>
      <c r="B232" s="36" t="s">
        <v>2076</v>
      </c>
      <c r="C232" s="316" t="s">
        <v>1727</v>
      </c>
      <c r="D232" s="316"/>
      <c r="E232" s="316"/>
      <c r="F232" s="35" t="s">
        <v>437</v>
      </c>
      <c r="G232" s="212">
        <v>5</v>
      </c>
      <c r="H232" s="39">
        <v>389.35</v>
      </c>
      <c r="I232" s="39"/>
      <c r="J232" s="39">
        <v>389.35</v>
      </c>
      <c r="K232" s="37" t="s">
        <v>42</v>
      </c>
      <c r="L232" s="39">
        <v>16664.18</v>
      </c>
      <c r="M232" s="39"/>
      <c r="N232" s="40"/>
      <c r="O232" s="39">
        <v>16664.18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3"/>
        <v>19949.271531792634</v>
      </c>
      <c r="W232" s="159">
        <v>1.2</v>
      </c>
      <c r="X232" s="158">
        <f t="shared" si="14"/>
        <v>23939.125838151162</v>
      </c>
      <c r="Y232" s="181">
        <f t="shared" si="15"/>
        <v>4787.8251676302325</v>
      </c>
      <c r="BP232" s="33"/>
      <c r="BQ232" s="41" t="s">
        <v>1727</v>
      </c>
      <c r="BR232" s="34"/>
    </row>
    <row r="233" spans="1:70" s="3" customFormat="1" ht="67.5" x14ac:dyDescent="0.25">
      <c r="A233" s="35" t="s">
        <v>426</v>
      </c>
      <c r="B233" s="36" t="s">
        <v>1552</v>
      </c>
      <c r="C233" s="316" t="s">
        <v>1553</v>
      </c>
      <c r="D233" s="316"/>
      <c r="E233" s="316"/>
      <c r="F233" s="35" t="s">
        <v>184</v>
      </c>
      <c r="G233" s="212">
        <v>510</v>
      </c>
      <c r="H233" s="39">
        <v>3.01</v>
      </c>
      <c r="I233" s="39"/>
      <c r="J233" s="39">
        <v>3.01</v>
      </c>
      <c r="K233" s="37" t="s">
        <v>42</v>
      </c>
      <c r="L233" s="39">
        <v>13140.46</v>
      </c>
      <c r="M233" s="39"/>
      <c r="N233" s="40"/>
      <c r="O233" s="39">
        <v>13140.46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13"/>
        <v>15730.903326335878</v>
      </c>
      <c r="W233" s="159">
        <v>1.2</v>
      </c>
      <c r="X233" s="158">
        <f t="shared" si="14"/>
        <v>18877.083991603053</v>
      </c>
      <c r="Y233" s="181">
        <f t="shared" si="15"/>
        <v>37.013890179613831</v>
      </c>
      <c r="BP233" s="33"/>
      <c r="BQ233" s="41" t="s">
        <v>1553</v>
      </c>
      <c r="BR233" s="34"/>
    </row>
    <row r="234" spans="1:70" s="3" customFormat="1" ht="67.5" x14ac:dyDescent="0.25">
      <c r="A234" s="35" t="s">
        <v>428</v>
      </c>
      <c r="B234" s="36" t="s">
        <v>2484</v>
      </c>
      <c r="C234" s="316" t="s">
        <v>2485</v>
      </c>
      <c r="D234" s="316"/>
      <c r="E234" s="316"/>
      <c r="F234" s="35" t="s">
        <v>437</v>
      </c>
      <c r="G234" s="212">
        <v>2000</v>
      </c>
      <c r="H234" s="39">
        <v>11.32</v>
      </c>
      <c r="I234" s="39"/>
      <c r="J234" s="39">
        <v>11.32</v>
      </c>
      <c r="K234" s="37" t="s">
        <v>42</v>
      </c>
      <c r="L234" s="39">
        <v>193798.39999999999</v>
      </c>
      <c r="M234" s="39"/>
      <c r="N234" s="40"/>
      <c r="O234" s="39">
        <v>193798.39999999999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3"/>
        <v>232002.82906371399</v>
      </c>
      <c r="W234" s="159">
        <v>1.2</v>
      </c>
      <c r="X234" s="158">
        <f t="shared" si="14"/>
        <v>278403.39487645676</v>
      </c>
      <c r="Y234" s="181">
        <f t="shared" si="15"/>
        <v>139.20169743822839</v>
      </c>
      <c r="BP234" s="33"/>
      <c r="BQ234" s="41" t="s">
        <v>2485</v>
      </c>
      <c r="BR234" s="34"/>
    </row>
    <row r="235" spans="1:70" s="3" customFormat="1" ht="67.5" x14ac:dyDescent="0.25">
      <c r="A235" s="35" t="s">
        <v>434</v>
      </c>
      <c r="B235" s="36" t="s">
        <v>849</v>
      </c>
      <c r="C235" s="316" t="s">
        <v>850</v>
      </c>
      <c r="D235" s="316"/>
      <c r="E235" s="316"/>
      <c r="F235" s="35" t="s">
        <v>520</v>
      </c>
      <c r="G235" s="216">
        <v>0.8</v>
      </c>
      <c r="H235" s="39" t="s">
        <v>851</v>
      </c>
      <c r="I235" s="39" t="s">
        <v>852</v>
      </c>
      <c r="J235" s="39">
        <v>69.58</v>
      </c>
      <c r="K235" s="37" t="s">
        <v>42</v>
      </c>
      <c r="L235" s="39">
        <v>5119.37</v>
      </c>
      <c r="M235" s="39">
        <v>3954.41</v>
      </c>
      <c r="N235" s="40" t="s">
        <v>2728</v>
      </c>
      <c r="O235" s="39">
        <v>476.48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13"/>
        <v>570.41083926533167</v>
      </c>
      <c r="W235" s="159">
        <v>1.2</v>
      </c>
      <c r="X235" s="158">
        <f t="shared" si="14"/>
        <v>684.49300711839794</v>
      </c>
      <c r="Y235" s="181">
        <f t="shared" si="15"/>
        <v>855.61625889799734</v>
      </c>
      <c r="BP235" s="33"/>
      <c r="BQ235" s="41" t="s">
        <v>850</v>
      </c>
      <c r="BR235" s="34"/>
    </row>
    <row r="236" spans="1:70" s="3" customFormat="1" ht="18.75" x14ac:dyDescent="0.25">
      <c r="A236" s="42"/>
      <c r="B236" s="43"/>
      <c r="C236" s="44" t="s">
        <v>2729</v>
      </c>
      <c r="D236" s="45"/>
      <c r="E236" s="45"/>
      <c r="F236" s="45"/>
      <c r="G236" s="206"/>
      <c r="H236" s="45"/>
      <c r="I236" s="45"/>
      <c r="J236" s="45"/>
      <c r="K236" s="45"/>
      <c r="L236" s="45"/>
      <c r="M236" s="45"/>
      <c r="N236" s="45"/>
      <c r="O236" s="46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  <c r="BR236" s="34"/>
    </row>
    <row r="237" spans="1:70" s="3" customFormat="1" ht="18.75" x14ac:dyDescent="0.25">
      <c r="A237" s="47"/>
      <c r="B237" s="48"/>
      <c r="C237" s="48"/>
      <c r="D237" s="48"/>
      <c r="E237" s="49" t="s">
        <v>2730</v>
      </c>
      <c r="F237" s="49"/>
      <c r="G237" s="213"/>
      <c r="H237" s="51"/>
      <c r="I237" s="17"/>
      <c r="J237" s="17"/>
      <c r="K237" s="17"/>
      <c r="L237" s="52">
        <v>3929.47</v>
      </c>
      <c r="M237" s="53"/>
      <c r="N237" s="53"/>
      <c r="O237" s="54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  <c r="BR237" s="34"/>
    </row>
    <row r="238" spans="1:70" s="3" customFormat="1" ht="18.75" x14ac:dyDescent="0.25">
      <c r="A238" s="47"/>
      <c r="B238" s="48"/>
      <c r="C238" s="48"/>
      <c r="D238" s="48"/>
      <c r="E238" s="49" t="s">
        <v>2731</v>
      </c>
      <c r="F238" s="49"/>
      <c r="G238" s="213"/>
      <c r="H238" s="51"/>
      <c r="I238" s="17"/>
      <c r="J238" s="17"/>
      <c r="K238" s="17"/>
      <c r="L238" s="52">
        <v>2066.0100000000002</v>
      </c>
      <c r="M238" s="53"/>
      <c r="N238" s="53"/>
      <c r="O238" s="54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  <c r="BR238" s="34"/>
    </row>
    <row r="239" spans="1:70" s="3" customFormat="1" ht="18.75" x14ac:dyDescent="0.25">
      <c r="A239" s="47"/>
      <c r="B239" s="48"/>
      <c r="C239" s="48"/>
      <c r="D239" s="48"/>
      <c r="E239" s="49" t="s">
        <v>47</v>
      </c>
      <c r="F239" s="49"/>
      <c r="G239" s="213"/>
      <c r="H239" s="51"/>
      <c r="I239" s="17"/>
      <c r="J239" s="17"/>
      <c r="K239" s="17"/>
      <c r="L239" s="52">
        <v>11114.85</v>
      </c>
      <c r="M239" s="53"/>
      <c r="N239" s="53"/>
      <c r="O239" s="54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  <c r="BR239" s="34"/>
    </row>
    <row r="240" spans="1:70" s="3" customFormat="1" ht="67.5" x14ac:dyDescent="0.25">
      <c r="A240" s="35" t="s">
        <v>438</v>
      </c>
      <c r="B240" s="36" t="s">
        <v>1737</v>
      </c>
      <c r="C240" s="316" t="s">
        <v>1738</v>
      </c>
      <c r="D240" s="316"/>
      <c r="E240" s="316"/>
      <c r="F240" s="35" t="s">
        <v>1739</v>
      </c>
      <c r="G240" s="212">
        <v>8</v>
      </c>
      <c r="H240" s="39" t="s">
        <v>1740</v>
      </c>
      <c r="I240" s="39"/>
      <c r="J240" s="39">
        <v>791.2</v>
      </c>
      <c r="K240" s="37" t="s">
        <v>42</v>
      </c>
      <c r="L240" s="39">
        <v>73978.31</v>
      </c>
      <c r="M240" s="39">
        <v>19796.93</v>
      </c>
      <c r="N240" s="40"/>
      <c r="O240" s="39">
        <v>54181.38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3"/>
        <v>64862.421168472669</v>
      </c>
      <c r="W240" s="159">
        <v>1.2</v>
      </c>
      <c r="X240" s="158">
        <f t="shared" si="14"/>
        <v>77834.905402167205</v>
      </c>
      <c r="Y240" s="181">
        <f t="shared" si="15"/>
        <v>9729.3631752709007</v>
      </c>
      <c r="BP240" s="33"/>
      <c r="BQ240" s="41" t="s">
        <v>1738</v>
      </c>
      <c r="BR240" s="34"/>
    </row>
    <row r="241" spans="1:70" s="3" customFormat="1" ht="18.75" x14ac:dyDescent="0.25">
      <c r="A241" s="47"/>
      <c r="B241" s="48"/>
      <c r="C241" s="48"/>
      <c r="D241" s="48"/>
      <c r="E241" s="49" t="s">
        <v>2732</v>
      </c>
      <c r="F241" s="49"/>
      <c r="G241" s="213"/>
      <c r="H241" s="51"/>
      <c r="I241" s="17"/>
      <c r="J241" s="17"/>
      <c r="K241" s="17"/>
      <c r="L241" s="52">
        <v>17619.27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x14ac:dyDescent="0.25">
      <c r="A242" s="47"/>
      <c r="B242" s="48"/>
      <c r="C242" s="48"/>
      <c r="D242" s="48"/>
      <c r="E242" s="49" t="s">
        <v>2733</v>
      </c>
      <c r="F242" s="49"/>
      <c r="G242" s="213"/>
      <c r="H242" s="51"/>
      <c r="I242" s="17"/>
      <c r="J242" s="17"/>
      <c r="K242" s="17"/>
      <c r="L242" s="52">
        <v>7918.77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x14ac:dyDescent="0.25">
      <c r="A243" s="47"/>
      <c r="B243" s="48"/>
      <c r="C243" s="48"/>
      <c r="D243" s="48"/>
      <c r="E243" s="49" t="s">
        <v>47</v>
      </c>
      <c r="F243" s="49"/>
      <c r="G243" s="213"/>
      <c r="H243" s="51"/>
      <c r="I243" s="17"/>
      <c r="J243" s="17"/>
      <c r="K243" s="17"/>
      <c r="L243" s="52">
        <v>99516.35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67.5" x14ac:dyDescent="0.25">
      <c r="A244" s="35" t="s">
        <v>1223</v>
      </c>
      <c r="B244" s="36" t="s">
        <v>2734</v>
      </c>
      <c r="C244" s="316" t="s">
        <v>1752</v>
      </c>
      <c r="D244" s="316"/>
      <c r="E244" s="316"/>
      <c r="F244" s="35" t="s">
        <v>437</v>
      </c>
      <c r="G244" s="212">
        <v>8</v>
      </c>
      <c r="H244" s="39">
        <v>148.94999999999999</v>
      </c>
      <c r="I244" s="39"/>
      <c r="J244" s="39">
        <v>148.94999999999999</v>
      </c>
      <c r="K244" s="37" t="s">
        <v>42</v>
      </c>
      <c r="L244" s="39">
        <v>10200.1</v>
      </c>
      <c r="M244" s="39"/>
      <c r="N244" s="40"/>
      <c r="O244" s="39">
        <v>10200.1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3"/>
        <v>12210.895738730504</v>
      </c>
      <c r="W244" s="159">
        <v>1.2</v>
      </c>
      <c r="X244" s="158">
        <f t="shared" si="14"/>
        <v>14653.074886476605</v>
      </c>
      <c r="Y244" s="181">
        <f t="shared" si="15"/>
        <v>1831.6343608095756</v>
      </c>
      <c r="BP244" s="33"/>
      <c r="BQ244" s="41" t="s">
        <v>1752</v>
      </c>
      <c r="BR244" s="34"/>
    </row>
    <row r="245" spans="1:70" s="3" customFormat="1" ht="67.5" x14ac:dyDescent="0.25">
      <c r="A245" s="35" t="s">
        <v>450</v>
      </c>
      <c r="B245" s="36" t="s">
        <v>1754</v>
      </c>
      <c r="C245" s="316" t="s">
        <v>1755</v>
      </c>
      <c r="D245" s="316"/>
      <c r="E245" s="316"/>
      <c r="F245" s="35" t="s">
        <v>238</v>
      </c>
      <c r="G245" s="218">
        <v>5.0000000000000001E-3</v>
      </c>
      <c r="H245" s="39" t="s">
        <v>1756</v>
      </c>
      <c r="I245" s="39" t="s">
        <v>1757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1758</v>
      </c>
      <c r="O245" s="39">
        <v>9.32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3"/>
        <v>11.157297309336995</v>
      </c>
      <c r="W245" s="159">
        <v>1.2</v>
      </c>
      <c r="X245" s="158">
        <f t="shared" si="14"/>
        <v>13.388756771204394</v>
      </c>
      <c r="Y245" s="181">
        <f t="shared" si="15"/>
        <v>2677.7513542408788</v>
      </c>
      <c r="BP245" s="33"/>
      <c r="BQ245" s="41" t="s">
        <v>1755</v>
      </c>
      <c r="BR245" s="34"/>
    </row>
    <row r="246" spans="1:70" s="3" customFormat="1" ht="18.75" x14ac:dyDescent="0.25">
      <c r="A246" s="42"/>
      <c r="B246" s="43"/>
      <c r="C246" s="44" t="s">
        <v>1759</v>
      </c>
      <c r="D246" s="45"/>
      <c r="E246" s="45"/>
      <c r="F246" s="45"/>
      <c r="G246" s="206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  <c r="BR246" s="34"/>
    </row>
    <row r="247" spans="1:70" s="3" customFormat="1" ht="18.75" x14ac:dyDescent="0.25">
      <c r="A247" s="47"/>
      <c r="B247" s="48"/>
      <c r="C247" s="48"/>
      <c r="D247" s="48"/>
      <c r="E247" s="49" t="s">
        <v>1760</v>
      </c>
      <c r="F247" s="49"/>
      <c r="G247" s="213"/>
      <c r="H247" s="51"/>
      <c r="I247" s="17"/>
      <c r="J247" s="17"/>
      <c r="K247" s="17"/>
      <c r="L247" s="52">
        <v>167.21</v>
      </c>
      <c r="M247" s="53"/>
      <c r="N247" s="53"/>
      <c r="O247" s="54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/>
      <c r="BR247" s="34"/>
    </row>
    <row r="248" spans="1:70" s="3" customFormat="1" ht="18.75" x14ac:dyDescent="0.25">
      <c r="A248" s="47"/>
      <c r="B248" s="48"/>
      <c r="C248" s="48"/>
      <c r="D248" s="48"/>
      <c r="E248" s="49" t="s">
        <v>1761</v>
      </c>
      <c r="F248" s="49"/>
      <c r="G248" s="213"/>
      <c r="H248" s="51"/>
      <c r="I248" s="17"/>
      <c r="J248" s="17"/>
      <c r="K248" s="17"/>
      <c r="L248" s="52">
        <v>87.91</v>
      </c>
      <c r="M248" s="53"/>
      <c r="N248" s="53"/>
      <c r="O248" s="54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  <c r="BR248" s="34"/>
    </row>
    <row r="249" spans="1:70" s="3" customFormat="1" ht="18.75" x14ac:dyDescent="0.25">
      <c r="A249" s="47"/>
      <c r="B249" s="48"/>
      <c r="C249" s="48"/>
      <c r="D249" s="48"/>
      <c r="E249" s="49" t="s">
        <v>47</v>
      </c>
      <c r="F249" s="49"/>
      <c r="G249" s="213"/>
      <c r="H249" s="51"/>
      <c r="I249" s="17"/>
      <c r="J249" s="17"/>
      <c r="K249" s="17"/>
      <c r="L249" s="52">
        <v>439.06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  <c r="BR249" s="34"/>
    </row>
    <row r="250" spans="1:70" s="3" customFormat="1" ht="67.5" x14ac:dyDescent="0.25">
      <c r="A250" s="35" t="s">
        <v>1474</v>
      </c>
      <c r="B250" s="36" t="s">
        <v>2082</v>
      </c>
      <c r="C250" s="316" t="s">
        <v>1764</v>
      </c>
      <c r="D250" s="316"/>
      <c r="E250" s="316"/>
      <c r="F250" s="35" t="s">
        <v>437</v>
      </c>
      <c r="G250" s="212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3"/>
        <v>6589.8445657469056</v>
      </c>
      <c r="W250" s="159">
        <v>1.2</v>
      </c>
      <c r="X250" s="158">
        <f t="shared" si="14"/>
        <v>7907.8134788962861</v>
      </c>
      <c r="Y250" s="181">
        <f t="shared" si="15"/>
        <v>7907.8134788962861</v>
      </c>
      <c r="BP250" s="33"/>
      <c r="BQ250" s="41" t="s">
        <v>1764</v>
      </c>
      <c r="BR250" s="34"/>
    </row>
    <row r="251" spans="1:70" s="3" customFormat="1" ht="18.75" x14ac:dyDescent="0.25">
      <c r="A251" s="351" t="s">
        <v>2737</v>
      </c>
      <c r="B251" s="352"/>
      <c r="C251" s="352"/>
      <c r="D251" s="352"/>
      <c r="E251" s="352"/>
      <c r="F251" s="352"/>
      <c r="G251" s="352"/>
      <c r="H251" s="352"/>
      <c r="I251" s="352"/>
      <c r="J251" s="352"/>
      <c r="K251" s="352"/>
      <c r="L251" s="352"/>
      <c r="M251" s="352"/>
      <c r="N251" s="352"/>
      <c r="O251" s="353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  <c r="BR251" s="34" t="s">
        <v>2737</v>
      </c>
    </row>
    <row r="252" spans="1:70" s="3" customFormat="1" ht="67.5" x14ac:dyDescent="0.25">
      <c r="A252" s="35" t="s">
        <v>462</v>
      </c>
      <c r="B252" s="36" t="s">
        <v>737</v>
      </c>
      <c r="C252" s="316" t="s">
        <v>738</v>
      </c>
      <c r="D252" s="316"/>
      <c r="E252" s="316"/>
      <c r="F252" s="35" t="s">
        <v>739</v>
      </c>
      <c r="G252" s="216">
        <v>6.5</v>
      </c>
      <c r="H252" s="39" t="s">
        <v>2086</v>
      </c>
      <c r="I252" s="39" t="s">
        <v>741</v>
      </c>
      <c r="J252" s="39">
        <v>43.08</v>
      </c>
      <c r="K252" s="37" t="s">
        <v>42</v>
      </c>
      <c r="L252" s="39">
        <v>38643.440000000002</v>
      </c>
      <c r="M252" s="39">
        <v>30472.42</v>
      </c>
      <c r="N252" s="40" t="s">
        <v>3575</v>
      </c>
      <c r="O252" s="39">
        <v>2396.9699999999998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3"/>
        <v>2869.4964518842798</v>
      </c>
      <c r="W252" s="159">
        <v>1.2</v>
      </c>
      <c r="X252" s="158">
        <f t="shared" si="14"/>
        <v>3443.3957422611356</v>
      </c>
      <c r="Y252" s="181">
        <f t="shared" si="15"/>
        <v>529.7531911170978</v>
      </c>
      <c r="BP252" s="33"/>
      <c r="BQ252" s="41" t="s">
        <v>738</v>
      </c>
      <c r="BR252" s="34"/>
    </row>
    <row r="253" spans="1:70" s="3" customFormat="1" ht="18.75" x14ac:dyDescent="0.25">
      <c r="A253" s="42"/>
      <c r="B253" s="43"/>
      <c r="C253" s="44" t="s">
        <v>3576</v>
      </c>
      <c r="D253" s="45"/>
      <c r="E253" s="45"/>
      <c r="F253" s="45"/>
      <c r="G253" s="206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  <c r="BR253" s="34"/>
    </row>
    <row r="254" spans="1:70" s="3" customFormat="1" ht="18.75" x14ac:dyDescent="0.25">
      <c r="A254" s="47"/>
      <c r="B254" s="48"/>
      <c r="C254" s="48"/>
      <c r="D254" s="48"/>
      <c r="E254" s="49" t="s">
        <v>3577</v>
      </c>
      <c r="F254" s="49"/>
      <c r="G254" s="213"/>
      <c r="H254" s="51"/>
      <c r="I254" s="17"/>
      <c r="J254" s="17"/>
      <c r="K254" s="17"/>
      <c r="L254" s="52">
        <v>30360.34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  <c r="BR254" s="34"/>
    </row>
    <row r="255" spans="1:70" s="3" customFormat="1" ht="18.75" x14ac:dyDescent="0.25">
      <c r="A255" s="47"/>
      <c r="B255" s="48"/>
      <c r="C255" s="48"/>
      <c r="D255" s="48"/>
      <c r="E255" s="49" t="s">
        <v>3578</v>
      </c>
      <c r="F255" s="49"/>
      <c r="G255" s="213"/>
      <c r="H255" s="51"/>
      <c r="I255" s="17"/>
      <c r="J255" s="17"/>
      <c r="K255" s="17"/>
      <c r="L255" s="52">
        <v>15962.65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  <c r="BR255" s="34"/>
    </row>
    <row r="256" spans="1:70" s="3" customFormat="1" ht="18.75" x14ac:dyDescent="0.25">
      <c r="A256" s="47"/>
      <c r="B256" s="48"/>
      <c r="C256" s="48"/>
      <c r="D256" s="48"/>
      <c r="E256" s="49" t="s">
        <v>47</v>
      </c>
      <c r="F256" s="49"/>
      <c r="G256" s="213"/>
      <c r="H256" s="51"/>
      <c r="I256" s="17"/>
      <c r="J256" s="17"/>
      <c r="K256" s="17"/>
      <c r="L256" s="52">
        <v>84966.43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  <c r="BR256" s="34"/>
    </row>
    <row r="257" spans="1:70" s="3" customFormat="1" ht="67.5" x14ac:dyDescent="0.25">
      <c r="A257" s="35" t="s">
        <v>464</v>
      </c>
      <c r="B257" s="36" t="s">
        <v>2742</v>
      </c>
      <c r="C257" s="316" t="s">
        <v>2093</v>
      </c>
      <c r="D257" s="316"/>
      <c r="E257" s="316"/>
      <c r="F257" s="35" t="s">
        <v>265</v>
      </c>
      <c r="G257" s="212">
        <v>1020</v>
      </c>
      <c r="H257" s="39">
        <v>23.04</v>
      </c>
      <c r="I257" s="39"/>
      <c r="J257" s="39">
        <v>23.04</v>
      </c>
      <c r="K257" s="37" t="s">
        <v>42</v>
      </c>
      <c r="L257" s="39">
        <v>201166.85</v>
      </c>
      <c r="M257" s="39"/>
      <c r="N257" s="40"/>
      <c r="O257" s="39">
        <v>201166.85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3"/>
        <v>240823.85775030032</v>
      </c>
      <c r="W257" s="159">
        <v>1.2</v>
      </c>
      <c r="X257" s="158">
        <f t="shared" si="14"/>
        <v>288988.62930036039</v>
      </c>
      <c r="Y257" s="181">
        <f t="shared" si="15"/>
        <v>283.32218558858864</v>
      </c>
      <c r="BP257" s="33"/>
      <c r="BQ257" s="41" t="s">
        <v>2093</v>
      </c>
      <c r="BR257" s="34"/>
    </row>
    <row r="258" spans="1:70" s="3" customFormat="1" ht="18.75" x14ac:dyDescent="0.25">
      <c r="A258" s="42"/>
      <c r="B258" s="43"/>
      <c r="C258" s="44" t="s">
        <v>3579</v>
      </c>
      <c r="D258" s="45"/>
      <c r="E258" s="45"/>
      <c r="F258" s="45"/>
      <c r="G258" s="206"/>
      <c r="H258" s="45"/>
      <c r="I258" s="45"/>
      <c r="J258" s="45"/>
      <c r="K258" s="45"/>
      <c r="L258" s="45"/>
      <c r="M258" s="45"/>
      <c r="N258" s="45"/>
      <c r="O258" s="46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  <c r="BR258" s="34"/>
    </row>
    <row r="259" spans="1:70" s="3" customFormat="1" ht="67.5" x14ac:dyDescent="0.25">
      <c r="A259" s="35" t="s">
        <v>466</v>
      </c>
      <c r="B259" s="36" t="s">
        <v>3580</v>
      </c>
      <c r="C259" s="316" t="s">
        <v>2147</v>
      </c>
      <c r="D259" s="316"/>
      <c r="E259" s="316"/>
      <c r="F259" s="35" t="s">
        <v>437</v>
      </c>
      <c r="G259" s="212">
        <v>11</v>
      </c>
      <c r="H259" s="39">
        <v>3350.24</v>
      </c>
      <c r="I259" s="39"/>
      <c r="J259" s="39">
        <v>3350.24</v>
      </c>
      <c r="K259" s="37" t="s">
        <v>42</v>
      </c>
      <c r="L259" s="39">
        <v>315458.59999999998</v>
      </c>
      <c r="M259" s="39"/>
      <c r="N259" s="40"/>
      <c r="O259" s="39">
        <v>315458.59999999998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3"/>
        <v>377646.50096429343</v>
      </c>
      <c r="W259" s="159">
        <v>1.2</v>
      </c>
      <c r="X259" s="158">
        <f t="shared" si="14"/>
        <v>453175.80115715211</v>
      </c>
      <c r="Y259" s="181">
        <f t="shared" si="15"/>
        <v>41197.800105195645</v>
      </c>
      <c r="BP259" s="33"/>
      <c r="BQ259" s="41" t="s">
        <v>2147</v>
      </c>
      <c r="BR259" s="34"/>
    </row>
    <row r="260" spans="1:70" s="3" customFormat="1" ht="67.5" x14ac:dyDescent="0.25">
      <c r="A260" s="35" t="s">
        <v>469</v>
      </c>
      <c r="B260" s="36" t="s">
        <v>3580</v>
      </c>
      <c r="C260" s="316" t="s">
        <v>2153</v>
      </c>
      <c r="D260" s="316"/>
      <c r="E260" s="316"/>
      <c r="F260" s="35" t="s">
        <v>437</v>
      </c>
      <c r="G260" s="212">
        <v>16</v>
      </c>
      <c r="H260" s="39">
        <v>17.04</v>
      </c>
      <c r="I260" s="39"/>
      <c r="J260" s="39">
        <v>17.04</v>
      </c>
      <c r="K260" s="37" t="s">
        <v>42</v>
      </c>
      <c r="L260" s="39">
        <v>2333.8000000000002</v>
      </c>
      <c r="M260" s="39"/>
      <c r="N260" s="40"/>
      <c r="O260" s="39">
        <v>2333.8000000000002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3"/>
        <v>2793.8734399711034</v>
      </c>
      <c r="W260" s="159">
        <v>1.2</v>
      </c>
      <c r="X260" s="158">
        <f t="shared" si="14"/>
        <v>3352.648127965324</v>
      </c>
      <c r="Y260" s="181">
        <f t="shared" si="15"/>
        <v>209.54050799783275</v>
      </c>
      <c r="BP260" s="33"/>
      <c r="BQ260" s="41" t="s">
        <v>2153</v>
      </c>
      <c r="BR260" s="34"/>
    </row>
    <row r="261" spans="1:70" s="3" customFormat="1" ht="67.5" x14ac:dyDescent="0.25">
      <c r="A261" s="35" t="s">
        <v>478</v>
      </c>
      <c r="B261" s="36" t="s">
        <v>3580</v>
      </c>
      <c r="C261" s="316" t="s">
        <v>2155</v>
      </c>
      <c r="D261" s="316"/>
      <c r="E261" s="316"/>
      <c r="F261" s="35" t="s">
        <v>437</v>
      </c>
      <c r="G261" s="212">
        <v>16</v>
      </c>
      <c r="H261" s="39">
        <v>67.52</v>
      </c>
      <c r="I261" s="39"/>
      <c r="J261" s="39">
        <v>67.52</v>
      </c>
      <c r="K261" s="37" t="s">
        <v>42</v>
      </c>
      <c r="L261" s="39">
        <v>9247.5400000000009</v>
      </c>
      <c r="M261" s="39"/>
      <c r="N261" s="40"/>
      <c r="O261" s="39">
        <v>9247.5400000000009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3"/>
        <v>11070.552914161615</v>
      </c>
      <c r="W261" s="159">
        <v>1.2</v>
      </c>
      <c r="X261" s="158">
        <f t="shared" si="14"/>
        <v>13284.663496993939</v>
      </c>
      <c r="Y261" s="181">
        <f t="shared" si="15"/>
        <v>830.29146856212117</v>
      </c>
      <c r="BP261" s="33"/>
      <c r="BQ261" s="41" t="s">
        <v>2155</v>
      </c>
      <c r="BR261" s="34"/>
    </row>
    <row r="262" spans="1:70" s="3" customFormat="1" ht="67.5" x14ac:dyDescent="0.25">
      <c r="A262" s="35" t="s">
        <v>480</v>
      </c>
      <c r="B262" s="36" t="s">
        <v>2214</v>
      </c>
      <c r="C262" s="316" t="s">
        <v>2215</v>
      </c>
      <c r="D262" s="316"/>
      <c r="E262" s="316"/>
      <c r="F262" s="35" t="s">
        <v>739</v>
      </c>
      <c r="G262" s="216">
        <v>3.5</v>
      </c>
      <c r="H262" s="39" t="s">
        <v>2216</v>
      </c>
      <c r="I262" s="39" t="s">
        <v>2217</v>
      </c>
      <c r="J262" s="39">
        <v>422.51</v>
      </c>
      <c r="K262" s="37" t="s">
        <v>42</v>
      </c>
      <c r="L262" s="39">
        <v>116304.01</v>
      </c>
      <c r="M262" s="39">
        <v>22627.279999999999</v>
      </c>
      <c r="N262" s="40" t="s">
        <v>3581</v>
      </c>
      <c r="O262" s="39">
        <v>12658.4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3"/>
        <v>15153.812474303797</v>
      </c>
      <c r="W262" s="159">
        <v>1.2</v>
      </c>
      <c r="X262" s="158">
        <f t="shared" si="14"/>
        <v>18184.574969164554</v>
      </c>
      <c r="Y262" s="181">
        <f t="shared" si="15"/>
        <v>5195.5928483327298</v>
      </c>
      <c r="BP262" s="33"/>
      <c r="BQ262" s="41" t="s">
        <v>2215</v>
      </c>
      <c r="BR262" s="34"/>
    </row>
    <row r="263" spans="1:70" s="3" customFormat="1" ht="18.75" x14ac:dyDescent="0.25">
      <c r="A263" s="42"/>
      <c r="B263" s="43"/>
      <c r="C263" s="44" t="s">
        <v>743</v>
      </c>
      <c r="D263" s="45"/>
      <c r="E263" s="45"/>
      <c r="F263" s="45"/>
      <c r="G263" s="206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  <c r="BR263" s="34"/>
    </row>
    <row r="264" spans="1:70" s="3" customFormat="1" ht="18.75" x14ac:dyDescent="0.25">
      <c r="A264" s="47"/>
      <c r="B264" s="48"/>
      <c r="C264" s="48"/>
      <c r="D264" s="48"/>
      <c r="E264" s="49" t="s">
        <v>3582</v>
      </c>
      <c r="F264" s="49"/>
      <c r="G264" s="213"/>
      <c r="H264" s="51"/>
      <c r="I264" s="17"/>
      <c r="J264" s="17"/>
      <c r="K264" s="17"/>
      <c r="L264" s="52">
        <v>45338.63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18.75" x14ac:dyDescent="0.25">
      <c r="A265" s="47"/>
      <c r="B265" s="48"/>
      <c r="C265" s="48"/>
      <c r="D265" s="48"/>
      <c r="E265" s="49" t="s">
        <v>3583</v>
      </c>
      <c r="F265" s="49"/>
      <c r="G265" s="213"/>
      <c r="H265" s="51"/>
      <c r="I265" s="17"/>
      <c r="J265" s="17"/>
      <c r="K265" s="17"/>
      <c r="L265" s="52">
        <v>23837.84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  <c r="BR265" s="34"/>
    </row>
    <row r="266" spans="1:70" s="3" customFormat="1" ht="18.75" x14ac:dyDescent="0.25">
      <c r="A266" s="47"/>
      <c r="B266" s="48"/>
      <c r="C266" s="48"/>
      <c r="D266" s="48"/>
      <c r="E266" s="49" t="s">
        <v>47</v>
      </c>
      <c r="F266" s="49"/>
      <c r="G266" s="213"/>
      <c r="H266" s="51"/>
      <c r="I266" s="17"/>
      <c r="J266" s="17"/>
      <c r="K266" s="17"/>
      <c r="L266" s="52">
        <v>185480.48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  <c r="BR266" s="34"/>
    </row>
    <row r="267" spans="1:70" s="3" customFormat="1" ht="67.5" x14ac:dyDescent="0.25">
      <c r="A267" s="35" t="s">
        <v>482</v>
      </c>
      <c r="B267" s="36" t="s">
        <v>2747</v>
      </c>
      <c r="C267" s="316" t="s">
        <v>2748</v>
      </c>
      <c r="D267" s="316"/>
      <c r="E267" s="316"/>
      <c r="F267" s="35" t="s">
        <v>265</v>
      </c>
      <c r="G267" s="216">
        <v>360.5</v>
      </c>
      <c r="H267" s="39">
        <v>2.36</v>
      </c>
      <c r="I267" s="39"/>
      <c r="J267" s="39">
        <v>2.36</v>
      </c>
      <c r="K267" s="37" t="s">
        <v>42</v>
      </c>
      <c r="L267" s="39">
        <v>7282.68</v>
      </c>
      <c r="M267" s="39"/>
      <c r="N267" s="40"/>
      <c r="O267" s="39">
        <v>7282.68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3"/>
        <v>8718.3504258328685</v>
      </c>
      <c r="W267" s="159">
        <v>1.2</v>
      </c>
      <c r="X267" s="158">
        <f t="shared" si="14"/>
        <v>10462.020510999442</v>
      </c>
      <c r="Y267" s="181">
        <f t="shared" si="15"/>
        <v>29.020861334256427</v>
      </c>
      <c r="BP267" s="33"/>
      <c r="BQ267" s="41" t="s">
        <v>2748</v>
      </c>
      <c r="BR267" s="34"/>
    </row>
    <row r="268" spans="1:70" s="3" customFormat="1" ht="18.75" x14ac:dyDescent="0.25">
      <c r="A268" s="42"/>
      <c r="B268" s="43"/>
      <c r="C268" s="44" t="s">
        <v>3206</v>
      </c>
      <c r="D268" s="45"/>
      <c r="E268" s="45"/>
      <c r="F268" s="45"/>
      <c r="G268" s="206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  <c r="BR268" s="34"/>
    </row>
    <row r="269" spans="1:70" s="3" customFormat="1" ht="67.5" x14ac:dyDescent="0.25">
      <c r="A269" s="35" t="s">
        <v>484</v>
      </c>
      <c r="B269" s="36" t="s">
        <v>2749</v>
      </c>
      <c r="C269" s="316" t="s">
        <v>2228</v>
      </c>
      <c r="D269" s="316"/>
      <c r="E269" s="316"/>
      <c r="F269" s="35" t="s">
        <v>437</v>
      </c>
      <c r="G269" s="212">
        <v>11</v>
      </c>
      <c r="H269" s="39">
        <v>0.41</v>
      </c>
      <c r="I269" s="39"/>
      <c r="J269" s="39">
        <v>0.41</v>
      </c>
      <c r="K269" s="37" t="s">
        <v>42</v>
      </c>
      <c r="L269" s="39">
        <v>38.61</v>
      </c>
      <c r="M269" s="39"/>
      <c r="N269" s="40"/>
      <c r="O269" s="39">
        <v>38.61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3"/>
        <v>46.22137866024692</v>
      </c>
      <c r="W269" s="159">
        <v>1.2</v>
      </c>
      <c r="X269" s="158">
        <f t="shared" si="14"/>
        <v>55.465654392296301</v>
      </c>
      <c r="Y269" s="181">
        <f t="shared" si="15"/>
        <v>5.0423322174814817</v>
      </c>
      <c r="BP269" s="33"/>
      <c r="BQ269" s="41" t="s">
        <v>2228</v>
      </c>
      <c r="BR269" s="34"/>
    </row>
    <row r="270" spans="1:70" s="3" customFormat="1" ht="67.5" x14ac:dyDescent="0.25">
      <c r="A270" s="35" t="s">
        <v>486</v>
      </c>
      <c r="B270" s="36" t="s">
        <v>2749</v>
      </c>
      <c r="C270" s="316" t="s">
        <v>2230</v>
      </c>
      <c r="D270" s="316"/>
      <c r="E270" s="316"/>
      <c r="F270" s="35" t="s">
        <v>437</v>
      </c>
      <c r="G270" s="212">
        <v>11</v>
      </c>
      <c r="H270" s="39">
        <v>0.88</v>
      </c>
      <c r="I270" s="39"/>
      <c r="J270" s="39">
        <v>0.88</v>
      </c>
      <c r="K270" s="37" t="s">
        <v>42</v>
      </c>
      <c r="L270" s="39">
        <v>82.86</v>
      </c>
      <c r="M270" s="39"/>
      <c r="N270" s="40"/>
      <c r="O270" s="39">
        <v>82.86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3"/>
        <v>99.194598181508951</v>
      </c>
      <c r="W270" s="159">
        <v>1.2</v>
      </c>
      <c r="X270" s="158">
        <f t="shared" si="14"/>
        <v>119.03351781781073</v>
      </c>
      <c r="Y270" s="181">
        <f t="shared" si="15"/>
        <v>10.821228892528248</v>
      </c>
      <c r="BP270" s="33"/>
      <c r="BQ270" s="41" t="s">
        <v>2230</v>
      </c>
      <c r="BR270" s="34"/>
    </row>
    <row r="271" spans="1:70" s="3" customFormat="1" ht="67.5" x14ac:dyDescent="0.25">
      <c r="A271" s="35" t="s">
        <v>487</v>
      </c>
      <c r="B271" s="36" t="s">
        <v>3584</v>
      </c>
      <c r="C271" s="316" t="s">
        <v>3585</v>
      </c>
      <c r="D271" s="316"/>
      <c r="E271" s="316"/>
      <c r="F271" s="35" t="s">
        <v>437</v>
      </c>
      <c r="G271" s="212">
        <v>11</v>
      </c>
      <c r="H271" s="39">
        <v>8.3000000000000007</v>
      </c>
      <c r="I271" s="39"/>
      <c r="J271" s="39">
        <v>8.3000000000000007</v>
      </c>
      <c r="K271" s="37" t="s">
        <v>42</v>
      </c>
      <c r="L271" s="39">
        <v>781.53</v>
      </c>
      <c r="M271" s="39"/>
      <c r="N271" s="40"/>
      <c r="O271" s="39">
        <v>781.53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3"/>
        <v>935.59684186331992</v>
      </c>
      <c r="W271" s="159">
        <v>1.2</v>
      </c>
      <c r="X271" s="158">
        <f t="shared" si="14"/>
        <v>1122.7162102359839</v>
      </c>
      <c r="Y271" s="181">
        <f t="shared" si="15"/>
        <v>102.06511002145308</v>
      </c>
      <c r="BP271" s="33"/>
      <c r="BQ271" s="41" t="s">
        <v>3585</v>
      </c>
      <c r="BR271" s="34"/>
    </row>
    <row r="272" spans="1:70" s="3" customFormat="1" ht="67.5" x14ac:dyDescent="0.25">
      <c r="A272" s="35" t="s">
        <v>488</v>
      </c>
      <c r="B272" s="36" t="s">
        <v>2750</v>
      </c>
      <c r="C272" s="316" t="s">
        <v>2195</v>
      </c>
      <c r="D272" s="316"/>
      <c r="E272" s="316"/>
      <c r="F272" s="35" t="s">
        <v>437</v>
      </c>
      <c r="G272" s="212">
        <v>600</v>
      </c>
      <c r="H272" s="39">
        <v>2.74</v>
      </c>
      <c r="I272" s="39"/>
      <c r="J272" s="39">
        <v>2.74</v>
      </c>
      <c r="K272" s="37" t="s">
        <v>42</v>
      </c>
      <c r="L272" s="39">
        <v>14072.64</v>
      </c>
      <c r="M272" s="39"/>
      <c r="N272" s="40"/>
      <c r="O272" s="39">
        <v>14072.64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3"/>
        <v>16846.848541552379</v>
      </c>
      <c r="W272" s="159">
        <v>1.2</v>
      </c>
      <c r="X272" s="158">
        <f t="shared" si="14"/>
        <v>20216.218249862854</v>
      </c>
      <c r="Y272" s="181">
        <f t="shared" si="15"/>
        <v>33.693697083104759</v>
      </c>
      <c r="BP272" s="33"/>
      <c r="BQ272" s="41" t="s">
        <v>2195</v>
      </c>
      <c r="BR272" s="34"/>
    </row>
    <row r="273" spans="1:70" s="3" customFormat="1" ht="67.5" x14ac:dyDescent="0.25">
      <c r="A273" s="35" t="s">
        <v>490</v>
      </c>
      <c r="B273" s="36" t="s">
        <v>2750</v>
      </c>
      <c r="C273" s="316" t="s">
        <v>2197</v>
      </c>
      <c r="D273" s="316"/>
      <c r="E273" s="316"/>
      <c r="F273" s="35" t="s">
        <v>437</v>
      </c>
      <c r="G273" s="212">
        <v>22</v>
      </c>
      <c r="H273" s="39">
        <v>3.52</v>
      </c>
      <c r="I273" s="39"/>
      <c r="J273" s="39">
        <v>3.52</v>
      </c>
      <c r="K273" s="37" t="s">
        <v>42</v>
      </c>
      <c r="L273" s="39">
        <v>662.89</v>
      </c>
      <c r="M273" s="39"/>
      <c r="N273" s="40"/>
      <c r="O273" s="39">
        <v>662.89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3"/>
        <v>793.56875680111591</v>
      </c>
      <c r="W273" s="159">
        <v>1.2</v>
      </c>
      <c r="X273" s="158">
        <f t="shared" si="14"/>
        <v>952.28250816133902</v>
      </c>
      <c r="Y273" s="181">
        <f t="shared" si="15"/>
        <v>43.285568552788135</v>
      </c>
      <c r="BP273" s="33"/>
      <c r="BQ273" s="41" t="s">
        <v>2197</v>
      </c>
      <c r="BR273" s="34"/>
    </row>
    <row r="274" spans="1:70" s="3" customFormat="1" ht="67.5" x14ac:dyDescent="0.25">
      <c r="A274" s="35" t="s">
        <v>492</v>
      </c>
      <c r="B274" s="36" t="s">
        <v>2751</v>
      </c>
      <c r="C274" s="316" t="s">
        <v>2208</v>
      </c>
      <c r="D274" s="316"/>
      <c r="E274" s="316"/>
      <c r="F274" s="35" t="s">
        <v>265</v>
      </c>
      <c r="G274" s="212">
        <v>100</v>
      </c>
      <c r="H274" s="39">
        <v>25.52</v>
      </c>
      <c r="I274" s="39"/>
      <c r="J274" s="39">
        <v>25.52</v>
      </c>
      <c r="K274" s="37" t="s">
        <v>42</v>
      </c>
      <c r="L274" s="39">
        <v>21845.119999999999</v>
      </c>
      <c r="M274" s="39"/>
      <c r="N274" s="40"/>
      <c r="O274" s="39">
        <v>21845.119999999999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3"/>
        <v>26151.555643577656</v>
      </c>
      <c r="W274" s="159">
        <v>1.2</v>
      </c>
      <c r="X274" s="158">
        <f t="shared" si="14"/>
        <v>31381.866772293186</v>
      </c>
      <c r="Y274" s="181">
        <f t="shared" si="15"/>
        <v>313.81866772293188</v>
      </c>
      <c r="BP274" s="33"/>
      <c r="BQ274" s="41" t="s">
        <v>2208</v>
      </c>
      <c r="BR274" s="34"/>
    </row>
    <row r="275" spans="1:70" s="3" customFormat="1" ht="67.5" x14ac:dyDescent="0.25">
      <c r="A275" s="35" t="s">
        <v>493</v>
      </c>
      <c r="B275" s="36" t="s">
        <v>2752</v>
      </c>
      <c r="C275" s="316" t="s">
        <v>2205</v>
      </c>
      <c r="D275" s="316"/>
      <c r="E275" s="316"/>
      <c r="F275" s="35" t="s">
        <v>437</v>
      </c>
      <c r="G275" s="212">
        <v>500</v>
      </c>
      <c r="H275" s="39">
        <v>0.08</v>
      </c>
      <c r="I275" s="39"/>
      <c r="J275" s="39">
        <v>0.08</v>
      </c>
      <c r="K275" s="37" t="s">
        <v>42</v>
      </c>
      <c r="L275" s="39">
        <v>342.4</v>
      </c>
      <c r="M275" s="39"/>
      <c r="N275" s="40"/>
      <c r="O275" s="39">
        <v>342.4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3"/>
        <v>409.89899127864658</v>
      </c>
      <c r="W275" s="159">
        <v>1.2</v>
      </c>
      <c r="X275" s="158">
        <f t="shared" si="14"/>
        <v>491.87878953437587</v>
      </c>
      <c r="Y275" s="181">
        <f t="shared" si="15"/>
        <v>0.98375757906875172</v>
      </c>
      <c r="BP275" s="33"/>
      <c r="BQ275" s="41" t="s">
        <v>2205</v>
      </c>
      <c r="BR275" s="34"/>
    </row>
    <row r="276" spans="1:70" s="3" customFormat="1" ht="67.5" x14ac:dyDescent="0.25">
      <c r="A276" s="35" t="s">
        <v>494</v>
      </c>
      <c r="B276" s="36" t="s">
        <v>324</v>
      </c>
      <c r="C276" s="316" t="s">
        <v>325</v>
      </c>
      <c r="D276" s="316"/>
      <c r="E276" s="316"/>
      <c r="F276" s="35" t="s">
        <v>326</v>
      </c>
      <c r="G276" s="212">
        <v>2</v>
      </c>
      <c r="H276" s="39" t="s">
        <v>1204</v>
      </c>
      <c r="I276" s="39"/>
      <c r="J276" s="39">
        <v>1.55</v>
      </c>
      <c r="K276" s="37" t="s">
        <v>42</v>
      </c>
      <c r="L276" s="39">
        <v>385.65</v>
      </c>
      <c r="M276" s="39">
        <v>359.11</v>
      </c>
      <c r="N276" s="40"/>
      <c r="O276" s="39">
        <v>26.54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3"/>
        <v>31.771960363712854</v>
      </c>
      <c r="W276" s="159">
        <v>1.2</v>
      </c>
      <c r="X276" s="158">
        <f t="shared" si="14"/>
        <v>38.12635243645542</v>
      </c>
      <c r="Y276" s="181">
        <f t="shared" si="15"/>
        <v>19.06317621822771</v>
      </c>
      <c r="BP276" s="33"/>
      <c r="BQ276" s="41" t="s">
        <v>325</v>
      </c>
      <c r="BR276" s="34"/>
    </row>
    <row r="277" spans="1:70" s="3" customFormat="1" ht="18.75" x14ac:dyDescent="0.25">
      <c r="A277" s="47"/>
      <c r="B277" s="48"/>
      <c r="C277" s="48"/>
      <c r="D277" s="48"/>
      <c r="E277" s="49" t="s">
        <v>2753</v>
      </c>
      <c r="F277" s="49"/>
      <c r="G277" s="213"/>
      <c r="H277" s="51"/>
      <c r="I277" s="17"/>
      <c r="J277" s="17"/>
      <c r="K277" s="17"/>
      <c r="L277" s="52">
        <v>348.34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  <c r="BR277" s="34"/>
    </row>
    <row r="278" spans="1:70" s="3" customFormat="1" ht="18.75" x14ac:dyDescent="0.25">
      <c r="A278" s="47"/>
      <c r="B278" s="48"/>
      <c r="C278" s="48"/>
      <c r="D278" s="48"/>
      <c r="E278" s="49" t="s">
        <v>2754</v>
      </c>
      <c r="F278" s="49"/>
      <c r="G278" s="213"/>
      <c r="H278" s="51"/>
      <c r="I278" s="17"/>
      <c r="J278" s="17"/>
      <c r="K278" s="17"/>
      <c r="L278" s="52">
        <v>183.15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  <c r="BR278" s="34"/>
    </row>
    <row r="279" spans="1:70" s="3" customFormat="1" ht="18.75" x14ac:dyDescent="0.25">
      <c r="A279" s="47"/>
      <c r="B279" s="48"/>
      <c r="C279" s="48"/>
      <c r="D279" s="48"/>
      <c r="E279" s="49" t="s">
        <v>47</v>
      </c>
      <c r="F279" s="49"/>
      <c r="G279" s="213"/>
      <c r="H279" s="51"/>
      <c r="I279" s="17"/>
      <c r="J279" s="17"/>
      <c r="K279" s="17"/>
      <c r="L279" s="52">
        <v>917.14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  <c r="BR279" s="34"/>
    </row>
    <row r="280" spans="1:70" s="3" customFormat="1" ht="67.5" x14ac:dyDescent="0.25">
      <c r="A280" s="35" t="s">
        <v>495</v>
      </c>
      <c r="B280" s="36" t="s">
        <v>2755</v>
      </c>
      <c r="C280" s="316" t="s">
        <v>2756</v>
      </c>
      <c r="D280" s="316"/>
      <c r="E280" s="316"/>
      <c r="F280" s="35" t="s">
        <v>437</v>
      </c>
      <c r="G280" s="212">
        <v>2</v>
      </c>
      <c r="H280" s="39">
        <v>56.6</v>
      </c>
      <c r="I280" s="39"/>
      <c r="J280" s="39">
        <v>56.6</v>
      </c>
      <c r="K280" s="37" t="s">
        <v>42</v>
      </c>
      <c r="L280" s="39">
        <v>968.99</v>
      </c>
      <c r="M280" s="39"/>
      <c r="N280" s="40"/>
      <c r="O280" s="39">
        <v>968.99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3"/>
        <v>1160.0117510487612</v>
      </c>
      <c r="W280" s="159">
        <v>1.2</v>
      </c>
      <c r="X280" s="158">
        <f t="shared" si="14"/>
        <v>1392.0141012585134</v>
      </c>
      <c r="Y280" s="181">
        <f t="shared" si="15"/>
        <v>696.0070506292567</v>
      </c>
      <c r="BP280" s="33"/>
      <c r="BQ280" s="41" t="s">
        <v>2756</v>
      </c>
      <c r="BR280" s="34"/>
    </row>
    <row r="281" spans="1:70" s="3" customFormat="1" ht="18.75" x14ac:dyDescent="0.25">
      <c r="A281" s="351" t="s">
        <v>1461</v>
      </c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  <c r="N281" s="352"/>
      <c r="O281" s="353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  <c r="BR281" s="34" t="s">
        <v>1461</v>
      </c>
    </row>
    <row r="282" spans="1:70" s="3" customFormat="1" ht="67.5" x14ac:dyDescent="0.25">
      <c r="A282" s="35" t="s">
        <v>496</v>
      </c>
      <c r="B282" s="36" t="s">
        <v>372</v>
      </c>
      <c r="C282" s="316" t="s">
        <v>373</v>
      </c>
      <c r="D282" s="316"/>
      <c r="E282" s="316"/>
      <c r="F282" s="35" t="s">
        <v>374</v>
      </c>
      <c r="G282" s="221">
        <v>1.1103099999999999</v>
      </c>
      <c r="H282" s="39" t="s">
        <v>1462</v>
      </c>
      <c r="I282" s="39" t="s">
        <v>376</v>
      </c>
      <c r="J282" s="39">
        <v>57.29</v>
      </c>
      <c r="K282" s="37" t="s">
        <v>42</v>
      </c>
      <c r="L282" s="39">
        <v>35788.400000000001</v>
      </c>
      <c r="M282" s="39">
        <v>29082.9</v>
      </c>
      <c r="N282" s="40" t="s">
        <v>3586</v>
      </c>
      <c r="O282" s="39">
        <v>544.59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3"/>
        <v>651.94769760641998</v>
      </c>
      <c r="W282" s="159">
        <v>1.2</v>
      </c>
      <c r="X282" s="158">
        <f t="shared" si="14"/>
        <v>782.33723712770393</v>
      </c>
      <c r="Y282" s="181">
        <f t="shared" si="15"/>
        <v>704.61153833407241</v>
      </c>
      <c r="BP282" s="33"/>
      <c r="BQ282" s="41" t="s">
        <v>373</v>
      </c>
      <c r="BR282" s="34"/>
    </row>
    <row r="283" spans="1:70" s="3" customFormat="1" ht="18.75" x14ac:dyDescent="0.25">
      <c r="A283" s="42"/>
      <c r="B283" s="43"/>
      <c r="C283" s="44" t="s">
        <v>3587</v>
      </c>
      <c r="D283" s="45"/>
      <c r="E283" s="45"/>
      <c r="F283" s="45"/>
      <c r="G283" s="206"/>
      <c r="H283" s="45"/>
      <c r="I283" s="45"/>
      <c r="J283" s="45"/>
      <c r="K283" s="45"/>
      <c r="L283" s="45"/>
      <c r="M283" s="45"/>
      <c r="N283" s="45"/>
      <c r="O283" s="46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  <c r="BR283" s="34"/>
    </row>
    <row r="284" spans="1:70" s="3" customFormat="1" ht="18.75" x14ac:dyDescent="0.25">
      <c r="A284" s="47"/>
      <c r="B284" s="48"/>
      <c r="C284" s="48"/>
      <c r="D284" s="48"/>
      <c r="E284" s="49" t="s">
        <v>3588</v>
      </c>
      <c r="F284" s="49"/>
      <c r="G284" s="213"/>
      <c r="H284" s="51"/>
      <c r="I284" s="17"/>
      <c r="J284" s="17"/>
      <c r="K284" s="17"/>
      <c r="L284" s="52">
        <v>29065.96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  <c r="BR284" s="34"/>
    </row>
    <row r="285" spans="1:70" s="3" customFormat="1" ht="18.75" x14ac:dyDescent="0.25">
      <c r="A285" s="47"/>
      <c r="B285" s="48"/>
      <c r="C285" s="48"/>
      <c r="D285" s="48"/>
      <c r="E285" s="49" t="s">
        <v>3589</v>
      </c>
      <c r="F285" s="49"/>
      <c r="G285" s="213"/>
      <c r="H285" s="51"/>
      <c r="I285" s="17"/>
      <c r="J285" s="17"/>
      <c r="K285" s="17"/>
      <c r="L285" s="52">
        <v>15282.1</v>
      </c>
      <c r="M285" s="53"/>
      <c r="N285" s="53"/>
      <c r="O285" s="54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P285" s="33"/>
      <c r="BQ285" s="41"/>
      <c r="BR285" s="34"/>
    </row>
    <row r="286" spans="1:70" s="3" customFormat="1" ht="18.75" x14ac:dyDescent="0.25">
      <c r="A286" s="47"/>
      <c r="B286" s="48"/>
      <c r="C286" s="48"/>
      <c r="D286" s="48"/>
      <c r="E286" s="49" t="s">
        <v>47</v>
      </c>
      <c r="F286" s="49"/>
      <c r="G286" s="213"/>
      <c r="H286" s="51"/>
      <c r="I286" s="17"/>
      <c r="J286" s="17"/>
      <c r="K286" s="17"/>
      <c r="L286" s="52">
        <v>80136.460000000006</v>
      </c>
      <c r="M286" s="53"/>
      <c r="N286" s="53"/>
      <c r="O286" s="54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P286" s="33"/>
      <c r="BQ286" s="41"/>
      <c r="BR286" s="34"/>
    </row>
    <row r="287" spans="1:70" s="3" customFormat="1" ht="67.5" x14ac:dyDescent="0.25">
      <c r="A287" s="35" t="s">
        <v>498</v>
      </c>
      <c r="B287" s="36" t="s">
        <v>2762</v>
      </c>
      <c r="C287" s="316" t="s">
        <v>1470</v>
      </c>
      <c r="D287" s="316"/>
      <c r="E287" s="316"/>
      <c r="F287" s="35" t="s">
        <v>437</v>
      </c>
      <c r="G287" s="212">
        <v>129</v>
      </c>
      <c r="H287" s="39">
        <v>2143.1</v>
      </c>
      <c r="I287" s="39"/>
      <c r="J287" s="39">
        <v>2143.1</v>
      </c>
      <c r="K287" s="37" t="s">
        <v>42</v>
      </c>
      <c r="L287" s="39">
        <v>2366496.7400000002</v>
      </c>
      <c r="M287" s="39"/>
      <c r="N287" s="40"/>
      <c r="O287" s="39">
        <v>2366496.7400000002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49" si="16">O287*P287*Q287*R287*S287*T287*U287</f>
        <v>2833015.8486863486</v>
      </c>
      <c r="W287" s="159">
        <v>1.2</v>
      </c>
      <c r="X287" s="158">
        <f t="shared" ref="X287:X349" si="17">V287*W287</f>
        <v>3399619.0184236183</v>
      </c>
      <c r="Y287" s="181">
        <f t="shared" ref="Y287:Y349" si="18">X287/G287</f>
        <v>26353.635801733475</v>
      </c>
      <c r="BP287" s="33"/>
      <c r="BQ287" s="41" t="s">
        <v>1470</v>
      </c>
      <c r="BR287" s="34"/>
    </row>
    <row r="288" spans="1:70" s="3" customFormat="1" ht="18.75" x14ac:dyDescent="0.25">
      <c r="A288" s="42"/>
      <c r="B288" s="43"/>
      <c r="C288" s="44" t="s">
        <v>3590</v>
      </c>
      <c r="D288" s="45"/>
      <c r="E288" s="45"/>
      <c r="F288" s="45"/>
      <c r="G288" s="206"/>
      <c r="H288" s="45"/>
      <c r="I288" s="45"/>
      <c r="J288" s="45"/>
      <c r="K288" s="45"/>
      <c r="L288" s="45"/>
      <c r="M288" s="45"/>
      <c r="N288" s="45"/>
      <c r="O288" s="46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  <c r="BR288" s="34"/>
    </row>
    <row r="289" spans="1:70" s="3" customFormat="1" ht="67.5" x14ac:dyDescent="0.25">
      <c r="A289" s="35" t="s">
        <v>500</v>
      </c>
      <c r="B289" s="36" t="s">
        <v>1467</v>
      </c>
      <c r="C289" s="316" t="s">
        <v>1472</v>
      </c>
      <c r="D289" s="316"/>
      <c r="E289" s="316"/>
      <c r="F289" s="35" t="s">
        <v>437</v>
      </c>
      <c r="G289" s="212">
        <v>12</v>
      </c>
      <c r="H289" s="39">
        <v>970.33</v>
      </c>
      <c r="I289" s="39"/>
      <c r="J289" s="39">
        <v>970.33</v>
      </c>
      <c r="K289" s="37" t="s">
        <v>42</v>
      </c>
      <c r="L289" s="39">
        <v>99672.3</v>
      </c>
      <c r="M289" s="39"/>
      <c r="N289" s="40"/>
      <c r="O289" s="39">
        <v>99672.3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6"/>
        <v>119321.18933534654</v>
      </c>
      <c r="W289" s="159">
        <v>1.2</v>
      </c>
      <c r="X289" s="158">
        <f t="shared" si="17"/>
        <v>143185.42720241586</v>
      </c>
      <c r="Y289" s="181">
        <f t="shared" si="18"/>
        <v>11932.118933534655</v>
      </c>
      <c r="BP289" s="33"/>
      <c r="BQ289" s="41" t="s">
        <v>1472</v>
      </c>
      <c r="BR289" s="34"/>
    </row>
    <row r="290" spans="1:70" s="3" customFormat="1" ht="67.5" x14ac:dyDescent="0.25">
      <c r="A290" s="35" t="s">
        <v>502</v>
      </c>
      <c r="B290" s="36" t="s">
        <v>1467</v>
      </c>
      <c r="C290" s="316" t="s">
        <v>3591</v>
      </c>
      <c r="D290" s="316"/>
      <c r="E290" s="316"/>
      <c r="F290" s="35" t="s">
        <v>437</v>
      </c>
      <c r="G290" s="212">
        <v>5</v>
      </c>
      <c r="H290" s="39">
        <v>1666.41</v>
      </c>
      <c r="I290" s="39"/>
      <c r="J290" s="39">
        <v>1666.41</v>
      </c>
      <c r="K290" s="37" t="s">
        <v>42</v>
      </c>
      <c r="L290" s="39">
        <v>71322.350000000006</v>
      </c>
      <c r="M290" s="39"/>
      <c r="N290" s="40"/>
      <c r="O290" s="39">
        <v>71322.350000000006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6"/>
        <v>85382.474651351018</v>
      </c>
      <c r="W290" s="159">
        <v>1.2</v>
      </c>
      <c r="X290" s="158">
        <f t="shared" si="17"/>
        <v>102458.96958162122</v>
      </c>
      <c r="Y290" s="181">
        <f t="shared" si="18"/>
        <v>20491.793916324244</v>
      </c>
      <c r="BP290" s="33"/>
      <c r="BQ290" s="41" t="s">
        <v>3591</v>
      </c>
      <c r="BR290" s="34"/>
    </row>
    <row r="291" spans="1:70" s="3" customFormat="1" ht="67.5" x14ac:dyDescent="0.25">
      <c r="A291" s="35" t="s">
        <v>504</v>
      </c>
      <c r="B291" s="36" t="s">
        <v>2762</v>
      </c>
      <c r="C291" s="316" t="s">
        <v>2764</v>
      </c>
      <c r="D291" s="316"/>
      <c r="E291" s="316"/>
      <c r="F291" s="35" t="s">
        <v>437</v>
      </c>
      <c r="G291" s="212">
        <v>297</v>
      </c>
      <c r="H291" s="39">
        <v>116.71</v>
      </c>
      <c r="I291" s="39"/>
      <c r="J291" s="39">
        <v>116.71</v>
      </c>
      <c r="K291" s="37" t="s">
        <v>42</v>
      </c>
      <c r="L291" s="39">
        <v>296714.17</v>
      </c>
      <c r="M291" s="39"/>
      <c r="N291" s="40"/>
      <c r="O291" s="39">
        <v>296714.17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6"/>
        <v>355206.88954754925</v>
      </c>
      <c r="W291" s="159">
        <v>1.2</v>
      </c>
      <c r="X291" s="158">
        <f t="shared" si="17"/>
        <v>426248.26745705906</v>
      </c>
      <c r="Y291" s="181">
        <f t="shared" si="18"/>
        <v>1435.1793517072695</v>
      </c>
      <c r="BP291" s="33"/>
      <c r="BQ291" s="41" t="s">
        <v>2764</v>
      </c>
      <c r="BR291" s="34"/>
    </row>
    <row r="292" spans="1:70" s="3" customFormat="1" ht="67.5" x14ac:dyDescent="0.25">
      <c r="A292" s="35" t="s">
        <v>506</v>
      </c>
      <c r="B292" s="36" t="s">
        <v>2762</v>
      </c>
      <c r="C292" s="316" t="s">
        <v>1476</v>
      </c>
      <c r="D292" s="316"/>
      <c r="E292" s="316"/>
      <c r="F292" s="35" t="s">
        <v>437</v>
      </c>
      <c r="G292" s="212">
        <v>30</v>
      </c>
      <c r="H292" s="39">
        <v>52.35</v>
      </c>
      <c r="I292" s="39"/>
      <c r="J292" s="39">
        <v>52.35</v>
      </c>
      <c r="K292" s="37" t="s">
        <v>42</v>
      </c>
      <c r="L292" s="39">
        <v>13443.48</v>
      </c>
      <c r="M292" s="39"/>
      <c r="N292" s="40"/>
      <c r="O292" s="39">
        <v>13443.48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6"/>
        <v>16093.659145077863</v>
      </c>
      <c r="W292" s="159">
        <v>1.2</v>
      </c>
      <c r="X292" s="158">
        <f t="shared" si="17"/>
        <v>19312.390974093436</v>
      </c>
      <c r="Y292" s="181">
        <f t="shared" si="18"/>
        <v>643.74636580311449</v>
      </c>
      <c r="BP292" s="33"/>
      <c r="BQ292" s="41" t="s">
        <v>1476</v>
      </c>
      <c r="BR292" s="34"/>
    </row>
    <row r="293" spans="1:70" s="3" customFormat="1" ht="67.5" x14ac:dyDescent="0.25">
      <c r="A293" s="35" t="s">
        <v>508</v>
      </c>
      <c r="B293" s="36" t="s">
        <v>1493</v>
      </c>
      <c r="C293" s="316" t="s">
        <v>1494</v>
      </c>
      <c r="D293" s="316"/>
      <c r="E293" s="316"/>
      <c r="F293" s="35" t="s">
        <v>174</v>
      </c>
      <c r="G293" s="216">
        <v>0.5</v>
      </c>
      <c r="H293" s="39" t="s">
        <v>1495</v>
      </c>
      <c r="I293" s="39" t="s">
        <v>421</v>
      </c>
      <c r="J293" s="39">
        <v>67.47</v>
      </c>
      <c r="K293" s="37" t="s">
        <v>42</v>
      </c>
      <c r="L293" s="39">
        <v>6635.36</v>
      </c>
      <c r="M293" s="39">
        <v>5368.58</v>
      </c>
      <c r="N293" s="40" t="s">
        <v>2525</v>
      </c>
      <c r="O293" s="39">
        <v>288.77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6"/>
        <v>345.69664635378149</v>
      </c>
      <c r="W293" s="159">
        <v>1.2</v>
      </c>
      <c r="X293" s="158">
        <f t="shared" si="17"/>
        <v>414.83597562453775</v>
      </c>
      <c r="Y293" s="181">
        <f t="shared" si="18"/>
        <v>829.67195124907551</v>
      </c>
      <c r="BP293" s="33"/>
      <c r="BQ293" s="41" t="s">
        <v>1494</v>
      </c>
      <c r="BR293" s="34"/>
    </row>
    <row r="294" spans="1:70" s="3" customFormat="1" ht="18.75" x14ac:dyDescent="0.25">
      <c r="A294" s="42"/>
      <c r="B294" s="43"/>
      <c r="C294" s="44" t="s">
        <v>2768</v>
      </c>
      <c r="D294" s="45"/>
      <c r="E294" s="45"/>
      <c r="F294" s="45"/>
      <c r="G294" s="206"/>
      <c r="H294" s="45"/>
      <c r="I294" s="45"/>
      <c r="J294" s="45"/>
      <c r="K294" s="45"/>
      <c r="L294" s="45"/>
      <c r="M294" s="45"/>
      <c r="N294" s="45"/>
      <c r="O294" s="46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  <c r="BR294" s="34"/>
    </row>
    <row r="295" spans="1:70" s="3" customFormat="1" ht="18.75" x14ac:dyDescent="0.25">
      <c r="A295" s="47"/>
      <c r="B295" s="48"/>
      <c r="C295" s="48"/>
      <c r="D295" s="48"/>
      <c r="E295" s="49" t="s">
        <v>2526</v>
      </c>
      <c r="F295" s="49"/>
      <c r="G295" s="213"/>
      <c r="H295" s="51"/>
      <c r="I295" s="17"/>
      <c r="J295" s="17"/>
      <c r="K295" s="17"/>
      <c r="L295" s="52">
        <v>5210.67</v>
      </c>
      <c r="M295" s="53"/>
      <c r="N295" s="53"/>
      <c r="O295" s="54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P295" s="33"/>
      <c r="BQ295" s="41"/>
      <c r="BR295" s="34"/>
    </row>
    <row r="296" spans="1:70" s="3" customFormat="1" ht="18.75" x14ac:dyDescent="0.25">
      <c r="A296" s="47"/>
      <c r="B296" s="48"/>
      <c r="C296" s="48"/>
      <c r="D296" s="48"/>
      <c r="E296" s="49" t="s">
        <v>2527</v>
      </c>
      <c r="F296" s="49"/>
      <c r="G296" s="213"/>
      <c r="H296" s="51"/>
      <c r="I296" s="17"/>
      <c r="J296" s="17"/>
      <c r="K296" s="17"/>
      <c r="L296" s="52">
        <v>2739.63</v>
      </c>
      <c r="M296" s="53"/>
      <c r="N296" s="53"/>
      <c r="O296" s="54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P296" s="33"/>
      <c r="BQ296" s="41"/>
      <c r="BR296" s="34"/>
    </row>
    <row r="297" spans="1:70" s="3" customFormat="1" ht="18.75" x14ac:dyDescent="0.25">
      <c r="A297" s="47"/>
      <c r="B297" s="48"/>
      <c r="C297" s="48"/>
      <c r="D297" s="48"/>
      <c r="E297" s="49" t="s">
        <v>47</v>
      </c>
      <c r="F297" s="49"/>
      <c r="G297" s="213"/>
      <c r="H297" s="51"/>
      <c r="I297" s="17"/>
      <c r="J297" s="17"/>
      <c r="K297" s="17"/>
      <c r="L297" s="52">
        <v>14585.66</v>
      </c>
      <c r="M297" s="53"/>
      <c r="N297" s="53"/>
      <c r="O297" s="54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P297" s="33"/>
      <c r="BQ297" s="41"/>
      <c r="BR297" s="34"/>
    </row>
    <row r="298" spans="1:70" s="3" customFormat="1" ht="67.5" x14ac:dyDescent="0.25">
      <c r="A298" s="35" t="s">
        <v>510</v>
      </c>
      <c r="B298" s="36" t="s">
        <v>1500</v>
      </c>
      <c r="C298" s="316" t="s">
        <v>3007</v>
      </c>
      <c r="D298" s="316"/>
      <c r="E298" s="316"/>
      <c r="F298" s="35" t="s">
        <v>437</v>
      </c>
      <c r="G298" s="212">
        <v>50</v>
      </c>
      <c r="H298" s="39">
        <v>639.78</v>
      </c>
      <c r="I298" s="39"/>
      <c r="J298" s="39">
        <v>639.78</v>
      </c>
      <c r="K298" s="37" t="s">
        <v>42</v>
      </c>
      <c r="L298" s="39">
        <v>273825.84000000003</v>
      </c>
      <c r="M298" s="39"/>
      <c r="N298" s="40"/>
      <c r="O298" s="39">
        <v>273825.84000000003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6"/>
        <v>327806.47080031573</v>
      </c>
      <c r="W298" s="159">
        <v>1.2</v>
      </c>
      <c r="X298" s="158">
        <f t="shared" si="17"/>
        <v>393367.76496037887</v>
      </c>
      <c r="Y298" s="181">
        <f t="shared" si="18"/>
        <v>7867.3552992075774</v>
      </c>
      <c r="BP298" s="33"/>
      <c r="BQ298" s="41" t="s">
        <v>3007</v>
      </c>
      <c r="BR298" s="34"/>
    </row>
    <row r="299" spans="1:70" s="3" customFormat="1" ht="67.5" x14ac:dyDescent="0.25">
      <c r="A299" s="35" t="s">
        <v>511</v>
      </c>
      <c r="B299" s="36" t="s">
        <v>2766</v>
      </c>
      <c r="C299" s="316" t="s">
        <v>2520</v>
      </c>
      <c r="D299" s="316"/>
      <c r="E299" s="316"/>
      <c r="F299" s="35" t="s">
        <v>184</v>
      </c>
      <c r="G299" s="212">
        <v>500</v>
      </c>
      <c r="H299" s="39">
        <v>213.89</v>
      </c>
      <c r="I299" s="39"/>
      <c r="J299" s="39">
        <v>213.89</v>
      </c>
      <c r="K299" s="37" t="s">
        <v>42</v>
      </c>
      <c r="L299" s="39">
        <v>915449.2</v>
      </c>
      <c r="M299" s="39"/>
      <c r="N299" s="40"/>
      <c r="O299" s="39">
        <v>915449.2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6"/>
        <v>1095916.1905573714</v>
      </c>
      <c r="W299" s="159">
        <v>1.2</v>
      </c>
      <c r="X299" s="158">
        <f t="shared" si="17"/>
        <v>1315099.4286688457</v>
      </c>
      <c r="Y299" s="181">
        <f t="shared" si="18"/>
        <v>2630.1988573376912</v>
      </c>
      <c r="BP299" s="33"/>
      <c r="BQ299" s="41" t="s">
        <v>2520</v>
      </c>
      <c r="BR299" s="34"/>
    </row>
    <row r="300" spans="1:70" s="3" customFormat="1" ht="67.5" x14ac:dyDescent="0.25">
      <c r="A300" s="35" t="s">
        <v>515</v>
      </c>
      <c r="B300" s="36" t="s">
        <v>1481</v>
      </c>
      <c r="C300" s="316" t="s">
        <v>3592</v>
      </c>
      <c r="D300" s="316"/>
      <c r="E300" s="316"/>
      <c r="F300" s="35" t="s">
        <v>437</v>
      </c>
      <c r="G300" s="212">
        <v>10</v>
      </c>
      <c r="H300" s="39">
        <v>372.35</v>
      </c>
      <c r="I300" s="39"/>
      <c r="J300" s="39">
        <v>372.35</v>
      </c>
      <c r="K300" s="37" t="s">
        <v>42</v>
      </c>
      <c r="L300" s="39">
        <v>31873.16</v>
      </c>
      <c r="M300" s="39"/>
      <c r="N300" s="40"/>
      <c r="O300" s="39">
        <v>31873.16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6"/>
        <v>38156.472350651035</v>
      </c>
      <c r="W300" s="159">
        <v>1.2</v>
      </c>
      <c r="X300" s="158">
        <f t="shared" si="17"/>
        <v>45787.766820781238</v>
      </c>
      <c r="Y300" s="181">
        <f t="shared" si="18"/>
        <v>4578.7766820781235</v>
      </c>
      <c r="BP300" s="33"/>
      <c r="BQ300" s="41" t="s">
        <v>3592</v>
      </c>
      <c r="BR300" s="34"/>
    </row>
    <row r="301" spans="1:70" s="3" customFormat="1" ht="67.5" x14ac:dyDescent="0.25">
      <c r="A301" s="35" t="s">
        <v>517</v>
      </c>
      <c r="B301" s="36" t="s">
        <v>1481</v>
      </c>
      <c r="C301" s="316" t="s">
        <v>3593</v>
      </c>
      <c r="D301" s="316"/>
      <c r="E301" s="316"/>
      <c r="F301" s="35" t="s">
        <v>437</v>
      </c>
      <c r="G301" s="212">
        <v>195</v>
      </c>
      <c r="H301" s="39">
        <v>372.35</v>
      </c>
      <c r="I301" s="39"/>
      <c r="J301" s="39">
        <v>372.35</v>
      </c>
      <c r="K301" s="37" t="s">
        <v>42</v>
      </c>
      <c r="L301" s="39">
        <v>621526.62</v>
      </c>
      <c r="M301" s="39"/>
      <c r="N301" s="40"/>
      <c r="O301" s="39">
        <v>621526.62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6"/>
        <v>744051.21083769505</v>
      </c>
      <c r="W301" s="159">
        <v>1.2</v>
      </c>
      <c r="X301" s="158">
        <f t="shared" si="17"/>
        <v>892861.45300523401</v>
      </c>
      <c r="Y301" s="181">
        <f t="shared" si="18"/>
        <v>4578.7766820781235</v>
      </c>
      <c r="BP301" s="33"/>
      <c r="BQ301" s="41" t="s">
        <v>3593</v>
      </c>
      <c r="BR301" s="34"/>
    </row>
    <row r="302" spans="1:70" s="3" customFormat="1" ht="67.5" x14ac:dyDescent="0.25">
      <c r="A302" s="35" t="s">
        <v>522</v>
      </c>
      <c r="B302" s="36" t="s">
        <v>1557</v>
      </c>
      <c r="C302" s="316" t="s">
        <v>2765</v>
      </c>
      <c r="D302" s="316"/>
      <c r="E302" s="316"/>
      <c r="F302" s="35" t="s">
        <v>437</v>
      </c>
      <c r="G302" s="212">
        <v>511</v>
      </c>
      <c r="H302" s="39">
        <v>8.49</v>
      </c>
      <c r="I302" s="39"/>
      <c r="J302" s="39">
        <v>8.49</v>
      </c>
      <c r="K302" s="37" t="s">
        <v>42</v>
      </c>
      <c r="L302" s="39">
        <v>37136.620000000003</v>
      </c>
      <c r="M302" s="39"/>
      <c r="N302" s="40"/>
      <c r="O302" s="39">
        <v>37136.620000000003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6"/>
        <v>44457.544034750048</v>
      </c>
      <c r="W302" s="159">
        <v>1.2</v>
      </c>
      <c r="X302" s="158">
        <f t="shared" si="17"/>
        <v>53349.052841700053</v>
      </c>
      <c r="Y302" s="181">
        <f t="shared" si="18"/>
        <v>104.40127757671243</v>
      </c>
      <c r="BP302" s="33"/>
      <c r="BQ302" s="41" t="s">
        <v>2765</v>
      </c>
      <c r="BR302" s="34"/>
    </row>
    <row r="303" spans="1:70" s="3" customFormat="1" ht="67.5" x14ac:dyDescent="0.25">
      <c r="A303" s="35" t="s">
        <v>1551</v>
      </c>
      <c r="B303" s="36" t="s">
        <v>1582</v>
      </c>
      <c r="C303" s="316" t="s">
        <v>1583</v>
      </c>
      <c r="D303" s="316"/>
      <c r="E303" s="316"/>
      <c r="F303" s="35" t="s">
        <v>184</v>
      </c>
      <c r="G303" s="212">
        <v>48</v>
      </c>
      <c r="H303" s="39">
        <v>723.02</v>
      </c>
      <c r="I303" s="39"/>
      <c r="J303" s="39">
        <v>723.02</v>
      </c>
      <c r="K303" s="37" t="s">
        <v>42</v>
      </c>
      <c r="L303" s="39">
        <v>297074.46000000002</v>
      </c>
      <c r="M303" s="39"/>
      <c r="N303" s="40"/>
      <c r="O303" s="39">
        <v>297074.46000000002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6"/>
        <v>355638.20528226829</v>
      </c>
      <c r="W303" s="159">
        <v>1.2</v>
      </c>
      <c r="X303" s="158">
        <f t="shared" si="17"/>
        <v>426765.84633872192</v>
      </c>
      <c r="Y303" s="181">
        <f t="shared" si="18"/>
        <v>8890.9551320567061</v>
      </c>
      <c r="BP303" s="33"/>
      <c r="BQ303" s="41" t="s">
        <v>1583</v>
      </c>
      <c r="BR303" s="34"/>
    </row>
    <row r="304" spans="1:70" s="3" customFormat="1" ht="67.5" x14ac:dyDescent="0.25">
      <c r="A304" s="35" t="s">
        <v>529</v>
      </c>
      <c r="B304" s="36" t="s">
        <v>1582</v>
      </c>
      <c r="C304" s="316" t="s">
        <v>1585</v>
      </c>
      <c r="D304" s="316"/>
      <c r="E304" s="316"/>
      <c r="F304" s="35" t="s">
        <v>184</v>
      </c>
      <c r="G304" s="212">
        <v>96</v>
      </c>
      <c r="H304" s="39">
        <v>198.9</v>
      </c>
      <c r="I304" s="39"/>
      <c r="J304" s="39">
        <v>198.9</v>
      </c>
      <c r="K304" s="37" t="s">
        <v>42</v>
      </c>
      <c r="L304" s="39">
        <v>163448.06</v>
      </c>
      <c r="M304" s="39"/>
      <c r="N304" s="40"/>
      <c r="O304" s="39">
        <v>163448.06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6"/>
        <v>195669.37768823514</v>
      </c>
      <c r="W304" s="159">
        <v>1.2</v>
      </c>
      <c r="X304" s="158">
        <f t="shared" si="17"/>
        <v>234803.25322588216</v>
      </c>
      <c r="Y304" s="181">
        <f t="shared" si="18"/>
        <v>2445.8672211029393</v>
      </c>
      <c r="BP304" s="33"/>
      <c r="BQ304" s="41" t="s">
        <v>1585</v>
      </c>
      <c r="BR304" s="34"/>
    </row>
    <row r="305" spans="1:70" s="3" customFormat="1" ht="67.5" x14ac:dyDescent="0.25">
      <c r="A305" s="35" t="s">
        <v>531</v>
      </c>
      <c r="B305" s="36" t="s">
        <v>1582</v>
      </c>
      <c r="C305" s="316" t="s">
        <v>2524</v>
      </c>
      <c r="D305" s="316"/>
      <c r="E305" s="316"/>
      <c r="F305" s="35" t="s">
        <v>184</v>
      </c>
      <c r="G305" s="212">
        <v>197</v>
      </c>
      <c r="H305" s="39">
        <v>70.91</v>
      </c>
      <c r="I305" s="39"/>
      <c r="J305" s="39">
        <v>70.91</v>
      </c>
      <c r="K305" s="37" t="s">
        <v>42</v>
      </c>
      <c r="L305" s="39">
        <v>119576.95</v>
      </c>
      <c r="M305" s="39"/>
      <c r="N305" s="40"/>
      <c r="O305" s="39">
        <v>119576.95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6"/>
        <v>143149.74061091462</v>
      </c>
      <c r="W305" s="159">
        <v>1.2</v>
      </c>
      <c r="X305" s="158">
        <f t="shared" si="17"/>
        <v>171779.68873309754</v>
      </c>
      <c r="Y305" s="181">
        <f t="shared" si="18"/>
        <v>871.97811539643419</v>
      </c>
      <c r="BP305" s="33"/>
      <c r="BQ305" s="41" t="s">
        <v>2524</v>
      </c>
      <c r="BR305" s="34"/>
    </row>
    <row r="306" spans="1:70" s="3" customFormat="1" ht="67.5" x14ac:dyDescent="0.25">
      <c r="A306" s="35" t="s">
        <v>533</v>
      </c>
      <c r="B306" s="36" t="s">
        <v>1493</v>
      </c>
      <c r="C306" s="316" t="s">
        <v>1494</v>
      </c>
      <c r="D306" s="316"/>
      <c r="E306" s="316"/>
      <c r="F306" s="35" t="s">
        <v>174</v>
      </c>
      <c r="G306" s="215">
        <v>4.04</v>
      </c>
      <c r="H306" s="39" t="s">
        <v>1495</v>
      </c>
      <c r="I306" s="39" t="s">
        <v>421</v>
      </c>
      <c r="J306" s="39">
        <v>67.47</v>
      </c>
      <c r="K306" s="37" t="s">
        <v>42</v>
      </c>
      <c r="L306" s="39">
        <v>53613.74</v>
      </c>
      <c r="M306" s="39">
        <v>43378.11</v>
      </c>
      <c r="N306" s="40" t="s">
        <v>3594</v>
      </c>
      <c r="O306" s="39">
        <v>2333.27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6"/>
        <v>2793.2389584717525</v>
      </c>
      <c r="W306" s="159">
        <v>1.2</v>
      </c>
      <c r="X306" s="158">
        <f t="shared" si="17"/>
        <v>3351.886750166103</v>
      </c>
      <c r="Y306" s="181">
        <f t="shared" si="18"/>
        <v>829.67493815992646</v>
      </c>
      <c r="BP306" s="33"/>
      <c r="BQ306" s="41" t="s">
        <v>1494</v>
      </c>
      <c r="BR306" s="34"/>
    </row>
    <row r="307" spans="1:70" s="3" customFormat="1" ht="18.75" x14ac:dyDescent="0.25">
      <c r="A307" s="42"/>
      <c r="B307" s="43"/>
      <c r="C307" s="44" t="s">
        <v>3595</v>
      </c>
      <c r="D307" s="45"/>
      <c r="E307" s="45"/>
      <c r="F307" s="45"/>
      <c r="G307" s="206"/>
      <c r="H307" s="45"/>
      <c r="I307" s="45"/>
      <c r="J307" s="45"/>
      <c r="K307" s="45"/>
      <c r="L307" s="45"/>
      <c r="M307" s="45"/>
      <c r="N307" s="45"/>
      <c r="O307" s="46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P307" s="33"/>
      <c r="BQ307" s="41"/>
      <c r="BR307" s="34"/>
    </row>
    <row r="308" spans="1:70" s="3" customFormat="1" ht="18.75" x14ac:dyDescent="0.25">
      <c r="A308" s="47"/>
      <c r="B308" s="48"/>
      <c r="C308" s="48"/>
      <c r="D308" s="48"/>
      <c r="E308" s="49" t="s">
        <v>3596</v>
      </c>
      <c r="F308" s="49"/>
      <c r="G308" s="213"/>
      <c r="H308" s="51"/>
      <c r="I308" s="17"/>
      <c r="J308" s="17"/>
      <c r="K308" s="17"/>
      <c r="L308" s="52">
        <v>42102.15</v>
      </c>
      <c r="M308" s="53"/>
      <c r="N308" s="53"/>
      <c r="O308" s="54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  <c r="BR308" s="34"/>
    </row>
    <row r="309" spans="1:70" s="3" customFormat="1" ht="18.75" x14ac:dyDescent="0.25">
      <c r="A309" s="47"/>
      <c r="B309" s="48"/>
      <c r="C309" s="48"/>
      <c r="D309" s="48"/>
      <c r="E309" s="49" t="s">
        <v>3597</v>
      </c>
      <c r="F309" s="49"/>
      <c r="G309" s="213"/>
      <c r="H309" s="51"/>
      <c r="I309" s="17"/>
      <c r="J309" s="17"/>
      <c r="K309" s="17"/>
      <c r="L309" s="52">
        <v>22136.18</v>
      </c>
      <c r="M309" s="53"/>
      <c r="N309" s="53"/>
      <c r="O309" s="54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  <c r="BR309" s="34"/>
    </row>
    <row r="310" spans="1:70" s="3" customFormat="1" ht="18.75" x14ac:dyDescent="0.25">
      <c r="A310" s="47"/>
      <c r="B310" s="48"/>
      <c r="C310" s="48"/>
      <c r="D310" s="48"/>
      <c r="E310" s="49" t="s">
        <v>47</v>
      </c>
      <c r="F310" s="49"/>
      <c r="G310" s="213"/>
      <c r="H310" s="51"/>
      <c r="I310" s="17"/>
      <c r="J310" s="17"/>
      <c r="K310" s="17"/>
      <c r="L310" s="52">
        <v>117852.07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  <c r="BR310" s="34"/>
    </row>
    <row r="311" spans="1:70" s="3" customFormat="1" ht="67.5" x14ac:dyDescent="0.25">
      <c r="A311" s="35" t="s">
        <v>541</v>
      </c>
      <c r="B311" s="36" t="s">
        <v>2798</v>
      </c>
      <c r="C311" s="316" t="s">
        <v>3598</v>
      </c>
      <c r="D311" s="316"/>
      <c r="E311" s="316"/>
      <c r="F311" s="35" t="s">
        <v>184</v>
      </c>
      <c r="G311" s="212">
        <v>188</v>
      </c>
      <c r="H311" s="39">
        <v>497.6</v>
      </c>
      <c r="I311" s="39"/>
      <c r="J311" s="39">
        <v>497.6</v>
      </c>
      <c r="K311" s="37" t="s">
        <v>42</v>
      </c>
      <c r="L311" s="39">
        <v>800777.73</v>
      </c>
      <c r="M311" s="39"/>
      <c r="N311" s="40"/>
      <c r="O311" s="39">
        <v>800777.73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6"/>
        <v>958638.97127746628</v>
      </c>
      <c r="W311" s="159">
        <v>1.2</v>
      </c>
      <c r="X311" s="158">
        <f t="shared" si="17"/>
        <v>1150366.7655329595</v>
      </c>
      <c r="Y311" s="181">
        <f t="shared" si="18"/>
        <v>6118.9721570902102</v>
      </c>
      <c r="Z311" s="65"/>
      <c r="BP311" s="33"/>
      <c r="BQ311" s="41" t="s">
        <v>3598</v>
      </c>
      <c r="BR311" s="34"/>
    </row>
    <row r="312" spans="1:70" s="3" customFormat="1" ht="67.5" x14ac:dyDescent="0.25">
      <c r="A312" s="35" t="s">
        <v>544</v>
      </c>
      <c r="B312" s="36" t="s">
        <v>1500</v>
      </c>
      <c r="C312" s="316" t="s">
        <v>1502</v>
      </c>
      <c r="D312" s="316"/>
      <c r="E312" s="316"/>
      <c r="F312" s="35" t="s">
        <v>184</v>
      </c>
      <c r="G312" s="212">
        <v>216</v>
      </c>
      <c r="H312" s="39">
        <v>213.26</v>
      </c>
      <c r="I312" s="39"/>
      <c r="J312" s="39">
        <v>213.26</v>
      </c>
      <c r="K312" s="37" t="s">
        <v>42</v>
      </c>
      <c r="L312" s="39">
        <v>394309.21</v>
      </c>
      <c r="M312" s="39"/>
      <c r="N312" s="40"/>
      <c r="O312" s="39">
        <v>394309.21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6"/>
        <v>472041.31843130855</v>
      </c>
      <c r="W312" s="159">
        <v>1.2</v>
      </c>
      <c r="X312" s="158">
        <f t="shared" si="17"/>
        <v>566449.58211757021</v>
      </c>
      <c r="Y312" s="181">
        <f t="shared" si="18"/>
        <v>2622.451769062825</v>
      </c>
      <c r="Z312" s="65"/>
      <c r="BP312" s="33"/>
      <c r="BQ312" s="41" t="s">
        <v>1502</v>
      </c>
      <c r="BR312" s="34"/>
    </row>
    <row r="313" spans="1:70" s="3" customFormat="1" ht="67.5" x14ac:dyDescent="0.25">
      <c r="A313" s="35" t="s">
        <v>546</v>
      </c>
      <c r="B313" s="36" t="s">
        <v>1567</v>
      </c>
      <c r="C313" s="316" t="s">
        <v>2529</v>
      </c>
      <c r="D313" s="316"/>
      <c r="E313" s="316"/>
      <c r="F313" s="35" t="s">
        <v>184</v>
      </c>
      <c r="G313" s="212">
        <v>394</v>
      </c>
      <c r="H313" s="39">
        <v>34.6</v>
      </c>
      <c r="I313" s="39"/>
      <c r="J313" s="39">
        <v>34.6</v>
      </c>
      <c r="K313" s="37" t="s">
        <v>42</v>
      </c>
      <c r="L313" s="39">
        <v>116693.34</v>
      </c>
      <c r="M313" s="39"/>
      <c r="N313" s="40"/>
      <c r="O313" s="39">
        <v>116693.34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6"/>
        <v>139697.67042913596</v>
      </c>
      <c r="W313" s="159">
        <v>1.2</v>
      </c>
      <c r="X313" s="158">
        <f t="shared" si="17"/>
        <v>167637.20451496314</v>
      </c>
      <c r="Y313" s="181">
        <f t="shared" si="18"/>
        <v>425.4751383628506</v>
      </c>
      <c r="Z313" s="65"/>
      <c r="BP313" s="33"/>
      <c r="BQ313" s="41" t="s">
        <v>2529</v>
      </c>
      <c r="BR313" s="34"/>
    </row>
    <row r="314" spans="1:70" s="3" customFormat="1" ht="67.5" x14ac:dyDescent="0.25">
      <c r="A314" s="35" t="s">
        <v>554</v>
      </c>
      <c r="B314" s="36" t="s">
        <v>1544</v>
      </c>
      <c r="C314" s="316" t="s">
        <v>2027</v>
      </c>
      <c r="D314" s="316"/>
      <c r="E314" s="316"/>
      <c r="F314" s="35" t="s">
        <v>184</v>
      </c>
      <c r="G314" s="212">
        <v>2000</v>
      </c>
      <c r="H314" s="39">
        <v>2.31</v>
      </c>
      <c r="I314" s="39"/>
      <c r="J314" s="39">
        <v>2.31</v>
      </c>
      <c r="K314" s="37" t="s">
        <v>42</v>
      </c>
      <c r="L314" s="39">
        <v>39547.199999999997</v>
      </c>
      <c r="M314" s="39"/>
      <c r="N314" s="40"/>
      <c r="O314" s="39">
        <v>39547.199999999997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6"/>
        <v>47343.333492683691</v>
      </c>
      <c r="W314" s="159">
        <v>1.2</v>
      </c>
      <c r="X314" s="158">
        <f t="shared" si="17"/>
        <v>56812.000191220424</v>
      </c>
      <c r="Y314" s="181">
        <f t="shared" si="18"/>
        <v>28.406000095610214</v>
      </c>
      <c r="Z314" s="65"/>
      <c r="BP314" s="33"/>
      <c r="BQ314" s="41" t="s">
        <v>2027</v>
      </c>
      <c r="BR314" s="34"/>
    </row>
    <row r="315" spans="1:70" s="3" customFormat="1" ht="67.5" x14ac:dyDescent="0.25">
      <c r="A315" s="35" t="s">
        <v>556</v>
      </c>
      <c r="B315" s="36" t="s">
        <v>1546</v>
      </c>
      <c r="C315" s="316" t="s">
        <v>1973</v>
      </c>
      <c r="D315" s="316"/>
      <c r="E315" s="316"/>
      <c r="F315" s="35" t="s">
        <v>184</v>
      </c>
      <c r="G315" s="212">
        <v>2000</v>
      </c>
      <c r="H315" s="39">
        <v>6.23</v>
      </c>
      <c r="I315" s="39"/>
      <c r="J315" s="39">
        <v>6.23</v>
      </c>
      <c r="K315" s="37" t="s">
        <v>42</v>
      </c>
      <c r="L315" s="39">
        <v>106657.60000000001</v>
      </c>
      <c r="M315" s="39"/>
      <c r="N315" s="40"/>
      <c r="O315" s="39">
        <v>106657.60000000001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6"/>
        <v>127683.53578329843</v>
      </c>
      <c r="W315" s="159">
        <v>1.2</v>
      </c>
      <c r="X315" s="158">
        <f t="shared" si="17"/>
        <v>153220.24293995812</v>
      </c>
      <c r="Y315" s="181">
        <f t="shared" si="18"/>
        <v>76.610121469979063</v>
      </c>
      <c r="Z315" s="62"/>
      <c r="BP315" s="33"/>
      <c r="BQ315" s="41" t="s">
        <v>1973</v>
      </c>
      <c r="BR315" s="34"/>
    </row>
    <row r="316" spans="1:70" s="3" customFormat="1" ht="67.5" x14ac:dyDescent="0.25">
      <c r="A316" s="35" t="s">
        <v>558</v>
      </c>
      <c r="B316" s="36" t="s">
        <v>1507</v>
      </c>
      <c r="C316" s="316" t="s">
        <v>2531</v>
      </c>
      <c r="D316" s="316"/>
      <c r="E316" s="316"/>
      <c r="F316" s="35" t="s">
        <v>437</v>
      </c>
      <c r="G316" s="212">
        <v>500</v>
      </c>
      <c r="H316" s="39">
        <v>6.56</v>
      </c>
      <c r="I316" s="39"/>
      <c r="J316" s="39">
        <v>6.56</v>
      </c>
      <c r="K316" s="37" t="s">
        <v>42</v>
      </c>
      <c r="L316" s="39">
        <v>28076.799999999999</v>
      </c>
      <c r="M316" s="39"/>
      <c r="N316" s="40"/>
      <c r="O316" s="39">
        <v>28076.799999999999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6"/>
        <v>33611.717284849023</v>
      </c>
      <c r="W316" s="159">
        <v>1.2</v>
      </c>
      <c r="X316" s="158">
        <f t="shared" si="17"/>
        <v>40334.060741818823</v>
      </c>
      <c r="Y316" s="181">
        <f t="shared" si="18"/>
        <v>80.668121483637648</v>
      </c>
      <c r="Z316" s="133"/>
      <c r="BP316" s="33"/>
      <c r="BQ316" s="41" t="s">
        <v>2531</v>
      </c>
      <c r="BR316" s="34"/>
    </row>
    <row r="317" spans="1:70" s="3" customFormat="1" ht="67.5" x14ac:dyDescent="0.25">
      <c r="A317" s="35" t="s">
        <v>567</v>
      </c>
      <c r="B317" s="36" t="s">
        <v>1542</v>
      </c>
      <c r="C317" s="316" t="s">
        <v>1652</v>
      </c>
      <c r="D317" s="316"/>
      <c r="E317" s="316"/>
      <c r="F317" s="35" t="s">
        <v>184</v>
      </c>
      <c r="G317" s="212">
        <v>1220</v>
      </c>
      <c r="H317" s="39">
        <v>318.12</v>
      </c>
      <c r="I317" s="39"/>
      <c r="J317" s="39">
        <v>318.12</v>
      </c>
      <c r="K317" s="37" t="s">
        <v>42</v>
      </c>
      <c r="L317" s="39">
        <v>3322190.78</v>
      </c>
      <c r="M317" s="39"/>
      <c r="N317" s="40"/>
      <c r="O317" s="39">
        <v>3322190.78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6"/>
        <v>3977110.5419311337</v>
      </c>
      <c r="W317" s="159">
        <v>1.2</v>
      </c>
      <c r="X317" s="158">
        <f t="shared" si="17"/>
        <v>4772532.6503173606</v>
      </c>
      <c r="Y317" s="181">
        <f t="shared" si="18"/>
        <v>3911.9120084568531</v>
      </c>
      <c r="Z317" s="136"/>
      <c r="BP317" s="33"/>
      <c r="BQ317" s="41" t="s">
        <v>1652</v>
      </c>
      <c r="BR317" s="34"/>
    </row>
    <row r="318" spans="1:70" s="3" customFormat="1" ht="67.5" x14ac:dyDescent="0.25">
      <c r="A318" s="35" t="s">
        <v>569</v>
      </c>
      <c r="B318" s="36" t="s">
        <v>1544</v>
      </c>
      <c r="C318" s="316" t="s">
        <v>1588</v>
      </c>
      <c r="D318" s="316"/>
      <c r="E318" s="316"/>
      <c r="F318" s="35" t="s">
        <v>184</v>
      </c>
      <c r="G318" s="212">
        <v>1220</v>
      </c>
      <c r="H318" s="39">
        <v>85.17</v>
      </c>
      <c r="I318" s="39"/>
      <c r="J318" s="39">
        <v>85.17</v>
      </c>
      <c r="K318" s="37" t="s">
        <v>42</v>
      </c>
      <c r="L318" s="39">
        <v>889447.34</v>
      </c>
      <c r="M318" s="39"/>
      <c r="N318" s="40"/>
      <c r="O318" s="39">
        <v>889447.34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6"/>
        <v>1064788.4563711316</v>
      </c>
      <c r="W318" s="159">
        <v>1.2</v>
      </c>
      <c r="X318" s="158">
        <f t="shared" si="17"/>
        <v>1277746.1476453578</v>
      </c>
      <c r="Y318" s="181">
        <f t="shared" si="18"/>
        <v>1047.3329079060309</v>
      </c>
      <c r="Z318" s="116"/>
      <c r="BP318" s="33"/>
      <c r="BQ318" s="41" t="s">
        <v>1588</v>
      </c>
      <c r="BR318" s="34"/>
    </row>
    <row r="319" spans="1:70" s="3" customFormat="1" ht="67.5" x14ac:dyDescent="0.25">
      <c r="A319" s="35" t="s">
        <v>1574</v>
      </c>
      <c r="B319" s="36" t="s">
        <v>1507</v>
      </c>
      <c r="C319" s="316" t="s">
        <v>1508</v>
      </c>
      <c r="D319" s="316"/>
      <c r="E319" s="316"/>
      <c r="F319" s="35" t="s">
        <v>437</v>
      </c>
      <c r="G319" s="212">
        <v>40</v>
      </c>
      <c r="H319" s="39">
        <v>128.13</v>
      </c>
      <c r="I319" s="39"/>
      <c r="J319" s="39">
        <v>128.13</v>
      </c>
      <c r="K319" s="37" t="s">
        <v>42</v>
      </c>
      <c r="L319" s="39">
        <v>43871.71</v>
      </c>
      <c r="M319" s="39"/>
      <c r="N319" s="40"/>
      <c r="O319" s="39">
        <v>43871.71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6"/>
        <v>52520.355358263187</v>
      </c>
      <c r="W319" s="159">
        <v>1.2</v>
      </c>
      <c r="X319" s="158">
        <f t="shared" si="17"/>
        <v>63024.426429915824</v>
      </c>
      <c r="Y319" s="181">
        <f t="shared" si="18"/>
        <v>1575.6106607478955</v>
      </c>
      <c r="Z319" s="133"/>
      <c r="BP319" s="33"/>
      <c r="BQ319" s="41" t="s">
        <v>1508</v>
      </c>
      <c r="BR319" s="34"/>
    </row>
    <row r="320" spans="1:70" s="3" customFormat="1" ht="67.5" x14ac:dyDescent="0.25">
      <c r="A320" s="35" t="s">
        <v>577</v>
      </c>
      <c r="B320" s="36" t="s">
        <v>1535</v>
      </c>
      <c r="C320" s="316" t="s">
        <v>1536</v>
      </c>
      <c r="D320" s="316"/>
      <c r="E320" s="316"/>
      <c r="F320" s="35" t="s">
        <v>437</v>
      </c>
      <c r="G320" s="212">
        <v>100</v>
      </c>
      <c r="H320" s="39">
        <v>72.86</v>
      </c>
      <c r="I320" s="39"/>
      <c r="J320" s="39">
        <v>72.86</v>
      </c>
      <c r="K320" s="37" t="s">
        <v>42</v>
      </c>
      <c r="L320" s="39">
        <v>62368.160000000003</v>
      </c>
      <c r="M320" s="39"/>
      <c r="N320" s="40"/>
      <c r="O320" s="39">
        <v>62368.160000000003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6"/>
        <v>74663.101261405507</v>
      </c>
      <c r="W320" s="159">
        <v>1.2</v>
      </c>
      <c r="X320" s="158">
        <f t="shared" si="17"/>
        <v>89595.7215136866</v>
      </c>
      <c r="Y320" s="181">
        <f t="shared" si="18"/>
        <v>895.95721513686601</v>
      </c>
      <c r="Z320" s="136"/>
      <c r="BP320" s="33"/>
      <c r="BQ320" s="41" t="s">
        <v>1536</v>
      </c>
      <c r="BR320" s="34"/>
    </row>
    <row r="321" spans="1:70" s="3" customFormat="1" ht="67.5" x14ac:dyDescent="0.25">
      <c r="A321" s="35" t="s">
        <v>1578</v>
      </c>
      <c r="B321" s="36" t="s">
        <v>1542</v>
      </c>
      <c r="C321" s="316" t="s">
        <v>1649</v>
      </c>
      <c r="D321" s="316"/>
      <c r="E321" s="316"/>
      <c r="F321" s="35" t="s">
        <v>184</v>
      </c>
      <c r="G321" s="212">
        <v>3180</v>
      </c>
      <c r="H321" s="39">
        <v>4.17</v>
      </c>
      <c r="I321" s="39"/>
      <c r="J321" s="39">
        <v>4.17</v>
      </c>
      <c r="K321" s="37" t="s">
        <v>42</v>
      </c>
      <c r="L321" s="39">
        <v>113510.74</v>
      </c>
      <c r="M321" s="39"/>
      <c r="N321" s="40"/>
      <c r="O321" s="39">
        <v>113510.74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6"/>
        <v>135887.66888228018</v>
      </c>
      <c r="W321" s="159">
        <v>1.2</v>
      </c>
      <c r="X321" s="158">
        <f t="shared" si="17"/>
        <v>163065.20265873621</v>
      </c>
      <c r="Y321" s="181">
        <f t="shared" si="18"/>
        <v>51.278365615954783</v>
      </c>
      <c r="Z321" s="116"/>
      <c r="BP321" s="33"/>
      <c r="BQ321" s="41" t="s">
        <v>1649</v>
      </c>
      <c r="BR321" s="34"/>
    </row>
    <row r="322" spans="1:70" s="3" customFormat="1" ht="67.5" x14ac:dyDescent="0.25">
      <c r="A322" s="35" t="s">
        <v>588</v>
      </c>
      <c r="B322" s="36" t="s">
        <v>1544</v>
      </c>
      <c r="C322" s="316" t="s">
        <v>2026</v>
      </c>
      <c r="D322" s="316"/>
      <c r="E322" s="316"/>
      <c r="F322" s="35" t="s">
        <v>184</v>
      </c>
      <c r="G322" s="212">
        <v>3180</v>
      </c>
      <c r="H322" s="39">
        <v>92.59</v>
      </c>
      <c r="I322" s="39"/>
      <c r="J322" s="39">
        <v>92.59</v>
      </c>
      <c r="K322" s="37" t="s">
        <v>42</v>
      </c>
      <c r="L322" s="39">
        <v>2520373.87</v>
      </c>
      <c r="M322" s="39"/>
      <c r="N322" s="40"/>
      <c r="O322" s="39">
        <v>2520373.87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6"/>
        <v>3017227.5320036765</v>
      </c>
      <c r="W322" s="159">
        <v>1.2</v>
      </c>
      <c r="X322" s="158">
        <f t="shared" si="17"/>
        <v>3620673.0384044116</v>
      </c>
      <c r="Y322" s="181">
        <f t="shared" si="18"/>
        <v>1138.5764271711987</v>
      </c>
      <c r="Z322" s="1"/>
      <c r="BP322" s="33"/>
      <c r="BQ322" s="41" t="s">
        <v>2026</v>
      </c>
      <c r="BR322" s="34"/>
    </row>
    <row r="323" spans="1:70" s="3" customFormat="1" ht="67.5" x14ac:dyDescent="0.25">
      <c r="A323" s="35" t="s">
        <v>1581</v>
      </c>
      <c r="B323" s="36" t="s">
        <v>1546</v>
      </c>
      <c r="C323" s="316" t="s">
        <v>1547</v>
      </c>
      <c r="D323" s="316"/>
      <c r="E323" s="316"/>
      <c r="F323" s="35" t="s">
        <v>184</v>
      </c>
      <c r="G323" s="212">
        <v>3180</v>
      </c>
      <c r="H323" s="39">
        <v>0.34</v>
      </c>
      <c r="I323" s="39"/>
      <c r="J323" s="39">
        <v>0.34</v>
      </c>
      <c r="K323" s="37" t="s">
        <v>42</v>
      </c>
      <c r="L323" s="39">
        <v>9255.07</v>
      </c>
      <c r="M323" s="39"/>
      <c r="N323" s="40"/>
      <c r="O323" s="39">
        <v>9255.07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6"/>
        <v>11079.567339992011</v>
      </c>
      <c r="W323" s="159">
        <v>1.2</v>
      </c>
      <c r="X323" s="158">
        <f t="shared" si="17"/>
        <v>13295.480807990412</v>
      </c>
      <c r="Y323" s="181">
        <f t="shared" si="18"/>
        <v>4.1809688075441551</v>
      </c>
      <c r="Z323" s="1"/>
      <c r="BP323" s="33"/>
      <c r="BQ323" s="41" t="s">
        <v>1547</v>
      </c>
      <c r="BR323" s="34"/>
    </row>
    <row r="324" spans="1:70" s="3" customFormat="1" ht="67.5" x14ac:dyDescent="0.25">
      <c r="A324" s="35" t="s">
        <v>600</v>
      </c>
      <c r="B324" s="36" t="s">
        <v>1542</v>
      </c>
      <c r="C324" s="316" t="s">
        <v>2533</v>
      </c>
      <c r="D324" s="316"/>
      <c r="E324" s="316"/>
      <c r="F324" s="35" t="s">
        <v>184</v>
      </c>
      <c r="G324" s="212">
        <v>1100</v>
      </c>
      <c r="H324" s="39">
        <v>4.03</v>
      </c>
      <c r="I324" s="39"/>
      <c r="J324" s="39">
        <v>4.03</v>
      </c>
      <c r="K324" s="37" t="s">
        <v>42</v>
      </c>
      <c r="L324" s="39">
        <v>37946.480000000003</v>
      </c>
      <c r="M324" s="39"/>
      <c r="N324" s="40"/>
      <c r="O324" s="39">
        <v>37946.480000000003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6"/>
        <v>45427.055708456028</v>
      </c>
      <c r="W324" s="159">
        <v>1.2</v>
      </c>
      <c r="X324" s="158">
        <f t="shared" si="17"/>
        <v>54512.466850147233</v>
      </c>
      <c r="Y324" s="181">
        <f t="shared" si="18"/>
        <v>49.556788045588391</v>
      </c>
      <c r="Z324" s="1"/>
      <c r="BP324" s="33"/>
      <c r="BQ324" s="41" t="s">
        <v>2533</v>
      </c>
      <c r="BR324" s="34"/>
    </row>
    <row r="325" spans="1:70" s="3" customFormat="1" ht="67.5" x14ac:dyDescent="0.25">
      <c r="A325" s="35" t="s">
        <v>1586</v>
      </c>
      <c r="B325" s="36" t="s">
        <v>1544</v>
      </c>
      <c r="C325" s="316" t="s">
        <v>1556</v>
      </c>
      <c r="D325" s="316"/>
      <c r="E325" s="316"/>
      <c r="F325" s="35" t="s">
        <v>184</v>
      </c>
      <c r="G325" s="212">
        <v>1100</v>
      </c>
      <c r="H325" s="39">
        <v>2.73</v>
      </c>
      <c r="I325" s="39"/>
      <c r="J325" s="39">
        <v>2.73</v>
      </c>
      <c r="K325" s="37" t="s">
        <v>42</v>
      </c>
      <c r="L325" s="39">
        <v>25705.68</v>
      </c>
      <c r="M325" s="39"/>
      <c r="N325" s="40"/>
      <c r="O325" s="39">
        <v>25705.68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6"/>
        <v>30773.166770244396</v>
      </c>
      <c r="W325" s="159">
        <v>1.2</v>
      </c>
      <c r="X325" s="158">
        <f t="shared" si="17"/>
        <v>36927.800124293273</v>
      </c>
      <c r="Y325" s="181">
        <f t="shared" si="18"/>
        <v>33.570727385721156</v>
      </c>
      <c r="Z325" s="1"/>
      <c r="BP325" s="33"/>
      <c r="BQ325" s="41" t="s">
        <v>1556</v>
      </c>
      <c r="BR325" s="34"/>
    </row>
    <row r="326" spans="1:70" s="3" customFormat="1" ht="67.5" x14ac:dyDescent="0.25">
      <c r="A326" s="35" t="s">
        <v>611</v>
      </c>
      <c r="B326" s="36" t="s">
        <v>1533</v>
      </c>
      <c r="C326" s="316" t="s">
        <v>1534</v>
      </c>
      <c r="D326" s="316"/>
      <c r="E326" s="316"/>
      <c r="F326" s="35" t="s">
        <v>437</v>
      </c>
      <c r="G326" s="212">
        <v>150</v>
      </c>
      <c r="H326" s="39">
        <v>977.82</v>
      </c>
      <c r="I326" s="39"/>
      <c r="J326" s="39">
        <v>977.82</v>
      </c>
      <c r="K326" s="37" t="s">
        <v>42</v>
      </c>
      <c r="L326" s="39">
        <v>1255520.8799999999</v>
      </c>
      <c r="M326" s="39"/>
      <c r="N326" s="40"/>
      <c r="O326" s="39">
        <v>1255520.8799999999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6"/>
        <v>1503027.8686953236</v>
      </c>
      <c r="W326" s="159">
        <v>1.2</v>
      </c>
      <c r="X326" s="158">
        <f t="shared" si="17"/>
        <v>1803633.4424343882</v>
      </c>
      <c r="Y326" s="181">
        <f t="shared" si="18"/>
        <v>12024.222949562589</v>
      </c>
      <c r="Z326" s="1"/>
      <c r="BP326" s="33"/>
      <c r="BQ326" s="41" t="s">
        <v>1534</v>
      </c>
      <c r="BR326" s="34"/>
    </row>
    <row r="327" spans="1:70" s="3" customFormat="1" ht="67.5" x14ac:dyDescent="0.25">
      <c r="A327" s="35" t="s">
        <v>619</v>
      </c>
      <c r="B327" s="36" t="s">
        <v>1523</v>
      </c>
      <c r="C327" s="316" t="s">
        <v>1524</v>
      </c>
      <c r="D327" s="316"/>
      <c r="E327" s="316"/>
      <c r="F327" s="35" t="s">
        <v>238</v>
      </c>
      <c r="G327" s="212">
        <v>18</v>
      </c>
      <c r="H327" s="39" t="s">
        <v>1525</v>
      </c>
      <c r="I327" s="39" t="s">
        <v>1526</v>
      </c>
      <c r="J327" s="39">
        <v>603.04999999999995</v>
      </c>
      <c r="K327" s="37" t="s">
        <v>42</v>
      </c>
      <c r="L327" s="39">
        <v>365055.69</v>
      </c>
      <c r="M327" s="39">
        <v>230834.99</v>
      </c>
      <c r="N327" s="40" t="s">
        <v>3599</v>
      </c>
      <c r="O327" s="39">
        <v>92917.94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6"/>
        <v>111235.30922222495</v>
      </c>
      <c r="W327" s="159">
        <v>1.2</v>
      </c>
      <c r="X327" s="158">
        <f t="shared" si="17"/>
        <v>133482.37106666993</v>
      </c>
      <c r="Y327" s="181">
        <f t="shared" si="18"/>
        <v>7415.6872814816634</v>
      </c>
      <c r="Z327" s="1"/>
      <c r="BP327" s="33"/>
      <c r="BQ327" s="41" t="s">
        <v>1524</v>
      </c>
      <c r="BR327" s="34"/>
    </row>
    <row r="328" spans="1:70" s="3" customFormat="1" ht="18.75" x14ac:dyDescent="0.25">
      <c r="A328" s="42"/>
      <c r="B328" s="43"/>
      <c r="C328" s="44" t="s">
        <v>3600</v>
      </c>
      <c r="D328" s="45"/>
      <c r="E328" s="45"/>
      <c r="F328" s="45"/>
      <c r="G328" s="206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  <c r="BR328" s="34"/>
    </row>
    <row r="329" spans="1:70" s="3" customFormat="1" ht="18.75" x14ac:dyDescent="0.25">
      <c r="A329" s="47"/>
      <c r="B329" s="48"/>
      <c r="C329" s="48"/>
      <c r="D329" s="48"/>
      <c r="E329" s="49" t="s">
        <v>3601</v>
      </c>
      <c r="F329" s="49"/>
      <c r="G329" s="213"/>
      <c r="H329" s="51"/>
      <c r="I329" s="17"/>
      <c r="J329" s="17"/>
      <c r="K329" s="17"/>
      <c r="L329" s="52">
        <v>225909.46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  <c r="BR329" s="34"/>
    </row>
    <row r="330" spans="1:70" s="3" customFormat="1" ht="18.75" x14ac:dyDescent="0.25">
      <c r="A330" s="47"/>
      <c r="B330" s="48"/>
      <c r="C330" s="48"/>
      <c r="D330" s="48"/>
      <c r="E330" s="49" t="s">
        <v>3602</v>
      </c>
      <c r="F330" s="49"/>
      <c r="G330" s="213"/>
      <c r="H330" s="51"/>
      <c r="I330" s="17"/>
      <c r="J330" s="17"/>
      <c r="K330" s="17"/>
      <c r="L330" s="52">
        <v>118777.14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  <c r="BR330" s="34"/>
    </row>
    <row r="331" spans="1:70" s="3" customFormat="1" ht="18.75" x14ac:dyDescent="0.25">
      <c r="A331" s="47"/>
      <c r="B331" s="48"/>
      <c r="C331" s="48"/>
      <c r="D331" s="48"/>
      <c r="E331" s="49" t="s">
        <v>47</v>
      </c>
      <c r="F331" s="49"/>
      <c r="G331" s="213"/>
      <c r="H331" s="51"/>
      <c r="I331" s="17"/>
      <c r="J331" s="17"/>
      <c r="K331" s="17"/>
      <c r="L331" s="52">
        <v>709742.29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  <c r="BR331" s="34"/>
    </row>
    <row r="332" spans="1:70" s="3" customFormat="1" ht="67.5" x14ac:dyDescent="0.25">
      <c r="A332" s="35" t="s">
        <v>623</v>
      </c>
      <c r="B332" s="36" t="s">
        <v>1531</v>
      </c>
      <c r="C332" s="316" t="s">
        <v>2539</v>
      </c>
      <c r="D332" s="316"/>
      <c r="E332" s="316"/>
      <c r="F332" s="35" t="s">
        <v>265</v>
      </c>
      <c r="G332" s="212">
        <v>1800</v>
      </c>
      <c r="H332" s="39">
        <v>121.85</v>
      </c>
      <c r="I332" s="39"/>
      <c r="J332" s="39">
        <v>121.85</v>
      </c>
      <c r="K332" s="37" t="s">
        <v>42</v>
      </c>
      <c r="L332" s="39">
        <v>1877464.8</v>
      </c>
      <c r="M332" s="39"/>
      <c r="N332" s="40"/>
      <c r="O332" s="39">
        <v>1877464.8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16"/>
        <v>2247578.6439286391</v>
      </c>
      <c r="W332" s="159">
        <v>1.2</v>
      </c>
      <c r="X332" s="158">
        <f t="shared" si="17"/>
        <v>2697094.3727143668</v>
      </c>
      <c r="Y332" s="181">
        <f t="shared" si="18"/>
        <v>1498.3857626190927</v>
      </c>
      <c r="Z332" s="1"/>
      <c r="BP332" s="33"/>
      <c r="BQ332" s="41" t="s">
        <v>2539</v>
      </c>
      <c r="BR332" s="34"/>
    </row>
    <row r="333" spans="1:70" s="3" customFormat="1" ht="67.5" x14ac:dyDescent="0.25">
      <c r="A333" s="35" t="s">
        <v>627</v>
      </c>
      <c r="B333" s="36" t="s">
        <v>1539</v>
      </c>
      <c r="C333" s="316" t="s">
        <v>1540</v>
      </c>
      <c r="D333" s="316"/>
      <c r="E333" s="316"/>
      <c r="F333" s="35" t="s">
        <v>1541</v>
      </c>
      <c r="G333" s="212">
        <v>30</v>
      </c>
      <c r="H333" s="39">
        <v>1.57</v>
      </c>
      <c r="I333" s="39"/>
      <c r="J333" s="39">
        <v>1.57</v>
      </c>
      <c r="K333" s="37" t="s">
        <v>42</v>
      </c>
      <c r="L333" s="39">
        <v>403.18</v>
      </c>
      <c r="M333" s="39"/>
      <c r="N333" s="40"/>
      <c r="O333" s="39">
        <v>403.18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6"/>
        <v>482.66085077022416</v>
      </c>
      <c r="W333" s="159">
        <v>1.2</v>
      </c>
      <c r="X333" s="158">
        <f t="shared" si="17"/>
        <v>579.19302092426892</v>
      </c>
      <c r="Y333" s="181">
        <f t="shared" si="18"/>
        <v>19.306434030808965</v>
      </c>
      <c r="Z333" s="1"/>
      <c r="BP333" s="33"/>
      <c r="BQ333" s="41" t="s">
        <v>1540</v>
      </c>
      <c r="BR333" s="34"/>
    </row>
    <row r="334" spans="1:70" s="3" customFormat="1" ht="67.5" x14ac:dyDescent="0.25">
      <c r="A334" s="35" t="s">
        <v>629</v>
      </c>
      <c r="B334" s="36" t="s">
        <v>1537</v>
      </c>
      <c r="C334" s="316" t="s">
        <v>3603</v>
      </c>
      <c r="D334" s="316"/>
      <c r="E334" s="316"/>
      <c r="F334" s="35" t="s">
        <v>437</v>
      </c>
      <c r="G334" s="212">
        <v>3600</v>
      </c>
      <c r="H334" s="39">
        <v>2.96</v>
      </c>
      <c r="I334" s="39"/>
      <c r="J334" s="39">
        <v>2.96</v>
      </c>
      <c r="K334" s="37" t="s">
        <v>42</v>
      </c>
      <c r="L334" s="39">
        <v>91215.360000000001</v>
      </c>
      <c r="M334" s="39"/>
      <c r="N334" s="40"/>
      <c r="O334" s="39">
        <v>91215.360000000001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6"/>
        <v>109197.09127663147</v>
      </c>
      <c r="W334" s="159">
        <v>1.2</v>
      </c>
      <c r="X334" s="158">
        <f t="shared" si="17"/>
        <v>131036.50953195777</v>
      </c>
      <c r="Y334" s="181">
        <f t="shared" si="18"/>
        <v>36.399030425543828</v>
      </c>
      <c r="Z334" s="1"/>
      <c r="BP334" s="33"/>
      <c r="BQ334" s="41" t="s">
        <v>3603</v>
      </c>
      <c r="BR334" s="34"/>
    </row>
    <row r="335" spans="1:70" s="3" customFormat="1" ht="67.5" x14ac:dyDescent="0.25">
      <c r="A335" s="35" t="s">
        <v>633</v>
      </c>
      <c r="B335" s="36" t="s">
        <v>1507</v>
      </c>
      <c r="C335" s="316" t="s">
        <v>1550</v>
      </c>
      <c r="D335" s="316"/>
      <c r="E335" s="316"/>
      <c r="F335" s="35" t="s">
        <v>437</v>
      </c>
      <c r="G335" s="212">
        <v>7200</v>
      </c>
      <c r="H335" s="39">
        <v>1.67</v>
      </c>
      <c r="I335" s="39"/>
      <c r="J335" s="39">
        <v>1.67</v>
      </c>
      <c r="K335" s="37" t="s">
        <v>42</v>
      </c>
      <c r="L335" s="39">
        <v>102925.44</v>
      </c>
      <c r="M335" s="39"/>
      <c r="N335" s="40"/>
      <c r="O335" s="39">
        <v>102925.44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6"/>
        <v>123215.63677836119</v>
      </c>
      <c r="W335" s="159">
        <v>1.2</v>
      </c>
      <c r="X335" s="158">
        <f t="shared" si="17"/>
        <v>147858.76413403344</v>
      </c>
      <c r="Y335" s="181">
        <f t="shared" si="18"/>
        <v>20.535939463060199</v>
      </c>
      <c r="Z335" s="1"/>
      <c r="BP335" s="33"/>
      <c r="BQ335" s="41" t="s">
        <v>1550</v>
      </c>
      <c r="BR335" s="34"/>
    </row>
    <row r="336" spans="1:70" s="3" customFormat="1" ht="67.5" x14ac:dyDescent="0.25">
      <c r="A336" s="35" t="s">
        <v>636</v>
      </c>
      <c r="B336" s="36" t="s">
        <v>1511</v>
      </c>
      <c r="C336" s="316" t="s">
        <v>1512</v>
      </c>
      <c r="D336" s="316"/>
      <c r="E336" s="316"/>
      <c r="F336" s="35" t="s">
        <v>437</v>
      </c>
      <c r="G336" s="212">
        <v>20</v>
      </c>
      <c r="H336" s="39">
        <v>55.53</v>
      </c>
      <c r="I336" s="39"/>
      <c r="J336" s="39">
        <v>55.53</v>
      </c>
      <c r="K336" s="37" t="s">
        <v>42</v>
      </c>
      <c r="L336" s="39">
        <v>9506.74</v>
      </c>
      <c r="M336" s="39"/>
      <c r="N336" s="40"/>
      <c r="O336" s="39">
        <v>9506.74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6"/>
        <v>11380.850281391242</v>
      </c>
      <c r="W336" s="159">
        <v>1.2</v>
      </c>
      <c r="X336" s="158">
        <f t="shared" si="17"/>
        <v>13657.02033766949</v>
      </c>
      <c r="Y336" s="181">
        <f t="shared" si="18"/>
        <v>682.85101688347447</v>
      </c>
      <c r="Z336" s="1"/>
      <c r="BP336" s="33"/>
      <c r="BQ336" s="41" t="s">
        <v>1512</v>
      </c>
      <c r="BR336" s="34"/>
    </row>
    <row r="337" spans="1:70" s="3" customFormat="1" ht="67.5" x14ac:dyDescent="0.25">
      <c r="A337" s="35" t="s">
        <v>641</v>
      </c>
      <c r="B337" s="36" t="s">
        <v>870</v>
      </c>
      <c r="C337" s="316" t="s">
        <v>871</v>
      </c>
      <c r="D337" s="316"/>
      <c r="E337" s="316"/>
      <c r="F337" s="35" t="s">
        <v>238</v>
      </c>
      <c r="G337" s="215">
        <v>0.81</v>
      </c>
      <c r="H337" s="39" t="s">
        <v>872</v>
      </c>
      <c r="I337" s="39" t="s">
        <v>873</v>
      </c>
      <c r="J337" s="39">
        <v>348.62</v>
      </c>
      <c r="K337" s="37" t="s">
        <v>42</v>
      </c>
      <c r="L337" s="39">
        <v>13892.36</v>
      </c>
      <c r="M337" s="39">
        <v>9908.66</v>
      </c>
      <c r="N337" s="40" t="s">
        <v>3604</v>
      </c>
      <c r="O337" s="39">
        <v>2417.19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6"/>
        <v>2893.7025196519626</v>
      </c>
      <c r="W337" s="159">
        <v>1.2</v>
      </c>
      <c r="X337" s="158">
        <f t="shared" si="17"/>
        <v>3472.4430235823552</v>
      </c>
      <c r="Y337" s="181">
        <f t="shared" si="18"/>
        <v>4286.9666957806849</v>
      </c>
      <c r="Z337" s="1"/>
      <c r="BP337" s="33"/>
      <c r="BQ337" s="41" t="s">
        <v>871</v>
      </c>
      <c r="BR337" s="34"/>
    </row>
    <row r="338" spans="1:70" s="3" customFormat="1" ht="18.75" x14ac:dyDescent="0.25">
      <c r="A338" s="42"/>
      <c r="B338" s="43"/>
      <c r="C338" s="44" t="s">
        <v>3605</v>
      </c>
      <c r="D338" s="45"/>
      <c r="E338" s="45"/>
      <c r="F338" s="45"/>
      <c r="G338" s="206"/>
      <c r="H338" s="45"/>
      <c r="I338" s="45"/>
      <c r="J338" s="45"/>
      <c r="K338" s="45"/>
      <c r="L338" s="45"/>
      <c r="M338" s="45"/>
      <c r="N338" s="45"/>
      <c r="O338" s="46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41"/>
      <c r="BR338" s="34"/>
    </row>
    <row r="339" spans="1:70" s="3" customFormat="1" ht="18.75" x14ac:dyDescent="0.25">
      <c r="A339" s="47"/>
      <c r="B339" s="48"/>
      <c r="C339" s="48"/>
      <c r="D339" s="48"/>
      <c r="E339" s="49" t="s">
        <v>3606</v>
      </c>
      <c r="F339" s="49"/>
      <c r="G339" s="213"/>
      <c r="H339" s="51"/>
      <c r="I339" s="17"/>
      <c r="J339" s="17"/>
      <c r="K339" s="17"/>
      <c r="L339" s="52">
        <v>9801.1299999999992</v>
      </c>
      <c r="M339" s="53"/>
      <c r="N339" s="53"/>
      <c r="O339" s="54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41"/>
      <c r="BR339" s="34"/>
    </row>
    <row r="340" spans="1:70" s="3" customFormat="1" ht="18.75" x14ac:dyDescent="0.25">
      <c r="A340" s="47"/>
      <c r="B340" s="48"/>
      <c r="C340" s="48"/>
      <c r="D340" s="48"/>
      <c r="E340" s="49" t="s">
        <v>3607</v>
      </c>
      <c r="F340" s="49"/>
      <c r="G340" s="213"/>
      <c r="H340" s="51"/>
      <c r="I340" s="17"/>
      <c r="J340" s="17"/>
      <c r="K340" s="17"/>
      <c r="L340" s="52">
        <v>5153.17</v>
      </c>
      <c r="M340" s="53"/>
      <c r="N340" s="53"/>
      <c r="O340" s="54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P340" s="33"/>
      <c r="BQ340" s="41"/>
      <c r="BR340" s="34"/>
    </row>
    <row r="341" spans="1:70" s="3" customFormat="1" ht="18.75" x14ac:dyDescent="0.25">
      <c r="A341" s="47"/>
      <c r="B341" s="48"/>
      <c r="C341" s="48"/>
      <c r="D341" s="48"/>
      <c r="E341" s="49" t="s">
        <v>47</v>
      </c>
      <c r="F341" s="49"/>
      <c r="G341" s="213"/>
      <c r="H341" s="51"/>
      <c r="I341" s="17"/>
      <c r="J341" s="17"/>
      <c r="K341" s="17"/>
      <c r="L341" s="52">
        <v>28846.66</v>
      </c>
      <c r="M341" s="53"/>
      <c r="N341" s="53"/>
      <c r="O341" s="54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  <c r="BR341" s="34"/>
    </row>
    <row r="342" spans="1:70" s="3" customFormat="1" ht="67.5" x14ac:dyDescent="0.25">
      <c r="A342" s="35" t="s">
        <v>644</v>
      </c>
      <c r="B342" s="36" t="s">
        <v>1521</v>
      </c>
      <c r="C342" s="316" t="s">
        <v>2546</v>
      </c>
      <c r="D342" s="316"/>
      <c r="E342" s="316"/>
      <c r="F342" s="35" t="s">
        <v>265</v>
      </c>
      <c r="G342" s="215">
        <v>83.43</v>
      </c>
      <c r="H342" s="39">
        <v>149.41</v>
      </c>
      <c r="I342" s="39"/>
      <c r="J342" s="39">
        <v>149.41</v>
      </c>
      <c r="K342" s="37" t="s">
        <v>42</v>
      </c>
      <c r="L342" s="39">
        <v>106702.77</v>
      </c>
      <c r="M342" s="39"/>
      <c r="N342" s="40"/>
      <c r="O342" s="39">
        <v>106702.77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6"/>
        <v>127737.61036693178</v>
      </c>
      <c r="W342" s="159">
        <v>1.2</v>
      </c>
      <c r="X342" s="158">
        <f t="shared" si="17"/>
        <v>153285.13244031812</v>
      </c>
      <c r="Y342" s="181">
        <f t="shared" si="18"/>
        <v>1837.2903324981194</v>
      </c>
      <c r="Z342" s="1"/>
      <c r="BP342" s="33"/>
      <c r="BQ342" s="41" t="s">
        <v>2546</v>
      </c>
      <c r="BR342" s="34"/>
    </row>
    <row r="343" spans="1:70" s="3" customFormat="1" ht="18.75" x14ac:dyDescent="0.25">
      <c r="A343" s="42"/>
      <c r="B343" s="43"/>
      <c r="C343" s="44" t="s">
        <v>2819</v>
      </c>
      <c r="D343" s="45"/>
      <c r="E343" s="45"/>
      <c r="F343" s="45"/>
      <c r="G343" s="206"/>
      <c r="H343" s="45"/>
      <c r="I343" s="45"/>
      <c r="J343" s="45"/>
      <c r="K343" s="45"/>
      <c r="L343" s="45"/>
      <c r="M343" s="45"/>
      <c r="N343" s="45"/>
      <c r="O343" s="46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41"/>
      <c r="BR343" s="34"/>
    </row>
    <row r="344" spans="1:70" s="3" customFormat="1" ht="67.5" x14ac:dyDescent="0.25">
      <c r="A344" s="35" t="s">
        <v>647</v>
      </c>
      <c r="B344" s="36" t="s">
        <v>2214</v>
      </c>
      <c r="C344" s="316" t="s">
        <v>2215</v>
      </c>
      <c r="D344" s="316"/>
      <c r="E344" s="316"/>
      <c r="F344" s="35" t="s">
        <v>739</v>
      </c>
      <c r="G344" s="212">
        <v>3</v>
      </c>
      <c r="H344" s="39" t="s">
        <v>2216</v>
      </c>
      <c r="I344" s="39" t="s">
        <v>2217</v>
      </c>
      <c r="J344" s="39">
        <v>422.51</v>
      </c>
      <c r="K344" s="37" t="s">
        <v>42</v>
      </c>
      <c r="L344" s="39">
        <v>99689.16</v>
      </c>
      <c r="M344" s="39">
        <v>19394.82</v>
      </c>
      <c r="N344" s="40" t="s">
        <v>3608</v>
      </c>
      <c r="O344" s="39">
        <v>10850.06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6"/>
        <v>12988.985541217266</v>
      </c>
      <c r="W344" s="159">
        <v>1.2</v>
      </c>
      <c r="X344" s="158">
        <f t="shared" si="17"/>
        <v>15586.782649460718</v>
      </c>
      <c r="Y344" s="181">
        <f t="shared" si="18"/>
        <v>5195.5942164869057</v>
      </c>
      <c r="Z344" s="1"/>
      <c r="BP344" s="33"/>
      <c r="BQ344" s="41" t="s">
        <v>2215</v>
      </c>
      <c r="BR344" s="34"/>
    </row>
    <row r="345" spans="1:70" s="3" customFormat="1" ht="18.75" x14ac:dyDescent="0.25">
      <c r="A345" s="42"/>
      <c r="B345" s="43"/>
      <c r="C345" s="44" t="s">
        <v>454</v>
      </c>
      <c r="D345" s="45"/>
      <c r="E345" s="45"/>
      <c r="F345" s="45"/>
      <c r="G345" s="206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  <c r="BR345" s="34"/>
    </row>
    <row r="346" spans="1:70" s="3" customFormat="1" ht="18.75" x14ac:dyDescent="0.25">
      <c r="A346" s="47"/>
      <c r="B346" s="48"/>
      <c r="C346" s="48"/>
      <c r="D346" s="48"/>
      <c r="E346" s="49" t="s">
        <v>3609</v>
      </c>
      <c r="F346" s="49"/>
      <c r="G346" s="213"/>
      <c r="H346" s="51"/>
      <c r="I346" s="17"/>
      <c r="J346" s="17"/>
      <c r="K346" s="17"/>
      <c r="L346" s="52">
        <v>38861.699999999997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  <c r="BR346" s="34"/>
    </row>
    <row r="347" spans="1:70" s="3" customFormat="1" ht="18.75" x14ac:dyDescent="0.25">
      <c r="A347" s="47"/>
      <c r="B347" s="48"/>
      <c r="C347" s="48"/>
      <c r="D347" s="48"/>
      <c r="E347" s="49" t="s">
        <v>3610</v>
      </c>
      <c r="F347" s="49"/>
      <c r="G347" s="213"/>
      <c r="H347" s="51"/>
      <c r="I347" s="17"/>
      <c r="J347" s="17"/>
      <c r="K347" s="17"/>
      <c r="L347" s="52">
        <v>20432.439999999999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  <c r="BR347" s="34"/>
    </row>
    <row r="348" spans="1:70" s="3" customFormat="1" ht="18.75" x14ac:dyDescent="0.25">
      <c r="A348" s="47"/>
      <c r="B348" s="48"/>
      <c r="C348" s="48"/>
      <c r="D348" s="48"/>
      <c r="E348" s="49" t="s">
        <v>47</v>
      </c>
      <c r="F348" s="49"/>
      <c r="G348" s="213"/>
      <c r="H348" s="51"/>
      <c r="I348" s="17"/>
      <c r="J348" s="17"/>
      <c r="K348" s="17"/>
      <c r="L348" s="52">
        <v>158983.29999999999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  <c r="BR348" s="34"/>
    </row>
    <row r="349" spans="1:70" s="3" customFormat="1" ht="67.5" x14ac:dyDescent="0.25">
      <c r="A349" s="35" t="s">
        <v>652</v>
      </c>
      <c r="B349" s="36" t="s">
        <v>2223</v>
      </c>
      <c r="C349" s="316" t="s">
        <v>3611</v>
      </c>
      <c r="D349" s="316"/>
      <c r="E349" s="316"/>
      <c r="F349" s="35" t="s">
        <v>265</v>
      </c>
      <c r="G349" s="212">
        <v>309</v>
      </c>
      <c r="H349" s="39">
        <v>10.52</v>
      </c>
      <c r="I349" s="39"/>
      <c r="J349" s="39">
        <v>10.52</v>
      </c>
      <c r="K349" s="37" t="s">
        <v>42</v>
      </c>
      <c r="L349" s="39">
        <v>27825.82</v>
      </c>
      <c r="M349" s="39"/>
      <c r="N349" s="40"/>
      <c r="O349" s="39">
        <v>27825.82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6"/>
        <v>33311.260366533854</v>
      </c>
      <c r="W349" s="159">
        <v>1.2</v>
      </c>
      <c r="X349" s="158">
        <f t="shared" si="17"/>
        <v>39973.512439840626</v>
      </c>
      <c r="Y349" s="181">
        <f t="shared" si="18"/>
        <v>129.36411792828682</v>
      </c>
      <c r="Z349" s="1"/>
      <c r="BP349" s="33"/>
      <c r="BQ349" s="41" t="s">
        <v>3611</v>
      </c>
      <c r="BR349" s="34"/>
    </row>
    <row r="350" spans="1:70" s="3" customFormat="1" ht="18.75" x14ac:dyDescent="0.25">
      <c r="A350" s="42"/>
      <c r="B350" s="43"/>
      <c r="C350" s="44" t="s">
        <v>1368</v>
      </c>
      <c r="D350" s="45"/>
      <c r="E350" s="45"/>
      <c r="F350" s="45"/>
      <c r="G350" s="206"/>
      <c r="H350" s="45"/>
      <c r="I350" s="45"/>
      <c r="J350" s="45"/>
      <c r="K350" s="45"/>
      <c r="L350" s="45"/>
      <c r="M350" s="45"/>
      <c r="N350" s="45"/>
      <c r="O350" s="46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BP350" s="33"/>
      <c r="BQ350" s="41"/>
      <c r="BR350" s="34"/>
    </row>
    <row r="351" spans="1:70" s="3" customFormat="1" ht="67.5" x14ac:dyDescent="0.25">
      <c r="A351" s="35" t="s">
        <v>660</v>
      </c>
      <c r="B351" s="36" t="s">
        <v>2227</v>
      </c>
      <c r="C351" s="316" t="s">
        <v>3612</v>
      </c>
      <c r="D351" s="316"/>
      <c r="E351" s="316"/>
      <c r="F351" s="35" t="s">
        <v>437</v>
      </c>
      <c r="G351" s="212">
        <v>144</v>
      </c>
      <c r="H351" s="39">
        <v>1.56</v>
      </c>
      <c r="I351" s="39"/>
      <c r="J351" s="39">
        <v>1.56</v>
      </c>
      <c r="K351" s="37" t="s">
        <v>42</v>
      </c>
      <c r="L351" s="39">
        <v>1922.92</v>
      </c>
      <c r="M351" s="39"/>
      <c r="N351" s="40"/>
      <c r="O351" s="39">
        <v>1922.92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1" si="19">O351*P351*Q351*R351*S351*T351*U351</f>
        <v>2301.9946504367267</v>
      </c>
      <c r="W351" s="159">
        <v>1.2</v>
      </c>
      <c r="X351" s="158">
        <f t="shared" ref="X351:X411" si="20">V351*W351</f>
        <v>2762.3935805240721</v>
      </c>
      <c r="Y351" s="181">
        <f t="shared" ref="Y351:Y411" si="21">X351/G351</f>
        <v>19.183288753639388</v>
      </c>
      <c r="Z351" s="1"/>
      <c r="BP351" s="33"/>
      <c r="BQ351" s="41" t="s">
        <v>3612</v>
      </c>
      <c r="BR351" s="34"/>
    </row>
    <row r="352" spans="1:70" s="3" customFormat="1" ht="67.5" x14ac:dyDescent="0.25">
      <c r="A352" s="35" t="s">
        <v>662</v>
      </c>
      <c r="B352" s="36" t="s">
        <v>2227</v>
      </c>
      <c r="C352" s="316" t="s">
        <v>3613</v>
      </c>
      <c r="D352" s="316"/>
      <c r="E352" s="316"/>
      <c r="F352" s="35" t="s">
        <v>437</v>
      </c>
      <c r="G352" s="212">
        <v>144</v>
      </c>
      <c r="H352" s="39">
        <v>4.0199999999999996</v>
      </c>
      <c r="I352" s="39"/>
      <c r="J352" s="39">
        <v>4.0199999999999996</v>
      </c>
      <c r="K352" s="37" t="s">
        <v>42</v>
      </c>
      <c r="L352" s="39">
        <v>4955.21</v>
      </c>
      <c r="M352" s="39"/>
      <c r="N352" s="40"/>
      <c r="O352" s="39">
        <v>4955.21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9"/>
        <v>5932.054849806842</v>
      </c>
      <c r="W352" s="159">
        <v>1.2</v>
      </c>
      <c r="X352" s="158">
        <f t="shared" si="20"/>
        <v>7118.4658197682102</v>
      </c>
      <c r="Y352" s="181">
        <f t="shared" si="21"/>
        <v>49.433790415057018</v>
      </c>
      <c r="Z352" s="1"/>
      <c r="BP352" s="33"/>
      <c r="BQ352" s="41" t="s">
        <v>3613</v>
      </c>
      <c r="BR352" s="34"/>
    </row>
    <row r="353" spans="1:70" s="3" customFormat="1" ht="67.5" x14ac:dyDescent="0.25">
      <c r="A353" s="35" t="s">
        <v>669</v>
      </c>
      <c r="B353" s="36" t="s">
        <v>2227</v>
      </c>
      <c r="C353" s="316" t="s">
        <v>2230</v>
      </c>
      <c r="D353" s="316"/>
      <c r="E353" s="316"/>
      <c r="F353" s="35" t="s">
        <v>437</v>
      </c>
      <c r="G353" s="212">
        <v>72</v>
      </c>
      <c r="H353" s="39">
        <v>3.02</v>
      </c>
      <c r="I353" s="39"/>
      <c r="J353" s="39">
        <v>3.02</v>
      </c>
      <c r="K353" s="37" t="s">
        <v>42</v>
      </c>
      <c r="L353" s="39">
        <v>1861.29</v>
      </c>
      <c r="M353" s="39"/>
      <c r="N353" s="40"/>
      <c r="O353" s="39">
        <v>1861.29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9"/>
        <v>2228.2152262763793</v>
      </c>
      <c r="W353" s="159">
        <v>1.2</v>
      </c>
      <c r="X353" s="158">
        <f t="shared" si="20"/>
        <v>2673.8582715316552</v>
      </c>
      <c r="Y353" s="181">
        <f t="shared" si="21"/>
        <v>37.136920437939658</v>
      </c>
      <c r="Z353" s="1"/>
      <c r="BP353" s="33"/>
      <c r="BQ353" s="41" t="s">
        <v>2230</v>
      </c>
      <c r="BR353" s="34"/>
    </row>
    <row r="354" spans="1:70" s="3" customFormat="1" ht="67.5" x14ac:dyDescent="0.25">
      <c r="A354" s="35" t="s">
        <v>671</v>
      </c>
      <c r="B354" s="36" t="s">
        <v>3614</v>
      </c>
      <c r="C354" s="316" t="s">
        <v>3615</v>
      </c>
      <c r="D354" s="316"/>
      <c r="E354" s="316"/>
      <c r="F354" s="35" t="s">
        <v>437</v>
      </c>
      <c r="G354" s="212">
        <v>40</v>
      </c>
      <c r="H354" s="39">
        <v>26.12</v>
      </c>
      <c r="I354" s="39"/>
      <c r="J354" s="39">
        <v>26.12</v>
      </c>
      <c r="K354" s="37" t="s">
        <v>42</v>
      </c>
      <c r="L354" s="39">
        <v>8943.49</v>
      </c>
      <c r="M354" s="39"/>
      <c r="N354" s="40"/>
      <c r="O354" s="39">
        <v>8943.49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19"/>
        <v>10706.56404646806</v>
      </c>
      <c r="W354" s="159">
        <v>1.2</v>
      </c>
      <c r="X354" s="158">
        <f t="shared" si="20"/>
        <v>12847.876855761671</v>
      </c>
      <c r="Y354" s="181">
        <f t="shared" si="21"/>
        <v>321.19692139404179</v>
      </c>
      <c r="Z354" s="1"/>
      <c r="BP354" s="33"/>
      <c r="BQ354" s="41" t="s">
        <v>3615</v>
      </c>
      <c r="BR354" s="34"/>
    </row>
    <row r="355" spans="1:70" s="3" customFormat="1" ht="67.5" x14ac:dyDescent="0.25">
      <c r="A355" s="35" t="s">
        <v>674</v>
      </c>
      <c r="B355" s="36" t="s">
        <v>3616</v>
      </c>
      <c r="C355" s="316" t="s">
        <v>3617</v>
      </c>
      <c r="D355" s="316"/>
      <c r="E355" s="316"/>
      <c r="F355" s="35" t="s">
        <v>184</v>
      </c>
      <c r="G355" s="212">
        <v>72</v>
      </c>
      <c r="H355" s="39">
        <v>66.61</v>
      </c>
      <c r="I355" s="39"/>
      <c r="J355" s="39">
        <v>66.61</v>
      </c>
      <c r="K355" s="37" t="s">
        <v>42</v>
      </c>
      <c r="L355" s="39">
        <v>41053.08</v>
      </c>
      <c r="M355" s="39"/>
      <c r="N355" s="40"/>
      <c r="O355" s="39">
        <v>41053.08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>
        <f t="shared" si="19"/>
        <v>49146.075002574718</v>
      </c>
      <c r="W355" s="159">
        <v>1.2</v>
      </c>
      <c r="X355" s="158">
        <f t="shared" si="20"/>
        <v>58975.290003089656</v>
      </c>
      <c r="Y355" s="181">
        <f t="shared" si="21"/>
        <v>819.10125004291194</v>
      </c>
      <c r="Z355" s="1"/>
      <c r="BP355" s="33"/>
      <c r="BQ355" s="41" t="s">
        <v>3617</v>
      </c>
      <c r="BR355" s="34"/>
    </row>
    <row r="356" spans="1:70" s="3" customFormat="1" ht="67.5" x14ac:dyDescent="0.25">
      <c r="A356" s="35" t="s">
        <v>683</v>
      </c>
      <c r="B356" s="36" t="s">
        <v>1509</v>
      </c>
      <c r="C356" s="316" t="s">
        <v>2600</v>
      </c>
      <c r="D356" s="316"/>
      <c r="E356" s="316"/>
      <c r="F356" s="35" t="s">
        <v>437</v>
      </c>
      <c r="G356" s="212">
        <v>500</v>
      </c>
      <c r="H356" s="39">
        <v>27.8</v>
      </c>
      <c r="I356" s="39"/>
      <c r="J356" s="39">
        <v>27.8</v>
      </c>
      <c r="K356" s="37" t="s">
        <v>42</v>
      </c>
      <c r="L356" s="39">
        <v>118984</v>
      </c>
      <c r="M356" s="39"/>
      <c r="N356" s="40"/>
      <c r="O356" s="39">
        <v>118984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19"/>
        <v>142439.89946932971</v>
      </c>
      <c r="W356" s="159">
        <v>1.2</v>
      </c>
      <c r="X356" s="158">
        <f t="shared" si="20"/>
        <v>170927.87936319565</v>
      </c>
      <c r="Y356" s="181">
        <f t="shared" si="21"/>
        <v>341.85575872639129</v>
      </c>
      <c r="Z356" s="1"/>
      <c r="BP356" s="33"/>
      <c r="BQ356" s="41" t="s">
        <v>2600</v>
      </c>
      <c r="BR356" s="34"/>
    </row>
    <row r="357" spans="1:70" s="3" customFormat="1" ht="67.5" x14ac:dyDescent="0.25">
      <c r="A357" s="35" t="s">
        <v>685</v>
      </c>
      <c r="B357" s="36" t="s">
        <v>3281</v>
      </c>
      <c r="C357" s="316" t="s">
        <v>3618</v>
      </c>
      <c r="D357" s="316"/>
      <c r="E357" s="316"/>
      <c r="F357" s="35" t="s">
        <v>184</v>
      </c>
      <c r="G357" s="212">
        <v>500</v>
      </c>
      <c r="H357" s="39">
        <v>77.03</v>
      </c>
      <c r="I357" s="39"/>
      <c r="J357" s="39">
        <v>77.03</v>
      </c>
      <c r="K357" s="37" t="s">
        <v>42</v>
      </c>
      <c r="L357" s="39">
        <v>329688.40000000002</v>
      </c>
      <c r="M357" s="39"/>
      <c r="N357" s="40"/>
      <c r="O357" s="39">
        <v>329688.40000000002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9"/>
        <v>394681.49122742697</v>
      </c>
      <c r="W357" s="159">
        <v>1.2</v>
      </c>
      <c r="X357" s="158">
        <f t="shared" si="20"/>
        <v>473617.78947291232</v>
      </c>
      <c r="Y357" s="181">
        <f t="shared" si="21"/>
        <v>947.23557894582461</v>
      </c>
      <c r="Z357" s="1"/>
      <c r="BP357" s="33"/>
      <c r="BQ357" s="41" t="s">
        <v>3618</v>
      </c>
      <c r="BR357" s="34"/>
    </row>
    <row r="358" spans="1:70" s="3" customFormat="1" ht="67.5" x14ac:dyDescent="0.25">
      <c r="A358" s="35" t="s">
        <v>688</v>
      </c>
      <c r="B358" s="36" t="s">
        <v>3281</v>
      </c>
      <c r="C358" s="316" t="s">
        <v>3619</v>
      </c>
      <c r="D358" s="316"/>
      <c r="E358" s="316"/>
      <c r="F358" s="35" t="s">
        <v>184</v>
      </c>
      <c r="G358" s="212">
        <v>1000</v>
      </c>
      <c r="H358" s="39">
        <v>14.42</v>
      </c>
      <c r="I358" s="39"/>
      <c r="J358" s="39">
        <v>14.42</v>
      </c>
      <c r="K358" s="37" t="s">
        <v>42</v>
      </c>
      <c r="L358" s="39">
        <v>123435.2</v>
      </c>
      <c r="M358" s="39"/>
      <c r="N358" s="40"/>
      <c r="O358" s="39">
        <v>123435.2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9"/>
        <v>147768.58635595214</v>
      </c>
      <c r="W358" s="159">
        <v>1.2</v>
      </c>
      <c r="X358" s="158">
        <f t="shared" si="20"/>
        <v>177322.30362714257</v>
      </c>
      <c r="Y358" s="181">
        <f t="shared" si="21"/>
        <v>177.32230362714256</v>
      </c>
      <c r="Z358" s="1"/>
      <c r="BP358" s="33"/>
      <c r="BQ358" s="41" t="s">
        <v>3619</v>
      </c>
      <c r="BR358" s="34"/>
    </row>
    <row r="359" spans="1:70" s="3" customFormat="1" ht="67.5" x14ac:dyDescent="0.25">
      <c r="A359" s="35" t="s">
        <v>690</v>
      </c>
      <c r="B359" s="36" t="s">
        <v>3281</v>
      </c>
      <c r="C359" s="316" t="s">
        <v>2604</v>
      </c>
      <c r="D359" s="316"/>
      <c r="E359" s="316"/>
      <c r="F359" s="35" t="s">
        <v>184</v>
      </c>
      <c r="G359" s="212">
        <v>1000</v>
      </c>
      <c r="H359" s="39">
        <v>9.6199999999999992</v>
      </c>
      <c r="I359" s="39"/>
      <c r="J359" s="39">
        <v>9.6199999999999992</v>
      </c>
      <c r="K359" s="37" t="s">
        <v>42</v>
      </c>
      <c r="L359" s="39">
        <v>82347.199999999997</v>
      </c>
      <c r="M359" s="39"/>
      <c r="N359" s="40"/>
      <c r="O359" s="39">
        <v>82347.199999999997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9"/>
        <v>98580.707402514527</v>
      </c>
      <c r="W359" s="159">
        <v>1.2</v>
      </c>
      <c r="X359" s="158">
        <f t="shared" si="20"/>
        <v>118296.84888301743</v>
      </c>
      <c r="Y359" s="181">
        <f t="shared" si="21"/>
        <v>118.29684888301743</v>
      </c>
      <c r="Z359" s="1"/>
      <c r="BP359" s="33"/>
      <c r="BQ359" s="41" t="s">
        <v>2604</v>
      </c>
      <c r="BR359" s="34"/>
    </row>
    <row r="360" spans="1:70" s="3" customFormat="1" ht="67.5" x14ac:dyDescent="0.25">
      <c r="A360" s="35" t="s">
        <v>695</v>
      </c>
      <c r="B360" s="36" t="s">
        <v>1544</v>
      </c>
      <c r="C360" s="316" t="s">
        <v>1650</v>
      </c>
      <c r="D360" s="316"/>
      <c r="E360" s="316"/>
      <c r="F360" s="35" t="s">
        <v>184</v>
      </c>
      <c r="G360" s="212">
        <v>1500</v>
      </c>
      <c r="H360" s="39">
        <v>1.17</v>
      </c>
      <c r="I360" s="39"/>
      <c r="J360" s="39">
        <v>1.17</v>
      </c>
      <c r="K360" s="37" t="s">
        <v>42</v>
      </c>
      <c r="L360" s="39">
        <v>15022.8</v>
      </c>
      <c r="M360" s="39"/>
      <c r="N360" s="40"/>
      <c r="O360" s="39">
        <v>15022.8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9"/>
        <v>17984.318242350619</v>
      </c>
      <c r="W360" s="159">
        <v>1.2</v>
      </c>
      <c r="X360" s="158">
        <f t="shared" si="20"/>
        <v>21581.181890820742</v>
      </c>
      <c r="Y360" s="181">
        <f t="shared" si="21"/>
        <v>14.387454593880495</v>
      </c>
      <c r="Z360" s="1"/>
      <c r="BP360" s="33"/>
      <c r="BQ360" s="41" t="s">
        <v>1650</v>
      </c>
      <c r="BR360" s="34"/>
    </row>
    <row r="361" spans="1:70" s="3" customFormat="1" ht="18.75" x14ac:dyDescent="0.25">
      <c r="A361" s="351" t="s">
        <v>1589</v>
      </c>
      <c r="B361" s="352"/>
      <c r="C361" s="352"/>
      <c r="D361" s="352"/>
      <c r="E361" s="352"/>
      <c r="F361" s="352"/>
      <c r="G361" s="352"/>
      <c r="H361" s="352"/>
      <c r="I361" s="352"/>
      <c r="J361" s="352"/>
      <c r="K361" s="352"/>
      <c r="L361" s="352"/>
      <c r="M361" s="352"/>
      <c r="N361" s="352"/>
      <c r="O361" s="353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41"/>
      <c r="BR361" s="34" t="s">
        <v>1589</v>
      </c>
    </row>
    <row r="362" spans="1:70" s="3" customFormat="1" ht="67.5" x14ac:dyDescent="0.25">
      <c r="A362" s="35" t="s">
        <v>698</v>
      </c>
      <c r="B362" s="36" t="s">
        <v>1483</v>
      </c>
      <c r="C362" s="316" t="s">
        <v>1484</v>
      </c>
      <c r="D362" s="316"/>
      <c r="E362" s="316"/>
      <c r="F362" s="35" t="s">
        <v>374</v>
      </c>
      <c r="G362" s="221">
        <v>1.6726399999999999</v>
      </c>
      <c r="H362" s="39" t="s">
        <v>1485</v>
      </c>
      <c r="I362" s="39" t="s">
        <v>1486</v>
      </c>
      <c r="J362" s="39">
        <v>74.510000000000005</v>
      </c>
      <c r="K362" s="37" t="s">
        <v>42</v>
      </c>
      <c r="L362" s="39">
        <v>47693.87</v>
      </c>
      <c r="M362" s="39">
        <v>37711.089999999997</v>
      </c>
      <c r="N362" s="40" t="s">
        <v>3620</v>
      </c>
      <c r="O362" s="39">
        <v>1066.68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9"/>
        <v>1276.9598598630455</v>
      </c>
      <c r="W362" s="159">
        <v>1.2</v>
      </c>
      <c r="X362" s="158">
        <f t="shared" si="20"/>
        <v>1532.3518318356546</v>
      </c>
      <c r="Y362" s="181">
        <f t="shared" si="21"/>
        <v>916.1276974337901</v>
      </c>
      <c r="Z362" s="1"/>
      <c r="BP362" s="33"/>
      <c r="BQ362" s="41" t="s">
        <v>1484</v>
      </c>
      <c r="BR362" s="34"/>
    </row>
    <row r="363" spans="1:70" s="3" customFormat="1" ht="18.75" x14ac:dyDescent="0.25">
      <c r="A363" s="42"/>
      <c r="B363" s="43"/>
      <c r="C363" s="44" t="s">
        <v>3621</v>
      </c>
      <c r="D363" s="45"/>
      <c r="E363" s="45"/>
      <c r="F363" s="45"/>
      <c r="G363" s="206"/>
      <c r="H363" s="45"/>
      <c r="I363" s="45"/>
      <c r="J363" s="45"/>
      <c r="K363" s="45"/>
      <c r="L363" s="45"/>
      <c r="M363" s="45"/>
      <c r="N363" s="45"/>
      <c r="O363" s="46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41"/>
      <c r="BR363" s="34"/>
    </row>
    <row r="364" spans="1:70" s="3" customFormat="1" ht="18.75" x14ac:dyDescent="0.25">
      <c r="A364" s="47"/>
      <c r="B364" s="48"/>
      <c r="C364" s="48"/>
      <c r="D364" s="48"/>
      <c r="E364" s="49" t="s">
        <v>3622</v>
      </c>
      <c r="F364" s="49"/>
      <c r="G364" s="213"/>
      <c r="H364" s="51"/>
      <c r="I364" s="17"/>
      <c r="J364" s="17"/>
      <c r="K364" s="17"/>
      <c r="L364" s="52">
        <v>37868.620000000003</v>
      </c>
      <c r="M364" s="53"/>
      <c r="N364" s="53"/>
      <c r="O364" s="54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P364" s="33"/>
      <c r="BQ364" s="41"/>
      <c r="BR364" s="34"/>
    </row>
    <row r="365" spans="1:70" s="3" customFormat="1" ht="18.75" x14ac:dyDescent="0.25">
      <c r="A365" s="47"/>
      <c r="B365" s="48"/>
      <c r="C365" s="48"/>
      <c r="D365" s="48"/>
      <c r="E365" s="49" t="s">
        <v>3623</v>
      </c>
      <c r="F365" s="49"/>
      <c r="G365" s="213"/>
      <c r="H365" s="51"/>
      <c r="I365" s="17"/>
      <c r="J365" s="17"/>
      <c r="K365" s="17"/>
      <c r="L365" s="52">
        <v>19910.3</v>
      </c>
      <c r="M365" s="53"/>
      <c r="N365" s="53"/>
      <c r="O365" s="54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  <c r="BR365" s="34"/>
    </row>
    <row r="366" spans="1:70" s="3" customFormat="1" ht="18.75" x14ac:dyDescent="0.25">
      <c r="A366" s="47"/>
      <c r="B366" s="48"/>
      <c r="C366" s="48"/>
      <c r="D366" s="48"/>
      <c r="E366" s="49" t="s">
        <v>47</v>
      </c>
      <c r="F366" s="49"/>
      <c r="G366" s="213"/>
      <c r="H366" s="51"/>
      <c r="I366" s="17"/>
      <c r="J366" s="17"/>
      <c r="K366" s="17"/>
      <c r="L366" s="52">
        <v>105472.79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  <c r="BR366" s="34"/>
    </row>
    <row r="367" spans="1:70" s="3" customFormat="1" ht="67.5" x14ac:dyDescent="0.25">
      <c r="A367" s="35" t="s">
        <v>700</v>
      </c>
      <c r="B367" s="36" t="s">
        <v>2762</v>
      </c>
      <c r="C367" s="316" t="s">
        <v>3624</v>
      </c>
      <c r="D367" s="316"/>
      <c r="E367" s="316"/>
      <c r="F367" s="35" t="s">
        <v>184</v>
      </c>
      <c r="G367" s="212">
        <v>204</v>
      </c>
      <c r="H367" s="39">
        <v>2642.22</v>
      </c>
      <c r="I367" s="39"/>
      <c r="J367" s="39">
        <v>2642.22</v>
      </c>
      <c r="K367" s="37" t="s">
        <v>42</v>
      </c>
      <c r="L367" s="39">
        <v>4613950.25</v>
      </c>
      <c r="M367" s="39"/>
      <c r="N367" s="40"/>
      <c r="O367" s="39">
        <v>4613950.25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19"/>
        <v>5523520.891602979</v>
      </c>
      <c r="W367" s="159">
        <v>1.2</v>
      </c>
      <c r="X367" s="158">
        <f t="shared" si="20"/>
        <v>6628225.069923575</v>
      </c>
      <c r="Y367" s="181">
        <f t="shared" si="21"/>
        <v>32491.299362370464</v>
      </c>
      <c r="Z367" s="1"/>
      <c r="BP367" s="33"/>
      <c r="BQ367" s="41" t="s">
        <v>3624</v>
      </c>
      <c r="BR367" s="34"/>
    </row>
    <row r="368" spans="1:70" s="3" customFormat="1" ht="18.75" x14ac:dyDescent="0.25">
      <c r="A368" s="42"/>
      <c r="B368" s="43"/>
      <c r="C368" s="44" t="s">
        <v>3625</v>
      </c>
      <c r="D368" s="45"/>
      <c r="E368" s="45"/>
      <c r="F368" s="45"/>
      <c r="G368" s="206"/>
      <c r="H368" s="45"/>
      <c r="I368" s="45"/>
      <c r="J368" s="45"/>
      <c r="K368" s="45"/>
      <c r="L368" s="45"/>
      <c r="M368" s="45"/>
      <c r="N368" s="45"/>
      <c r="O368" s="46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  <c r="BR368" s="34"/>
    </row>
    <row r="369" spans="1:70" s="3" customFormat="1" ht="67.5" x14ac:dyDescent="0.25">
      <c r="A369" s="35" t="s">
        <v>702</v>
      </c>
      <c r="B369" s="36" t="s">
        <v>2762</v>
      </c>
      <c r="C369" s="316" t="s">
        <v>2782</v>
      </c>
      <c r="D369" s="316"/>
      <c r="E369" s="316"/>
      <c r="F369" s="35" t="s">
        <v>184</v>
      </c>
      <c r="G369" s="212">
        <v>35</v>
      </c>
      <c r="H369" s="39">
        <v>2307.83</v>
      </c>
      <c r="I369" s="39"/>
      <c r="J369" s="39">
        <v>2307.83</v>
      </c>
      <c r="K369" s="37" t="s">
        <v>42</v>
      </c>
      <c r="L369" s="39">
        <v>691425.87</v>
      </c>
      <c r="M369" s="39"/>
      <c r="N369" s="40"/>
      <c r="O369" s="39">
        <v>691425.87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9"/>
        <v>827730.04280654388</v>
      </c>
      <c r="W369" s="159">
        <v>1.2</v>
      </c>
      <c r="X369" s="158">
        <f t="shared" si="20"/>
        <v>993276.0513678526</v>
      </c>
      <c r="Y369" s="181">
        <f t="shared" si="21"/>
        <v>28379.315753367217</v>
      </c>
      <c r="Z369" s="1"/>
      <c r="BP369" s="33"/>
      <c r="BQ369" s="41" t="s">
        <v>2782</v>
      </c>
      <c r="BR369" s="34"/>
    </row>
    <row r="370" spans="1:70" s="3" customFormat="1" ht="18.75" x14ac:dyDescent="0.25">
      <c r="A370" s="42"/>
      <c r="B370" s="43"/>
      <c r="C370" s="44" t="s">
        <v>3626</v>
      </c>
      <c r="D370" s="45"/>
      <c r="E370" s="45"/>
      <c r="F370" s="45"/>
      <c r="G370" s="206"/>
      <c r="H370" s="45"/>
      <c r="I370" s="45"/>
      <c r="J370" s="45"/>
      <c r="K370" s="45"/>
      <c r="L370" s="45"/>
      <c r="M370" s="45"/>
      <c r="N370" s="45"/>
      <c r="O370" s="46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  <c r="BR370" s="34"/>
    </row>
    <row r="371" spans="1:70" s="3" customFormat="1" ht="67.5" x14ac:dyDescent="0.25">
      <c r="A371" s="35" t="s">
        <v>705</v>
      </c>
      <c r="B371" s="36" t="s">
        <v>1599</v>
      </c>
      <c r="C371" s="316" t="s">
        <v>3627</v>
      </c>
      <c r="D371" s="316"/>
      <c r="E371" s="316"/>
      <c r="F371" s="35" t="s">
        <v>184</v>
      </c>
      <c r="G371" s="212">
        <v>30</v>
      </c>
      <c r="H371" s="39">
        <v>1523.76</v>
      </c>
      <c r="I371" s="39"/>
      <c r="J371" s="39">
        <v>1523.76</v>
      </c>
      <c r="K371" s="37" t="s">
        <v>42</v>
      </c>
      <c r="L371" s="39">
        <v>391301.57</v>
      </c>
      <c r="M371" s="39"/>
      <c r="N371" s="40"/>
      <c r="O371" s="39">
        <v>391301.57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9"/>
        <v>468440.76760733279</v>
      </c>
      <c r="W371" s="159">
        <v>1.2</v>
      </c>
      <c r="X371" s="158">
        <f t="shared" si="20"/>
        <v>562128.92112879932</v>
      </c>
      <c r="Y371" s="181">
        <f t="shared" si="21"/>
        <v>18737.630704293311</v>
      </c>
      <c r="Z371" s="1"/>
      <c r="BP371" s="33"/>
      <c r="BQ371" s="41" t="s">
        <v>3627</v>
      </c>
      <c r="BR371" s="34"/>
    </row>
    <row r="372" spans="1:70" s="3" customFormat="1" ht="67.5" x14ac:dyDescent="0.25">
      <c r="A372" s="35" t="s">
        <v>707</v>
      </c>
      <c r="B372" s="36" t="s">
        <v>1599</v>
      </c>
      <c r="C372" s="316" t="s">
        <v>2784</v>
      </c>
      <c r="D372" s="316"/>
      <c r="E372" s="316"/>
      <c r="F372" s="35" t="s">
        <v>184</v>
      </c>
      <c r="G372" s="212">
        <v>4</v>
      </c>
      <c r="H372" s="39">
        <v>1156.1300000000001</v>
      </c>
      <c r="I372" s="39"/>
      <c r="J372" s="39">
        <v>1156.1300000000001</v>
      </c>
      <c r="K372" s="37" t="s">
        <v>42</v>
      </c>
      <c r="L372" s="39">
        <v>39585.89</v>
      </c>
      <c r="M372" s="39"/>
      <c r="N372" s="40"/>
      <c r="O372" s="39">
        <v>39585.89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9"/>
        <v>47389.650642136294</v>
      </c>
      <c r="W372" s="159">
        <v>1.2</v>
      </c>
      <c r="X372" s="158">
        <f t="shared" si="20"/>
        <v>56867.580770563553</v>
      </c>
      <c r="Y372" s="181">
        <f t="shared" si="21"/>
        <v>14216.895192640888</v>
      </c>
      <c r="Z372" s="1"/>
      <c r="BP372" s="33"/>
      <c r="BQ372" s="41" t="s">
        <v>2784</v>
      </c>
      <c r="BR372" s="34"/>
    </row>
    <row r="373" spans="1:70" s="3" customFormat="1" ht="67.5" x14ac:dyDescent="0.25">
      <c r="A373" s="35" t="s">
        <v>710</v>
      </c>
      <c r="B373" s="36" t="s">
        <v>1599</v>
      </c>
      <c r="C373" s="316" t="s">
        <v>3628</v>
      </c>
      <c r="D373" s="316"/>
      <c r="E373" s="316"/>
      <c r="F373" s="35" t="s">
        <v>184</v>
      </c>
      <c r="G373" s="212">
        <v>8</v>
      </c>
      <c r="H373" s="39">
        <v>636.91</v>
      </c>
      <c r="I373" s="39"/>
      <c r="J373" s="39">
        <v>636.91</v>
      </c>
      <c r="K373" s="37" t="s">
        <v>42</v>
      </c>
      <c r="L373" s="39">
        <v>43615.6</v>
      </c>
      <c r="M373" s="39"/>
      <c r="N373" s="40"/>
      <c r="O373" s="39">
        <v>43615.6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9"/>
        <v>52213.757137888257</v>
      </c>
      <c r="W373" s="159">
        <v>1.2</v>
      </c>
      <c r="X373" s="158">
        <f t="shared" si="20"/>
        <v>62656.508565465905</v>
      </c>
      <c r="Y373" s="181">
        <f t="shared" si="21"/>
        <v>7832.0635706832381</v>
      </c>
      <c r="Z373" s="1"/>
      <c r="BP373" s="33"/>
      <c r="BQ373" s="41" t="s">
        <v>3628</v>
      </c>
      <c r="BR373" s="34"/>
    </row>
    <row r="374" spans="1:70" s="3" customFormat="1" ht="67.5" x14ac:dyDescent="0.25">
      <c r="A374" s="35" t="s">
        <v>713</v>
      </c>
      <c r="B374" s="36" t="s">
        <v>1467</v>
      </c>
      <c r="C374" s="316" t="s">
        <v>3629</v>
      </c>
      <c r="D374" s="316"/>
      <c r="E374" s="316"/>
      <c r="F374" s="35" t="s">
        <v>437</v>
      </c>
      <c r="G374" s="212">
        <v>30</v>
      </c>
      <c r="H374" s="39">
        <v>2602.9899999999998</v>
      </c>
      <c r="I374" s="39"/>
      <c r="J374" s="39">
        <v>2602.9899999999998</v>
      </c>
      <c r="K374" s="37" t="s">
        <v>42</v>
      </c>
      <c r="L374" s="39">
        <v>668447.82999999996</v>
      </c>
      <c r="M374" s="39"/>
      <c r="N374" s="40"/>
      <c r="O374" s="39">
        <v>668447.82999999996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9"/>
        <v>800222.22908703354</v>
      </c>
      <c r="W374" s="159">
        <v>1.2</v>
      </c>
      <c r="X374" s="158">
        <f t="shared" si="20"/>
        <v>960266.67490444018</v>
      </c>
      <c r="Y374" s="181">
        <f t="shared" si="21"/>
        <v>32008.889163481341</v>
      </c>
      <c r="Z374" s="1"/>
      <c r="BP374" s="33"/>
      <c r="BQ374" s="41" t="s">
        <v>3629</v>
      </c>
      <c r="BR374" s="34"/>
    </row>
    <row r="375" spans="1:70" s="3" customFormat="1" ht="67.5" x14ac:dyDescent="0.25">
      <c r="A375" s="35" t="s">
        <v>1638</v>
      </c>
      <c r="B375" s="36" t="s">
        <v>1467</v>
      </c>
      <c r="C375" s="316" t="s">
        <v>3630</v>
      </c>
      <c r="D375" s="316"/>
      <c r="E375" s="316"/>
      <c r="F375" s="35" t="s">
        <v>437</v>
      </c>
      <c r="G375" s="212">
        <v>4</v>
      </c>
      <c r="H375" s="39">
        <v>1978.72</v>
      </c>
      <c r="I375" s="39"/>
      <c r="J375" s="39">
        <v>1978.72</v>
      </c>
      <c r="K375" s="37" t="s">
        <v>42</v>
      </c>
      <c r="L375" s="39">
        <v>67751.37</v>
      </c>
      <c r="M375" s="39"/>
      <c r="N375" s="40"/>
      <c r="O375" s="39">
        <v>67751.37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9"/>
        <v>81107.529850310646</v>
      </c>
      <c r="W375" s="159">
        <v>1.2</v>
      </c>
      <c r="X375" s="158">
        <f t="shared" si="20"/>
        <v>97329.035820372766</v>
      </c>
      <c r="Y375" s="181">
        <f t="shared" si="21"/>
        <v>24332.258955093192</v>
      </c>
      <c r="Z375" s="1"/>
      <c r="BP375" s="33"/>
      <c r="BQ375" s="41" t="s">
        <v>3630</v>
      </c>
      <c r="BR375" s="34"/>
    </row>
    <row r="376" spans="1:70" s="3" customFormat="1" ht="67.5" x14ac:dyDescent="0.25">
      <c r="A376" s="35" t="s">
        <v>724</v>
      </c>
      <c r="B376" s="36" t="s">
        <v>372</v>
      </c>
      <c r="C376" s="316" t="s">
        <v>373</v>
      </c>
      <c r="D376" s="316"/>
      <c r="E376" s="316"/>
      <c r="F376" s="35" t="s">
        <v>374</v>
      </c>
      <c r="G376" s="221">
        <v>1.67197</v>
      </c>
      <c r="H376" s="39" t="s">
        <v>1462</v>
      </c>
      <c r="I376" s="39" t="s">
        <v>376</v>
      </c>
      <c r="J376" s="39">
        <v>57.29</v>
      </c>
      <c r="K376" s="37" t="s">
        <v>42</v>
      </c>
      <c r="L376" s="39">
        <v>53892.29</v>
      </c>
      <c r="M376" s="39">
        <v>43794.74</v>
      </c>
      <c r="N376" s="40" t="s">
        <v>3631</v>
      </c>
      <c r="O376" s="39">
        <v>820.08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9"/>
        <v>981.74639242930073</v>
      </c>
      <c r="W376" s="159">
        <v>1.2</v>
      </c>
      <c r="X376" s="158">
        <f t="shared" si="20"/>
        <v>1178.0956709151608</v>
      </c>
      <c r="Y376" s="181">
        <f t="shared" si="21"/>
        <v>704.61531661163826</v>
      </c>
      <c r="Z376" s="1"/>
      <c r="BP376" s="33"/>
      <c r="BQ376" s="41" t="s">
        <v>373</v>
      </c>
      <c r="BR376" s="34"/>
    </row>
    <row r="377" spans="1:70" s="3" customFormat="1" ht="18.75" x14ac:dyDescent="0.25">
      <c r="A377" s="42"/>
      <c r="B377" s="43"/>
      <c r="C377" s="44" t="s">
        <v>3632</v>
      </c>
      <c r="D377" s="45"/>
      <c r="E377" s="45"/>
      <c r="F377" s="45"/>
      <c r="G377" s="206"/>
      <c r="H377" s="45"/>
      <c r="I377" s="45"/>
      <c r="J377" s="45"/>
      <c r="K377" s="45"/>
      <c r="L377" s="45"/>
      <c r="M377" s="45"/>
      <c r="N377" s="45"/>
      <c r="O377" s="46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P377" s="33"/>
      <c r="BQ377" s="41"/>
      <c r="BR377" s="34"/>
    </row>
    <row r="378" spans="1:70" s="3" customFormat="1" ht="18.75" x14ac:dyDescent="0.25">
      <c r="A378" s="47"/>
      <c r="B378" s="48"/>
      <c r="C378" s="48"/>
      <c r="D378" s="48"/>
      <c r="E378" s="49" t="s">
        <v>3633</v>
      </c>
      <c r="F378" s="49"/>
      <c r="G378" s="213"/>
      <c r="H378" s="51"/>
      <c r="I378" s="17"/>
      <c r="J378" s="17"/>
      <c r="K378" s="17"/>
      <c r="L378" s="52">
        <v>43769.24</v>
      </c>
      <c r="M378" s="53"/>
      <c r="N378" s="53"/>
      <c r="O378" s="54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P378" s="33"/>
      <c r="BQ378" s="41"/>
      <c r="BR378" s="34"/>
    </row>
    <row r="379" spans="1:70" s="3" customFormat="1" ht="18.75" x14ac:dyDescent="0.25">
      <c r="A379" s="47"/>
      <c r="B379" s="48"/>
      <c r="C379" s="48"/>
      <c r="D379" s="48"/>
      <c r="E379" s="49" t="s">
        <v>3634</v>
      </c>
      <c r="F379" s="49"/>
      <c r="G379" s="213"/>
      <c r="H379" s="51"/>
      <c r="I379" s="17"/>
      <c r="J379" s="17"/>
      <c r="K379" s="17"/>
      <c r="L379" s="52">
        <v>23012.69</v>
      </c>
      <c r="M379" s="53"/>
      <c r="N379" s="53"/>
      <c r="O379" s="54"/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BP379" s="33"/>
      <c r="BQ379" s="41"/>
      <c r="BR379" s="34"/>
    </row>
    <row r="380" spans="1:70" s="3" customFormat="1" ht="18.75" x14ac:dyDescent="0.25">
      <c r="A380" s="47"/>
      <c r="B380" s="48"/>
      <c r="C380" s="48"/>
      <c r="D380" s="48"/>
      <c r="E380" s="49" t="s">
        <v>47</v>
      </c>
      <c r="F380" s="49"/>
      <c r="G380" s="213"/>
      <c r="H380" s="51"/>
      <c r="I380" s="17"/>
      <c r="J380" s="17"/>
      <c r="K380" s="17"/>
      <c r="L380" s="52">
        <v>120674.22</v>
      </c>
      <c r="M380" s="53"/>
      <c r="N380" s="53"/>
      <c r="O380" s="54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P380" s="33"/>
      <c r="BQ380" s="41"/>
      <c r="BR380" s="34"/>
    </row>
    <row r="381" spans="1:70" s="3" customFormat="1" ht="67.5" x14ac:dyDescent="0.25">
      <c r="A381" s="35" t="s">
        <v>1640</v>
      </c>
      <c r="B381" s="36" t="s">
        <v>2762</v>
      </c>
      <c r="C381" s="316" t="s">
        <v>3635</v>
      </c>
      <c r="D381" s="316"/>
      <c r="E381" s="316"/>
      <c r="F381" s="35" t="s">
        <v>184</v>
      </c>
      <c r="G381" s="212">
        <v>155</v>
      </c>
      <c r="H381" s="39">
        <v>2307.83</v>
      </c>
      <c r="I381" s="39"/>
      <c r="J381" s="39">
        <v>2307.83</v>
      </c>
      <c r="K381" s="37" t="s">
        <v>42</v>
      </c>
      <c r="L381" s="39">
        <v>3062028.84</v>
      </c>
      <c r="M381" s="39"/>
      <c r="N381" s="40"/>
      <c r="O381" s="39">
        <v>3062028.84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9"/>
        <v>3665661.6027515321</v>
      </c>
      <c r="W381" s="159">
        <v>1.2</v>
      </c>
      <c r="X381" s="158">
        <f t="shared" si="20"/>
        <v>4398793.9233018383</v>
      </c>
      <c r="Y381" s="181">
        <f t="shared" si="21"/>
        <v>28379.31563420541</v>
      </c>
      <c r="Z381" s="1"/>
      <c r="BP381" s="33"/>
      <c r="BQ381" s="41" t="s">
        <v>3635</v>
      </c>
      <c r="BR381" s="34"/>
    </row>
    <row r="382" spans="1:70" s="3" customFormat="1" ht="18.75" x14ac:dyDescent="0.25">
      <c r="A382" s="42"/>
      <c r="B382" s="43"/>
      <c r="C382" s="44" t="s">
        <v>3636</v>
      </c>
      <c r="D382" s="45"/>
      <c r="E382" s="45"/>
      <c r="F382" s="45"/>
      <c r="G382" s="206"/>
      <c r="H382" s="45"/>
      <c r="I382" s="45"/>
      <c r="J382" s="45"/>
      <c r="K382" s="45"/>
      <c r="L382" s="45"/>
      <c r="M382" s="45"/>
      <c r="N382" s="45"/>
      <c r="O382" s="46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41"/>
      <c r="BR382" s="34"/>
    </row>
    <row r="383" spans="1:70" s="3" customFormat="1" ht="67.5" x14ac:dyDescent="0.25">
      <c r="A383" s="35" t="s">
        <v>1641</v>
      </c>
      <c r="B383" s="36" t="s">
        <v>1599</v>
      </c>
      <c r="C383" s="316" t="s">
        <v>2792</v>
      </c>
      <c r="D383" s="316"/>
      <c r="E383" s="316"/>
      <c r="F383" s="35" t="s">
        <v>184</v>
      </c>
      <c r="G383" s="212">
        <v>10</v>
      </c>
      <c r="H383" s="39">
        <v>970.33</v>
      </c>
      <c r="I383" s="39"/>
      <c r="J383" s="39">
        <v>970.33</v>
      </c>
      <c r="K383" s="37" t="s">
        <v>42</v>
      </c>
      <c r="L383" s="39">
        <v>83060.25</v>
      </c>
      <c r="M383" s="39"/>
      <c r="N383" s="40"/>
      <c r="O383" s="39">
        <v>83060.25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9"/>
        <v>99434.324446122118</v>
      </c>
      <c r="W383" s="159">
        <v>1.2</v>
      </c>
      <c r="X383" s="158">
        <f t="shared" si="20"/>
        <v>119321.18933534654</v>
      </c>
      <c r="Y383" s="181">
        <f t="shared" si="21"/>
        <v>11932.118933534653</v>
      </c>
      <c r="Z383" s="1"/>
      <c r="BP383" s="33"/>
      <c r="BQ383" s="41" t="s">
        <v>2792</v>
      </c>
      <c r="BR383" s="34"/>
    </row>
    <row r="384" spans="1:70" s="3" customFormat="1" ht="67.5" x14ac:dyDescent="0.25">
      <c r="A384" s="35" t="s">
        <v>736</v>
      </c>
      <c r="B384" s="36" t="s">
        <v>1467</v>
      </c>
      <c r="C384" s="316" t="s">
        <v>3637</v>
      </c>
      <c r="D384" s="316"/>
      <c r="E384" s="316"/>
      <c r="F384" s="35" t="s">
        <v>437</v>
      </c>
      <c r="G384" s="212">
        <v>7</v>
      </c>
      <c r="H384" s="39">
        <v>1666.41</v>
      </c>
      <c r="I384" s="39"/>
      <c r="J384" s="39">
        <v>1666.41</v>
      </c>
      <c r="K384" s="37" t="s">
        <v>42</v>
      </c>
      <c r="L384" s="39">
        <v>99851.29</v>
      </c>
      <c r="M384" s="39"/>
      <c r="N384" s="40"/>
      <c r="O384" s="39">
        <v>99851.29</v>
      </c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>
        <f t="shared" si="19"/>
        <v>119535.46451189139</v>
      </c>
      <c r="W384" s="159">
        <v>1.2</v>
      </c>
      <c r="X384" s="158">
        <f t="shared" si="20"/>
        <v>143442.55741426966</v>
      </c>
      <c r="Y384" s="181">
        <f t="shared" si="21"/>
        <v>20491.793916324237</v>
      </c>
      <c r="Z384" s="1"/>
      <c r="BP384" s="33"/>
      <c r="BQ384" s="41" t="s">
        <v>3637</v>
      </c>
      <c r="BR384" s="34"/>
    </row>
    <row r="385" spans="1:70" s="3" customFormat="1" ht="67.5" x14ac:dyDescent="0.25">
      <c r="A385" s="35" t="s">
        <v>746</v>
      </c>
      <c r="B385" s="36" t="s">
        <v>2762</v>
      </c>
      <c r="C385" s="316" t="s">
        <v>2793</v>
      </c>
      <c r="D385" s="316"/>
      <c r="E385" s="316"/>
      <c r="F385" s="35" t="s">
        <v>184</v>
      </c>
      <c r="G385" s="212">
        <v>1015</v>
      </c>
      <c r="H385" s="39">
        <v>116.71</v>
      </c>
      <c r="I385" s="39"/>
      <c r="J385" s="39">
        <v>116.71</v>
      </c>
      <c r="K385" s="37" t="s">
        <v>42</v>
      </c>
      <c r="L385" s="39">
        <v>1014023.16</v>
      </c>
      <c r="M385" s="39"/>
      <c r="N385" s="40"/>
      <c r="O385" s="39">
        <v>1014023.16</v>
      </c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>
        <f t="shared" si="19"/>
        <v>1213922.5187417809</v>
      </c>
      <c r="W385" s="159">
        <v>1.2</v>
      </c>
      <c r="X385" s="158">
        <f t="shared" si="20"/>
        <v>1456707.022490137</v>
      </c>
      <c r="Y385" s="181">
        <f t="shared" si="21"/>
        <v>1435.1793325025981</v>
      </c>
      <c r="Z385" s="1"/>
      <c r="BP385" s="33"/>
      <c r="BQ385" s="41" t="s">
        <v>2793</v>
      </c>
      <c r="BR385" s="34"/>
    </row>
    <row r="386" spans="1:70" s="3" customFormat="1" ht="67.5" x14ac:dyDescent="0.25">
      <c r="A386" s="35" t="s">
        <v>1644</v>
      </c>
      <c r="B386" s="36" t="s">
        <v>2762</v>
      </c>
      <c r="C386" s="316" t="s">
        <v>1626</v>
      </c>
      <c r="D386" s="316"/>
      <c r="E386" s="316"/>
      <c r="F386" s="35" t="s">
        <v>184</v>
      </c>
      <c r="G386" s="212">
        <v>100</v>
      </c>
      <c r="H386" s="39">
        <v>49.52</v>
      </c>
      <c r="I386" s="39"/>
      <c r="J386" s="39">
        <v>49.52</v>
      </c>
      <c r="K386" s="37" t="s">
        <v>42</v>
      </c>
      <c r="L386" s="39">
        <v>42389.120000000003</v>
      </c>
      <c r="M386" s="39"/>
      <c r="N386" s="40"/>
      <c r="O386" s="39">
        <v>42389.120000000003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9"/>
        <v>50745.495120296458</v>
      </c>
      <c r="W386" s="159">
        <v>1.2</v>
      </c>
      <c r="X386" s="158">
        <f t="shared" si="20"/>
        <v>60894.594144355746</v>
      </c>
      <c r="Y386" s="181">
        <f t="shared" si="21"/>
        <v>608.94594144355744</v>
      </c>
      <c r="Z386" s="1"/>
      <c r="BP386" s="33"/>
      <c r="BQ386" s="41" t="s">
        <v>1626</v>
      </c>
      <c r="BR386" s="34"/>
    </row>
    <row r="387" spans="1:70" s="3" customFormat="1" ht="67.5" x14ac:dyDescent="0.25">
      <c r="A387" s="35" t="s">
        <v>753</v>
      </c>
      <c r="B387" s="36" t="s">
        <v>418</v>
      </c>
      <c r="C387" s="316" t="s">
        <v>419</v>
      </c>
      <c r="D387" s="316"/>
      <c r="E387" s="316"/>
      <c r="F387" s="35" t="s">
        <v>174</v>
      </c>
      <c r="G387" s="216">
        <v>2.1</v>
      </c>
      <c r="H387" s="39" t="s">
        <v>420</v>
      </c>
      <c r="I387" s="39" t="s">
        <v>421</v>
      </c>
      <c r="J387" s="39">
        <v>77.400000000000006</v>
      </c>
      <c r="K387" s="37" t="s">
        <v>42</v>
      </c>
      <c r="L387" s="39">
        <v>28047.03</v>
      </c>
      <c r="M387" s="39">
        <v>22548.03</v>
      </c>
      <c r="N387" s="40" t="s">
        <v>1634</v>
      </c>
      <c r="O387" s="39">
        <v>1391.34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9"/>
        <v>1665.62167793701</v>
      </c>
      <c r="W387" s="159">
        <v>1.2</v>
      </c>
      <c r="X387" s="158">
        <f t="shared" si="20"/>
        <v>1998.7460135244119</v>
      </c>
      <c r="Y387" s="181">
        <f t="shared" si="21"/>
        <v>951.78381596400561</v>
      </c>
      <c r="Z387" s="1"/>
      <c r="BP387" s="33"/>
      <c r="BQ387" s="41" t="s">
        <v>419</v>
      </c>
      <c r="BR387" s="34"/>
    </row>
    <row r="388" spans="1:70" s="3" customFormat="1" ht="18.75" x14ac:dyDescent="0.25">
      <c r="A388" s="42"/>
      <c r="B388" s="43"/>
      <c r="C388" s="44" t="s">
        <v>2797</v>
      </c>
      <c r="D388" s="45"/>
      <c r="E388" s="45"/>
      <c r="F388" s="45"/>
      <c r="G388" s="206"/>
      <c r="H388" s="45"/>
      <c r="I388" s="45"/>
      <c r="J388" s="45"/>
      <c r="K388" s="45"/>
      <c r="L388" s="45"/>
      <c r="M388" s="45"/>
      <c r="N388" s="45"/>
      <c r="O388" s="46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P388" s="33"/>
      <c r="BQ388" s="41"/>
      <c r="BR388" s="34"/>
    </row>
    <row r="389" spans="1:70" s="3" customFormat="1" ht="18.75" x14ac:dyDescent="0.25">
      <c r="A389" s="47"/>
      <c r="B389" s="48"/>
      <c r="C389" s="48"/>
      <c r="D389" s="48"/>
      <c r="E389" s="49" t="s">
        <v>1636</v>
      </c>
      <c r="F389" s="49"/>
      <c r="G389" s="213"/>
      <c r="H389" s="51"/>
      <c r="I389" s="17"/>
      <c r="J389" s="17"/>
      <c r="K389" s="17"/>
      <c r="L389" s="52">
        <v>21884.78</v>
      </c>
      <c r="M389" s="53"/>
      <c r="N389" s="53"/>
      <c r="O389" s="54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P389" s="33"/>
      <c r="BQ389" s="41"/>
      <c r="BR389" s="34"/>
    </row>
    <row r="390" spans="1:70" s="3" customFormat="1" ht="18.75" x14ac:dyDescent="0.25">
      <c r="A390" s="47"/>
      <c r="B390" s="48"/>
      <c r="C390" s="48"/>
      <c r="D390" s="48"/>
      <c r="E390" s="49" t="s">
        <v>1637</v>
      </c>
      <c r="F390" s="49"/>
      <c r="G390" s="213"/>
      <c r="H390" s="51"/>
      <c r="I390" s="17"/>
      <c r="J390" s="17"/>
      <c r="K390" s="17"/>
      <c r="L390" s="52">
        <v>11506.43</v>
      </c>
      <c r="M390" s="53"/>
      <c r="N390" s="53"/>
      <c r="O390" s="54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P390" s="33"/>
      <c r="BQ390" s="41"/>
      <c r="BR390" s="34"/>
    </row>
    <row r="391" spans="1:70" s="3" customFormat="1" ht="18.75" x14ac:dyDescent="0.25">
      <c r="A391" s="47"/>
      <c r="B391" s="48"/>
      <c r="C391" s="48"/>
      <c r="D391" s="48"/>
      <c r="E391" s="49" t="s">
        <v>47</v>
      </c>
      <c r="F391" s="49"/>
      <c r="G391" s="213"/>
      <c r="H391" s="51"/>
      <c r="I391" s="17"/>
      <c r="J391" s="17"/>
      <c r="K391" s="17"/>
      <c r="L391" s="52">
        <v>61438.239999999998</v>
      </c>
      <c r="M391" s="53"/>
      <c r="N391" s="53"/>
      <c r="O391" s="54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P391" s="33"/>
      <c r="BQ391" s="41"/>
      <c r="BR391" s="34"/>
    </row>
    <row r="392" spans="1:70" s="3" customFormat="1" ht="67.5" x14ac:dyDescent="0.25">
      <c r="A392" s="35" t="s">
        <v>755</v>
      </c>
      <c r="B392" s="36" t="s">
        <v>2798</v>
      </c>
      <c r="C392" s="316" t="s">
        <v>3638</v>
      </c>
      <c r="D392" s="316"/>
      <c r="E392" s="316"/>
      <c r="F392" s="35" t="s">
        <v>437</v>
      </c>
      <c r="G392" s="212">
        <v>210</v>
      </c>
      <c r="H392" s="39">
        <v>639.78</v>
      </c>
      <c r="I392" s="39"/>
      <c r="J392" s="39">
        <v>639.78</v>
      </c>
      <c r="K392" s="37" t="s">
        <v>42</v>
      </c>
      <c r="L392" s="39">
        <v>1150068.53</v>
      </c>
      <c r="M392" s="39"/>
      <c r="N392" s="40"/>
      <c r="O392" s="39">
        <v>1150068.53</v>
      </c>
      <c r="P392" s="154">
        <v>1.052</v>
      </c>
      <c r="Q392" s="154">
        <v>1.0209999999999999</v>
      </c>
      <c r="R392" s="154">
        <v>1.0349999999999999</v>
      </c>
      <c r="S392" s="154">
        <v>1.0249999999999999</v>
      </c>
      <c r="T392" s="154">
        <v>1.02</v>
      </c>
      <c r="U392" s="154">
        <v>1.03</v>
      </c>
      <c r="V392" s="172">
        <f t="shared" si="19"/>
        <v>1376787.1797555957</v>
      </c>
      <c r="W392" s="159">
        <v>1.2</v>
      </c>
      <c r="X392" s="158">
        <f t="shared" si="20"/>
        <v>1652144.6157067148</v>
      </c>
      <c r="Y392" s="181">
        <f t="shared" si="21"/>
        <v>7867.3553128891181</v>
      </c>
      <c r="Z392" s="1"/>
      <c r="BP392" s="33"/>
      <c r="BQ392" s="41" t="s">
        <v>3638</v>
      </c>
      <c r="BR392" s="34"/>
    </row>
    <row r="393" spans="1:70" s="3" customFormat="1" ht="67.5" x14ac:dyDescent="0.25">
      <c r="A393" s="35" t="s">
        <v>758</v>
      </c>
      <c r="B393" s="36" t="s">
        <v>418</v>
      </c>
      <c r="C393" s="316" t="s">
        <v>419</v>
      </c>
      <c r="D393" s="316"/>
      <c r="E393" s="316"/>
      <c r="F393" s="35" t="s">
        <v>174</v>
      </c>
      <c r="G393" s="216">
        <v>0.4</v>
      </c>
      <c r="H393" s="39" t="s">
        <v>420</v>
      </c>
      <c r="I393" s="39" t="s">
        <v>421</v>
      </c>
      <c r="J393" s="39">
        <v>77.400000000000006</v>
      </c>
      <c r="K393" s="37" t="s">
        <v>42</v>
      </c>
      <c r="L393" s="39">
        <v>5342.29</v>
      </c>
      <c r="M393" s="39">
        <v>4294.8599999999997</v>
      </c>
      <c r="N393" s="40" t="s">
        <v>3639</v>
      </c>
      <c r="O393" s="39">
        <v>265.02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19"/>
        <v>317.26469237344315</v>
      </c>
      <c r="W393" s="159">
        <v>1.2</v>
      </c>
      <c r="X393" s="158">
        <f t="shared" si="20"/>
        <v>380.71763084813176</v>
      </c>
      <c r="Y393" s="181">
        <f t="shared" si="21"/>
        <v>951.79407712032935</v>
      </c>
      <c r="Z393" s="1"/>
      <c r="BP393" s="33"/>
      <c r="BQ393" s="41" t="s">
        <v>419</v>
      </c>
      <c r="BR393" s="34"/>
    </row>
    <row r="394" spans="1:70" s="3" customFormat="1" ht="18.75" x14ac:dyDescent="0.25">
      <c r="A394" s="42"/>
      <c r="B394" s="43"/>
      <c r="C394" s="44" t="s">
        <v>2801</v>
      </c>
      <c r="D394" s="45"/>
      <c r="E394" s="45"/>
      <c r="F394" s="45"/>
      <c r="G394" s="206"/>
      <c r="H394" s="45"/>
      <c r="I394" s="45"/>
      <c r="J394" s="45"/>
      <c r="K394" s="45"/>
      <c r="L394" s="45"/>
      <c r="M394" s="45"/>
      <c r="N394" s="45"/>
      <c r="O394" s="46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P394" s="33"/>
      <c r="BQ394" s="41"/>
      <c r="BR394" s="34"/>
    </row>
    <row r="395" spans="1:70" s="3" customFormat="1" ht="18.75" x14ac:dyDescent="0.25">
      <c r="A395" s="47"/>
      <c r="B395" s="48"/>
      <c r="C395" s="48"/>
      <c r="D395" s="48"/>
      <c r="E395" s="49" t="s">
        <v>3640</v>
      </c>
      <c r="F395" s="49"/>
      <c r="G395" s="213"/>
      <c r="H395" s="51"/>
      <c r="I395" s="17"/>
      <c r="J395" s="17"/>
      <c r="K395" s="17"/>
      <c r="L395" s="52">
        <v>4168.53</v>
      </c>
      <c r="M395" s="53"/>
      <c r="N395" s="53"/>
      <c r="O395" s="54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P395" s="33"/>
      <c r="BQ395" s="41"/>
      <c r="BR395" s="34"/>
    </row>
    <row r="396" spans="1:70" s="3" customFormat="1" ht="18.75" x14ac:dyDescent="0.25">
      <c r="A396" s="47"/>
      <c r="B396" s="48"/>
      <c r="C396" s="48"/>
      <c r="D396" s="48"/>
      <c r="E396" s="49" t="s">
        <v>3641</v>
      </c>
      <c r="F396" s="49"/>
      <c r="G396" s="213"/>
      <c r="H396" s="51"/>
      <c r="I396" s="17"/>
      <c r="J396" s="17"/>
      <c r="K396" s="17"/>
      <c r="L396" s="52">
        <v>2191.6999999999998</v>
      </c>
      <c r="M396" s="53"/>
      <c r="N396" s="53"/>
      <c r="O396" s="54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P396" s="33"/>
      <c r="BQ396" s="41"/>
      <c r="BR396" s="34"/>
    </row>
    <row r="397" spans="1:70" s="3" customFormat="1" ht="18.75" x14ac:dyDescent="0.25">
      <c r="A397" s="47"/>
      <c r="B397" s="48"/>
      <c r="C397" s="48"/>
      <c r="D397" s="48"/>
      <c r="E397" s="49" t="s">
        <v>47</v>
      </c>
      <c r="F397" s="49"/>
      <c r="G397" s="213"/>
      <c r="H397" s="51"/>
      <c r="I397" s="17"/>
      <c r="J397" s="17"/>
      <c r="K397" s="17"/>
      <c r="L397" s="52">
        <v>11702.52</v>
      </c>
      <c r="M397" s="53"/>
      <c r="N397" s="53"/>
      <c r="O397" s="54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P397" s="33"/>
      <c r="BQ397" s="41"/>
      <c r="BR397" s="34"/>
    </row>
    <row r="398" spans="1:70" s="3" customFormat="1" ht="67.5" x14ac:dyDescent="0.25">
      <c r="A398" s="35" t="s">
        <v>1646</v>
      </c>
      <c r="B398" s="36" t="s">
        <v>2798</v>
      </c>
      <c r="C398" s="316" t="s">
        <v>3642</v>
      </c>
      <c r="D398" s="316"/>
      <c r="E398" s="316"/>
      <c r="F398" s="35" t="s">
        <v>184</v>
      </c>
      <c r="G398" s="212">
        <v>40</v>
      </c>
      <c r="H398" s="39">
        <v>2138.62</v>
      </c>
      <c r="I398" s="39"/>
      <c r="J398" s="39">
        <v>2138.62</v>
      </c>
      <c r="K398" s="37" t="s">
        <v>42</v>
      </c>
      <c r="L398" s="39">
        <v>732263.49</v>
      </c>
      <c r="M398" s="39"/>
      <c r="N398" s="40"/>
      <c r="O398" s="39">
        <v>732263.49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9"/>
        <v>876618.18312260904</v>
      </c>
      <c r="W398" s="159">
        <v>1.2</v>
      </c>
      <c r="X398" s="158">
        <f t="shared" si="20"/>
        <v>1051941.8197471309</v>
      </c>
      <c r="Y398" s="181">
        <f t="shared" si="21"/>
        <v>26298.54549367827</v>
      </c>
      <c r="Z398" s="1"/>
      <c r="BP398" s="33"/>
      <c r="BQ398" s="41" t="s">
        <v>3642</v>
      </c>
      <c r="BR398" s="34"/>
    </row>
    <row r="399" spans="1:70" s="3" customFormat="1" ht="67.5" x14ac:dyDescent="0.25">
      <c r="A399" s="35" t="s">
        <v>763</v>
      </c>
      <c r="B399" s="36" t="s">
        <v>418</v>
      </c>
      <c r="C399" s="316" t="s">
        <v>419</v>
      </c>
      <c r="D399" s="316"/>
      <c r="E399" s="316"/>
      <c r="F399" s="35" t="s">
        <v>174</v>
      </c>
      <c r="G399" s="216">
        <v>0.4</v>
      </c>
      <c r="H399" s="39" t="s">
        <v>420</v>
      </c>
      <c r="I399" s="39" t="s">
        <v>421</v>
      </c>
      <c r="J399" s="39">
        <v>77.400000000000006</v>
      </c>
      <c r="K399" s="37" t="s">
        <v>42</v>
      </c>
      <c r="L399" s="39">
        <v>5342.29</v>
      </c>
      <c r="M399" s="39">
        <v>4294.8599999999997</v>
      </c>
      <c r="N399" s="40" t="s">
        <v>3639</v>
      </c>
      <c r="O399" s="39">
        <v>265.02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9"/>
        <v>317.26469237344315</v>
      </c>
      <c r="W399" s="159">
        <v>1.2</v>
      </c>
      <c r="X399" s="158">
        <f t="shared" si="20"/>
        <v>380.71763084813176</v>
      </c>
      <c r="Y399" s="181">
        <f t="shared" si="21"/>
        <v>951.79407712032935</v>
      </c>
      <c r="Z399" s="1"/>
      <c r="BP399" s="33"/>
      <c r="BQ399" s="41" t="s">
        <v>419</v>
      </c>
      <c r="BR399" s="34"/>
    </row>
    <row r="400" spans="1:70" s="3" customFormat="1" ht="18.75" x14ac:dyDescent="0.25">
      <c r="A400" s="42"/>
      <c r="B400" s="43"/>
      <c r="C400" s="44" t="s">
        <v>657</v>
      </c>
      <c r="D400" s="45"/>
      <c r="E400" s="45"/>
      <c r="F400" s="45"/>
      <c r="G400" s="206"/>
      <c r="H400" s="45"/>
      <c r="I400" s="45"/>
      <c r="J400" s="45"/>
      <c r="K400" s="45"/>
      <c r="L400" s="45"/>
      <c r="M400" s="45"/>
      <c r="N400" s="45"/>
      <c r="O400" s="46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P400" s="33"/>
      <c r="BQ400" s="41"/>
      <c r="BR400" s="34"/>
    </row>
    <row r="401" spans="1:70" s="3" customFormat="1" ht="18.75" x14ac:dyDescent="0.25">
      <c r="A401" s="47"/>
      <c r="B401" s="48"/>
      <c r="C401" s="48"/>
      <c r="D401" s="48"/>
      <c r="E401" s="49" t="s">
        <v>3640</v>
      </c>
      <c r="F401" s="49"/>
      <c r="G401" s="213"/>
      <c r="H401" s="51"/>
      <c r="I401" s="17"/>
      <c r="J401" s="17"/>
      <c r="K401" s="17"/>
      <c r="L401" s="52">
        <v>4168.53</v>
      </c>
      <c r="M401" s="53"/>
      <c r="N401" s="53"/>
      <c r="O401" s="54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41"/>
      <c r="BR401" s="34"/>
    </row>
    <row r="402" spans="1:70" s="3" customFormat="1" ht="18.75" x14ac:dyDescent="0.25">
      <c r="A402" s="47"/>
      <c r="B402" s="48"/>
      <c r="C402" s="48"/>
      <c r="D402" s="48"/>
      <c r="E402" s="49" t="s">
        <v>3641</v>
      </c>
      <c r="F402" s="49"/>
      <c r="G402" s="213"/>
      <c r="H402" s="51"/>
      <c r="I402" s="17"/>
      <c r="J402" s="17"/>
      <c r="K402" s="17"/>
      <c r="L402" s="52">
        <v>2191.6999999999998</v>
      </c>
      <c r="M402" s="53"/>
      <c r="N402" s="53"/>
      <c r="O402" s="54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  <c r="BR402" s="34"/>
    </row>
    <row r="403" spans="1:70" s="3" customFormat="1" ht="18.75" x14ac:dyDescent="0.25">
      <c r="A403" s="47"/>
      <c r="B403" s="48"/>
      <c r="C403" s="48"/>
      <c r="D403" s="48"/>
      <c r="E403" s="49" t="s">
        <v>47</v>
      </c>
      <c r="F403" s="49"/>
      <c r="G403" s="213"/>
      <c r="H403" s="51"/>
      <c r="I403" s="17"/>
      <c r="J403" s="17"/>
      <c r="K403" s="17"/>
      <c r="L403" s="52">
        <v>11702.52</v>
      </c>
      <c r="M403" s="53"/>
      <c r="N403" s="53"/>
      <c r="O403" s="54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  <c r="BR403" s="34"/>
    </row>
    <row r="404" spans="1:70" s="3" customFormat="1" ht="67.5" x14ac:dyDescent="0.25">
      <c r="A404" s="35" t="s">
        <v>771</v>
      </c>
      <c r="B404" s="36" t="s">
        <v>2798</v>
      </c>
      <c r="C404" s="316" t="s">
        <v>3643</v>
      </c>
      <c r="D404" s="316"/>
      <c r="E404" s="316"/>
      <c r="F404" s="35" t="s">
        <v>184</v>
      </c>
      <c r="G404" s="212">
        <v>40</v>
      </c>
      <c r="H404" s="39">
        <v>1712.11</v>
      </c>
      <c r="I404" s="39"/>
      <c r="J404" s="39">
        <v>1712.11</v>
      </c>
      <c r="K404" s="37" t="s">
        <v>42</v>
      </c>
      <c r="L404" s="39">
        <v>586226.46</v>
      </c>
      <c r="M404" s="39"/>
      <c r="N404" s="40"/>
      <c r="O404" s="39">
        <v>586226.46</v>
      </c>
      <c r="P404" s="154">
        <v>1.052</v>
      </c>
      <c r="Q404" s="154">
        <v>1.0209999999999999</v>
      </c>
      <c r="R404" s="154">
        <v>1.0349999999999999</v>
      </c>
      <c r="S404" s="154">
        <v>1.0249999999999999</v>
      </c>
      <c r="T404" s="154">
        <v>1.02</v>
      </c>
      <c r="U404" s="154">
        <v>1.03</v>
      </c>
      <c r="V404" s="172">
        <f t="shared" si="19"/>
        <v>701792.15716954414</v>
      </c>
      <c r="W404" s="159">
        <v>1.2</v>
      </c>
      <c r="X404" s="158">
        <f t="shared" si="20"/>
        <v>842150.5886034529</v>
      </c>
      <c r="Y404" s="181">
        <f t="shared" si="21"/>
        <v>21053.764715086323</v>
      </c>
      <c r="Z404" s="1"/>
      <c r="BP404" s="33"/>
      <c r="BQ404" s="41" t="s">
        <v>3643</v>
      </c>
      <c r="BR404" s="34"/>
    </row>
    <row r="405" spans="1:70" s="3" customFormat="1" ht="67.5" x14ac:dyDescent="0.25">
      <c r="A405" s="35" t="s">
        <v>774</v>
      </c>
      <c r="B405" s="36" t="s">
        <v>418</v>
      </c>
      <c r="C405" s="316" t="s">
        <v>419</v>
      </c>
      <c r="D405" s="316"/>
      <c r="E405" s="316"/>
      <c r="F405" s="35" t="s">
        <v>174</v>
      </c>
      <c r="G405" s="215">
        <v>2.31</v>
      </c>
      <c r="H405" s="39" t="s">
        <v>420</v>
      </c>
      <c r="I405" s="39" t="s">
        <v>421</v>
      </c>
      <c r="J405" s="39">
        <v>77.400000000000006</v>
      </c>
      <c r="K405" s="37" t="s">
        <v>42</v>
      </c>
      <c r="L405" s="39">
        <v>30851.74</v>
      </c>
      <c r="M405" s="39">
        <v>24802.83</v>
      </c>
      <c r="N405" s="40" t="s">
        <v>3644</v>
      </c>
      <c r="O405" s="39">
        <v>1530.48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9"/>
        <v>1832.1910285401377</v>
      </c>
      <c r="W405" s="159">
        <v>1.2</v>
      </c>
      <c r="X405" s="158">
        <f t="shared" si="20"/>
        <v>2198.6292342481652</v>
      </c>
      <c r="Y405" s="181">
        <f t="shared" si="21"/>
        <v>951.78754729357797</v>
      </c>
      <c r="Z405" s="1"/>
      <c r="BP405" s="33"/>
      <c r="BQ405" s="41" t="s">
        <v>419</v>
      </c>
      <c r="BR405" s="34"/>
    </row>
    <row r="406" spans="1:70" s="3" customFormat="1" ht="18.75" x14ac:dyDescent="0.25">
      <c r="A406" s="42"/>
      <c r="B406" s="43"/>
      <c r="C406" s="44" t="s">
        <v>2073</v>
      </c>
      <c r="D406" s="45"/>
      <c r="E406" s="45"/>
      <c r="F406" s="45"/>
      <c r="G406" s="206"/>
      <c r="H406" s="45"/>
      <c r="I406" s="45"/>
      <c r="J406" s="45"/>
      <c r="K406" s="45"/>
      <c r="L406" s="45"/>
      <c r="M406" s="45"/>
      <c r="N406" s="45"/>
      <c r="O406" s="46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P406" s="33"/>
      <c r="BQ406" s="41"/>
      <c r="BR406" s="34"/>
    </row>
    <row r="407" spans="1:70" s="3" customFormat="1" ht="18.75" x14ac:dyDescent="0.25">
      <c r="A407" s="47"/>
      <c r="B407" s="48"/>
      <c r="C407" s="48"/>
      <c r="D407" s="48"/>
      <c r="E407" s="49" t="s">
        <v>3645</v>
      </c>
      <c r="F407" s="49"/>
      <c r="G407" s="213"/>
      <c r="H407" s="51"/>
      <c r="I407" s="17"/>
      <c r="J407" s="17"/>
      <c r="K407" s="17"/>
      <c r="L407" s="52">
        <v>24073.26</v>
      </c>
      <c r="M407" s="53"/>
      <c r="N407" s="53"/>
      <c r="O407" s="54"/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  <c r="Z407" s="1"/>
      <c r="BP407" s="33"/>
      <c r="BQ407" s="41"/>
      <c r="BR407" s="34"/>
    </row>
    <row r="408" spans="1:70" s="3" customFormat="1" ht="18.75" x14ac:dyDescent="0.25">
      <c r="A408" s="47"/>
      <c r="B408" s="48"/>
      <c r="C408" s="48"/>
      <c r="D408" s="48"/>
      <c r="E408" s="49" t="s">
        <v>3646</v>
      </c>
      <c r="F408" s="49"/>
      <c r="G408" s="213"/>
      <c r="H408" s="51"/>
      <c r="I408" s="17"/>
      <c r="J408" s="17"/>
      <c r="K408" s="17"/>
      <c r="L408" s="52">
        <v>12657.07</v>
      </c>
      <c r="M408" s="53"/>
      <c r="N408" s="53"/>
      <c r="O408" s="54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41"/>
      <c r="BR408" s="34"/>
    </row>
    <row r="409" spans="1:70" s="3" customFormat="1" ht="18.75" x14ac:dyDescent="0.25">
      <c r="A409" s="47"/>
      <c r="B409" s="48"/>
      <c r="C409" s="48"/>
      <c r="D409" s="48"/>
      <c r="E409" s="49" t="s">
        <v>47</v>
      </c>
      <c r="F409" s="49"/>
      <c r="G409" s="213"/>
      <c r="H409" s="51"/>
      <c r="I409" s="17"/>
      <c r="J409" s="17"/>
      <c r="K409" s="17"/>
      <c r="L409" s="52">
        <v>67582.070000000007</v>
      </c>
      <c r="M409" s="53"/>
      <c r="N409" s="53"/>
      <c r="O409" s="54"/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  <c r="Z409" s="1"/>
      <c r="BP409" s="33"/>
      <c r="BQ409" s="41"/>
      <c r="BR409" s="34"/>
    </row>
    <row r="410" spans="1:70" s="3" customFormat="1" ht="67.5" x14ac:dyDescent="0.25">
      <c r="A410" s="35" t="s">
        <v>779</v>
      </c>
      <c r="B410" s="36" t="s">
        <v>2798</v>
      </c>
      <c r="C410" s="316" t="s">
        <v>3647</v>
      </c>
      <c r="D410" s="316"/>
      <c r="E410" s="316"/>
      <c r="F410" s="35" t="s">
        <v>184</v>
      </c>
      <c r="G410" s="212">
        <v>231</v>
      </c>
      <c r="H410" s="39">
        <v>497.6</v>
      </c>
      <c r="I410" s="39"/>
      <c r="J410" s="39">
        <v>497.6</v>
      </c>
      <c r="K410" s="37" t="s">
        <v>42</v>
      </c>
      <c r="L410" s="39">
        <v>983934.34</v>
      </c>
      <c r="M410" s="39"/>
      <c r="N410" s="40"/>
      <c r="O410" s="39">
        <v>983934.34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9"/>
        <v>1177902.1420865098</v>
      </c>
      <c r="W410" s="159">
        <v>1.2</v>
      </c>
      <c r="X410" s="158">
        <f t="shared" si="20"/>
        <v>1413482.5705038118</v>
      </c>
      <c r="Y410" s="181">
        <f t="shared" si="21"/>
        <v>6118.9721666831683</v>
      </c>
      <c r="Z410" s="1"/>
      <c r="BP410" s="33"/>
      <c r="BQ410" s="41" t="s">
        <v>3647</v>
      </c>
      <c r="BR410" s="34"/>
    </row>
    <row r="411" spans="1:70" s="3" customFormat="1" ht="67.5" x14ac:dyDescent="0.25">
      <c r="A411" s="35" t="s">
        <v>788</v>
      </c>
      <c r="B411" s="36" t="s">
        <v>418</v>
      </c>
      <c r="C411" s="316" t="s">
        <v>419</v>
      </c>
      <c r="D411" s="316"/>
      <c r="E411" s="316"/>
      <c r="F411" s="35" t="s">
        <v>174</v>
      </c>
      <c r="G411" s="215">
        <v>0.25</v>
      </c>
      <c r="H411" s="39" t="s">
        <v>420</v>
      </c>
      <c r="I411" s="39" t="s">
        <v>421</v>
      </c>
      <c r="J411" s="39">
        <v>77.400000000000006</v>
      </c>
      <c r="K411" s="37" t="s">
        <v>42</v>
      </c>
      <c r="L411" s="39">
        <v>3338.94</v>
      </c>
      <c r="M411" s="39">
        <v>2684.29</v>
      </c>
      <c r="N411" s="40" t="s">
        <v>3445</v>
      </c>
      <c r="O411" s="39">
        <v>165.64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9"/>
        <v>198.29342557066306</v>
      </c>
      <c r="W411" s="159">
        <v>1.2</v>
      </c>
      <c r="X411" s="158">
        <f t="shared" si="20"/>
        <v>237.95211068479566</v>
      </c>
      <c r="Y411" s="181">
        <f t="shared" si="21"/>
        <v>951.80844273918262</v>
      </c>
      <c r="Z411" s="1"/>
      <c r="BP411" s="33"/>
      <c r="BQ411" s="41" t="s">
        <v>419</v>
      </c>
      <c r="BR411" s="34"/>
    </row>
    <row r="412" spans="1:70" s="3" customFormat="1" ht="18.75" x14ac:dyDescent="0.25">
      <c r="A412" s="42"/>
      <c r="B412" s="43"/>
      <c r="C412" s="44" t="s">
        <v>3648</v>
      </c>
      <c r="D412" s="45"/>
      <c r="E412" s="45"/>
      <c r="F412" s="45"/>
      <c r="G412" s="206"/>
      <c r="H412" s="45"/>
      <c r="I412" s="45"/>
      <c r="J412" s="45"/>
      <c r="K412" s="45"/>
      <c r="L412" s="45"/>
      <c r="M412" s="45"/>
      <c r="N412" s="45"/>
      <c r="O412" s="46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  <c r="BR412" s="34"/>
    </row>
    <row r="413" spans="1:70" s="3" customFormat="1" ht="18.75" x14ac:dyDescent="0.25">
      <c r="A413" s="47"/>
      <c r="B413" s="48"/>
      <c r="C413" s="48"/>
      <c r="D413" s="48"/>
      <c r="E413" s="49" t="s">
        <v>3446</v>
      </c>
      <c r="F413" s="49"/>
      <c r="G413" s="213"/>
      <c r="H413" s="51"/>
      <c r="I413" s="17"/>
      <c r="J413" s="17"/>
      <c r="K413" s="17"/>
      <c r="L413" s="52">
        <v>2605.33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  <c r="BR413" s="34"/>
    </row>
    <row r="414" spans="1:70" s="3" customFormat="1" ht="18.75" x14ac:dyDescent="0.25">
      <c r="A414" s="47"/>
      <c r="B414" s="48"/>
      <c r="C414" s="48"/>
      <c r="D414" s="48"/>
      <c r="E414" s="49" t="s">
        <v>3447</v>
      </c>
      <c r="F414" s="49"/>
      <c r="G414" s="213"/>
      <c r="H414" s="51"/>
      <c r="I414" s="17"/>
      <c r="J414" s="17"/>
      <c r="K414" s="17"/>
      <c r="L414" s="52">
        <v>1369.81</v>
      </c>
      <c r="M414" s="53"/>
      <c r="N414" s="53"/>
      <c r="O414" s="54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41"/>
      <c r="BR414" s="34"/>
    </row>
    <row r="415" spans="1:70" s="3" customFormat="1" ht="18.75" x14ac:dyDescent="0.25">
      <c r="A415" s="47"/>
      <c r="B415" s="48"/>
      <c r="C415" s="48"/>
      <c r="D415" s="48"/>
      <c r="E415" s="49" t="s">
        <v>47</v>
      </c>
      <c r="F415" s="49"/>
      <c r="G415" s="213"/>
      <c r="H415" s="51"/>
      <c r="I415" s="17"/>
      <c r="J415" s="17"/>
      <c r="K415" s="17"/>
      <c r="L415" s="52">
        <v>7314.08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  <c r="BR415" s="34"/>
    </row>
    <row r="416" spans="1:70" s="3" customFormat="1" ht="67.5" x14ac:dyDescent="0.25">
      <c r="A416" s="35" t="s">
        <v>792</v>
      </c>
      <c r="B416" s="36" t="s">
        <v>2798</v>
      </c>
      <c r="C416" s="316" t="s">
        <v>1501</v>
      </c>
      <c r="D416" s="316"/>
      <c r="E416" s="316"/>
      <c r="F416" s="35" t="s">
        <v>184</v>
      </c>
      <c r="G416" s="212">
        <v>25</v>
      </c>
      <c r="H416" s="39">
        <v>284.35000000000002</v>
      </c>
      <c r="I416" s="39"/>
      <c r="J416" s="39">
        <v>284.35000000000002</v>
      </c>
      <c r="K416" s="37" t="s">
        <v>42</v>
      </c>
      <c r="L416" s="39">
        <v>60850.9</v>
      </c>
      <c r="M416" s="39"/>
      <c r="N416" s="40"/>
      <c r="O416" s="39">
        <v>60850.9</v>
      </c>
      <c r="P416" s="154">
        <v>1.052</v>
      </c>
      <c r="Q416" s="154">
        <v>1.0209999999999999</v>
      </c>
      <c r="R416" s="154">
        <v>1.0349999999999999</v>
      </c>
      <c r="S416" s="154">
        <v>1.0249999999999999</v>
      </c>
      <c r="T416" s="154">
        <v>1.02</v>
      </c>
      <c r="U416" s="154">
        <v>1.03</v>
      </c>
      <c r="V416" s="172">
        <f t="shared" ref="V416:V477" si="22">O416*P416*Q416*R416*S416*T416*U416</f>
        <v>72846.736356302004</v>
      </c>
      <c r="W416" s="159">
        <v>1.2</v>
      </c>
      <c r="X416" s="158">
        <f t="shared" ref="X416:X477" si="23">V416*W416</f>
        <v>87416.083627562402</v>
      </c>
      <c r="Y416" s="181">
        <f t="shared" ref="Y416:Y477" si="24">X416/G416</f>
        <v>3496.6433451024959</v>
      </c>
      <c r="Z416" s="1"/>
      <c r="BP416" s="33"/>
      <c r="BQ416" s="41" t="s">
        <v>1501</v>
      </c>
      <c r="BR416" s="34"/>
    </row>
    <row r="417" spans="1:70" s="3" customFormat="1" ht="67.5" x14ac:dyDescent="0.25">
      <c r="A417" s="35" t="s">
        <v>794</v>
      </c>
      <c r="B417" s="36" t="s">
        <v>418</v>
      </c>
      <c r="C417" s="316" t="s">
        <v>419</v>
      </c>
      <c r="D417" s="316"/>
      <c r="E417" s="316"/>
      <c r="F417" s="35" t="s">
        <v>174</v>
      </c>
      <c r="G417" s="216">
        <v>2.2999999999999998</v>
      </c>
      <c r="H417" s="39" t="s">
        <v>420</v>
      </c>
      <c r="I417" s="39" t="s">
        <v>421</v>
      </c>
      <c r="J417" s="39">
        <v>77.400000000000006</v>
      </c>
      <c r="K417" s="37" t="s">
        <v>42</v>
      </c>
      <c r="L417" s="39">
        <v>30718.18</v>
      </c>
      <c r="M417" s="39">
        <v>24695.46</v>
      </c>
      <c r="N417" s="40" t="s">
        <v>3649</v>
      </c>
      <c r="O417" s="39">
        <v>1523.85</v>
      </c>
      <c r="P417" s="154">
        <v>1.052</v>
      </c>
      <c r="Q417" s="154">
        <v>1.0209999999999999</v>
      </c>
      <c r="R417" s="154">
        <v>1.0349999999999999</v>
      </c>
      <c r="S417" s="154">
        <v>1.0249999999999999</v>
      </c>
      <c r="T417" s="154">
        <v>1.02</v>
      </c>
      <c r="U417" s="154">
        <v>1.03</v>
      </c>
      <c r="V417" s="172">
        <f t="shared" si="22"/>
        <v>1824.2540241237314</v>
      </c>
      <c r="W417" s="159">
        <v>1.2</v>
      </c>
      <c r="X417" s="158">
        <f t="shared" si="23"/>
        <v>2189.1048289484775</v>
      </c>
      <c r="Y417" s="181">
        <f t="shared" si="24"/>
        <v>951.78470823846851</v>
      </c>
      <c r="Z417" s="1"/>
      <c r="BP417" s="33"/>
      <c r="BQ417" s="41" t="s">
        <v>419</v>
      </c>
      <c r="BR417" s="34"/>
    </row>
    <row r="418" spans="1:70" s="3" customFormat="1" ht="18.75" x14ac:dyDescent="0.25">
      <c r="A418" s="42"/>
      <c r="B418" s="43"/>
      <c r="C418" s="44" t="s">
        <v>524</v>
      </c>
      <c r="D418" s="45"/>
      <c r="E418" s="45"/>
      <c r="F418" s="45"/>
      <c r="G418" s="206"/>
      <c r="H418" s="45"/>
      <c r="I418" s="45"/>
      <c r="J418" s="45"/>
      <c r="K418" s="45"/>
      <c r="L418" s="45"/>
      <c r="M418" s="45"/>
      <c r="N418" s="45"/>
      <c r="O418" s="46"/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P418" s="33"/>
      <c r="BQ418" s="41"/>
      <c r="BR418" s="34"/>
    </row>
    <row r="419" spans="1:70" s="3" customFormat="1" ht="18.75" x14ac:dyDescent="0.25">
      <c r="A419" s="47"/>
      <c r="B419" s="48"/>
      <c r="C419" s="48"/>
      <c r="D419" s="48"/>
      <c r="E419" s="49" t="s">
        <v>3650</v>
      </c>
      <c r="F419" s="49"/>
      <c r="G419" s="213"/>
      <c r="H419" s="51"/>
      <c r="I419" s="17"/>
      <c r="J419" s="17"/>
      <c r="K419" s="17"/>
      <c r="L419" s="52">
        <v>23969.05</v>
      </c>
      <c r="M419" s="53"/>
      <c r="N419" s="53"/>
      <c r="O419" s="54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P419" s="33"/>
      <c r="BQ419" s="41"/>
      <c r="BR419" s="34"/>
    </row>
    <row r="420" spans="1:70" s="3" customFormat="1" ht="18.75" x14ac:dyDescent="0.25">
      <c r="A420" s="47"/>
      <c r="B420" s="48"/>
      <c r="C420" s="48"/>
      <c r="D420" s="48"/>
      <c r="E420" s="49" t="s">
        <v>3651</v>
      </c>
      <c r="F420" s="49"/>
      <c r="G420" s="213"/>
      <c r="H420" s="51"/>
      <c r="I420" s="17"/>
      <c r="J420" s="17"/>
      <c r="K420" s="17"/>
      <c r="L420" s="52">
        <v>12602.28</v>
      </c>
      <c r="M420" s="53"/>
      <c r="N420" s="53"/>
      <c r="O420" s="54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P420" s="33"/>
      <c r="BQ420" s="41"/>
      <c r="BR420" s="34"/>
    </row>
    <row r="421" spans="1:70" s="3" customFormat="1" ht="18.75" x14ac:dyDescent="0.25">
      <c r="A421" s="47"/>
      <c r="B421" s="48"/>
      <c r="C421" s="48"/>
      <c r="D421" s="48"/>
      <c r="E421" s="49" t="s">
        <v>47</v>
      </c>
      <c r="F421" s="49"/>
      <c r="G421" s="213"/>
      <c r="H421" s="51"/>
      <c r="I421" s="17"/>
      <c r="J421" s="17"/>
      <c r="K421" s="17"/>
      <c r="L421" s="52">
        <v>67289.509999999995</v>
      </c>
      <c r="M421" s="53"/>
      <c r="N421" s="53"/>
      <c r="O421" s="54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P421" s="33"/>
      <c r="BQ421" s="41"/>
      <c r="BR421" s="34"/>
    </row>
    <row r="422" spans="1:70" s="3" customFormat="1" ht="67.5" x14ac:dyDescent="0.25">
      <c r="A422" s="35" t="s">
        <v>796</v>
      </c>
      <c r="B422" s="36" t="s">
        <v>2798</v>
      </c>
      <c r="C422" s="316" t="s">
        <v>1502</v>
      </c>
      <c r="D422" s="316"/>
      <c r="E422" s="316"/>
      <c r="F422" s="35" t="s">
        <v>184</v>
      </c>
      <c r="G422" s="212">
        <v>230</v>
      </c>
      <c r="H422" s="39">
        <v>213.26</v>
      </c>
      <c r="I422" s="39"/>
      <c r="J422" s="39">
        <v>213.26</v>
      </c>
      <c r="K422" s="37" t="s">
        <v>42</v>
      </c>
      <c r="L422" s="39">
        <v>419866.29</v>
      </c>
      <c r="M422" s="39"/>
      <c r="N422" s="40"/>
      <c r="O422" s="39">
        <v>419866.29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22"/>
        <v>502636.59095475386</v>
      </c>
      <c r="W422" s="159">
        <v>1.2</v>
      </c>
      <c r="X422" s="158">
        <f t="shared" si="23"/>
        <v>603163.90914570459</v>
      </c>
      <c r="Y422" s="181">
        <f t="shared" si="24"/>
        <v>2622.4517788943676</v>
      </c>
      <c r="Z422" s="1"/>
      <c r="BP422" s="33"/>
      <c r="BQ422" s="41" t="s">
        <v>1502</v>
      </c>
      <c r="BR422" s="34"/>
    </row>
    <row r="423" spans="1:70" s="3" customFormat="1" ht="67.5" x14ac:dyDescent="0.25">
      <c r="A423" s="35" t="s">
        <v>798</v>
      </c>
      <c r="B423" s="36" t="s">
        <v>1503</v>
      </c>
      <c r="C423" s="316" t="s">
        <v>1504</v>
      </c>
      <c r="D423" s="316"/>
      <c r="E423" s="316"/>
      <c r="F423" s="35" t="s">
        <v>437</v>
      </c>
      <c r="G423" s="212">
        <v>960</v>
      </c>
      <c r="H423" s="39">
        <v>269.10000000000002</v>
      </c>
      <c r="I423" s="39"/>
      <c r="J423" s="39">
        <v>269.10000000000002</v>
      </c>
      <c r="K423" s="37" t="s">
        <v>42</v>
      </c>
      <c r="L423" s="39">
        <v>2211356.16</v>
      </c>
      <c r="M423" s="39"/>
      <c r="N423" s="40"/>
      <c r="O423" s="39">
        <v>2211356.16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22"/>
        <v>2647291.6452740119</v>
      </c>
      <c r="W423" s="159">
        <v>1.2</v>
      </c>
      <c r="X423" s="158">
        <f t="shared" si="23"/>
        <v>3176749.9743288141</v>
      </c>
      <c r="Y423" s="181">
        <f t="shared" si="24"/>
        <v>3309.1145565925149</v>
      </c>
      <c r="Z423" s="1"/>
      <c r="BP423" s="33"/>
      <c r="BQ423" s="41" t="s">
        <v>1504</v>
      </c>
      <c r="BR423" s="34"/>
    </row>
    <row r="424" spans="1:70" s="3" customFormat="1" ht="67.5" x14ac:dyDescent="0.25">
      <c r="A424" s="35" t="s">
        <v>800</v>
      </c>
      <c r="B424" s="36" t="s">
        <v>1632</v>
      </c>
      <c r="C424" s="316" t="s">
        <v>3652</v>
      </c>
      <c r="D424" s="316"/>
      <c r="E424" s="316"/>
      <c r="F424" s="35" t="s">
        <v>437</v>
      </c>
      <c r="G424" s="212">
        <v>960</v>
      </c>
      <c r="H424" s="39">
        <v>1.79</v>
      </c>
      <c r="I424" s="39"/>
      <c r="J424" s="39">
        <v>1.79</v>
      </c>
      <c r="K424" s="37" t="s">
        <v>42</v>
      </c>
      <c r="L424" s="39">
        <v>14709.5</v>
      </c>
      <c r="M424" s="39"/>
      <c r="N424" s="40"/>
      <c r="O424" s="39">
        <v>14709.5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22"/>
        <v>17609.255876791041</v>
      </c>
      <c r="W424" s="159">
        <v>1.2</v>
      </c>
      <c r="X424" s="158">
        <f t="shared" si="23"/>
        <v>21131.107052149247</v>
      </c>
      <c r="Y424" s="181">
        <f t="shared" si="24"/>
        <v>22.011569845988799</v>
      </c>
      <c r="Z424" s="1"/>
      <c r="BP424" s="33"/>
      <c r="BQ424" s="41" t="s">
        <v>3652</v>
      </c>
      <c r="BR424" s="34"/>
    </row>
    <row r="425" spans="1:70" s="3" customFormat="1" ht="67.5" x14ac:dyDescent="0.25">
      <c r="A425" s="35" t="s">
        <v>802</v>
      </c>
      <c r="B425" s="36" t="s">
        <v>1507</v>
      </c>
      <c r="C425" s="316" t="s">
        <v>3653</v>
      </c>
      <c r="D425" s="316"/>
      <c r="E425" s="316"/>
      <c r="F425" s="35" t="s">
        <v>437</v>
      </c>
      <c r="G425" s="212">
        <v>120</v>
      </c>
      <c r="H425" s="39">
        <v>2.3199999999999998</v>
      </c>
      <c r="I425" s="39"/>
      <c r="J425" s="39">
        <v>2.3199999999999998</v>
      </c>
      <c r="K425" s="37" t="s">
        <v>42</v>
      </c>
      <c r="L425" s="39">
        <v>2383.1</v>
      </c>
      <c r="M425" s="39"/>
      <c r="N425" s="40"/>
      <c r="O425" s="39">
        <v>2383.1</v>
      </c>
      <c r="P425" s="154">
        <v>1.052</v>
      </c>
      <c r="Q425" s="154">
        <v>1.0209999999999999</v>
      </c>
      <c r="R425" s="154">
        <v>1.0349999999999999</v>
      </c>
      <c r="S425" s="154">
        <v>1.0249999999999999</v>
      </c>
      <c r="T425" s="154">
        <v>1.02</v>
      </c>
      <c r="U425" s="154">
        <v>1.03</v>
      </c>
      <c r="V425" s="172">
        <f t="shared" si="22"/>
        <v>2852.8921907597628</v>
      </c>
      <c r="W425" s="159">
        <v>1.2</v>
      </c>
      <c r="X425" s="158">
        <f t="shared" si="23"/>
        <v>3423.4706289117153</v>
      </c>
      <c r="Y425" s="181">
        <f t="shared" si="24"/>
        <v>28.528921907597628</v>
      </c>
      <c r="Z425" s="1"/>
      <c r="BP425" s="33"/>
      <c r="BQ425" s="41" t="s">
        <v>3653</v>
      </c>
      <c r="BR425" s="34"/>
    </row>
    <row r="426" spans="1:70" s="3" customFormat="1" ht="67.5" x14ac:dyDescent="0.25">
      <c r="A426" s="35" t="s">
        <v>807</v>
      </c>
      <c r="B426" s="36" t="s">
        <v>1632</v>
      </c>
      <c r="C426" s="316" t="s">
        <v>3654</v>
      </c>
      <c r="D426" s="316"/>
      <c r="E426" s="316"/>
      <c r="F426" s="35" t="s">
        <v>437</v>
      </c>
      <c r="G426" s="212">
        <v>15</v>
      </c>
      <c r="H426" s="39">
        <v>1341.71</v>
      </c>
      <c r="I426" s="39"/>
      <c r="J426" s="39">
        <v>1341.71</v>
      </c>
      <c r="K426" s="37" t="s">
        <v>42</v>
      </c>
      <c r="L426" s="39">
        <v>172275.56</v>
      </c>
      <c r="M426" s="39"/>
      <c r="N426" s="40"/>
      <c r="O426" s="39">
        <v>172275.56</v>
      </c>
      <c r="P426" s="154">
        <v>1.052</v>
      </c>
      <c r="Q426" s="154">
        <v>1.0209999999999999</v>
      </c>
      <c r="R426" s="154">
        <v>1.0349999999999999</v>
      </c>
      <c r="S426" s="154">
        <v>1.0249999999999999</v>
      </c>
      <c r="T426" s="154">
        <v>1.02</v>
      </c>
      <c r="U426" s="154">
        <v>1.03</v>
      </c>
      <c r="V426" s="172">
        <f t="shared" si="22"/>
        <v>206237.08605713779</v>
      </c>
      <c r="W426" s="159">
        <v>1.2</v>
      </c>
      <c r="X426" s="158">
        <f t="shared" si="23"/>
        <v>247484.50326856534</v>
      </c>
      <c r="Y426" s="181">
        <f t="shared" si="24"/>
        <v>16498.966884571022</v>
      </c>
      <c r="Z426" s="1"/>
      <c r="BP426" s="33"/>
      <c r="BQ426" s="41" t="s">
        <v>3654</v>
      </c>
      <c r="BR426" s="34"/>
    </row>
    <row r="427" spans="1:70" s="3" customFormat="1" ht="67.5" x14ac:dyDescent="0.25">
      <c r="A427" s="35" t="s">
        <v>809</v>
      </c>
      <c r="B427" s="36" t="s">
        <v>1481</v>
      </c>
      <c r="C427" s="316" t="s">
        <v>2573</v>
      </c>
      <c r="D427" s="316"/>
      <c r="E427" s="316"/>
      <c r="F427" s="35" t="s">
        <v>437</v>
      </c>
      <c r="G427" s="212">
        <v>220</v>
      </c>
      <c r="H427" s="39">
        <v>781.62</v>
      </c>
      <c r="I427" s="39"/>
      <c r="J427" s="39">
        <v>781.62</v>
      </c>
      <c r="K427" s="37" t="s">
        <v>42</v>
      </c>
      <c r="L427" s="39">
        <v>1471946.78</v>
      </c>
      <c r="M427" s="39"/>
      <c r="N427" s="40"/>
      <c r="O427" s="39">
        <v>1471946.78</v>
      </c>
      <c r="P427" s="154">
        <v>1.052</v>
      </c>
      <c r="Q427" s="154">
        <v>1.0209999999999999</v>
      </c>
      <c r="R427" s="154">
        <v>1.0349999999999999</v>
      </c>
      <c r="S427" s="154">
        <v>1.0249999999999999</v>
      </c>
      <c r="T427" s="154">
        <v>1.02</v>
      </c>
      <c r="U427" s="154">
        <v>1.03</v>
      </c>
      <c r="V427" s="172">
        <f t="shared" si="22"/>
        <v>1762118.8678091473</v>
      </c>
      <c r="W427" s="159">
        <v>1.2</v>
      </c>
      <c r="X427" s="158">
        <f t="shared" si="23"/>
        <v>2114542.6413709768</v>
      </c>
      <c r="Y427" s="181">
        <f t="shared" si="24"/>
        <v>9611.5574607771669</v>
      </c>
      <c r="Z427" s="1"/>
      <c r="BP427" s="33"/>
      <c r="BQ427" s="41" t="s">
        <v>2573</v>
      </c>
      <c r="BR427" s="34"/>
    </row>
    <row r="428" spans="1:70" s="3" customFormat="1" ht="67.5" x14ac:dyDescent="0.25">
      <c r="A428" s="35" t="s">
        <v>811</v>
      </c>
      <c r="B428" s="36" t="s">
        <v>1481</v>
      </c>
      <c r="C428" s="316" t="s">
        <v>2521</v>
      </c>
      <c r="D428" s="316"/>
      <c r="E428" s="316"/>
      <c r="F428" s="35" t="s">
        <v>437</v>
      </c>
      <c r="G428" s="212">
        <v>70</v>
      </c>
      <c r="H428" s="39">
        <v>372.35</v>
      </c>
      <c r="I428" s="39"/>
      <c r="J428" s="39">
        <v>372.35</v>
      </c>
      <c r="K428" s="37" t="s">
        <v>42</v>
      </c>
      <c r="L428" s="39">
        <v>223112.12</v>
      </c>
      <c r="M428" s="39"/>
      <c r="N428" s="40"/>
      <c r="O428" s="39">
        <v>223112.12</v>
      </c>
      <c r="P428" s="154">
        <v>1.052</v>
      </c>
      <c r="Q428" s="154">
        <v>1.0209999999999999</v>
      </c>
      <c r="R428" s="154">
        <v>1.0349999999999999</v>
      </c>
      <c r="S428" s="154">
        <v>1.0249999999999999</v>
      </c>
      <c r="T428" s="154">
        <v>1.02</v>
      </c>
      <c r="U428" s="154">
        <v>1.03</v>
      </c>
      <c r="V428" s="172">
        <f t="shared" si="22"/>
        <v>267095.30645455711</v>
      </c>
      <c r="W428" s="159">
        <v>1.2</v>
      </c>
      <c r="X428" s="158">
        <f t="shared" si="23"/>
        <v>320514.36774546851</v>
      </c>
      <c r="Y428" s="181">
        <f t="shared" si="24"/>
        <v>4578.7766820781217</v>
      </c>
      <c r="Z428" s="1"/>
      <c r="BP428" s="33"/>
      <c r="BQ428" s="41" t="s">
        <v>2521</v>
      </c>
      <c r="BR428" s="34"/>
    </row>
    <row r="429" spans="1:70" s="3" customFormat="1" ht="67.5" x14ac:dyDescent="0.25">
      <c r="A429" s="35" t="s">
        <v>820</v>
      </c>
      <c r="B429" s="36" t="s">
        <v>1481</v>
      </c>
      <c r="C429" s="316" t="s">
        <v>3655</v>
      </c>
      <c r="D429" s="316"/>
      <c r="E429" s="316"/>
      <c r="F429" s="35" t="s">
        <v>437</v>
      </c>
      <c r="G429" s="212">
        <v>220</v>
      </c>
      <c r="H429" s="39">
        <v>291.27</v>
      </c>
      <c r="I429" s="39"/>
      <c r="J429" s="39">
        <v>291.27</v>
      </c>
      <c r="K429" s="37" t="s">
        <v>42</v>
      </c>
      <c r="L429" s="39">
        <v>548519.66</v>
      </c>
      <c r="M429" s="39"/>
      <c r="N429" s="40"/>
      <c r="O429" s="39">
        <v>548519.66</v>
      </c>
      <c r="P429" s="154">
        <v>1.052</v>
      </c>
      <c r="Q429" s="154">
        <v>1.0209999999999999</v>
      </c>
      <c r="R429" s="154">
        <v>1.0349999999999999</v>
      </c>
      <c r="S429" s="154">
        <v>1.0249999999999999</v>
      </c>
      <c r="T429" s="154">
        <v>1.02</v>
      </c>
      <c r="U429" s="154">
        <v>1.03</v>
      </c>
      <c r="V429" s="172">
        <f t="shared" si="22"/>
        <v>656652.03075498308</v>
      </c>
      <c r="W429" s="159">
        <v>1.2</v>
      </c>
      <c r="X429" s="158">
        <f t="shared" si="23"/>
        <v>787982.43690597964</v>
      </c>
      <c r="Y429" s="181">
        <f t="shared" si="24"/>
        <v>3581.7383495726349</v>
      </c>
      <c r="Z429" s="1"/>
      <c r="BP429" s="33"/>
      <c r="BQ429" s="41" t="s">
        <v>3655</v>
      </c>
      <c r="BR429" s="34"/>
    </row>
    <row r="430" spans="1:70" s="3" customFormat="1" ht="67.5" x14ac:dyDescent="0.25">
      <c r="A430" s="35" t="s">
        <v>1658</v>
      </c>
      <c r="B430" s="36" t="s">
        <v>1557</v>
      </c>
      <c r="C430" s="316" t="s">
        <v>1643</v>
      </c>
      <c r="D430" s="316"/>
      <c r="E430" s="316"/>
      <c r="F430" s="35" t="s">
        <v>437</v>
      </c>
      <c r="G430" s="212">
        <v>1634</v>
      </c>
      <c r="H430" s="39">
        <v>8.49</v>
      </c>
      <c r="I430" s="39"/>
      <c r="J430" s="39">
        <v>8.49</v>
      </c>
      <c r="K430" s="37" t="s">
        <v>42</v>
      </c>
      <c r="L430" s="39">
        <v>118749.97</v>
      </c>
      <c r="M430" s="39"/>
      <c r="N430" s="40"/>
      <c r="O430" s="39">
        <v>118749.97</v>
      </c>
      <c r="P430" s="154">
        <v>1.052</v>
      </c>
      <c r="Q430" s="154">
        <v>1.0209999999999999</v>
      </c>
      <c r="R430" s="154">
        <v>1.0349999999999999</v>
      </c>
      <c r="S430" s="154">
        <v>1.0249999999999999</v>
      </c>
      <c r="T430" s="154">
        <v>1.02</v>
      </c>
      <c r="U430" s="154">
        <v>1.03</v>
      </c>
      <c r="V430" s="172">
        <f t="shared" si="22"/>
        <v>142159.73398764475</v>
      </c>
      <c r="W430" s="159">
        <v>1.2</v>
      </c>
      <c r="X430" s="158">
        <f t="shared" si="23"/>
        <v>170591.6807851737</v>
      </c>
      <c r="Y430" s="181">
        <f t="shared" si="24"/>
        <v>104.40127343033886</v>
      </c>
      <c r="Z430" s="1"/>
      <c r="BP430" s="33"/>
      <c r="BQ430" s="41" t="s">
        <v>1643</v>
      </c>
      <c r="BR430" s="34"/>
    </row>
    <row r="431" spans="1:70" s="3" customFormat="1" ht="67.5" x14ac:dyDescent="0.25">
      <c r="A431" s="35" t="s">
        <v>825</v>
      </c>
      <c r="B431" s="36" t="s">
        <v>1582</v>
      </c>
      <c r="C431" s="316" t="s">
        <v>1583</v>
      </c>
      <c r="D431" s="316"/>
      <c r="E431" s="316"/>
      <c r="F431" s="35" t="s">
        <v>184</v>
      </c>
      <c r="G431" s="212">
        <v>50</v>
      </c>
      <c r="H431" s="39">
        <v>723.02</v>
      </c>
      <c r="I431" s="39"/>
      <c r="J431" s="39">
        <v>723.02</v>
      </c>
      <c r="K431" s="37" t="s">
        <v>42</v>
      </c>
      <c r="L431" s="39">
        <v>309452.56</v>
      </c>
      <c r="M431" s="39"/>
      <c r="N431" s="40"/>
      <c r="O431" s="39">
        <v>309452.56</v>
      </c>
      <c r="P431" s="154">
        <v>1.052</v>
      </c>
      <c r="Q431" s="154">
        <v>1.0209999999999999</v>
      </c>
      <c r="R431" s="154">
        <v>1.0349999999999999</v>
      </c>
      <c r="S431" s="154">
        <v>1.0249999999999999</v>
      </c>
      <c r="T431" s="154">
        <v>1.02</v>
      </c>
      <c r="U431" s="154">
        <v>1.03</v>
      </c>
      <c r="V431" s="172">
        <f t="shared" si="22"/>
        <v>370456.46084285888</v>
      </c>
      <c r="W431" s="159">
        <v>1.2</v>
      </c>
      <c r="X431" s="158">
        <f t="shared" si="23"/>
        <v>444547.75301143067</v>
      </c>
      <c r="Y431" s="181">
        <f t="shared" si="24"/>
        <v>8890.9550602286126</v>
      </c>
      <c r="Z431" s="1"/>
      <c r="BP431" s="33"/>
      <c r="BQ431" s="41" t="s">
        <v>1583</v>
      </c>
      <c r="BR431" s="34"/>
    </row>
    <row r="432" spans="1:70" s="3" customFormat="1" ht="67.5" x14ac:dyDescent="0.25">
      <c r="A432" s="35" t="s">
        <v>827</v>
      </c>
      <c r="B432" s="36" t="s">
        <v>1582</v>
      </c>
      <c r="C432" s="316" t="s">
        <v>1585</v>
      </c>
      <c r="D432" s="316"/>
      <c r="E432" s="316"/>
      <c r="F432" s="35" t="s">
        <v>184</v>
      </c>
      <c r="G432" s="212">
        <v>150</v>
      </c>
      <c r="H432" s="39">
        <v>198.9</v>
      </c>
      <c r="I432" s="39"/>
      <c r="J432" s="39">
        <v>198.9</v>
      </c>
      <c r="K432" s="37" t="s">
        <v>42</v>
      </c>
      <c r="L432" s="39">
        <v>255387.6</v>
      </c>
      <c r="M432" s="39"/>
      <c r="N432" s="40"/>
      <c r="O432" s="39">
        <v>255387.6</v>
      </c>
      <c r="P432" s="154">
        <v>1.052</v>
      </c>
      <c r="Q432" s="154">
        <v>1.0209999999999999</v>
      </c>
      <c r="R432" s="154">
        <v>1.0349999999999999</v>
      </c>
      <c r="S432" s="154">
        <v>1.0249999999999999</v>
      </c>
      <c r="T432" s="154">
        <v>1.02</v>
      </c>
      <c r="U432" s="154">
        <v>1.03</v>
      </c>
      <c r="V432" s="172">
        <f t="shared" si="22"/>
        <v>305733.41011996055</v>
      </c>
      <c r="W432" s="159">
        <v>1.2</v>
      </c>
      <c r="X432" s="158">
        <f t="shared" si="23"/>
        <v>366880.09214395267</v>
      </c>
      <c r="Y432" s="181">
        <f t="shared" si="24"/>
        <v>2445.8672809596846</v>
      </c>
      <c r="Z432" s="1"/>
      <c r="BP432" s="33"/>
      <c r="BQ432" s="41" t="s">
        <v>1585</v>
      </c>
      <c r="BR432" s="34"/>
    </row>
    <row r="433" spans="1:70" s="3" customFormat="1" ht="67.5" x14ac:dyDescent="0.25">
      <c r="A433" s="35" t="s">
        <v>832</v>
      </c>
      <c r="B433" s="36" t="s">
        <v>1582</v>
      </c>
      <c r="C433" s="316" t="s">
        <v>2574</v>
      </c>
      <c r="D433" s="316"/>
      <c r="E433" s="316"/>
      <c r="F433" s="35" t="s">
        <v>184</v>
      </c>
      <c r="G433" s="212">
        <v>700</v>
      </c>
      <c r="H433" s="39">
        <v>70.91</v>
      </c>
      <c r="I433" s="39"/>
      <c r="J433" s="39">
        <v>70.91</v>
      </c>
      <c r="K433" s="37" t="s">
        <v>42</v>
      </c>
      <c r="L433" s="39">
        <v>424892.72</v>
      </c>
      <c r="M433" s="39"/>
      <c r="N433" s="40"/>
      <c r="O433" s="39">
        <v>424892.72</v>
      </c>
      <c r="P433" s="154">
        <v>1.052</v>
      </c>
      <c r="Q433" s="154">
        <v>1.0209999999999999</v>
      </c>
      <c r="R433" s="154">
        <v>1.0349999999999999</v>
      </c>
      <c r="S433" s="154">
        <v>1.0249999999999999</v>
      </c>
      <c r="T433" s="154">
        <v>1.02</v>
      </c>
      <c r="U433" s="154">
        <v>1.03</v>
      </c>
      <c r="V433" s="172">
        <f t="shared" si="22"/>
        <v>508653.90575245459</v>
      </c>
      <c r="W433" s="159">
        <v>1.2</v>
      </c>
      <c r="X433" s="158">
        <f t="shared" si="23"/>
        <v>610384.68690294551</v>
      </c>
      <c r="Y433" s="181">
        <f t="shared" si="24"/>
        <v>871.97812414706505</v>
      </c>
      <c r="Z433" s="1"/>
      <c r="BP433" s="33"/>
      <c r="BQ433" s="41" t="s">
        <v>2574</v>
      </c>
      <c r="BR433" s="34"/>
    </row>
    <row r="434" spans="1:70" s="3" customFormat="1" ht="67.5" x14ac:dyDescent="0.25">
      <c r="A434" s="35" t="s">
        <v>835</v>
      </c>
      <c r="B434" s="36" t="s">
        <v>1567</v>
      </c>
      <c r="C434" s="316" t="s">
        <v>2579</v>
      </c>
      <c r="D434" s="316"/>
      <c r="E434" s="316"/>
      <c r="F434" s="35" t="s">
        <v>184</v>
      </c>
      <c r="G434" s="212">
        <v>1400</v>
      </c>
      <c r="H434" s="39">
        <v>34.6</v>
      </c>
      <c r="I434" s="39"/>
      <c r="J434" s="39">
        <v>34.6</v>
      </c>
      <c r="K434" s="37" t="s">
        <v>42</v>
      </c>
      <c r="L434" s="39">
        <v>414646.4</v>
      </c>
      <c r="M434" s="39"/>
      <c r="N434" s="40"/>
      <c r="O434" s="39">
        <v>414646.4</v>
      </c>
      <c r="P434" s="154">
        <v>1.052</v>
      </c>
      <c r="Q434" s="154">
        <v>1.0209999999999999</v>
      </c>
      <c r="R434" s="154">
        <v>1.0349999999999999</v>
      </c>
      <c r="S434" s="154">
        <v>1.0249999999999999</v>
      </c>
      <c r="T434" s="154">
        <v>1.02</v>
      </c>
      <c r="U434" s="154">
        <v>1.03</v>
      </c>
      <c r="V434" s="172">
        <f t="shared" si="22"/>
        <v>496387.67843844113</v>
      </c>
      <c r="W434" s="159">
        <v>1.2</v>
      </c>
      <c r="X434" s="158">
        <f t="shared" si="23"/>
        <v>595665.21412612929</v>
      </c>
      <c r="Y434" s="181">
        <f t="shared" si="24"/>
        <v>425.47515294723519</v>
      </c>
      <c r="Z434" s="1"/>
      <c r="BP434" s="33"/>
      <c r="BQ434" s="41" t="s">
        <v>2579</v>
      </c>
      <c r="BR434" s="34"/>
    </row>
    <row r="435" spans="1:70" s="3" customFormat="1" ht="67.5" x14ac:dyDescent="0.25">
      <c r="A435" s="35" t="s">
        <v>837</v>
      </c>
      <c r="B435" s="36" t="s">
        <v>1544</v>
      </c>
      <c r="C435" s="316" t="s">
        <v>2027</v>
      </c>
      <c r="D435" s="316"/>
      <c r="E435" s="316"/>
      <c r="F435" s="35" t="s">
        <v>184</v>
      </c>
      <c r="G435" s="212">
        <v>3840</v>
      </c>
      <c r="H435" s="39">
        <v>85.17</v>
      </c>
      <c r="I435" s="39"/>
      <c r="J435" s="39">
        <v>85.17</v>
      </c>
      <c r="K435" s="37" t="s">
        <v>42</v>
      </c>
      <c r="L435" s="39">
        <v>2799571.97</v>
      </c>
      <c r="M435" s="39"/>
      <c r="N435" s="40"/>
      <c r="O435" s="39">
        <v>2799571.97</v>
      </c>
      <c r="P435" s="154">
        <v>1.052</v>
      </c>
      <c r="Q435" s="154">
        <v>1.0209999999999999</v>
      </c>
      <c r="R435" s="154">
        <v>1.0349999999999999</v>
      </c>
      <c r="S435" s="154">
        <v>1.0249999999999999</v>
      </c>
      <c r="T435" s="154">
        <v>1.02</v>
      </c>
      <c r="U435" s="154">
        <v>1.03</v>
      </c>
      <c r="V435" s="172">
        <f t="shared" si="22"/>
        <v>3351465.3227656945</v>
      </c>
      <c r="W435" s="159">
        <v>1.2</v>
      </c>
      <c r="X435" s="158">
        <f t="shared" si="23"/>
        <v>4021758.3873188333</v>
      </c>
      <c r="Y435" s="181">
        <f t="shared" si="24"/>
        <v>1047.3329133642794</v>
      </c>
      <c r="Z435" s="1"/>
      <c r="BP435" s="33"/>
      <c r="BQ435" s="41" t="s">
        <v>2027</v>
      </c>
      <c r="BR435" s="34"/>
    </row>
    <row r="436" spans="1:70" s="3" customFormat="1" ht="67.5" x14ac:dyDescent="0.25">
      <c r="A436" s="35" t="s">
        <v>846</v>
      </c>
      <c r="B436" s="36" t="s">
        <v>1546</v>
      </c>
      <c r="C436" s="316" t="s">
        <v>1973</v>
      </c>
      <c r="D436" s="316"/>
      <c r="E436" s="316"/>
      <c r="F436" s="35" t="s">
        <v>184</v>
      </c>
      <c r="G436" s="212">
        <v>3840</v>
      </c>
      <c r="H436" s="39">
        <v>6.23</v>
      </c>
      <c r="I436" s="39"/>
      <c r="J436" s="39">
        <v>6.23</v>
      </c>
      <c r="K436" s="37" t="s">
        <v>42</v>
      </c>
      <c r="L436" s="39">
        <v>204782.59</v>
      </c>
      <c r="M436" s="39"/>
      <c r="N436" s="40"/>
      <c r="O436" s="39">
        <v>204782.59</v>
      </c>
      <c r="P436" s="154">
        <v>1.052</v>
      </c>
      <c r="Q436" s="154">
        <v>1.0209999999999999</v>
      </c>
      <c r="R436" s="154">
        <v>1.0349999999999999</v>
      </c>
      <c r="S436" s="154">
        <v>1.0249999999999999</v>
      </c>
      <c r="T436" s="154">
        <v>1.02</v>
      </c>
      <c r="U436" s="154">
        <v>1.03</v>
      </c>
      <c r="V436" s="172">
        <f t="shared" si="22"/>
        <v>245152.38630966321</v>
      </c>
      <c r="W436" s="159">
        <v>1.2</v>
      </c>
      <c r="X436" s="158">
        <f t="shared" si="23"/>
        <v>294182.86357159587</v>
      </c>
      <c r="Y436" s="181">
        <f t="shared" si="24"/>
        <v>76.610120721769761</v>
      </c>
      <c r="Z436" s="1"/>
      <c r="BP436" s="33"/>
      <c r="BQ436" s="41" t="s">
        <v>1973</v>
      </c>
      <c r="BR436" s="34"/>
    </row>
    <row r="437" spans="1:70" s="3" customFormat="1" ht="67.5" x14ac:dyDescent="0.25">
      <c r="A437" s="35" t="s">
        <v>848</v>
      </c>
      <c r="B437" s="36" t="s">
        <v>1507</v>
      </c>
      <c r="C437" s="316" t="s">
        <v>2531</v>
      </c>
      <c r="D437" s="316"/>
      <c r="E437" s="316"/>
      <c r="F437" s="35" t="s">
        <v>437</v>
      </c>
      <c r="G437" s="212">
        <v>960</v>
      </c>
      <c r="H437" s="39">
        <v>6.56</v>
      </c>
      <c r="I437" s="39"/>
      <c r="J437" s="39">
        <v>6.56</v>
      </c>
      <c r="K437" s="37" t="s">
        <v>42</v>
      </c>
      <c r="L437" s="39">
        <v>53907.46</v>
      </c>
      <c r="M437" s="39"/>
      <c r="N437" s="40"/>
      <c r="O437" s="39">
        <v>53907.46</v>
      </c>
      <c r="P437" s="154">
        <v>1.052</v>
      </c>
      <c r="Q437" s="154">
        <v>1.0209999999999999</v>
      </c>
      <c r="R437" s="154">
        <v>1.0349999999999999</v>
      </c>
      <c r="S437" s="154">
        <v>1.0249999999999999</v>
      </c>
      <c r="T437" s="154">
        <v>1.02</v>
      </c>
      <c r="U437" s="154">
        <v>1.03</v>
      </c>
      <c r="V437" s="172">
        <f t="shared" si="22"/>
        <v>64534.501975449741</v>
      </c>
      <c r="W437" s="159">
        <v>1.2</v>
      </c>
      <c r="X437" s="158">
        <f t="shared" si="23"/>
        <v>77441.402370539683</v>
      </c>
      <c r="Y437" s="181">
        <f t="shared" si="24"/>
        <v>80.668127469312168</v>
      </c>
      <c r="Z437" s="1"/>
      <c r="BP437" s="33"/>
      <c r="BQ437" s="41" t="s">
        <v>2531</v>
      </c>
      <c r="BR437" s="34"/>
    </row>
    <row r="438" spans="1:70" s="3" customFormat="1" ht="67.5" x14ac:dyDescent="0.25">
      <c r="A438" s="35" t="s">
        <v>857</v>
      </c>
      <c r="B438" s="36" t="s">
        <v>1582</v>
      </c>
      <c r="C438" s="316" t="s">
        <v>1652</v>
      </c>
      <c r="D438" s="316"/>
      <c r="E438" s="316"/>
      <c r="F438" s="35" t="s">
        <v>184</v>
      </c>
      <c r="G438" s="212">
        <v>1020</v>
      </c>
      <c r="H438" s="39">
        <v>318.12</v>
      </c>
      <c r="I438" s="39"/>
      <c r="J438" s="39">
        <v>318.12</v>
      </c>
      <c r="K438" s="37" t="s">
        <v>42</v>
      </c>
      <c r="L438" s="39">
        <v>2777569.34</v>
      </c>
      <c r="M438" s="39"/>
      <c r="N438" s="40"/>
      <c r="O438" s="39">
        <v>2777569.34</v>
      </c>
      <c r="P438" s="154">
        <v>1.052</v>
      </c>
      <c r="Q438" s="154">
        <v>1.0209999999999999</v>
      </c>
      <c r="R438" s="154">
        <v>1.0349999999999999</v>
      </c>
      <c r="S438" s="154">
        <v>1.0249999999999999</v>
      </c>
      <c r="T438" s="154">
        <v>1.02</v>
      </c>
      <c r="U438" s="154">
        <v>1.03</v>
      </c>
      <c r="V438" s="172">
        <f t="shared" si="22"/>
        <v>3325125.2064033183</v>
      </c>
      <c r="W438" s="159">
        <v>1.2</v>
      </c>
      <c r="X438" s="158">
        <f t="shared" si="23"/>
        <v>3990150.2476839819</v>
      </c>
      <c r="Y438" s="181">
        <f t="shared" si="24"/>
        <v>3911.9120075333158</v>
      </c>
      <c r="Z438" s="1"/>
      <c r="BP438" s="33"/>
      <c r="BQ438" s="41" t="s">
        <v>1652</v>
      </c>
      <c r="BR438" s="34"/>
    </row>
    <row r="439" spans="1:70" s="3" customFormat="1" ht="67.5" x14ac:dyDescent="0.25">
      <c r="A439" s="35" t="s">
        <v>861</v>
      </c>
      <c r="B439" s="36" t="s">
        <v>1544</v>
      </c>
      <c r="C439" s="316" t="s">
        <v>1588</v>
      </c>
      <c r="D439" s="316"/>
      <c r="E439" s="316"/>
      <c r="F439" s="35" t="s">
        <v>184</v>
      </c>
      <c r="G439" s="212">
        <v>1020</v>
      </c>
      <c r="H439" s="39">
        <v>85.17</v>
      </c>
      <c r="I439" s="39"/>
      <c r="J439" s="39">
        <v>85.17</v>
      </c>
      <c r="K439" s="37" t="s">
        <v>42</v>
      </c>
      <c r="L439" s="39">
        <v>743636.3</v>
      </c>
      <c r="M439" s="39"/>
      <c r="N439" s="40"/>
      <c r="O439" s="39">
        <v>743636.3</v>
      </c>
      <c r="P439" s="154">
        <v>1.052</v>
      </c>
      <c r="Q439" s="154">
        <v>1.0209999999999999</v>
      </c>
      <c r="R439" s="154">
        <v>1.0349999999999999</v>
      </c>
      <c r="S439" s="154">
        <v>1.0249999999999999</v>
      </c>
      <c r="T439" s="154">
        <v>1.02</v>
      </c>
      <c r="U439" s="154">
        <v>1.03</v>
      </c>
      <c r="V439" s="172">
        <f t="shared" si="22"/>
        <v>890232.97093512013</v>
      </c>
      <c r="W439" s="159">
        <v>1.2</v>
      </c>
      <c r="X439" s="158">
        <f t="shared" si="23"/>
        <v>1068279.5651221441</v>
      </c>
      <c r="Y439" s="181">
        <f t="shared" si="24"/>
        <v>1047.3329069824943</v>
      </c>
      <c r="Z439" s="1"/>
      <c r="BP439" s="33"/>
      <c r="BQ439" s="41" t="s">
        <v>1588</v>
      </c>
      <c r="BR439" s="34"/>
    </row>
    <row r="440" spans="1:70" s="3" customFormat="1" ht="67.5" x14ac:dyDescent="0.25">
      <c r="A440" s="35" t="s">
        <v>865</v>
      </c>
      <c r="B440" s="36" t="s">
        <v>1554</v>
      </c>
      <c r="C440" s="316" t="s">
        <v>2580</v>
      </c>
      <c r="D440" s="316"/>
      <c r="E440" s="316"/>
      <c r="F440" s="35" t="s">
        <v>184</v>
      </c>
      <c r="G440" s="212">
        <v>150</v>
      </c>
      <c r="H440" s="39">
        <v>70.91</v>
      </c>
      <c r="I440" s="39"/>
      <c r="J440" s="39">
        <v>70.91</v>
      </c>
      <c r="K440" s="37" t="s">
        <v>42</v>
      </c>
      <c r="L440" s="39">
        <v>91048.44</v>
      </c>
      <c r="M440" s="39"/>
      <c r="N440" s="40"/>
      <c r="O440" s="39">
        <v>91048.44</v>
      </c>
      <c r="P440" s="154">
        <v>1.052</v>
      </c>
      <c r="Q440" s="154">
        <v>1.0209999999999999</v>
      </c>
      <c r="R440" s="154">
        <v>1.0349999999999999</v>
      </c>
      <c r="S440" s="154">
        <v>1.0249999999999999</v>
      </c>
      <c r="T440" s="154">
        <v>1.02</v>
      </c>
      <c r="U440" s="154">
        <v>1.03</v>
      </c>
      <c r="V440" s="172">
        <f t="shared" si="22"/>
        <v>108997.26551838312</v>
      </c>
      <c r="W440" s="159">
        <v>1.2</v>
      </c>
      <c r="X440" s="158">
        <f t="shared" si="23"/>
        <v>130796.71862205974</v>
      </c>
      <c r="Y440" s="181">
        <f t="shared" si="24"/>
        <v>871.97812414706493</v>
      </c>
      <c r="Z440" s="1"/>
      <c r="BP440" s="33"/>
      <c r="BQ440" s="41" t="s">
        <v>2580</v>
      </c>
      <c r="BR440" s="34"/>
    </row>
    <row r="441" spans="1:70" s="3" customFormat="1" ht="67.5" x14ac:dyDescent="0.25">
      <c r="A441" s="35" t="s">
        <v>869</v>
      </c>
      <c r="B441" s="36" t="s">
        <v>1535</v>
      </c>
      <c r="C441" s="316" t="s">
        <v>1536</v>
      </c>
      <c r="D441" s="316"/>
      <c r="E441" s="316"/>
      <c r="F441" s="35" t="s">
        <v>437</v>
      </c>
      <c r="G441" s="212">
        <v>150</v>
      </c>
      <c r="H441" s="39">
        <v>72.86</v>
      </c>
      <c r="I441" s="39"/>
      <c r="J441" s="39">
        <v>72.86</v>
      </c>
      <c r="K441" s="37" t="s">
        <v>42</v>
      </c>
      <c r="L441" s="39">
        <v>93552.24</v>
      </c>
      <c r="M441" s="39"/>
      <c r="N441" s="40"/>
      <c r="O441" s="39">
        <v>93552.24</v>
      </c>
      <c r="P441" s="154">
        <v>1.052</v>
      </c>
      <c r="Q441" s="154">
        <v>1.0209999999999999</v>
      </c>
      <c r="R441" s="154">
        <v>1.0349999999999999</v>
      </c>
      <c r="S441" s="154">
        <v>1.0249999999999999</v>
      </c>
      <c r="T441" s="154">
        <v>1.02</v>
      </c>
      <c r="U441" s="154">
        <v>1.03</v>
      </c>
      <c r="V441" s="172">
        <f t="shared" si="22"/>
        <v>111994.65189210823</v>
      </c>
      <c r="W441" s="159">
        <v>1.2</v>
      </c>
      <c r="X441" s="158">
        <f t="shared" si="23"/>
        <v>134393.58227052988</v>
      </c>
      <c r="Y441" s="181">
        <f t="shared" si="24"/>
        <v>895.9572151368659</v>
      </c>
      <c r="Z441" s="1"/>
      <c r="BP441" s="33"/>
      <c r="BQ441" s="41" t="s">
        <v>1536</v>
      </c>
      <c r="BR441" s="34"/>
    </row>
    <row r="442" spans="1:70" s="3" customFormat="1" ht="67.5" x14ac:dyDescent="0.25">
      <c r="A442" s="35" t="s">
        <v>1667</v>
      </c>
      <c r="B442" s="36" t="s">
        <v>1542</v>
      </c>
      <c r="C442" s="316" t="s">
        <v>1649</v>
      </c>
      <c r="D442" s="316"/>
      <c r="E442" s="316"/>
      <c r="F442" s="35" t="s">
        <v>184</v>
      </c>
      <c r="G442" s="212">
        <v>10850</v>
      </c>
      <c r="H442" s="39">
        <v>4.17</v>
      </c>
      <c r="I442" s="39"/>
      <c r="J442" s="39">
        <v>4.17</v>
      </c>
      <c r="K442" s="37" t="s">
        <v>42</v>
      </c>
      <c r="L442" s="39">
        <v>387292.92</v>
      </c>
      <c r="M442" s="39"/>
      <c r="N442" s="40"/>
      <c r="O442" s="39">
        <v>387292.92</v>
      </c>
      <c r="P442" s="154">
        <v>1.052</v>
      </c>
      <c r="Q442" s="154">
        <v>1.0209999999999999</v>
      </c>
      <c r="R442" s="154">
        <v>1.0349999999999999</v>
      </c>
      <c r="S442" s="154">
        <v>1.0249999999999999</v>
      </c>
      <c r="T442" s="154">
        <v>1.02</v>
      </c>
      <c r="U442" s="154">
        <v>1.03</v>
      </c>
      <c r="V442" s="172">
        <f t="shared" si="22"/>
        <v>463641.87277266826</v>
      </c>
      <c r="W442" s="159">
        <v>1.2</v>
      </c>
      <c r="X442" s="158">
        <f t="shared" si="23"/>
        <v>556370.24732720188</v>
      </c>
      <c r="Y442" s="181">
        <f t="shared" si="24"/>
        <v>51.278363808958701</v>
      </c>
      <c r="Z442" s="1"/>
      <c r="BP442" s="33"/>
      <c r="BQ442" s="41" t="s">
        <v>1649</v>
      </c>
      <c r="BR442" s="34"/>
    </row>
    <row r="443" spans="1:70" s="3" customFormat="1" ht="67.5" x14ac:dyDescent="0.25">
      <c r="A443" s="35" t="s">
        <v>880</v>
      </c>
      <c r="B443" s="36" t="s">
        <v>1544</v>
      </c>
      <c r="C443" s="316" t="s">
        <v>1650</v>
      </c>
      <c r="D443" s="316"/>
      <c r="E443" s="316"/>
      <c r="F443" s="35" t="s">
        <v>184</v>
      </c>
      <c r="G443" s="212">
        <v>10850</v>
      </c>
      <c r="H443" s="39">
        <v>1.17</v>
      </c>
      <c r="I443" s="39"/>
      <c r="J443" s="39">
        <v>1.17</v>
      </c>
      <c r="K443" s="37" t="s">
        <v>42</v>
      </c>
      <c r="L443" s="39">
        <v>108664.92</v>
      </c>
      <c r="M443" s="39"/>
      <c r="N443" s="40"/>
      <c r="O443" s="39">
        <v>108664.92</v>
      </c>
      <c r="P443" s="154">
        <v>1.052</v>
      </c>
      <c r="Q443" s="154">
        <v>1.0209999999999999</v>
      </c>
      <c r="R443" s="154">
        <v>1.0349999999999999</v>
      </c>
      <c r="S443" s="154">
        <v>1.0249999999999999</v>
      </c>
      <c r="T443" s="154">
        <v>1.02</v>
      </c>
      <c r="U443" s="154">
        <v>1.03</v>
      </c>
      <c r="V443" s="172">
        <f t="shared" si="22"/>
        <v>130086.5686196695</v>
      </c>
      <c r="W443" s="159">
        <v>1.2</v>
      </c>
      <c r="X443" s="158">
        <f t="shared" si="23"/>
        <v>156103.88234360339</v>
      </c>
      <c r="Y443" s="181">
        <f t="shared" si="24"/>
        <v>14.387454593880497</v>
      </c>
      <c r="Z443" s="1"/>
      <c r="BP443" s="33"/>
      <c r="BQ443" s="41" t="s">
        <v>1650</v>
      </c>
      <c r="BR443" s="34"/>
    </row>
    <row r="444" spans="1:70" s="3" customFormat="1" ht="67.5" x14ac:dyDescent="0.25">
      <c r="A444" s="35" t="s">
        <v>1671</v>
      </c>
      <c r="B444" s="36" t="s">
        <v>1546</v>
      </c>
      <c r="C444" s="316" t="s">
        <v>1651</v>
      </c>
      <c r="D444" s="316"/>
      <c r="E444" s="316"/>
      <c r="F444" s="35" t="s">
        <v>184</v>
      </c>
      <c r="G444" s="212">
        <v>10850</v>
      </c>
      <c r="H444" s="39">
        <v>0.34</v>
      </c>
      <c r="I444" s="39"/>
      <c r="J444" s="39">
        <v>0.34</v>
      </c>
      <c r="K444" s="37" t="s">
        <v>42</v>
      </c>
      <c r="L444" s="39">
        <v>31577.84</v>
      </c>
      <c r="M444" s="39"/>
      <c r="N444" s="40"/>
      <c r="O444" s="39">
        <v>31577.84</v>
      </c>
      <c r="P444" s="154">
        <v>1.052</v>
      </c>
      <c r="Q444" s="154">
        <v>1.0209999999999999</v>
      </c>
      <c r="R444" s="154">
        <v>1.0349999999999999</v>
      </c>
      <c r="S444" s="154">
        <v>1.0249999999999999</v>
      </c>
      <c r="T444" s="154">
        <v>1.02</v>
      </c>
      <c r="U444" s="154">
        <v>1.03</v>
      </c>
      <c r="V444" s="172">
        <f t="shared" si="22"/>
        <v>37802.934470673186</v>
      </c>
      <c r="W444" s="159">
        <v>1.2</v>
      </c>
      <c r="X444" s="158">
        <f t="shared" si="23"/>
        <v>45363.521364807821</v>
      </c>
      <c r="Y444" s="181">
        <f t="shared" si="24"/>
        <v>4.1809697110421951</v>
      </c>
      <c r="Z444" s="1"/>
      <c r="BP444" s="33"/>
      <c r="BQ444" s="41" t="s">
        <v>1651</v>
      </c>
      <c r="BR444" s="34"/>
    </row>
    <row r="445" spans="1:70" s="3" customFormat="1" ht="67.5" x14ac:dyDescent="0.25">
      <c r="A445" s="35" t="s">
        <v>893</v>
      </c>
      <c r="B445" s="36" t="s">
        <v>1554</v>
      </c>
      <c r="C445" s="316" t="s">
        <v>1555</v>
      </c>
      <c r="D445" s="316"/>
      <c r="E445" s="316"/>
      <c r="F445" s="35" t="s">
        <v>184</v>
      </c>
      <c r="G445" s="212">
        <v>3868</v>
      </c>
      <c r="H445" s="39">
        <v>4.03</v>
      </c>
      <c r="I445" s="39"/>
      <c r="J445" s="39">
        <v>4.03</v>
      </c>
      <c r="K445" s="37" t="s">
        <v>42</v>
      </c>
      <c r="L445" s="39">
        <v>133433.62</v>
      </c>
      <c r="M445" s="39"/>
      <c r="N445" s="40"/>
      <c r="O445" s="39">
        <v>133433.62</v>
      </c>
      <c r="P445" s="154">
        <v>1.052</v>
      </c>
      <c r="Q445" s="154">
        <v>1.0209999999999999</v>
      </c>
      <c r="R445" s="154">
        <v>1.0349999999999999</v>
      </c>
      <c r="S445" s="154">
        <v>1.0249999999999999</v>
      </c>
      <c r="T445" s="154">
        <v>1.02</v>
      </c>
      <c r="U445" s="154">
        <v>1.03</v>
      </c>
      <c r="V445" s="172">
        <f t="shared" si="22"/>
        <v>159738.04392715608</v>
      </c>
      <c r="W445" s="159">
        <v>1.2</v>
      </c>
      <c r="X445" s="158">
        <f t="shared" si="23"/>
        <v>191685.6527125873</v>
      </c>
      <c r="Y445" s="181">
        <f t="shared" si="24"/>
        <v>49.55678715423663</v>
      </c>
      <c r="Z445" s="1"/>
      <c r="BP445" s="33"/>
      <c r="BQ445" s="41" t="s">
        <v>1555</v>
      </c>
      <c r="BR445" s="34"/>
    </row>
    <row r="446" spans="1:70" s="3" customFormat="1" ht="67.5" x14ac:dyDescent="0.25">
      <c r="A446" s="35" t="s">
        <v>900</v>
      </c>
      <c r="B446" s="36" t="s">
        <v>1544</v>
      </c>
      <c r="C446" s="316" t="s">
        <v>1556</v>
      </c>
      <c r="D446" s="316"/>
      <c r="E446" s="316"/>
      <c r="F446" s="35" t="s">
        <v>184</v>
      </c>
      <c r="G446" s="212">
        <v>3868</v>
      </c>
      <c r="H446" s="39">
        <v>2.73</v>
      </c>
      <c r="I446" s="39"/>
      <c r="J446" s="39">
        <v>2.73</v>
      </c>
      <c r="K446" s="37" t="s">
        <v>42</v>
      </c>
      <c r="L446" s="39">
        <v>90390.52</v>
      </c>
      <c r="M446" s="39"/>
      <c r="N446" s="40"/>
      <c r="O446" s="39">
        <v>90390.52</v>
      </c>
      <c r="P446" s="154">
        <v>1.052</v>
      </c>
      <c r="Q446" s="154">
        <v>1.0209999999999999</v>
      </c>
      <c r="R446" s="154">
        <v>1.0349999999999999</v>
      </c>
      <c r="S446" s="154">
        <v>1.0249999999999999</v>
      </c>
      <c r="T446" s="154">
        <v>1.02</v>
      </c>
      <c r="U446" s="154">
        <v>1.03</v>
      </c>
      <c r="V446" s="172">
        <f t="shared" si="22"/>
        <v>108209.64652205705</v>
      </c>
      <c r="W446" s="159">
        <v>1.2</v>
      </c>
      <c r="X446" s="158">
        <f t="shared" si="23"/>
        <v>129851.57582646846</v>
      </c>
      <c r="Y446" s="181">
        <f t="shared" si="24"/>
        <v>33.570727979955649</v>
      </c>
      <c r="Z446" s="1"/>
      <c r="BP446" s="33"/>
      <c r="BQ446" s="41" t="s">
        <v>1556</v>
      </c>
      <c r="BR446" s="34"/>
    </row>
    <row r="447" spans="1:70" s="3" customFormat="1" ht="67.5" x14ac:dyDescent="0.25">
      <c r="A447" s="35" t="s">
        <v>1678</v>
      </c>
      <c r="B447" s="36" t="s">
        <v>1523</v>
      </c>
      <c r="C447" s="316" t="s">
        <v>1524</v>
      </c>
      <c r="D447" s="316"/>
      <c r="E447" s="316"/>
      <c r="F447" s="35" t="s">
        <v>238</v>
      </c>
      <c r="G447" s="212">
        <v>1</v>
      </c>
      <c r="H447" s="39" t="s">
        <v>1525</v>
      </c>
      <c r="I447" s="39" t="s">
        <v>1526</v>
      </c>
      <c r="J447" s="39">
        <v>603.04999999999995</v>
      </c>
      <c r="K447" s="37" t="s">
        <v>42</v>
      </c>
      <c r="L447" s="39">
        <v>20280.88</v>
      </c>
      <c r="M447" s="39">
        <v>12824.17</v>
      </c>
      <c r="N447" s="40" t="s">
        <v>3656</v>
      </c>
      <c r="O447" s="39">
        <v>5162.1099999999997</v>
      </c>
      <c r="P447" s="154">
        <v>1.052</v>
      </c>
      <c r="Q447" s="154">
        <v>1.0209999999999999</v>
      </c>
      <c r="R447" s="154">
        <v>1.0349999999999999</v>
      </c>
      <c r="S447" s="154">
        <v>1.0249999999999999</v>
      </c>
      <c r="T447" s="154">
        <v>1.02</v>
      </c>
      <c r="U447" s="154">
        <v>1.03</v>
      </c>
      <c r="V447" s="172">
        <f t="shared" si="22"/>
        <v>6179.7420615345036</v>
      </c>
      <c r="W447" s="159">
        <v>1.2</v>
      </c>
      <c r="X447" s="158">
        <f t="shared" si="23"/>
        <v>7415.6904738414041</v>
      </c>
      <c r="Y447" s="181">
        <f t="shared" si="24"/>
        <v>7415.6904738414041</v>
      </c>
      <c r="Z447" s="1"/>
      <c r="BP447" s="33"/>
      <c r="BQ447" s="41" t="s">
        <v>1524</v>
      </c>
      <c r="BR447" s="34"/>
    </row>
    <row r="448" spans="1:70" s="3" customFormat="1" ht="18.75" x14ac:dyDescent="0.25">
      <c r="A448" s="42"/>
      <c r="B448" s="43"/>
      <c r="C448" s="44" t="s">
        <v>3225</v>
      </c>
      <c r="D448" s="45"/>
      <c r="E448" s="45"/>
      <c r="F448" s="45"/>
      <c r="G448" s="206"/>
      <c r="H448" s="45"/>
      <c r="I448" s="45"/>
      <c r="J448" s="45"/>
      <c r="K448" s="45"/>
      <c r="L448" s="45"/>
      <c r="M448" s="45"/>
      <c r="N448" s="45"/>
      <c r="O448" s="46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P448" s="33"/>
      <c r="BQ448" s="41"/>
      <c r="BR448" s="34"/>
    </row>
    <row r="449" spans="1:70" s="3" customFormat="1" ht="18.75" x14ac:dyDescent="0.25">
      <c r="A449" s="47"/>
      <c r="B449" s="48"/>
      <c r="C449" s="48"/>
      <c r="D449" s="48"/>
      <c r="E449" s="49" t="s">
        <v>3657</v>
      </c>
      <c r="F449" s="49"/>
      <c r="G449" s="213"/>
      <c r="H449" s="51"/>
      <c r="I449" s="17"/>
      <c r="J449" s="17"/>
      <c r="K449" s="17"/>
      <c r="L449" s="52">
        <v>12550.53</v>
      </c>
      <c r="M449" s="53"/>
      <c r="N449" s="53"/>
      <c r="O449" s="54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P449" s="33"/>
      <c r="BQ449" s="41"/>
      <c r="BR449" s="34"/>
    </row>
    <row r="450" spans="1:70" s="3" customFormat="1" ht="18.75" x14ac:dyDescent="0.25">
      <c r="A450" s="47"/>
      <c r="B450" s="48"/>
      <c r="C450" s="48"/>
      <c r="D450" s="48"/>
      <c r="E450" s="49" t="s">
        <v>3658</v>
      </c>
      <c r="F450" s="49"/>
      <c r="G450" s="213"/>
      <c r="H450" s="51"/>
      <c r="I450" s="17"/>
      <c r="J450" s="17"/>
      <c r="K450" s="17"/>
      <c r="L450" s="52">
        <v>6598.73</v>
      </c>
      <c r="M450" s="53"/>
      <c r="N450" s="53"/>
      <c r="O450" s="54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P450" s="33"/>
      <c r="BQ450" s="41"/>
      <c r="BR450" s="34"/>
    </row>
    <row r="451" spans="1:70" s="3" customFormat="1" ht="18.75" x14ac:dyDescent="0.25">
      <c r="A451" s="47"/>
      <c r="B451" s="48"/>
      <c r="C451" s="48"/>
      <c r="D451" s="48"/>
      <c r="E451" s="49" t="s">
        <v>47</v>
      </c>
      <c r="F451" s="49"/>
      <c r="G451" s="213"/>
      <c r="H451" s="51"/>
      <c r="I451" s="17"/>
      <c r="J451" s="17"/>
      <c r="K451" s="17"/>
      <c r="L451" s="52">
        <v>39430.14</v>
      </c>
      <c r="M451" s="53"/>
      <c r="N451" s="53"/>
      <c r="O451" s="54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P451" s="33"/>
      <c r="BQ451" s="41"/>
      <c r="BR451" s="34"/>
    </row>
    <row r="452" spans="1:70" s="3" customFormat="1" ht="67.5" x14ac:dyDescent="0.25">
      <c r="A452" s="35" t="s">
        <v>907</v>
      </c>
      <c r="B452" s="36" t="s">
        <v>2045</v>
      </c>
      <c r="C452" s="316" t="s">
        <v>3659</v>
      </c>
      <c r="D452" s="316"/>
      <c r="E452" s="316"/>
      <c r="F452" s="35" t="s">
        <v>265</v>
      </c>
      <c r="G452" s="212">
        <v>103</v>
      </c>
      <c r="H452" s="39">
        <v>360.65</v>
      </c>
      <c r="I452" s="39"/>
      <c r="J452" s="39">
        <v>360.65</v>
      </c>
      <c r="K452" s="37" t="s">
        <v>42</v>
      </c>
      <c r="L452" s="39">
        <v>317977.89</v>
      </c>
      <c r="M452" s="39"/>
      <c r="N452" s="40"/>
      <c r="O452" s="39">
        <v>317977.89</v>
      </c>
      <c r="P452" s="154">
        <v>1.052</v>
      </c>
      <c r="Q452" s="154">
        <v>1.0209999999999999</v>
      </c>
      <c r="R452" s="154">
        <v>1.0349999999999999</v>
      </c>
      <c r="S452" s="154">
        <v>1.0249999999999999</v>
      </c>
      <c r="T452" s="154">
        <v>1.02</v>
      </c>
      <c r="U452" s="154">
        <v>1.03</v>
      </c>
      <c r="V452" s="172">
        <f t="shared" si="22"/>
        <v>380662.43095768831</v>
      </c>
      <c r="W452" s="159">
        <v>1.2</v>
      </c>
      <c r="X452" s="158">
        <f t="shared" si="23"/>
        <v>456794.91714922595</v>
      </c>
      <c r="Y452" s="181">
        <f t="shared" si="24"/>
        <v>4434.9021082449117</v>
      </c>
      <c r="Z452" s="1"/>
      <c r="BP452" s="33"/>
      <c r="BQ452" s="41" t="s">
        <v>3659</v>
      </c>
      <c r="BR452" s="34"/>
    </row>
    <row r="453" spans="1:70" s="3" customFormat="1" ht="18.75" x14ac:dyDescent="0.25">
      <c r="A453" s="42"/>
      <c r="B453" s="43"/>
      <c r="C453" s="44" t="s">
        <v>3398</v>
      </c>
      <c r="D453" s="45"/>
      <c r="E453" s="45"/>
      <c r="F453" s="45"/>
      <c r="G453" s="206"/>
      <c r="H453" s="45"/>
      <c r="I453" s="45"/>
      <c r="J453" s="45"/>
      <c r="K453" s="45"/>
      <c r="L453" s="45"/>
      <c r="M453" s="45"/>
      <c r="N453" s="45"/>
      <c r="O453" s="46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P453" s="33"/>
      <c r="BQ453" s="41"/>
      <c r="BR453" s="34"/>
    </row>
    <row r="454" spans="1:70" s="3" customFormat="1" ht="67.5" x14ac:dyDescent="0.25">
      <c r="A454" s="35" t="s">
        <v>1680</v>
      </c>
      <c r="B454" s="36" t="s">
        <v>1537</v>
      </c>
      <c r="C454" s="316" t="s">
        <v>3660</v>
      </c>
      <c r="D454" s="316"/>
      <c r="E454" s="316"/>
      <c r="F454" s="35" t="s">
        <v>437</v>
      </c>
      <c r="G454" s="212">
        <v>200</v>
      </c>
      <c r="H454" s="39">
        <v>3.26</v>
      </c>
      <c r="I454" s="39"/>
      <c r="J454" s="39">
        <v>3.26</v>
      </c>
      <c r="K454" s="37" t="s">
        <v>42</v>
      </c>
      <c r="L454" s="39">
        <v>5581.12</v>
      </c>
      <c r="M454" s="39"/>
      <c r="N454" s="40"/>
      <c r="O454" s="39">
        <v>5581.12</v>
      </c>
      <c r="P454" s="154">
        <v>1.052</v>
      </c>
      <c r="Q454" s="154">
        <v>1.0209999999999999</v>
      </c>
      <c r="R454" s="154">
        <v>1.0349999999999999</v>
      </c>
      <c r="S454" s="154">
        <v>1.0249999999999999</v>
      </c>
      <c r="T454" s="154">
        <v>1.02</v>
      </c>
      <c r="U454" s="154">
        <v>1.03</v>
      </c>
      <c r="V454" s="172">
        <f t="shared" si="22"/>
        <v>6681.3535578419405</v>
      </c>
      <c r="W454" s="159">
        <v>1.2</v>
      </c>
      <c r="X454" s="158">
        <f t="shared" si="23"/>
        <v>8017.6242694103285</v>
      </c>
      <c r="Y454" s="181">
        <f t="shared" si="24"/>
        <v>40.08812134705164</v>
      </c>
      <c r="Z454" s="1"/>
      <c r="BP454" s="33"/>
      <c r="BQ454" s="41" t="s">
        <v>3660</v>
      </c>
      <c r="BR454" s="34"/>
    </row>
    <row r="455" spans="1:70" s="3" customFormat="1" ht="67.5" x14ac:dyDescent="0.25">
      <c r="A455" s="35" t="s">
        <v>919</v>
      </c>
      <c r="B455" s="36" t="s">
        <v>1523</v>
      </c>
      <c r="C455" s="316" t="s">
        <v>1524</v>
      </c>
      <c r="D455" s="316"/>
      <c r="E455" s="316"/>
      <c r="F455" s="35" t="s">
        <v>238</v>
      </c>
      <c r="G455" s="212">
        <v>15</v>
      </c>
      <c r="H455" s="39" t="s">
        <v>1525</v>
      </c>
      <c r="I455" s="39" t="s">
        <v>1526</v>
      </c>
      <c r="J455" s="39">
        <v>603.04999999999995</v>
      </c>
      <c r="K455" s="37" t="s">
        <v>42</v>
      </c>
      <c r="L455" s="39">
        <v>304213.08</v>
      </c>
      <c r="M455" s="39">
        <v>192362.49</v>
      </c>
      <c r="N455" s="40" t="s">
        <v>3661</v>
      </c>
      <c r="O455" s="39">
        <v>77431.62</v>
      </c>
      <c r="P455" s="154">
        <v>1.052</v>
      </c>
      <c r="Q455" s="154">
        <v>1.0209999999999999</v>
      </c>
      <c r="R455" s="154">
        <v>1.0349999999999999</v>
      </c>
      <c r="S455" s="154">
        <v>1.0249999999999999</v>
      </c>
      <c r="T455" s="154">
        <v>1.02</v>
      </c>
      <c r="U455" s="154">
        <v>1.03</v>
      </c>
      <c r="V455" s="172">
        <f t="shared" si="22"/>
        <v>92696.095008970427</v>
      </c>
      <c r="W455" s="159">
        <v>1.2</v>
      </c>
      <c r="X455" s="158">
        <f t="shared" si="23"/>
        <v>111235.31401076452</v>
      </c>
      <c r="Y455" s="181">
        <f t="shared" si="24"/>
        <v>7415.6876007176343</v>
      </c>
      <c r="Z455" s="1"/>
      <c r="BP455" s="33"/>
      <c r="BQ455" s="41" t="s">
        <v>1524</v>
      </c>
      <c r="BR455" s="34"/>
    </row>
    <row r="456" spans="1:70" s="3" customFormat="1" ht="18.75" x14ac:dyDescent="0.25">
      <c r="A456" s="42"/>
      <c r="B456" s="43"/>
      <c r="C456" s="44" t="s">
        <v>3273</v>
      </c>
      <c r="D456" s="45"/>
      <c r="E456" s="45"/>
      <c r="F456" s="45"/>
      <c r="G456" s="206"/>
      <c r="H456" s="45"/>
      <c r="I456" s="45"/>
      <c r="J456" s="45"/>
      <c r="K456" s="45"/>
      <c r="L456" s="45"/>
      <c r="M456" s="45"/>
      <c r="N456" s="45"/>
      <c r="O456" s="46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P456" s="33"/>
      <c r="BQ456" s="41"/>
      <c r="BR456" s="34"/>
    </row>
    <row r="457" spans="1:70" s="3" customFormat="1" ht="18.75" x14ac:dyDescent="0.25">
      <c r="A457" s="47"/>
      <c r="B457" s="48"/>
      <c r="C457" s="48"/>
      <c r="D457" s="48"/>
      <c r="E457" s="49" t="s">
        <v>3662</v>
      </c>
      <c r="F457" s="49"/>
      <c r="G457" s="213"/>
      <c r="H457" s="51"/>
      <c r="I457" s="17"/>
      <c r="J457" s="17"/>
      <c r="K457" s="17"/>
      <c r="L457" s="52">
        <v>188257.88</v>
      </c>
      <c r="M457" s="53"/>
      <c r="N457" s="53"/>
      <c r="O457" s="54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P457" s="33"/>
      <c r="BQ457" s="41"/>
      <c r="BR457" s="34"/>
    </row>
    <row r="458" spans="1:70" s="3" customFormat="1" ht="18.75" x14ac:dyDescent="0.25">
      <c r="A458" s="47"/>
      <c r="B458" s="48"/>
      <c r="C458" s="48"/>
      <c r="D458" s="48"/>
      <c r="E458" s="49" t="s">
        <v>3663</v>
      </c>
      <c r="F458" s="49"/>
      <c r="G458" s="213"/>
      <c r="H458" s="51"/>
      <c r="I458" s="17"/>
      <c r="J458" s="17"/>
      <c r="K458" s="17"/>
      <c r="L458" s="52">
        <v>98980.95</v>
      </c>
      <c r="M458" s="53"/>
      <c r="N458" s="53"/>
      <c r="O458" s="54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P458" s="33"/>
      <c r="BQ458" s="41"/>
      <c r="BR458" s="34"/>
    </row>
    <row r="459" spans="1:70" s="3" customFormat="1" ht="18.75" x14ac:dyDescent="0.25">
      <c r="A459" s="47"/>
      <c r="B459" s="48"/>
      <c r="C459" s="48"/>
      <c r="D459" s="48"/>
      <c r="E459" s="49" t="s">
        <v>47</v>
      </c>
      <c r="F459" s="49"/>
      <c r="G459" s="213"/>
      <c r="H459" s="51"/>
      <c r="I459" s="17"/>
      <c r="J459" s="17"/>
      <c r="K459" s="17"/>
      <c r="L459" s="52">
        <v>591451.91</v>
      </c>
      <c r="M459" s="53"/>
      <c r="N459" s="53"/>
      <c r="O459" s="54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BP459" s="33"/>
      <c r="BQ459" s="41"/>
      <c r="BR459" s="34"/>
    </row>
    <row r="460" spans="1:70" s="3" customFormat="1" ht="67.5" x14ac:dyDescent="0.25">
      <c r="A460" s="35" t="s">
        <v>923</v>
      </c>
      <c r="B460" s="36" t="s">
        <v>2045</v>
      </c>
      <c r="C460" s="316" t="s">
        <v>2585</v>
      </c>
      <c r="D460" s="316"/>
      <c r="E460" s="316"/>
      <c r="F460" s="35" t="s">
        <v>265</v>
      </c>
      <c r="G460" s="212">
        <v>1545</v>
      </c>
      <c r="H460" s="39">
        <v>253.71</v>
      </c>
      <c r="I460" s="39"/>
      <c r="J460" s="39">
        <v>253.71</v>
      </c>
      <c r="K460" s="37" t="s">
        <v>42</v>
      </c>
      <c r="L460" s="39">
        <v>3355365.49</v>
      </c>
      <c r="M460" s="39"/>
      <c r="N460" s="40"/>
      <c r="O460" s="39">
        <v>3355365.49</v>
      </c>
      <c r="P460" s="154">
        <v>1.052</v>
      </c>
      <c r="Q460" s="154">
        <v>1.0209999999999999</v>
      </c>
      <c r="R460" s="154">
        <v>1.0349999999999999</v>
      </c>
      <c r="S460" s="154">
        <v>1.0249999999999999</v>
      </c>
      <c r="T460" s="154">
        <v>1.02</v>
      </c>
      <c r="U460" s="154">
        <v>1.03</v>
      </c>
      <c r="V460" s="172">
        <f t="shared" si="22"/>
        <v>4016825.1452166531</v>
      </c>
      <c r="W460" s="159">
        <v>1.2</v>
      </c>
      <c r="X460" s="158">
        <f t="shared" si="23"/>
        <v>4820190.1742599839</v>
      </c>
      <c r="Y460" s="181">
        <f t="shared" si="24"/>
        <v>3119.8641904595365</v>
      </c>
      <c r="Z460" s="1"/>
      <c r="BP460" s="33"/>
      <c r="BQ460" s="41" t="s">
        <v>2585</v>
      </c>
      <c r="BR460" s="34"/>
    </row>
    <row r="461" spans="1:70" s="3" customFormat="1" ht="18.75" x14ac:dyDescent="0.25">
      <c r="A461" s="42"/>
      <c r="B461" s="43"/>
      <c r="C461" s="44" t="s">
        <v>3277</v>
      </c>
      <c r="D461" s="45"/>
      <c r="E461" s="45"/>
      <c r="F461" s="45"/>
      <c r="G461" s="206"/>
      <c r="H461" s="45"/>
      <c r="I461" s="45"/>
      <c r="J461" s="45"/>
      <c r="K461" s="45"/>
      <c r="L461" s="45"/>
      <c r="M461" s="45"/>
      <c r="N461" s="45"/>
      <c r="O461" s="46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P461" s="33"/>
      <c r="BQ461" s="41"/>
      <c r="BR461" s="34"/>
    </row>
    <row r="462" spans="1:70" s="3" customFormat="1" ht="67.5" x14ac:dyDescent="0.25">
      <c r="A462" s="35" t="s">
        <v>1694</v>
      </c>
      <c r="B462" s="36" t="s">
        <v>1537</v>
      </c>
      <c r="C462" s="316" t="s">
        <v>3603</v>
      </c>
      <c r="D462" s="316"/>
      <c r="E462" s="316"/>
      <c r="F462" s="35" t="s">
        <v>437</v>
      </c>
      <c r="G462" s="212">
        <v>3000</v>
      </c>
      <c r="H462" s="39">
        <v>2.96</v>
      </c>
      <c r="I462" s="39"/>
      <c r="J462" s="39">
        <v>2.96</v>
      </c>
      <c r="K462" s="37" t="s">
        <v>42</v>
      </c>
      <c r="L462" s="39">
        <v>76012.800000000003</v>
      </c>
      <c r="M462" s="39"/>
      <c r="N462" s="40"/>
      <c r="O462" s="39">
        <v>76012.800000000003</v>
      </c>
      <c r="P462" s="154">
        <v>1.052</v>
      </c>
      <c r="Q462" s="154">
        <v>1.0209999999999999</v>
      </c>
      <c r="R462" s="154">
        <v>1.0349999999999999</v>
      </c>
      <c r="S462" s="154">
        <v>1.0249999999999999</v>
      </c>
      <c r="T462" s="154">
        <v>1.02</v>
      </c>
      <c r="U462" s="154">
        <v>1.03</v>
      </c>
      <c r="V462" s="172">
        <f t="shared" si="22"/>
        <v>90997.576063859553</v>
      </c>
      <c r="W462" s="159">
        <v>1.2</v>
      </c>
      <c r="X462" s="158">
        <f t="shared" si="23"/>
        <v>109197.09127663146</v>
      </c>
      <c r="Y462" s="181">
        <f t="shared" si="24"/>
        <v>36.39903042554382</v>
      </c>
      <c r="Z462" s="1"/>
      <c r="BP462" s="33"/>
      <c r="BQ462" s="41" t="s">
        <v>3603</v>
      </c>
      <c r="BR462" s="34"/>
    </row>
    <row r="463" spans="1:70" s="3" customFormat="1" ht="67.5" x14ac:dyDescent="0.25">
      <c r="A463" s="35" t="s">
        <v>930</v>
      </c>
      <c r="B463" s="36" t="s">
        <v>1523</v>
      </c>
      <c r="C463" s="316" t="s">
        <v>1524</v>
      </c>
      <c r="D463" s="316"/>
      <c r="E463" s="316"/>
      <c r="F463" s="35" t="s">
        <v>238</v>
      </c>
      <c r="G463" s="212">
        <v>6</v>
      </c>
      <c r="H463" s="39" t="s">
        <v>1525</v>
      </c>
      <c r="I463" s="39" t="s">
        <v>1526</v>
      </c>
      <c r="J463" s="39">
        <v>603.04999999999995</v>
      </c>
      <c r="K463" s="37" t="s">
        <v>42</v>
      </c>
      <c r="L463" s="39">
        <v>121685.24</v>
      </c>
      <c r="M463" s="39">
        <v>76945</v>
      </c>
      <c r="N463" s="40" t="s">
        <v>3664</v>
      </c>
      <c r="O463" s="39">
        <v>30972.65</v>
      </c>
      <c r="P463" s="154">
        <v>1.052</v>
      </c>
      <c r="Q463" s="154">
        <v>1.0209999999999999</v>
      </c>
      <c r="R463" s="154">
        <v>1.0349999999999999</v>
      </c>
      <c r="S463" s="154">
        <v>1.0249999999999999</v>
      </c>
      <c r="T463" s="154">
        <v>1.02</v>
      </c>
      <c r="U463" s="154">
        <v>1.03</v>
      </c>
      <c r="V463" s="172">
        <f t="shared" si="22"/>
        <v>37078.440397857987</v>
      </c>
      <c r="W463" s="159">
        <v>1.2</v>
      </c>
      <c r="X463" s="158">
        <f t="shared" si="23"/>
        <v>44494.128477429585</v>
      </c>
      <c r="Y463" s="181">
        <f t="shared" si="24"/>
        <v>7415.6880795715979</v>
      </c>
      <c r="Z463" s="1"/>
      <c r="BP463" s="33"/>
      <c r="BQ463" s="41" t="s">
        <v>1524</v>
      </c>
      <c r="BR463" s="34"/>
    </row>
    <row r="464" spans="1:70" s="3" customFormat="1" ht="18.75" x14ac:dyDescent="0.25">
      <c r="A464" s="42"/>
      <c r="B464" s="43"/>
      <c r="C464" s="44" t="s">
        <v>3665</v>
      </c>
      <c r="D464" s="45"/>
      <c r="E464" s="45"/>
      <c r="F464" s="45"/>
      <c r="G464" s="206"/>
      <c r="H464" s="45"/>
      <c r="I464" s="45"/>
      <c r="J464" s="45"/>
      <c r="K464" s="45"/>
      <c r="L464" s="45"/>
      <c r="M464" s="45"/>
      <c r="N464" s="45"/>
      <c r="O464" s="46"/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P464" s="33"/>
      <c r="BQ464" s="41"/>
      <c r="BR464" s="34"/>
    </row>
    <row r="465" spans="1:70" s="3" customFormat="1" ht="18.75" x14ac:dyDescent="0.25">
      <c r="A465" s="47"/>
      <c r="B465" s="48"/>
      <c r="C465" s="48"/>
      <c r="D465" s="48"/>
      <c r="E465" s="49" t="s">
        <v>3666</v>
      </c>
      <c r="F465" s="49"/>
      <c r="G465" s="213"/>
      <c r="H465" s="51"/>
      <c r="I465" s="17"/>
      <c r="J465" s="17"/>
      <c r="K465" s="17"/>
      <c r="L465" s="52">
        <v>75303.16</v>
      </c>
      <c r="M465" s="53"/>
      <c r="N465" s="53"/>
      <c r="O465" s="54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P465" s="33"/>
      <c r="BQ465" s="41"/>
      <c r="BR465" s="34"/>
    </row>
    <row r="466" spans="1:70" s="3" customFormat="1" ht="18.75" x14ac:dyDescent="0.25">
      <c r="A466" s="47"/>
      <c r="B466" s="48"/>
      <c r="C466" s="48"/>
      <c r="D466" s="48"/>
      <c r="E466" s="49" t="s">
        <v>3667</v>
      </c>
      <c r="F466" s="49"/>
      <c r="G466" s="213"/>
      <c r="H466" s="51"/>
      <c r="I466" s="17"/>
      <c r="J466" s="17"/>
      <c r="K466" s="17"/>
      <c r="L466" s="52">
        <v>39592.379999999997</v>
      </c>
      <c r="M466" s="53"/>
      <c r="N466" s="53"/>
      <c r="O466" s="54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P466" s="33"/>
      <c r="BQ466" s="41"/>
      <c r="BR466" s="34"/>
    </row>
    <row r="467" spans="1:70" s="3" customFormat="1" ht="18.75" x14ac:dyDescent="0.25">
      <c r="A467" s="47"/>
      <c r="B467" s="48"/>
      <c r="C467" s="48"/>
      <c r="D467" s="48"/>
      <c r="E467" s="49" t="s">
        <v>47</v>
      </c>
      <c r="F467" s="49"/>
      <c r="G467" s="213"/>
      <c r="H467" s="51"/>
      <c r="I467" s="17"/>
      <c r="J467" s="17"/>
      <c r="K467" s="17"/>
      <c r="L467" s="52">
        <v>236580.78</v>
      </c>
      <c r="M467" s="53"/>
      <c r="N467" s="53"/>
      <c r="O467" s="54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P467" s="33"/>
      <c r="BQ467" s="41"/>
      <c r="BR467" s="34"/>
    </row>
    <row r="468" spans="1:70" s="3" customFormat="1" ht="67.5" x14ac:dyDescent="0.25">
      <c r="A468" s="35" t="s">
        <v>932</v>
      </c>
      <c r="B468" s="36" t="s">
        <v>2045</v>
      </c>
      <c r="C468" s="316" t="s">
        <v>3076</v>
      </c>
      <c r="D468" s="316"/>
      <c r="E468" s="316"/>
      <c r="F468" s="35" t="s">
        <v>265</v>
      </c>
      <c r="G468" s="212">
        <v>600</v>
      </c>
      <c r="H468" s="39">
        <v>189.06</v>
      </c>
      <c r="I468" s="39"/>
      <c r="J468" s="39">
        <v>189.06</v>
      </c>
      <c r="K468" s="37" t="s">
        <v>42</v>
      </c>
      <c r="L468" s="39">
        <v>971012.16</v>
      </c>
      <c r="M468" s="39"/>
      <c r="N468" s="40"/>
      <c r="O468" s="39">
        <v>971012.16</v>
      </c>
      <c r="P468" s="154">
        <v>1.052</v>
      </c>
      <c r="Q468" s="154">
        <v>1.0209999999999999</v>
      </c>
      <c r="R468" s="154">
        <v>1.0349999999999999</v>
      </c>
      <c r="S468" s="154">
        <v>1.0249999999999999</v>
      </c>
      <c r="T468" s="154">
        <v>1.02</v>
      </c>
      <c r="U468" s="154">
        <v>1.03</v>
      </c>
      <c r="V468" s="172">
        <f t="shared" si="22"/>
        <v>1162432.5493671142</v>
      </c>
      <c r="W468" s="159">
        <v>1.2</v>
      </c>
      <c r="X468" s="158">
        <f t="shared" si="23"/>
        <v>1394919.059240537</v>
      </c>
      <c r="Y468" s="181">
        <f t="shared" si="24"/>
        <v>2324.8650987342285</v>
      </c>
      <c r="Z468" s="1"/>
      <c r="BP468" s="33"/>
      <c r="BQ468" s="41" t="s">
        <v>3076</v>
      </c>
      <c r="BR468" s="34"/>
    </row>
    <row r="469" spans="1:70" s="3" customFormat="1" ht="67.5" x14ac:dyDescent="0.25">
      <c r="A469" s="35" t="s">
        <v>934</v>
      </c>
      <c r="B469" s="36" t="s">
        <v>1539</v>
      </c>
      <c r="C469" s="316" t="s">
        <v>1540</v>
      </c>
      <c r="D469" s="316"/>
      <c r="E469" s="316"/>
      <c r="F469" s="35" t="s">
        <v>1541</v>
      </c>
      <c r="G469" s="212">
        <v>60</v>
      </c>
      <c r="H469" s="39">
        <v>1.57</v>
      </c>
      <c r="I469" s="39"/>
      <c r="J469" s="39">
        <v>1.57</v>
      </c>
      <c r="K469" s="37" t="s">
        <v>42</v>
      </c>
      <c r="L469" s="39">
        <v>806.35</v>
      </c>
      <c r="M469" s="39"/>
      <c r="N469" s="40"/>
      <c r="O469" s="39">
        <v>806.35</v>
      </c>
      <c r="P469" s="154">
        <v>1.052</v>
      </c>
      <c r="Q469" s="154">
        <v>1.0209999999999999</v>
      </c>
      <c r="R469" s="154">
        <v>1.0349999999999999</v>
      </c>
      <c r="S469" s="154">
        <v>1.0249999999999999</v>
      </c>
      <c r="T469" s="154">
        <v>1.02</v>
      </c>
      <c r="U469" s="154">
        <v>1.03</v>
      </c>
      <c r="V469" s="172">
        <f t="shared" si="22"/>
        <v>965.30973019140401</v>
      </c>
      <c r="W469" s="159">
        <v>1.2</v>
      </c>
      <c r="X469" s="158">
        <f t="shared" si="23"/>
        <v>1158.3716762296847</v>
      </c>
      <c r="Y469" s="181">
        <f t="shared" si="24"/>
        <v>19.306194603828079</v>
      </c>
      <c r="Z469" s="1"/>
      <c r="BP469" s="33"/>
      <c r="BQ469" s="41" t="s">
        <v>1540</v>
      </c>
      <c r="BR469" s="34"/>
    </row>
    <row r="470" spans="1:70" s="3" customFormat="1" ht="67.5" x14ac:dyDescent="0.25">
      <c r="A470" s="35" t="s">
        <v>936</v>
      </c>
      <c r="B470" s="36" t="s">
        <v>1537</v>
      </c>
      <c r="C470" s="316" t="s">
        <v>2542</v>
      </c>
      <c r="D470" s="316"/>
      <c r="E470" s="316"/>
      <c r="F470" s="35" t="s">
        <v>437</v>
      </c>
      <c r="G470" s="212">
        <v>1200</v>
      </c>
      <c r="H470" s="39">
        <v>2.96</v>
      </c>
      <c r="I470" s="39"/>
      <c r="J470" s="39">
        <v>2.96</v>
      </c>
      <c r="K470" s="37" t="s">
        <v>42</v>
      </c>
      <c r="L470" s="39">
        <v>30405.119999999999</v>
      </c>
      <c r="M470" s="39"/>
      <c r="N470" s="40"/>
      <c r="O470" s="39">
        <v>30405.119999999999</v>
      </c>
      <c r="P470" s="154">
        <v>1.052</v>
      </c>
      <c r="Q470" s="154">
        <v>1.0209999999999999</v>
      </c>
      <c r="R470" s="154">
        <v>1.0349999999999999</v>
      </c>
      <c r="S470" s="154">
        <v>1.0249999999999999</v>
      </c>
      <c r="T470" s="154">
        <v>1.02</v>
      </c>
      <c r="U470" s="154">
        <v>1.03</v>
      </c>
      <c r="V470" s="172">
        <f t="shared" si="22"/>
        <v>36399.030425543817</v>
      </c>
      <c r="W470" s="159">
        <v>1.2</v>
      </c>
      <c r="X470" s="158">
        <f t="shared" si="23"/>
        <v>43678.836510652582</v>
      </c>
      <c r="Y470" s="181">
        <f t="shared" si="24"/>
        <v>36.39903042554382</v>
      </c>
      <c r="Z470" s="1"/>
      <c r="BP470" s="33"/>
      <c r="BQ470" s="41" t="s">
        <v>2542</v>
      </c>
      <c r="BR470" s="34"/>
    </row>
    <row r="471" spans="1:70" s="3" customFormat="1" ht="67.5" x14ac:dyDescent="0.25">
      <c r="A471" s="35" t="s">
        <v>1712</v>
      </c>
      <c r="B471" s="36" t="s">
        <v>1507</v>
      </c>
      <c r="C471" s="316" t="s">
        <v>1550</v>
      </c>
      <c r="D471" s="316"/>
      <c r="E471" s="316"/>
      <c r="F471" s="35" t="s">
        <v>437</v>
      </c>
      <c r="G471" s="212">
        <v>8800</v>
      </c>
      <c r="H471" s="39">
        <v>1.67</v>
      </c>
      <c r="I471" s="39"/>
      <c r="J471" s="39">
        <v>1.67</v>
      </c>
      <c r="K471" s="37" t="s">
        <v>42</v>
      </c>
      <c r="L471" s="39">
        <v>125797.75999999999</v>
      </c>
      <c r="M471" s="39"/>
      <c r="N471" s="40"/>
      <c r="O471" s="39">
        <v>125797.75999999999</v>
      </c>
      <c r="P471" s="154">
        <v>1.052</v>
      </c>
      <c r="Q471" s="154">
        <v>1.0209999999999999</v>
      </c>
      <c r="R471" s="154">
        <v>1.0349999999999999</v>
      </c>
      <c r="S471" s="154">
        <v>1.0249999999999999</v>
      </c>
      <c r="T471" s="154">
        <v>1.02</v>
      </c>
      <c r="U471" s="154">
        <v>1.03</v>
      </c>
      <c r="V471" s="172">
        <f t="shared" si="22"/>
        <v>150596.88939577478</v>
      </c>
      <c r="W471" s="159">
        <v>1.2</v>
      </c>
      <c r="X471" s="158">
        <f t="shared" si="23"/>
        <v>180716.26727492973</v>
      </c>
      <c r="Y471" s="181">
        <f t="shared" si="24"/>
        <v>20.535939463060195</v>
      </c>
      <c r="Z471" s="1"/>
      <c r="BP471" s="33"/>
      <c r="BQ471" s="41" t="s">
        <v>1550</v>
      </c>
      <c r="BR471" s="34"/>
    </row>
    <row r="472" spans="1:70" s="3" customFormat="1" ht="67.5" x14ac:dyDescent="0.25">
      <c r="A472" s="35" t="s">
        <v>1714</v>
      </c>
      <c r="B472" s="36" t="s">
        <v>870</v>
      </c>
      <c r="C472" s="316" t="s">
        <v>871</v>
      </c>
      <c r="D472" s="316"/>
      <c r="E472" s="316"/>
      <c r="F472" s="35" t="s">
        <v>238</v>
      </c>
      <c r="G472" s="215">
        <v>0.99</v>
      </c>
      <c r="H472" s="39" t="s">
        <v>872</v>
      </c>
      <c r="I472" s="39" t="s">
        <v>873</v>
      </c>
      <c r="J472" s="39">
        <v>348.62</v>
      </c>
      <c r="K472" s="37" t="s">
        <v>42</v>
      </c>
      <c r="L472" s="39">
        <v>16979.560000000001</v>
      </c>
      <c r="M472" s="39">
        <v>12110.58</v>
      </c>
      <c r="N472" s="40" t="s">
        <v>3668</v>
      </c>
      <c r="O472" s="39">
        <v>2954.35</v>
      </c>
      <c r="P472" s="154">
        <v>1.052</v>
      </c>
      <c r="Q472" s="154">
        <v>1.0209999999999999</v>
      </c>
      <c r="R472" s="154">
        <v>1.0349999999999999</v>
      </c>
      <c r="S472" s="154">
        <v>1.0249999999999999</v>
      </c>
      <c r="T472" s="154">
        <v>1.02</v>
      </c>
      <c r="U472" s="154">
        <v>1.03</v>
      </c>
      <c r="V472" s="172">
        <f t="shared" si="22"/>
        <v>3536.755504918428</v>
      </c>
      <c r="W472" s="159">
        <v>1.2</v>
      </c>
      <c r="X472" s="158">
        <f t="shared" si="23"/>
        <v>4244.1066059021132</v>
      </c>
      <c r="Y472" s="181">
        <f t="shared" si="24"/>
        <v>4286.9763695980946</v>
      </c>
      <c r="Z472" s="1"/>
      <c r="BP472" s="33"/>
      <c r="BQ472" s="41" t="s">
        <v>871</v>
      </c>
      <c r="BR472" s="34"/>
    </row>
    <row r="473" spans="1:70" s="3" customFormat="1" ht="18.75" x14ac:dyDescent="0.25">
      <c r="A473" s="42"/>
      <c r="B473" s="43"/>
      <c r="C473" s="44" t="s">
        <v>3669</v>
      </c>
      <c r="D473" s="45"/>
      <c r="E473" s="45"/>
      <c r="F473" s="45"/>
      <c r="G473" s="206"/>
      <c r="H473" s="45"/>
      <c r="I473" s="45"/>
      <c r="J473" s="45"/>
      <c r="K473" s="45"/>
      <c r="L473" s="45"/>
      <c r="M473" s="45"/>
      <c r="N473" s="45"/>
      <c r="O473" s="46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P473" s="33"/>
      <c r="BQ473" s="41"/>
      <c r="BR473" s="34"/>
    </row>
    <row r="474" spans="1:70" s="3" customFormat="1" ht="18.75" x14ac:dyDescent="0.25">
      <c r="A474" s="47"/>
      <c r="B474" s="48"/>
      <c r="C474" s="48"/>
      <c r="D474" s="48"/>
      <c r="E474" s="49" t="s">
        <v>3670</v>
      </c>
      <c r="F474" s="49"/>
      <c r="G474" s="213"/>
      <c r="H474" s="51"/>
      <c r="I474" s="17"/>
      <c r="J474" s="17"/>
      <c r="K474" s="17"/>
      <c r="L474" s="52">
        <v>11979.15</v>
      </c>
      <c r="M474" s="53"/>
      <c r="N474" s="53"/>
      <c r="O474" s="54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P474" s="33"/>
      <c r="BQ474" s="41"/>
      <c r="BR474" s="34"/>
    </row>
    <row r="475" spans="1:70" s="3" customFormat="1" ht="18.75" x14ac:dyDescent="0.25">
      <c r="A475" s="47"/>
      <c r="B475" s="48"/>
      <c r="C475" s="48"/>
      <c r="D475" s="48"/>
      <c r="E475" s="49" t="s">
        <v>3671</v>
      </c>
      <c r="F475" s="49"/>
      <c r="G475" s="213"/>
      <c r="H475" s="51"/>
      <c r="I475" s="17"/>
      <c r="J475" s="17"/>
      <c r="K475" s="17"/>
      <c r="L475" s="52">
        <v>6298.32</v>
      </c>
      <c r="M475" s="53"/>
      <c r="N475" s="53"/>
      <c r="O475" s="54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P475" s="33"/>
      <c r="BQ475" s="41"/>
      <c r="BR475" s="34"/>
    </row>
    <row r="476" spans="1:70" s="3" customFormat="1" ht="18.75" x14ac:dyDescent="0.25">
      <c r="A476" s="47"/>
      <c r="B476" s="48"/>
      <c r="C476" s="48"/>
      <c r="D476" s="48"/>
      <c r="E476" s="49" t="s">
        <v>47</v>
      </c>
      <c r="F476" s="49"/>
      <c r="G476" s="213"/>
      <c r="H476" s="51"/>
      <c r="I476" s="17"/>
      <c r="J476" s="17"/>
      <c r="K476" s="17"/>
      <c r="L476" s="52">
        <v>35257.03</v>
      </c>
      <c r="M476" s="53"/>
      <c r="N476" s="53"/>
      <c r="O476" s="54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P476" s="33"/>
      <c r="BQ476" s="41"/>
      <c r="BR476" s="34"/>
    </row>
    <row r="477" spans="1:70" s="3" customFormat="1" ht="67.5" x14ac:dyDescent="0.25">
      <c r="A477" s="35" t="s">
        <v>1717</v>
      </c>
      <c r="B477" s="36" t="s">
        <v>1521</v>
      </c>
      <c r="C477" s="316" t="s">
        <v>3672</v>
      </c>
      <c r="D477" s="316"/>
      <c r="E477" s="316"/>
      <c r="F477" s="35" t="s">
        <v>265</v>
      </c>
      <c r="G477" s="215">
        <v>18.54</v>
      </c>
      <c r="H477" s="39">
        <v>154.08000000000001</v>
      </c>
      <c r="I477" s="39"/>
      <c r="J477" s="39">
        <v>154.08000000000001</v>
      </c>
      <c r="K477" s="37" t="s">
        <v>42</v>
      </c>
      <c r="L477" s="39">
        <v>24452.87</v>
      </c>
      <c r="M477" s="39"/>
      <c r="N477" s="40"/>
      <c r="O477" s="39">
        <v>24452.87</v>
      </c>
      <c r="P477" s="154">
        <v>1.052</v>
      </c>
      <c r="Q477" s="154">
        <v>1.0209999999999999</v>
      </c>
      <c r="R477" s="154">
        <v>1.0349999999999999</v>
      </c>
      <c r="S477" s="154">
        <v>1.0249999999999999</v>
      </c>
      <c r="T477" s="154">
        <v>1.02</v>
      </c>
      <c r="U477" s="154">
        <v>1.03</v>
      </c>
      <c r="V477" s="172">
        <f t="shared" si="22"/>
        <v>29273.384190618806</v>
      </c>
      <c r="W477" s="159">
        <v>1.2</v>
      </c>
      <c r="X477" s="158">
        <f t="shared" si="23"/>
        <v>35128.061028742566</v>
      </c>
      <c r="Y477" s="181">
        <f t="shared" si="24"/>
        <v>1894.717423341023</v>
      </c>
      <c r="Z477" s="1"/>
      <c r="BP477" s="33"/>
      <c r="BQ477" s="41" t="s">
        <v>3672</v>
      </c>
      <c r="BR477" s="34"/>
    </row>
    <row r="478" spans="1:70" s="3" customFormat="1" ht="18.75" x14ac:dyDescent="0.25">
      <c r="A478" s="42"/>
      <c r="B478" s="43"/>
      <c r="C478" s="44" t="s">
        <v>3673</v>
      </c>
      <c r="D478" s="45"/>
      <c r="E478" s="45"/>
      <c r="F478" s="45"/>
      <c r="G478" s="206"/>
      <c r="H478" s="45"/>
      <c r="I478" s="45"/>
      <c r="J478" s="45"/>
      <c r="K478" s="45"/>
      <c r="L478" s="45"/>
      <c r="M478" s="45"/>
      <c r="N478" s="45"/>
      <c r="O478" s="46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BP478" s="33"/>
      <c r="BQ478" s="41"/>
      <c r="BR478" s="34"/>
    </row>
    <row r="479" spans="1:70" s="3" customFormat="1" ht="67.5" x14ac:dyDescent="0.25">
      <c r="A479" s="35" t="s">
        <v>1720</v>
      </c>
      <c r="B479" s="36" t="s">
        <v>1521</v>
      </c>
      <c r="C479" s="316" t="s">
        <v>2546</v>
      </c>
      <c r="D479" s="316"/>
      <c r="E479" s="316"/>
      <c r="F479" s="35" t="s">
        <v>265</v>
      </c>
      <c r="G479" s="215">
        <v>83.43</v>
      </c>
      <c r="H479" s="39">
        <v>154.08000000000001</v>
      </c>
      <c r="I479" s="39"/>
      <c r="J479" s="39">
        <v>154.08000000000001</v>
      </c>
      <c r="K479" s="37" t="s">
        <v>42</v>
      </c>
      <c r="L479" s="39">
        <v>110037.9</v>
      </c>
      <c r="M479" s="39"/>
      <c r="N479" s="40"/>
      <c r="O479" s="39">
        <v>110037.9</v>
      </c>
      <c r="P479" s="154">
        <v>1.052</v>
      </c>
      <c r="Q479" s="154">
        <v>1.0209999999999999</v>
      </c>
      <c r="R479" s="154">
        <v>1.0349999999999999</v>
      </c>
      <c r="S479" s="154">
        <v>1.0249999999999999</v>
      </c>
      <c r="T479" s="154">
        <v>1.02</v>
      </c>
      <c r="U479" s="154">
        <v>1.03</v>
      </c>
      <c r="V479" s="172">
        <f t="shared" ref="V479:V491" si="25">O479*P479*Q479*R479*S479*T479*U479</f>
        <v>131730.21090076107</v>
      </c>
      <c r="W479" s="159">
        <v>1.2</v>
      </c>
      <c r="X479" s="158">
        <f t="shared" ref="X479:X491" si="26">V479*W479</f>
        <v>158076.25308091327</v>
      </c>
      <c r="Y479" s="181">
        <f t="shared" ref="Y479:Y491" si="27">X479/G479</f>
        <v>1894.7171650594901</v>
      </c>
      <c r="Z479" s="1"/>
      <c r="BP479" s="33"/>
      <c r="BQ479" s="41" t="s">
        <v>2546</v>
      </c>
      <c r="BR479" s="34"/>
    </row>
    <row r="480" spans="1:70" s="3" customFormat="1" ht="18.75" x14ac:dyDescent="0.25">
      <c r="A480" s="42"/>
      <c r="B480" s="43"/>
      <c r="C480" s="44" t="s">
        <v>2819</v>
      </c>
      <c r="D480" s="45"/>
      <c r="E480" s="45"/>
      <c r="F480" s="45"/>
      <c r="G480" s="206"/>
      <c r="H480" s="45"/>
      <c r="I480" s="45"/>
      <c r="J480" s="45"/>
      <c r="K480" s="45"/>
      <c r="L480" s="45"/>
      <c r="M480" s="45"/>
      <c r="N480" s="45"/>
      <c r="O480" s="46"/>
      <c r="P480" s="154"/>
      <c r="Q480" s="154"/>
      <c r="R480" s="154"/>
      <c r="S480" s="154"/>
      <c r="T480" s="154"/>
      <c r="U480" s="154"/>
      <c r="V480" s="172"/>
      <c r="W480" s="159"/>
      <c r="X480" s="158"/>
      <c r="Y480" s="181"/>
      <c r="Z480" s="1"/>
      <c r="BP480" s="33"/>
      <c r="BQ480" s="41"/>
      <c r="BR480" s="34"/>
    </row>
    <row r="481" spans="1:72" s="3" customFormat="1" ht="67.5" x14ac:dyDescent="0.25">
      <c r="A481" s="35" t="s">
        <v>1723</v>
      </c>
      <c r="B481" s="36" t="s">
        <v>1509</v>
      </c>
      <c r="C481" s="316" t="s">
        <v>2600</v>
      </c>
      <c r="D481" s="316"/>
      <c r="E481" s="316"/>
      <c r="F481" s="35" t="s">
        <v>437</v>
      </c>
      <c r="G481" s="212">
        <v>500</v>
      </c>
      <c r="H481" s="39">
        <v>27.8</v>
      </c>
      <c r="I481" s="39"/>
      <c r="J481" s="39">
        <v>27.8</v>
      </c>
      <c r="K481" s="37" t="s">
        <v>42</v>
      </c>
      <c r="L481" s="39">
        <v>118984</v>
      </c>
      <c r="M481" s="39"/>
      <c r="N481" s="40"/>
      <c r="O481" s="39">
        <v>118984</v>
      </c>
      <c r="P481" s="154">
        <v>1.052</v>
      </c>
      <c r="Q481" s="154">
        <v>1.0209999999999999</v>
      </c>
      <c r="R481" s="154">
        <v>1.0349999999999999</v>
      </c>
      <c r="S481" s="154">
        <v>1.0249999999999999</v>
      </c>
      <c r="T481" s="154">
        <v>1.02</v>
      </c>
      <c r="U481" s="154">
        <v>1.03</v>
      </c>
      <c r="V481" s="172">
        <f t="shared" si="25"/>
        <v>142439.89946932971</v>
      </c>
      <c r="W481" s="159">
        <v>1.2</v>
      </c>
      <c r="X481" s="158">
        <f t="shared" si="26"/>
        <v>170927.87936319565</v>
      </c>
      <c r="Y481" s="181">
        <f t="shared" si="27"/>
        <v>341.85575872639129</v>
      </c>
      <c r="Z481" s="1"/>
      <c r="BP481" s="33"/>
      <c r="BQ481" s="41" t="s">
        <v>2600</v>
      </c>
      <c r="BR481" s="34"/>
    </row>
    <row r="482" spans="1:72" s="3" customFormat="1" ht="67.5" x14ac:dyDescent="0.25">
      <c r="A482" s="35" t="s">
        <v>1725</v>
      </c>
      <c r="B482" s="36" t="s">
        <v>2820</v>
      </c>
      <c r="C482" s="316" t="s">
        <v>2602</v>
      </c>
      <c r="D482" s="316"/>
      <c r="E482" s="316"/>
      <c r="F482" s="35" t="s">
        <v>184</v>
      </c>
      <c r="G482" s="212">
        <v>500</v>
      </c>
      <c r="H482" s="39">
        <v>29.55</v>
      </c>
      <c r="I482" s="39"/>
      <c r="J482" s="39">
        <v>29.55</v>
      </c>
      <c r="K482" s="37" t="s">
        <v>42</v>
      </c>
      <c r="L482" s="39">
        <v>126474</v>
      </c>
      <c r="M482" s="39"/>
      <c r="N482" s="40"/>
      <c r="O482" s="39">
        <v>126474</v>
      </c>
      <c r="P482" s="154">
        <v>1.052</v>
      </c>
      <c r="Q482" s="154">
        <v>1.0209999999999999</v>
      </c>
      <c r="R482" s="154">
        <v>1.0349999999999999</v>
      </c>
      <c r="S482" s="154">
        <v>1.0249999999999999</v>
      </c>
      <c r="T482" s="154">
        <v>1.02</v>
      </c>
      <c r="U482" s="154">
        <v>1.03</v>
      </c>
      <c r="V482" s="172">
        <f t="shared" si="25"/>
        <v>151406.43990355011</v>
      </c>
      <c r="W482" s="159">
        <v>1.2</v>
      </c>
      <c r="X482" s="158">
        <f t="shared" si="26"/>
        <v>181687.72788426012</v>
      </c>
      <c r="Y482" s="181">
        <f t="shared" si="27"/>
        <v>363.37545576852023</v>
      </c>
      <c r="Z482" s="1"/>
      <c r="BP482" s="33"/>
      <c r="BQ482" s="41" t="s">
        <v>2602</v>
      </c>
      <c r="BR482" s="34"/>
    </row>
    <row r="483" spans="1:72" s="3" customFormat="1" ht="67.5" x14ac:dyDescent="0.25">
      <c r="A483" s="35" t="s">
        <v>1728</v>
      </c>
      <c r="B483" s="36" t="s">
        <v>2820</v>
      </c>
      <c r="C483" s="316" t="s">
        <v>2821</v>
      </c>
      <c r="D483" s="316"/>
      <c r="E483" s="316"/>
      <c r="F483" s="35" t="s">
        <v>184</v>
      </c>
      <c r="G483" s="212">
        <v>1000</v>
      </c>
      <c r="H483" s="39">
        <v>7.45</v>
      </c>
      <c r="I483" s="39"/>
      <c r="J483" s="39">
        <v>7.45</v>
      </c>
      <c r="K483" s="37" t="s">
        <v>42</v>
      </c>
      <c r="L483" s="39">
        <v>63772</v>
      </c>
      <c r="M483" s="39"/>
      <c r="N483" s="40"/>
      <c r="O483" s="39">
        <v>63772</v>
      </c>
      <c r="P483" s="154">
        <v>1.052</v>
      </c>
      <c r="Q483" s="154">
        <v>1.0209999999999999</v>
      </c>
      <c r="R483" s="154">
        <v>1.0349999999999999</v>
      </c>
      <c r="S483" s="154">
        <v>1.0249999999999999</v>
      </c>
      <c r="T483" s="154">
        <v>1.02</v>
      </c>
      <c r="U483" s="154">
        <v>1.03</v>
      </c>
      <c r="V483" s="172">
        <f t="shared" si="25"/>
        <v>76343.687125647921</v>
      </c>
      <c r="W483" s="159">
        <v>1.2</v>
      </c>
      <c r="X483" s="158">
        <f t="shared" si="26"/>
        <v>91612.424550777505</v>
      </c>
      <c r="Y483" s="181">
        <f t="shared" si="27"/>
        <v>91.612424550777504</v>
      </c>
      <c r="Z483" s="1"/>
      <c r="BP483" s="33"/>
      <c r="BQ483" s="41" t="s">
        <v>2821</v>
      </c>
      <c r="BR483" s="34"/>
    </row>
    <row r="484" spans="1:72" s="3" customFormat="1" ht="67.5" x14ac:dyDescent="0.25">
      <c r="A484" s="35" t="s">
        <v>1730</v>
      </c>
      <c r="B484" s="36" t="s">
        <v>2820</v>
      </c>
      <c r="C484" s="316" t="s">
        <v>2822</v>
      </c>
      <c r="D484" s="316"/>
      <c r="E484" s="316"/>
      <c r="F484" s="35" t="s">
        <v>184</v>
      </c>
      <c r="G484" s="212">
        <v>1000</v>
      </c>
      <c r="H484" s="39">
        <v>4.37</v>
      </c>
      <c r="I484" s="39"/>
      <c r="J484" s="39">
        <v>4.37</v>
      </c>
      <c r="K484" s="37" t="s">
        <v>42</v>
      </c>
      <c r="L484" s="39">
        <v>37407.199999999997</v>
      </c>
      <c r="M484" s="39"/>
      <c r="N484" s="40"/>
      <c r="O484" s="39">
        <v>37407.199999999997</v>
      </c>
      <c r="P484" s="154">
        <v>1.052</v>
      </c>
      <c r="Q484" s="154">
        <v>1.0209999999999999</v>
      </c>
      <c r="R484" s="154">
        <v>1.0349999999999999</v>
      </c>
      <c r="S484" s="154">
        <v>1.0249999999999999</v>
      </c>
      <c r="T484" s="154">
        <v>1.02</v>
      </c>
      <c r="U484" s="154">
        <v>1.03</v>
      </c>
      <c r="V484" s="172">
        <f t="shared" si="25"/>
        <v>44781.464797192144</v>
      </c>
      <c r="W484" s="159">
        <v>1.2</v>
      </c>
      <c r="X484" s="158">
        <f t="shared" si="26"/>
        <v>53737.75775663057</v>
      </c>
      <c r="Y484" s="181">
        <f t="shared" si="27"/>
        <v>53.737757756630572</v>
      </c>
      <c r="Z484" s="1"/>
      <c r="BP484" s="33"/>
      <c r="BQ484" s="41" t="s">
        <v>2822</v>
      </c>
      <c r="BR484" s="34"/>
    </row>
    <row r="485" spans="1:72" s="3" customFormat="1" ht="67.5" x14ac:dyDescent="0.25">
      <c r="A485" s="35" t="s">
        <v>1736</v>
      </c>
      <c r="B485" s="36" t="s">
        <v>1544</v>
      </c>
      <c r="C485" s="316" t="s">
        <v>1650</v>
      </c>
      <c r="D485" s="316"/>
      <c r="E485" s="316"/>
      <c r="F485" s="35" t="s">
        <v>184</v>
      </c>
      <c r="G485" s="212">
        <v>1500</v>
      </c>
      <c r="H485" s="39">
        <v>1.17</v>
      </c>
      <c r="I485" s="39"/>
      <c r="J485" s="39">
        <v>1.17</v>
      </c>
      <c r="K485" s="37" t="s">
        <v>42</v>
      </c>
      <c r="L485" s="39">
        <v>15022.8</v>
      </c>
      <c r="M485" s="39"/>
      <c r="N485" s="40"/>
      <c r="O485" s="39">
        <v>15022.8</v>
      </c>
      <c r="P485" s="154">
        <v>1.052</v>
      </c>
      <c r="Q485" s="154">
        <v>1.0209999999999999</v>
      </c>
      <c r="R485" s="154">
        <v>1.0349999999999999</v>
      </c>
      <c r="S485" s="154">
        <v>1.0249999999999999</v>
      </c>
      <c r="T485" s="154">
        <v>1.02</v>
      </c>
      <c r="U485" s="154">
        <v>1.03</v>
      </c>
      <c r="V485" s="172">
        <f t="shared" si="25"/>
        <v>17984.318242350619</v>
      </c>
      <c r="W485" s="159">
        <v>1.2</v>
      </c>
      <c r="X485" s="158">
        <f t="shared" si="26"/>
        <v>21581.181890820742</v>
      </c>
      <c r="Y485" s="181">
        <f t="shared" si="27"/>
        <v>14.387454593880495</v>
      </c>
      <c r="Z485" s="1"/>
      <c r="BP485" s="33"/>
      <c r="BQ485" s="41" t="s">
        <v>1650</v>
      </c>
      <c r="BR485" s="34"/>
    </row>
    <row r="486" spans="1:72" s="3" customFormat="1" ht="67.5" x14ac:dyDescent="0.25">
      <c r="A486" s="35" t="s">
        <v>1744</v>
      </c>
      <c r="B486" s="36" t="s">
        <v>2223</v>
      </c>
      <c r="C486" s="316" t="s">
        <v>3611</v>
      </c>
      <c r="D486" s="316"/>
      <c r="E486" s="316"/>
      <c r="F486" s="35" t="s">
        <v>265</v>
      </c>
      <c r="G486" s="212">
        <v>300</v>
      </c>
      <c r="H486" s="39">
        <v>2.0699999999999998</v>
      </c>
      <c r="I486" s="39"/>
      <c r="J486" s="39">
        <v>2.0699999999999998</v>
      </c>
      <c r="K486" s="37" t="s">
        <v>42</v>
      </c>
      <c r="L486" s="39">
        <v>5315.76</v>
      </c>
      <c r="M486" s="39"/>
      <c r="N486" s="40"/>
      <c r="O486" s="39">
        <v>5315.76</v>
      </c>
      <c r="P486" s="154">
        <v>1.052</v>
      </c>
      <c r="Q486" s="154">
        <v>1.0209999999999999</v>
      </c>
      <c r="R486" s="154">
        <v>1.0349999999999999</v>
      </c>
      <c r="S486" s="154">
        <v>1.0249999999999999</v>
      </c>
      <c r="T486" s="154">
        <v>1.02</v>
      </c>
      <c r="U486" s="154">
        <v>1.03</v>
      </c>
      <c r="V486" s="172">
        <f t="shared" si="25"/>
        <v>6363.6818396009894</v>
      </c>
      <c r="W486" s="159">
        <v>1.2</v>
      </c>
      <c r="X486" s="158">
        <f t="shared" si="26"/>
        <v>7636.4182075211866</v>
      </c>
      <c r="Y486" s="181">
        <f t="shared" si="27"/>
        <v>25.454727358403954</v>
      </c>
      <c r="Z486" s="1"/>
      <c r="BP486" s="33"/>
      <c r="BQ486" s="41" t="s">
        <v>3611</v>
      </c>
      <c r="BR486" s="34"/>
    </row>
    <row r="487" spans="1:72" s="3" customFormat="1" ht="67.5" x14ac:dyDescent="0.25">
      <c r="A487" s="35" t="s">
        <v>1750</v>
      </c>
      <c r="B487" s="36" t="s">
        <v>2227</v>
      </c>
      <c r="C487" s="316" t="s">
        <v>3612</v>
      </c>
      <c r="D487" s="316"/>
      <c r="E487" s="316"/>
      <c r="F487" s="35" t="s">
        <v>437</v>
      </c>
      <c r="G487" s="212">
        <v>144</v>
      </c>
      <c r="H487" s="39">
        <v>9.73</v>
      </c>
      <c r="I487" s="39"/>
      <c r="J487" s="39">
        <v>9.73</v>
      </c>
      <c r="K487" s="37" t="s">
        <v>42</v>
      </c>
      <c r="L487" s="39">
        <v>11993.59</v>
      </c>
      <c r="M487" s="39"/>
      <c r="N487" s="40"/>
      <c r="O487" s="39">
        <v>11993.59</v>
      </c>
      <c r="P487" s="154">
        <v>1.052</v>
      </c>
      <c r="Q487" s="154">
        <v>1.0209999999999999</v>
      </c>
      <c r="R487" s="154">
        <v>1.0349999999999999</v>
      </c>
      <c r="S487" s="154">
        <v>1.0249999999999999</v>
      </c>
      <c r="T487" s="154">
        <v>1.02</v>
      </c>
      <c r="U487" s="154">
        <v>1.03</v>
      </c>
      <c r="V487" s="172">
        <f t="shared" si="25"/>
        <v>14357.945218486169</v>
      </c>
      <c r="W487" s="159">
        <v>1.2</v>
      </c>
      <c r="X487" s="158">
        <f t="shared" si="26"/>
        <v>17229.534262183402</v>
      </c>
      <c r="Y487" s="181">
        <f t="shared" si="27"/>
        <v>119.64954348738473</v>
      </c>
      <c r="Z487" s="1"/>
      <c r="BP487" s="33"/>
      <c r="BQ487" s="41" t="s">
        <v>3612</v>
      </c>
      <c r="BR487" s="34"/>
    </row>
    <row r="488" spans="1:72" s="3" customFormat="1" ht="67.5" x14ac:dyDescent="0.25">
      <c r="A488" s="35" t="s">
        <v>1753</v>
      </c>
      <c r="B488" s="36" t="s">
        <v>2227</v>
      </c>
      <c r="C488" s="316" t="s">
        <v>3613</v>
      </c>
      <c r="D488" s="316"/>
      <c r="E488" s="316"/>
      <c r="F488" s="35" t="s">
        <v>437</v>
      </c>
      <c r="G488" s="212">
        <v>144</v>
      </c>
      <c r="H488" s="39">
        <v>0.93</v>
      </c>
      <c r="I488" s="39"/>
      <c r="J488" s="39">
        <v>0.93</v>
      </c>
      <c r="K488" s="37" t="s">
        <v>42</v>
      </c>
      <c r="L488" s="39">
        <v>1146.3599999999999</v>
      </c>
      <c r="M488" s="39"/>
      <c r="N488" s="40"/>
      <c r="O488" s="39">
        <v>1146.3599999999999</v>
      </c>
      <c r="P488" s="154">
        <v>1.052</v>
      </c>
      <c r="Q488" s="154">
        <v>1.0209999999999999</v>
      </c>
      <c r="R488" s="154">
        <v>1.0349999999999999</v>
      </c>
      <c r="S488" s="154">
        <v>1.0249999999999999</v>
      </c>
      <c r="T488" s="154">
        <v>1.02</v>
      </c>
      <c r="U488" s="154">
        <v>1.03</v>
      </c>
      <c r="V488" s="172">
        <f t="shared" si="25"/>
        <v>1372.3475690484502</v>
      </c>
      <c r="W488" s="159">
        <v>1.2</v>
      </c>
      <c r="X488" s="158">
        <f t="shared" si="26"/>
        <v>1646.8170828581401</v>
      </c>
      <c r="Y488" s="181">
        <f t="shared" si="27"/>
        <v>11.436229742070417</v>
      </c>
      <c r="Z488" s="1"/>
      <c r="BP488" s="33"/>
      <c r="BQ488" s="41" t="s">
        <v>3613</v>
      </c>
      <c r="BR488" s="34"/>
    </row>
    <row r="489" spans="1:72" s="3" customFormat="1" ht="67.5" x14ac:dyDescent="0.25">
      <c r="A489" s="35" t="s">
        <v>1762</v>
      </c>
      <c r="B489" s="36" t="s">
        <v>2227</v>
      </c>
      <c r="C489" s="316" t="s">
        <v>2230</v>
      </c>
      <c r="D489" s="316"/>
      <c r="E489" s="316"/>
      <c r="F489" s="35" t="s">
        <v>437</v>
      </c>
      <c r="G489" s="212">
        <v>72</v>
      </c>
      <c r="H489" s="39">
        <v>0.88</v>
      </c>
      <c r="I489" s="39"/>
      <c r="J489" s="39">
        <v>0.88</v>
      </c>
      <c r="K489" s="37" t="s">
        <v>42</v>
      </c>
      <c r="L489" s="39">
        <v>542.36</v>
      </c>
      <c r="M489" s="39"/>
      <c r="N489" s="40"/>
      <c r="O489" s="39">
        <v>542.36</v>
      </c>
      <c r="P489" s="154">
        <v>1.052</v>
      </c>
      <c r="Q489" s="154">
        <v>1.0209999999999999</v>
      </c>
      <c r="R489" s="154">
        <v>1.0349999999999999</v>
      </c>
      <c r="S489" s="154">
        <v>1.0249999999999999</v>
      </c>
      <c r="T489" s="154">
        <v>1.02</v>
      </c>
      <c r="U489" s="154">
        <v>1.03</v>
      </c>
      <c r="V489" s="172">
        <f t="shared" si="25"/>
        <v>649.27808676952918</v>
      </c>
      <c r="W489" s="159">
        <v>1.2</v>
      </c>
      <c r="X489" s="158">
        <f t="shared" si="26"/>
        <v>779.133704123435</v>
      </c>
      <c r="Y489" s="181">
        <f t="shared" si="27"/>
        <v>10.82130144615882</v>
      </c>
      <c r="Z489" s="1"/>
      <c r="BP489" s="33"/>
      <c r="BQ489" s="41" t="s">
        <v>2230</v>
      </c>
      <c r="BR489" s="34"/>
    </row>
    <row r="490" spans="1:72" s="3" customFormat="1" ht="67.5" x14ac:dyDescent="0.25">
      <c r="A490" s="35" t="s">
        <v>2081</v>
      </c>
      <c r="B490" s="36" t="s">
        <v>3614</v>
      </c>
      <c r="C490" s="316" t="s">
        <v>3615</v>
      </c>
      <c r="D490" s="316"/>
      <c r="E490" s="316"/>
      <c r="F490" s="35" t="s">
        <v>437</v>
      </c>
      <c r="G490" s="212">
        <v>40</v>
      </c>
      <c r="H490" s="39">
        <v>3.53</v>
      </c>
      <c r="I490" s="39"/>
      <c r="J490" s="39">
        <v>3.53</v>
      </c>
      <c r="K490" s="37" t="s">
        <v>42</v>
      </c>
      <c r="L490" s="39">
        <v>1208.67</v>
      </c>
      <c r="M490" s="39"/>
      <c r="N490" s="40"/>
      <c r="O490" s="39">
        <v>1208.67</v>
      </c>
      <c r="P490" s="154">
        <v>1.052</v>
      </c>
      <c r="Q490" s="154">
        <v>1.0209999999999999</v>
      </c>
      <c r="R490" s="154">
        <v>1.0349999999999999</v>
      </c>
      <c r="S490" s="154">
        <v>1.0249999999999999</v>
      </c>
      <c r="T490" s="154">
        <v>1.02</v>
      </c>
      <c r="U490" s="154">
        <v>1.03</v>
      </c>
      <c r="V490" s="172">
        <f t="shared" si="25"/>
        <v>1446.9410449438139</v>
      </c>
      <c r="W490" s="159">
        <v>1.2</v>
      </c>
      <c r="X490" s="158">
        <f t="shared" si="26"/>
        <v>1736.3292539325766</v>
      </c>
      <c r="Y490" s="181">
        <f t="shared" si="27"/>
        <v>43.408231348314416</v>
      </c>
      <c r="Z490" s="1"/>
      <c r="BP490" s="33"/>
      <c r="BQ490" s="41" t="s">
        <v>3615</v>
      </c>
      <c r="BR490" s="34"/>
    </row>
    <row r="491" spans="1:72" s="3" customFormat="1" ht="68.25" thickBot="1" x14ac:dyDescent="0.3">
      <c r="A491" s="35" t="s">
        <v>3674</v>
      </c>
      <c r="B491" s="36" t="s">
        <v>3616</v>
      </c>
      <c r="C491" s="316" t="s">
        <v>3617</v>
      </c>
      <c r="D491" s="316"/>
      <c r="E491" s="316"/>
      <c r="F491" s="35" t="s">
        <v>184</v>
      </c>
      <c r="G491" s="212">
        <v>72</v>
      </c>
      <c r="H491" s="39">
        <v>27.8</v>
      </c>
      <c r="I491" s="39"/>
      <c r="J491" s="39">
        <v>27.8</v>
      </c>
      <c r="K491" s="37" t="s">
        <v>42</v>
      </c>
      <c r="L491" s="39">
        <v>17133.7</v>
      </c>
      <c r="M491" s="39"/>
      <c r="N491" s="40"/>
      <c r="O491" s="39">
        <v>17133.7</v>
      </c>
      <c r="P491" s="220">
        <v>1.052</v>
      </c>
      <c r="Q491" s="194">
        <v>1.0209999999999999</v>
      </c>
      <c r="R491" s="194">
        <v>1.0349999999999999</v>
      </c>
      <c r="S491" s="194">
        <v>1.0249999999999999</v>
      </c>
      <c r="T491" s="194">
        <v>1.02</v>
      </c>
      <c r="U491" s="194">
        <v>1.03</v>
      </c>
      <c r="V491" s="195">
        <f t="shared" si="25"/>
        <v>20511.350312123101</v>
      </c>
      <c r="W491" s="196">
        <v>1.2</v>
      </c>
      <c r="X491" s="197">
        <f t="shared" si="26"/>
        <v>24613.620374547721</v>
      </c>
      <c r="Y491" s="198">
        <f t="shared" si="27"/>
        <v>341.85583853538503</v>
      </c>
      <c r="Z491" s="1"/>
      <c r="BP491" s="33"/>
      <c r="BQ491" s="41" t="s">
        <v>3617</v>
      </c>
      <c r="BR491" s="34"/>
    </row>
    <row r="492" spans="1:72" s="3" customFormat="1" ht="23.25" thickTop="1" x14ac:dyDescent="0.25">
      <c r="A492" s="317" t="s">
        <v>938</v>
      </c>
      <c r="B492" s="318"/>
      <c r="C492" s="318"/>
      <c r="D492" s="318"/>
      <c r="E492" s="318"/>
      <c r="F492" s="318"/>
      <c r="G492" s="318"/>
      <c r="H492" s="318"/>
      <c r="I492" s="318"/>
      <c r="J492" s="318"/>
      <c r="K492" s="319"/>
      <c r="L492" s="39">
        <v>80623518.349999994</v>
      </c>
      <c r="M492" s="39">
        <v>2140133.69</v>
      </c>
      <c r="N492" s="39" t="s">
        <v>3675</v>
      </c>
      <c r="O492" s="39">
        <v>70946271.379999995</v>
      </c>
      <c r="P492" s="1"/>
      <c r="Q492" s="1"/>
      <c r="R492" s="1"/>
      <c r="S492" s="1"/>
      <c r="T492" s="1"/>
      <c r="U492" s="1"/>
      <c r="V492" s="179">
        <f>SUM(V30:V491)</f>
        <v>92300458.423437178</v>
      </c>
      <c r="W492" s="171"/>
      <c r="X492" s="170">
        <f>SUM(X30:X491)</f>
        <v>110760550.10812469</v>
      </c>
      <c r="Y492" s="188"/>
      <c r="Z492" s="1"/>
      <c r="BS492" s="41" t="s">
        <v>938</v>
      </c>
    </row>
    <row r="493" spans="1:72" s="3" customFormat="1" ht="18" x14ac:dyDescent="0.25">
      <c r="A493" s="317" t="s">
        <v>940</v>
      </c>
      <c r="B493" s="318"/>
      <c r="C493" s="318"/>
      <c r="D493" s="318"/>
      <c r="E493" s="318"/>
      <c r="F493" s="318"/>
      <c r="G493" s="318"/>
      <c r="H493" s="318"/>
      <c r="I493" s="318"/>
      <c r="J493" s="318"/>
      <c r="K493" s="319"/>
      <c r="L493" s="39">
        <v>2127764.79</v>
      </c>
      <c r="M493" s="39"/>
      <c r="N493" s="39"/>
      <c r="O493" s="39"/>
      <c r="P493" s="1"/>
      <c r="Q493" s="1"/>
      <c r="R493" s="1"/>
      <c r="S493" s="1"/>
      <c r="T493" s="1"/>
      <c r="U493" s="1"/>
      <c r="V493" s="179">
        <f>L555+L556</f>
        <v>92300458.423437148</v>
      </c>
      <c r="W493" s="171"/>
      <c r="X493" s="170">
        <f>V493*1.2</f>
        <v>110760550.10812457</v>
      </c>
      <c r="Y493" s="188"/>
      <c r="Z493" s="1"/>
      <c r="BS493" s="41" t="s">
        <v>940</v>
      </c>
    </row>
    <row r="494" spans="1:72" s="3" customFormat="1" ht="18" x14ac:dyDescent="0.25">
      <c r="A494" s="320" t="s">
        <v>941</v>
      </c>
      <c r="B494" s="321"/>
      <c r="C494" s="321"/>
      <c r="D494" s="321"/>
      <c r="E494" s="321"/>
      <c r="F494" s="321"/>
      <c r="G494" s="321"/>
      <c r="H494" s="321"/>
      <c r="I494" s="321"/>
      <c r="J494" s="321"/>
      <c r="K494" s="322"/>
      <c r="L494" s="61"/>
      <c r="M494" s="61"/>
      <c r="N494" s="61"/>
      <c r="O494" s="61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S494" s="41"/>
      <c r="BT494" s="2" t="s">
        <v>941</v>
      </c>
    </row>
    <row r="495" spans="1:72" s="3" customFormat="1" ht="18" x14ac:dyDescent="0.25">
      <c r="A495" s="320" t="s">
        <v>3676</v>
      </c>
      <c r="B495" s="321"/>
      <c r="C495" s="321"/>
      <c r="D495" s="321"/>
      <c r="E495" s="321"/>
      <c r="F495" s="321"/>
      <c r="G495" s="321"/>
      <c r="H495" s="321"/>
      <c r="I495" s="321"/>
      <c r="J495" s="321"/>
      <c r="K495" s="322"/>
      <c r="L495" s="61">
        <v>57982.17</v>
      </c>
      <c r="M495" s="61"/>
      <c r="N495" s="61"/>
      <c r="O495" s="61"/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S495" s="41"/>
      <c r="BT495" s="2" t="s">
        <v>3676</v>
      </c>
    </row>
    <row r="496" spans="1:72" s="3" customFormat="1" ht="18" x14ac:dyDescent="0.25">
      <c r="A496" s="320" t="s">
        <v>3677</v>
      </c>
      <c r="B496" s="321"/>
      <c r="C496" s="321"/>
      <c r="D496" s="321"/>
      <c r="E496" s="321"/>
      <c r="F496" s="321"/>
      <c r="G496" s="321"/>
      <c r="H496" s="321"/>
      <c r="I496" s="321"/>
      <c r="J496" s="321"/>
      <c r="K496" s="322"/>
      <c r="L496" s="61">
        <v>297710.57</v>
      </c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S496" s="41"/>
      <c r="BT496" s="2" t="s">
        <v>3677</v>
      </c>
    </row>
    <row r="497" spans="1:72" s="3" customFormat="1" ht="23.25" x14ac:dyDescent="0.25">
      <c r="A497" s="320" t="s">
        <v>3678</v>
      </c>
      <c r="B497" s="321"/>
      <c r="C497" s="321"/>
      <c r="D497" s="321"/>
      <c r="E497" s="321"/>
      <c r="F497" s="321"/>
      <c r="G497" s="321"/>
      <c r="H497" s="321"/>
      <c r="I497" s="321"/>
      <c r="J497" s="321"/>
      <c r="K497" s="322"/>
      <c r="L497" s="61">
        <v>1772072.05</v>
      </c>
      <c r="M497" s="61"/>
      <c r="N497" s="61"/>
      <c r="O497" s="61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BS497" s="41"/>
      <c r="BT497" s="2" t="s">
        <v>3678</v>
      </c>
    </row>
    <row r="498" spans="1:72" s="3" customFormat="1" ht="18" x14ac:dyDescent="0.25">
      <c r="A498" s="317" t="s">
        <v>945</v>
      </c>
      <c r="B498" s="318"/>
      <c r="C498" s="318"/>
      <c r="D498" s="318"/>
      <c r="E498" s="318"/>
      <c r="F498" s="318"/>
      <c r="G498" s="318"/>
      <c r="H498" s="318"/>
      <c r="I498" s="318"/>
      <c r="J498" s="318"/>
      <c r="K498" s="319"/>
      <c r="L498" s="39">
        <v>1124182.93</v>
      </c>
      <c r="M498" s="39"/>
      <c r="N498" s="39"/>
      <c r="O498" s="39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BS498" s="41" t="s">
        <v>945</v>
      </c>
    </row>
    <row r="499" spans="1:72" s="3" customFormat="1" ht="18" x14ac:dyDescent="0.25">
      <c r="A499" s="320" t="s">
        <v>941</v>
      </c>
      <c r="B499" s="321"/>
      <c r="C499" s="321"/>
      <c r="D499" s="321"/>
      <c r="E499" s="321"/>
      <c r="F499" s="321"/>
      <c r="G499" s="321"/>
      <c r="H499" s="321"/>
      <c r="I499" s="321"/>
      <c r="J499" s="321"/>
      <c r="K499" s="322"/>
      <c r="L499" s="61"/>
      <c r="M499" s="61"/>
      <c r="N499" s="61"/>
      <c r="O499" s="61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BS499" s="41"/>
      <c r="BT499" s="2" t="s">
        <v>941</v>
      </c>
    </row>
    <row r="500" spans="1:72" s="3" customFormat="1" ht="18" x14ac:dyDescent="0.25">
      <c r="A500" s="320" t="s">
        <v>3679</v>
      </c>
      <c r="B500" s="321"/>
      <c r="C500" s="321"/>
      <c r="D500" s="321"/>
      <c r="E500" s="321"/>
      <c r="F500" s="321"/>
      <c r="G500" s="321"/>
      <c r="H500" s="321"/>
      <c r="I500" s="321"/>
      <c r="J500" s="321"/>
      <c r="K500" s="322"/>
      <c r="L500" s="61">
        <v>26059.4</v>
      </c>
      <c r="M500" s="61"/>
      <c r="N500" s="61"/>
      <c r="O500" s="61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BS500" s="41"/>
      <c r="BT500" s="2" t="s">
        <v>3679</v>
      </c>
    </row>
    <row r="501" spans="1:72" s="3" customFormat="1" ht="23.25" x14ac:dyDescent="0.25">
      <c r="A501" s="320" t="s">
        <v>3680</v>
      </c>
      <c r="B501" s="321"/>
      <c r="C501" s="321"/>
      <c r="D501" s="321"/>
      <c r="E501" s="321"/>
      <c r="F501" s="321"/>
      <c r="G501" s="321"/>
      <c r="H501" s="321"/>
      <c r="I501" s="321"/>
      <c r="J501" s="321"/>
      <c r="K501" s="322"/>
      <c r="L501" s="61">
        <v>927572.04</v>
      </c>
      <c r="M501" s="61"/>
      <c r="N501" s="61"/>
      <c r="O501" s="61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BS501" s="41"/>
      <c r="BT501" s="2" t="s">
        <v>3680</v>
      </c>
    </row>
    <row r="502" spans="1:72" s="3" customFormat="1" ht="18" x14ac:dyDescent="0.25">
      <c r="A502" s="320" t="s">
        <v>3681</v>
      </c>
      <c r="B502" s="321"/>
      <c r="C502" s="321"/>
      <c r="D502" s="321"/>
      <c r="E502" s="321"/>
      <c r="F502" s="321"/>
      <c r="G502" s="321"/>
      <c r="H502" s="321"/>
      <c r="I502" s="321"/>
      <c r="J502" s="321"/>
      <c r="K502" s="322"/>
      <c r="L502" s="61">
        <v>166091.16</v>
      </c>
      <c r="M502" s="61"/>
      <c r="N502" s="61"/>
      <c r="O502" s="61"/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BS502" s="41"/>
      <c r="BT502" s="2" t="s">
        <v>3681</v>
      </c>
    </row>
    <row r="503" spans="1:72" s="3" customFormat="1" ht="18" x14ac:dyDescent="0.25">
      <c r="A503" s="320" t="s">
        <v>3682</v>
      </c>
      <c r="B503" s="321"/>
      <c r="C503" s="321"/>
      <c r="D503" s="321"/>
      <c r="E503" s="321"/>
      <c r="F503" s="321"/>
      <c r="G503" s="321"/>
      <c r="H503" s="321"/>
      <c r="I503" s="321"/>
      <c r="J503" s="321"/>
      <c r="K503" s="322"/>
      <c r="L503" s="61">
        <v>4460.33</v>
      </c>
      <c r="M503" s="61"/>
      <c r="N503" s="61"/>
      <c r="O503" s="61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BS503" s="41"/>
      <c r="BT503" s="2" t="s">
        <v>3682</v>
      </c>
    </row>
    <row r="504" spans="1:72" s="3" customFormat="1" ht="18" x14ac:dyDescent="0.25">
      <c r="A504" s="317" t="s">
        <v>951</v>
      </c>
      <c r="B504" s="318"/>
      <c r="C504" s="318"/>
      <c r="D504" s="318"/>
      <c r="E504" s="318"/>
      <c r="F504" s="318"/>
      <c r="G504" s="318"/>
      <c r="H504" s="318"/>
      <c r="I504" s="318"/>
      <c r="J504" s="318"/>
      <c r="K504" s="319"/>
      <c r="L504" s="39"/>
      <c r="M504" s="39"/>
      <c r="N504" s="39"/>
      <c r="O504" s="39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BS504" s="41" t="s">
        <v>951</v>
      </c>
    </row>
    <row r="505" spans="1:72" s="3" customFormat="1" ht="18" x14ac:dyDescent="0.25">
      <c r="A505" s="320" t="s">
        <v>952</v>
      </c>
      <c r="B505" s="321"/>
      <c r="C505" s="321"/>
      <c r="D505" s="321"/>
      <c r="E505" s="321"/>
      <c r="F505" s="321"/>
      <c r="G505" s="321"/>
      <c r="H505" s="321"/>
      <c r="I505" s="321"/>
      <c r="J505" s="321"/>
      <c r="K505" s="322"/>
      <c r="L505" s="61"/>
      <c r="M505" s="61"/>
      <c r="N505" s="61"/>
      <c r="O505" s="61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BS505" s="41"/>
      <c r="BT505" s="2" t="s">
        <v>952</v>
      </c>
    </row>
    <row r="506" spans="1:72" s="3" customFormat="1" ht="18" x14ac:dyDescent="0.25">
      <c r="A506" s="320" t="s">
        <v>1773</v>
      </c>
      <c r="B506" s="321"/>
      <c r="C506" s="321"/>
      <c r="D506" s="321"/>
      <c r="E506" s="321"/>
      <c r="F506" s="321"/>
      <c r="G506" s="321"/>
      <c r="H506" s="321"/>
      <c r="I506" s="321"/>
      <c r="J506" s="321"/>
      <c r="K506" s="322"/>
      <c r="L506" s="61"/>
      <c r="M506" s="61"/>
      <c r="N506" s="61"/>
      <c r="O506" s="61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BS506" s="41"/>
      <c r="BT506" s="2" t="s">
        <v>1773</v>
      </c>
    </row>
    <row r="507" spans="1:72" s="3" customFormat="1" ht="23.25" x14ac:dyDescent="0.25">
      <c r="A507" s="320" t="s">
        <v>3683</v>
      </c>
      <c r="B507" s="321"/>
      <c r="C507" s="321"/>
      <c r="D507" s="321"/>
      <c r="E507" s="321"/>
      <c r="F507" s="321"/>
      <c r="G507" s="321"/>
      <c r="H507" s="321"/>
      <c r="I507" s="321"/>
      <c r="J507" s="321"/>
      <c r="K507" s="322"/>
      <c r="L507" s="61">
        <v>70518859.969999999</v>
      </c>
      <c r="M507" s="61"/>
      <c r="N507" s="61"/>
      <c r="O507" s="61">
        <v>70518859.969999999</v>
      </c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BS507" s="41"/>
      <c r="BT507" s="2" t="s">
        <v>3683</v>
      </c>
    </row>
    <row r="508" spans="1:72" s="3" customFormat="1" ht="18" x14ac:dyDescent="0.25">
      <c r="A508" s="320" t="s">
        <v>953</v>
      </c>
      <c r="B508" s="321"/>
      <c r="C508" s="321"/>
      <c r="D508" s="321"/>
      <c r="E508" s="321"/>
      <c r="F508" s="321"/>
      <c r="G508" s="321"/>
      <c r="H508" s="321"/>
      <c r="I508" s="321"/>
      <c r="J508" s="321"/>
      <c r="K508" s="322"/>
      <c r="L508" s="61"/>
      <c r="M508" s="61"/>
      <c r="N508" s="61"/>
      <c r="O508" s="61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BS508" s="41"/>
      <c r="BT508" s="2" t="s">
        <v>953</v>
      </c>
    </row>
    <row r="509" spans="1:72" s="3" customFormat="1" ht="18" x14ac:dyDescent="0.25">
      <c r="A509" s="320" t="s">
        <v>3684</v>
      </c>
      <c r="B509" s="321"/>
      <c r="C509" s="321"/>
      <c r="D509" s="321"/>
      <c r="E509" s="321"/>
      <c r="F509" s="321"/>
      <c r="G509" s="321"/>
      <c r="H509" s="321"/>
      <c r="I509" s="321"/>
      <c r="J509" s="321"/>
      <c r="K509" s="322"/>
      <c r="L509" s="61">
        <v>9808.1299999999992</v>
      </c>
      <c r="M509" s="61">
        <v>8109.69</v>
      </c>
      <c r="N509" s="61">
        <v>1698.44</v>
      </c>
      <c r="O509" s="61"/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BS509" s="41"/>
      <c r="BT509" s="2" t="s">
        <v>3684</v>
      </c>
    </row>
    <row r="510" spans="1:72" s="3" customFormat="1" ht="18" x14ac:dyDescent="0.25">
      <c r="A510" s="320" t="s">
        <v>3685</v>
      </c>
      <c r="B510" s="321"/>
      <c r="C510" s="321"/>
      <c r="D510" s="321"/>
      <c r="E510" s="321"/>
      <c r="F510" s="321"/>
      <c r="G510" s="321"/>
      <c r="H510" s="321"/>
      <c r="I510" s="321"/>
      <c r="J510" s="321"/>
      <c r="K510" s="322"/>
      <c r="L510" s="61">
        <v>7866.4</v>
      </c>
      <c r="M510" s="61"/>
      <c r="N510" s="61"/>
      <c r="O510" s="61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BS510" s="41"/>
      <c r="BT510" s="2" t="s">
        <v>3685</v>
      </c>
    </row>
    <row r="511" spans="1:72" s="3" customFormat="1" ht="18" x14ac:dyDescent="0.25">
      <c r="A511" s="320" t="s">
        <v>3686</v>
      </c>
      <c r="B511" s="321"/>
      <c r="C511" s="321"/>
      <c r="D511" s="321"/>
      <c r="E511" s="321"/>
      <c r="F511" s="321"/>
      <c r="G511" s="321"/>
      <c r="H511" s="321"/>
      <c r="I511" s="321"/>
      <c r="J511" s="321"/>
      <c r="K511" s="322"/>
      <c r="L511" s="61">
        <v>4460.33</v>
      </c>
      <c r="M511" s="61"/>
      <c r="N511" s="61"/>
      <c r="O511" s="61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BS511" s="41"/>
      <c r="BT511" s="2" t="s">
        <v>3686</v>
      </c>
    </row>
    <row r="512" spans="1:72" s="3" customFormat="1" ht="18" x14ac:dyDescent="0.25">
      <c r="A512" s="320" t="s">
        <v>957</v>
      </c>
      <c r="B512" s="321"/>
      <c r="C512" s="321"/>
      <c r="D512" s="321"/>
      <c r="E512" s="321"/>
      <c r="F512" s="321"/>
      <c r="G512" s="321"/>
      <c r="H512" s="321"/>
      <c r="I512" s="321"/>
      <c r="J512" s="321"/>
      <c r="K512" s="322"/>
      <c r="L512" s="61">
        <v>22134.86</v>
      </c>
      <c r="M512" s="61"/>
      <c r="N512" s="61"/>
      <c r="O512" s="61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  <c r="BS512" s="41"/>
      <c r="BT512" s="2" t="s">
        <v>957</v>
      </c>
    </row>
    <row r="513" spans="1:72" s="3" customFormat="1" ht="18" x14ac:dyDescent="0.25">
      <c r="A513" s="320" t="s">
        <v>1778</v>
      </c>
      <c r="B513" s="321"/>
      <c r="C513" s="321"/>
      <c r="D513" s="321"/>
      <c r="E513" s="321"/>
      <c r="F513" s="321"/>
      <c r="G513" s="321"/>
      <c r="H513" s="321"/>
      <c r="I513" s="321"/>
      <c r="J513" s="321"/>
      <c r="K513" s="322"/>
      <c r="L513" s="61"/>
      <c r="M513" s="61"/>
      <c r="N513" s="61"/>
      <c r="O513" s="61"/>
      <c r="P513" s="1"/>
      <c r="Q513" s="1"/>
      <c r="R513" s="1"/>
      <c r="S513" s="1"/>
      <c r="T513" s="1"/>
      <c r="U513" s="1"/>
      <c r="V513" s="179"/>
      <c r="W513" s="171"/>
      <c r="X513" s="170"/>
      <c r="Y513" s="188"/>
      <c r="Z513" s="1"/>
      <c r="BS513" s="41"/>
      <c r="BT513" s="2" t="s">
        <v>1778</v>
      </c>
    </row>
    <row r="514" spans="1:72" s="3" customFormat="1" ht="18" x14ac:dyDescent="0.25">
      <c r="A514" s="320" t="s">
        <v>3687</v>
      </c>
      <c r="B514" s="321"/>
      <c r="C514" s="321"/>
      <c r="D514" s="321"/>
      <c r="E514" s="321"/>
      <c r="F514" s="321"/>
      <c r="G514" s="321"/>
      <c r="H514" s="321"/>
      <c r="I514" s="321"/>
      <c r="J514" s="321"/>
      <c r="K514" s="322"/>
      <c r="L514" s="61">
        <v>119329.89</v>
      </c>
      <c r="M514" s="61">
        <v>65148.51</v>
      </c>
      <c r="N514" s="61"/>
      <c r="O514" s="61">
        <v>54181.38</v>
      </c>
      <c r="P514" s="1"/>
      <c r="Q514" s="1"/>
      <c r="R514" s="1"/>
      <c r="S514" s="1"/>
      <c r="T514" s="1"/>
      <c r="U514" s="1"/>
      <c r="V514" s="179"/>
      <c r="W514" s="171"/>
      <c r="X514" s="170"/>
      <c r="Y514" s="188"/>
      <c r="Z514" s="1"/>
      <c r="BS514" s="41"/>
      <c r="BT514" s="2" t="s">
        <v>3687</v>
      </c>
    </row>
    <row r="515" spans="1:72" s="3" customFormat="1" ht="18" x14ac:dyDescent="0.25">
      <c r="A515" s="320" t="s">
        <v>3688</v>
      </c>
      <c r="B515" s="321"/>
      <c r="C515" s="321"/>
      <c r="D515" s="321"/>
      <c r="E515" s="321"/>
      <c r="F515" s="321"/>
      <c r="G515" s="321"/>
      <c r="H515" s="321"/>
      <c r="I515" s="321"/>
      <c r="J515" s="321"/>
      <c r="K515" s="322"/>
      <c r="L515" s="61">
        <v>57982.17</v>
      </c>
      <c r="M515" s="61"/>
      <c r="N515" s="61"/>
      <c r="O515" s="61"/>
      <c r="P515" s="1"/>
      <c r="Q515" s="1"/>
      <c r="R515" s="1"/>
      <c r="S515" s="1"/>
      <c r="T515" s="1"/>
      <c r="U515" s="1"/>
      <c r="V515" s="179"/>
      <c r="W515" s="171"/>
      <c r="X515" s="170"/>
      <c r="Y515" s="188"/>
      <c r="Z515" s="1"/>
      <c r="BS515" s="41"/>
      <c r="BT515" s="2" t="s">
        <v>3688</v>
      </c>
    </row>
    <row r="516" spans="1:72" s="3" customFormat="1" ht="18" x14ac:dyDescent="0.25">
      <c r="A516" s="320" t="s">
        <v>3689</v>
      </c>
      <c r="B516" s="321"/>
      <c r="C516" s="321"/>
      <c r="D516" s="321"/>
      <c r="E516" s="321"/>
      <c r="F516" s="321"/>
      <c r="G516" s="321"/>
      <c r="H516" s="321"/>
      <c r="I516" s="321"/>
      <c r="J516" s="321"/>
      <c r="K516" s="322"/>
      <c r="L516" s="61">
        <v>26059.4</v>
      </c>
      <c r="M516" s="61"/>
      <c r="N516" s="61"/>
      <c r="O516" s="61"/>
      <c r="P516" s="1"/>
      <c r="Q516" s="1"/>
      <c r="R516" s="1"/>
      <c r="S516" s="1"/>
      <c r="T516" s="1"/>
      <c r="U516" s="1"/>
      <c r="V516" s="179"/>
      <c r="W516" s="171"/>
      <c r="X516" s="170"/>
      <c r="Y516" s="188"/>
      <c r="Z516" s="1"/>
      <c r="BS516" s="41"/>
      <c r="BT516" s="2" t="s">
        <v>3689</v>
      </c>
    </row>
    <row r="517" spans="1:72" s="3" customFormat="1" ht="18" x14ac:dyDescent="0.25">
      <c r="A517" s="320" t="s">
        <v>957</v>
      </c>
      <c r="B517" s="321"/>
      <c r="C517" s="321"/>
      <c r="D517" s="321"/>
      <c r="E517" s="321"/>
      <c r="F517" s="321"/>
      <c r="G517" s="321"/>
      <c r="H517" s="321"/>
      <c r="I517" s="321"/>
      <c r="J517" s="321"/>
      <c r="K517" s="322"/>
      <c r="L517" s="61">
        <v>203371.46</v>
      </c>
      <c r="M517" s="61"/>
      <c r="N517" s="61"/>
      <c r="O517" s="61"/>
      <c r="P517" s="1"/>
      <c r="Q517" s="1"/>
      <c r="R517" s="1"/>
      <c r="S517" s="1"/>
      <c r="T517" s="1"/>
      <c r="U517" s="1"/>
      <c r="V517" s="179"/>
      <c r="W517" s="171"/>
      <c r="X517" s="170"/>
      <c r="Y517" s="188"/>
      <c r="Z517" s="1"/>
      <c r="BS517" s="41"/>
      <c r="BT517" s="2" t="s">
        <v>957</v>
      </c>
    </row>
    <row r="518" spans="1:72" s="3" customFormat="1" ht="18" x14ac:dyDescent="0.25">
      <c r="A518" s="320" t="s">
        <v>958</v>
      </c>
      <c r="B518" s="321"/>
      <c r="C518" s="321"/>
      <c r="D518" s="321"/>
      <c r="E518" s="321"/>
      <c r="F518" s="321"/>
      <c r="G518" s="321"/>
      <c r="H518" s="321"/>
      <c r="I518" s="321"/>
      <c r="J518" s="321"/>
      <c r="K518" s="322"/>
      <c r="L518" s="61">
        <v>70744366.290000007</v>
      </c>
      <c r="M518" s="61"/>
      <c r="N518" s="61"/>
      <c r="O518" s="61"/>
      <c r="P518" s="1"/>
      <c r="Q518" s="1"/>
      <c r="R518" s="1"/>
      <c r="S518" s="1"/>
      <c r="T518" s="1"/>
      <c r="U518" s="1"/>
      <c r="V518" s="179"/>
      <c r="W518" s="171"/>
      <c r="X518" s="170"/>
      <c r="Y518" s="188"/>
      <c r="Z518" s="1"/>
      <c r="BS518" s="41"/>
      <c r="BT518" s="2" t="s">
        <v>958</v>
      </c>
    </row>
    <row r="519" spans="1:72" s="3" customFormat="1" ht="18" x14ac:dyDescent="0.25">
      <c r="A519" s="320" t="s">
        <v>959</v>
      </c>
      <c r="B519" s="321"/>
      <c r="C519" s="321"/>
      <c r="D519" s="321"/>
      <c r="E519" s="321"/>
      <c r="F519" s="321"/>
      <c r="G519" s="321"/>
      <c r="H519" s="321"/>
      <c r="I519" s="321"/>
      <c r="J519" s="321"/>
      <c r="K519" s="322"/>
      <c r="L519" s="61"/>
      <c r="M519" s="61"/>
      <c r="N519" s="61"/>
      <c r="O519" s="61"/>
      <c r="P519" s="1"/>
      <c r="Q519" s="1"/>
      <c r="R519" s="1"/>
      <c r="S519" s="1"/>
      <c r="T519" s="1"/>
      <c r="U519" s="1"/>
      <c r="V519" s="179"/>
      <c r="W519" s="171"/>
      <c r="X519" s="170"/>
      <c r="Y519" s="188"/>
      <c r="Z519" s="1"/>
      <c r="BS519" s="41"/>
      <c r="BT519" s="2" t="s">
        <v>959</v>
      </c>
    </row>
    <row r="520" spans="1:72" s="3" customFormat="1" ht="18" x14ac:dyDescent="0.25">
      <c r="A520" s="320" t="s">
        <v>960</v>
      </c>
      <c r="B520" s="321"/>
      <c r="C520" s="321"/>
      <c r="D520" s="321"/>
      <c r="E520" s="321"/>
      <c r="F520" s="321"/>
      <c r="G520" s="321"/>
      <c r="H520" s="321"/>
      <c r="I520" s="321"/>
      <c r="J520" s="321"/>
      <c r="K520" s="322"/>
      <c r="L520" s="61"/>
      <c r="M520" s="61"/>
      <c r="N520" s="61"/>
      <c r="O520" s="61"/>
      <c r="P520" s="1"/>
      <c r="Q520" s="1"/>
      <c r="R520" s="1"/>
      <c r="S520" s="1"/>
      <c r="T520" s="1"/>
      <c r="U520" s="1"/>
      <c r="V520" s="179"/>
      <c r="W520" s="171"/>
      <c r="X520" s="170"/>
      <c r="Y520" s="188"/>
      <c r="Z520" s="1"/>
      <c r="BS520" s="41"/>
      <c r="BT520" s="2" t="s">
        <v>960</v>
      </c>
    </row>
    <row r="521" spans="1:72" s="3" customFormat="1" ht="23.25" x14ac:dyDescent="0.25">
      <c r="A521" s="320" t="s">
        <v>3690</v>
      </c>
      <c r="B521" s="321"/>
      <c r="C521" s="321"/>
      <c r="D521" s="321"/>
      <c r="E521" s="321"/>
      <c r="F521" s="321"/>
      <c r="G521" s="321"/>
      <c r="H521" s="321"/>
      <c r="I521" s="321"/>
      <c r="J521" s="321"/>
      <c r="K521" s="322"/>
      <c r="L521" s="61">
        <v>2496622.62</v>
      </c>
      <c r="M521" s="61">
        <v>1753495.94</v>
      </c>
      <c r="N521" s="61" t="s">
        <v>3691</v>
      </c>
      <c r="O521" s="61">
        <v>361304.67</v>
      </c>
      <c r="P521" s="1"/>
      <c r="Q521" s="1"/>
      <c r="R521" s="1"/>
      <c r="S521" s="1"/>
      <c r="T521" s="1"/>
      <c r="U521" s="1"/>
      <c r="V521" s="179"/>
      <c r="W521" s="171"/>
      <c r="X521" s="170"/>
      <c r="Y521" s="188"/>
      <c r="Z521" s="1"/>
      <c r="BS521" s="41"/>
      <c r="BT521" s="2" t="s">
        <v>3690</v>
      </c>
    </row>
    <row r="522" spans="1:72" s="3" customFormat="1" ht="18" x14ac:dyDescent="0.25">
      <c r="A522" s="320" t="s">
        <v>3692</v>
      </c>
      <c r="B522" s="321"/>
      <c r="C522" s="321"/>
      <c r="D522" s="321"/>
      <c r="E522" s="321"/>
      <c r="F522" s="321"/>
      <c r="G522" s="321"/>
      <c r="H522" s="321"/>
      <c r="I522" s="321"/>
      <c r="J522" s="321"/>
      <c r="K522" s="322"/>
      <c r="L522" s="61">
        <v>1764205.65</v>
      </c>
      <c r="M522" s="61"/>
      <c r="N522" s="61"/>
      <c r="O522" s="61"/>
      <c r="P522" s="1"/>
      <c r="Q522" s="1"/>
      <c r="R522" s="1"/>
      <c r="S522" s="1"/>
      <c r="T522" s="1"/>
      <c r="U522" s="1"/>
      <c r="V522" s="179"/>
      <c r="W522" s="171"/>
      <c r="X522" s="170"/>
      <c r="Y522" s="188"/>
      <c r="Z522" s="1"/>
      <c r="BS522" s="41"/>
      <c r="BT522" s="2" t="s">
        <v>3692</v>
      </c>
    </row>
    <row r="523" spans="1:72" s="3" customFormat="1" ht="18" x14ac:dyDescent="0.25">
      <c r="A523" s="320" t="s">
        <v>3693</v>
      </c>
      <c r="B523" s="321"/>
      <c r="C523" s="321"/>
      <c r="D523" s="321"/>
      <c r="E523" s="321"/>
      <c r="F523" s="321"/>
      <c r="G523" s="321"/>
      <c r="H523" s="321"/>
      <c r="I523" s="321"/>
      <c r="J523" s="321"/>
      <c r="K523" s="322"/>
      <c r="L523" s="61">
        <v>927572.04</v>
      </c>
      <c r="M523" s="61"/>
      <c r="N523" s="61"/>
      <c r="O523" s="61"/>
      <c r="P523" s="1"/>
      <c r="Q523" s="1"/>
      <c r="R523" s="1"/>
      <c r="S523" s="1"/>
      <c r="T523" s="1"/>
      <c r="U523" s="1"/>
      <c r="V523" s="179"/>
      <c r="W523" s="171"/>
      <c r="X523" s="170"/>
      <c r="Y523" s="188"/>
      <c r="Z523" s="1"/>
      <c r="BS523" s="41"/>
      <c r="BT523" s="2" t="s">
        <v>3693</v>
      </c>
    </row>
    <row r="524" spans="1:72" s="3" customFormat="1" ht="18" x14ac:dyDescent="0.25">
      <c r="A524" s="320" t="s">
        <v>957</v>
      </c>
      <c r="B524" s="321"/>
      <c r="C524" s="321"/>
      <c r="D524" s="321"/>
      <c r="E524" s="321"/>
      <c r="F524" s="321"/>
      <c r="G524" s="321"/>
      <c r="H524" s="321"/>
      <c r="I524" s="321"/>
      <c r="J524" s="321"/>
      <c r="K524" s="322"/>
      <c r="L524" s="61">
        <v>5188400.3099999996</v>
      </c>
      <c r="M524" s="61"/>
      <c r="N524" s="61"/>
      <c r="O524" s="61"/>
      <c r="P524" s="1"/>
      <c r="Q524" s="1"/>
      <c r="R524" s="1"/>
      <c r="S524" s="1"/>
      <c r="T524" s="1"/>
      <c r="U524" s="1"/>
      <c r="V524" s="179"/>
      <c r="W524" s="171"/>
      <c r="X524" s="170"/>
      <c r="Y524" s="188"/>
      <c r="Z524" s="1"/>
      <c r="BS524" s="41"/>
      <c r="BT524" s="2" t="s">
        <v>957</v>
      </c>
    </row>
    <row r="525" spans="1:72" s="3" customFormat="1" ht="18" x14ac:dyDescent="0.25">
      <c r="A525" s="320" t="s">
        <v>979</v>
      </c>
      <c r="B525" s="321"/>
      <c r="C525" s="321"/>
      <c r="D525" s="321"/>
      <c r="E525" s="321"/>
      <c r="F525" s="321"/>
      <c r="G525" s="321"/>
      <c r="H525" s="321"/>
      <c r="I525" s="321"/>
      <c r="J525" s="321"/>
      <c r="K525" s="322"/>
      <c r="L525" s="61"/>
      <c r="M525" s="61"/>
      <c r="N525" s="61"/>
      <c r="O525" s="61"/>
      <c r="P525" s="1"/>
      <c r="Q525" s="1"/>
      <c r="R525" s="1"/>
      <c r="S525" s="1"/>
      <c r="T525" s="1"/>
      <c r="U525" s="1"/>
      <c r="V525" s="179"/>
      <c r="W525" s="171"/>
      <c r="X525" s="170"/>
      <c r="Y525" s="188"/>
      <c r="Z525" s="1"/>
      <c r="BS525" s="41"/>
      <c r="BT525" s="2" t="s">
        <v>979</v>
      </c>
    </row>
    <row r="526" spans="1:72" s="3" customFormat="1" ht="18" x14ac:dyDescent="0.25">
      <c r="A526" s="320" t="s">
        <v>3694</v>
      </c>
      <c r="B526" s="321"/>
      <c r="C526" s="321"/>
      <c r="D526" s="321"/>
      <c r="E526" s="321"/>
      <c r="F526" s="321"/>
      <c r="G526" s="321"/>
      <c r="H526" s="321"/>
      <c r="I526" s="321"/>
      <c r="J526" s="321"/>
      <c r="K526" s="322"/>
      <c r="L526" s="61">
        <v>325304.90999999997</v>
      </c>
      <c r="M526" s="61">
        <v>313379.55</v>
      </c>
      <c r="N526" s="61"/>
      <c r="O526" s="61">
        <v>11925.36</v>
      </c>
      <c r="P526" s="1"/>
      <c r="Q526" s="1"/>
      <c r="R526" s="1"/>
      <c r="S526" s="1"/>
      <c r="T526" s="1"/>
      <c r="U526" s="1"/>
      <c r="V526" s="179"/>
      <c r="W526" s="171"/>
      <c r="X526" s="170"/>
      <c r="Y526" s="188"/>
      <c r="Z526" s="1"/>
      <c r="BS526" s="41"/>
      <c r="BT526" s="2" t="s">
        <v>3694</v>
      </c>
    </row>
    <row r="527" spans="1:72" s="3" customFormat="1" ht="18" x14ac:dyDescent="0.25">
      <c r="A527" s="320" t="s">
        <v>3695</v>
      </c>
      <c r="B527" s="321"/>
      <c r="C527" s="321"/>
      <c r="D527" s="321"/>
      <c r="E527" s="321"/>
      <c r="F527" s="321"/>
      <c r="G527" s="321"/>
      <c r="H527" s="321"/>
      <c r="I527" s="321"/>
      <c r="J527" s="321"/>
      <c r="K527" s="322"/>
      <c r="L527" s="61">
        <v>297710.57</v>
      </c>
      <c r="M527" s="61"/>
      <c r="N527" s="61"/>
      <c r="O527" s="61"/>
      <c r="P527" s="1"/>
      <c r="Q527" s="1"/>
      <c r="R527" s="1"/>
      <c r="S527" s="1"/>
      <c r="T527" s="1"/>
      <c r="U527" s="1"/>
      <c r="V527" s="179"/>
      <c r="W527" s="171"/>
      <c r="X527" s="170"/>
      <c r="Y527" s="188"/>
      <c r="Z527" s="1"/>
      <c r="BS527" s="41"/>
      <c r="BT527" s="2" t="s">
        <v>3695</v>
      </c>
    </row>
    <row r="528" spans="1:72" s="3" customFormat="1" ht="18" x14ac:dyDescent="0.25">
      <c r="A528" s="320" t="s">
        <v>3696</v>
      </c>
      <c r="B528" s="321"/>
      <c r="C528" s="321"/>
      <c r="D528" s="321"/>
      <c r="E528" s="321"/>
      <c r="F528" s="321"/>
      <c r="G528" s="321"/>
      <c r="H528" s="321"/>
      <c r="I528" s="321"/>
      <c r="J528" s="321"/>
      <c r="K528" s="322"/>
      <c r="L528" s="61">
        <v>166091.16</v>
      </c>
      <c r="M528" s="61"/>
      <c r="N528" s="61"/>
      <c r="O528" s="61"/>
      <c r="P528" s="1"/>
      <c r="Q528" s="1"/>
      <c r="R528" s="1"/>
      <c r="S528" s="1"/>
      <c r="T528" s="1"/>
      <c r="U528" s="1"/>
      <c r="V528" s="179"/>
      <c r="W528" s="171"/>
      <c r="X528" s="170"/>
      <c r="Y528" s="188"/>
      <c r="Z528" s="1"/>
      <c r="BS528" s="41"/>
      <c r="BT528" s="2" t="s">
        <v>3696</v>
      </c>
    </row>
    <row r="529" spans="1:72" s="3" customFormat="1" ht="18" x14ac:dyDescent="0.25">
      <c r="A529" s="320" t="s">
        <v>957</v>
      </c>
      <c r="B529" s="321"/>
      <c r="C529" s="321"/>
      <c r="D529" s="321"/>
      <c r="E529" s="321"/>
      <c r="F529" s="321"/>
      <c r="G529" s="321"/>
      <c r="H529" s="321"/>
      <c r="I529" s="321"/>
      <c r="J529" s="321"/>
      <c r="K529" s="322"/>
      <c r="L529" s="61">
        <v>789106.64</v>
      </c>
      <c r="M529" s="61"/>
      <c r="N529" s="61"/>
      <c r="O529" s="61"/>
      <c r="P529" s="1"/>
      <c r="Q529" s="1"/>
      <c r="R529" s="1"/>
      <c r="S529" s="1"/>
      <c r="T529" s="1"/>
      <c r="U529" s="1"/>
      <c r="V529" s="179"/>
      <c r="W529" s="171"/>
      <c r="X529" s="170"/>
      <c r="Y529" s="188"/>
      <c r="Z529" s="1"/>
      <c r="BS529" s="41"/>
      <c r="BT529" s="2" t="s">
        <v>957</v>
      </c>
    </row>
    <row r="530" spans="1:72" s="3" customFormat="1" ht="18" x14ac:dyDescent="0.25">
      <c r="A530" s="320" t="s">
        <v>958</v>
      </c>
      <c r="B530" s="321"/>
      <c r="C530" s="321"/>
      <c r="D530" s="321"/>
      <c r="E530" s="321"/>
      <c r="F530" s="321"/>
      <c r="G530" s="321"/>
      <c r="H530" s="321"/>
      <c r="I530" s="321"/>
      <c r="J530" s="321"/>
      <c r="K530" s="322"/>
      <c r="L530" s="61">
        <v>5977506.9500000002</v>
      </c>
      <c r="M530" s="61"/>
      <c r="N530" s="61"/>
      <c r="O530" s="61"/>
      <c r="P530" s="1"/>
      <c r="Q530" s="1"/>
      <c r="R530" s="1"/>
      <c r="S530" s="1"/>
      <c r="T530" s="1"/>
      <c r="U530" s="1"/>
      <c r="V530" s="179"/>
      <c r="W530" s="171"/>
      <c r="X530" s="170"/>
      <c r="Y530" s="188"/>
      <c r="Z530" s="1"/>
      <c r="BS530" s="41"/>
      <c r="BT530" s="2" t="s">
        <v>958</v>
      </c>
    </row>
    <row r="531" spans="1:72" s="3" customFormat="1" ht="18" x14ac:dyDescent="0.25">
      <c r="A531" s="320" t="s">
        <v>983</v>
      </c>
      <c r="B531" s="321"/>
      <c r="C531" s="321"/>
      <c r="D531" s="321"/>
      <c r="E531" s="321"/>
      <c r="F531" s="321"/>
      <c r="G531" s="321"/>
      <c r="H531" s="321"/>
      <c r="I531" s="321"/>
      <c r="J531" s="321"/>
      <c r="K531" s="322"/>
      <c r="L531" s="61"/>
      <c r="M531" s="61"/>
      <c r="N531" s="61"/>
      <c r="O531" s="61"/>
      <c r="P531" s="1"/>
      <c r="Q531" s="1"/>
      <c r="R531" s="1"/>
      <c r="S531" s="1"/>
      <c r="T531" s="1"/>
      <c r="U531" s="1"/>
      <c r="V531" s="179"/>
      <c r="W531" s="171"/>
      <c r="X531" s="170"/>
      <c r="Y531" s="188"/>
      <c r="Z531" s="1"/>
      <c r="BS531" s="41"/>
      <c r="BT531" s="2" t="s">
        <v>983</v>
      </c>
    </row>
    <row r="532" spans="1:72" s="3" customFormat="1" ht="18" x14ac:dyDescent="0.25">
      <c r="A532" s="320" t="s">
        <v>986</v>
      </c>
      <c r="B532" s="321"/>
      <c r="C532" s="321"/>
      <c r="D532" s="321"/>
      <c r="E532" s="321"/>
      <c r="F532" s="321"/>
      <c r="G532" s="321"/>
      <c r="H532" s="321"/>
      <c r="I532" s="321"/>
      <c r="J532" s="321"/>
      <c r="K532" s="322"/>
      <c r="L532" s="61"/>
      <c r="M532" s="61"/>
      <c r="N532" s="61"/>
      <c r="O532" s="61"/>
      <c r="P532" s="1"/>
      <c r="Q532" s="1"/>
      <c r="R532" s="1"/>
      <c r="S532" s="1"/>
      <c r="T532" s="1"/>
      <c r="U532" s="1"/>
      <c r="V532" s="179"/>
      <c r="W532" s="171"/>
      <c r="X532" s="170"/>
      <c r="Y532" s="188"/>
      <c r="Z532" s="1"/>
      <c r="BS532" s="41"/>
      <c r="BT532" s="2" t="s">
        <v>986</v>
      </c>
    </row>
    <row r="533" spans="1:72" s="3" customFormat="1" ht="18" x14ac:dyDescent="0.25">
      <c r="A533" s="320" t="s">
        <v>3697</v>
      </c>
      <c r="B533" s="321"/>
      <c r="C533" s="321"/>
      <c r="D533" s="321"/>
      <c r="E533" s="321"/>
      <c r="F533" s="321"/>
      <c r="G533" s="321"/>
      <c r="H533" s="321"/>
      <c r="I533" s="321"/>
      <c r="J533" s="321"/>
      <c r="K533" s="322"/>
      <c r="L533" s="61">
        <v>7153592.8300000001</v>
      </c>
      <c r="M533" s="61"/>
      <c r="N533" s="61"/>
      <c r="O533" s="61"/>
      <c r="P533" s="1"/>
      <c r="Q533" s="1"/>
      <c r="R533" s="1"/>
      <c r="S533" s="1"/>
      <c r="T533" s="1"/>
      <c r="U533" s="1"/>
      <c r="V533" s="179"/>
      <c r="W533" s="171"/>
      <c r="X533" s="170"/>
      <c r="Y533" s="188"/>
      <c r="Z533" s="1"/>
      <c r="BS533" s="41"/>
      <c r="BT533" s="2" t="s">
        <v>3697</v>
      </c>
    </row>
    <row r="534" spans="1:72" s="3" customFormat="1" ht="18" x14ac:dyDescent="0.25">
      <c r="A534" s="320" t="s">
        <v>958</v>
      </c>
      <c r="B534" s="321"/>
      <c r="C534" s="321"/>
      <c r="D534" s="321"/>
      <c r="E534" s="321"/>
      <c r="F534" s="321"/>
      <c r="G534" s="321"/>
      <c r="H534" s="321"/>
      <c r="I534" s="321"/>
      <c r="J534" s="321"/>
      <c r="K534" s="322"/>
      <c r="L534" s="61">
        <v>7153592.8300000001</v>
      </c>
      <c r="M534" s="61"/>
      <c r="N534" s="61"/>
      <c r="O534" s="61"/>
      <c r="P534" s="1"/>
      <c r="Q534" s="1"/>
      <c r="R534" s="1"/>
      <c r="S534" s="1"/>
      <c r="T534" s="1"/>
      <c r="U534" s="1"/>
      <c r="V534" s="179"/>
      <c r="W534" s="171"/>
      <c r="X534" s="170"/>
      <c r="Y534" s="188"/>
      <c r="Z534" s="1"/>
      <c r="BS534" s="41"/>
      <c r="BT534" s="2" t="s">
        <v>958</v>
      </c>
    </row>
    <row r="535" spans="1:72" s="3" customFormat="1" ht="18" x14ac:dyDescent="0.25">
      <c r="A535" s="320" t="s">
        <v>988</v>
      </c>
      <c r="B535" s="321"/>
      <c r="C535" s="321"/>
      <c r="D535" s="321"/>
      <c r="E535" s="321"/>
      <c r="F535" s="321"/>
      <c r="G535" s="321"/>
      <c r="H535" s="321"/>
      <c r="I535" s="321"/>
      <c r="J535" s="321"/>
      <c r="K535" s="322"/>
      <c r="L535" s="61">
        <v>83875466.069999993</v>
      </c>
      <c r="M535" s="61"/>
      <c r="N535" s="61"/>
      <c r="O535" s="61"/>
      <c r="P535" s="1"/>
      <c r="Q535" s="1"/>
      <c r="R535" s="1"/>
      <c r="S535" s="1"/>
      <c r="T535" s="1"/>
      <c r="U535" s="1"/>
      <c r="V535" s="179"/>
      <c r="W535" s="171"/>
      <c r="X535" s="170"/>
      <c r="Y535" s="188"/>
      <c r="Z535" s="1"/>
      <c r="BS535" s="41"/>
      <c r="BT535" s="2" t="s">
        <v>988</v>
      </c>
    </row>
    <row r="536" spans="1:72" s="3" customFormat="1" ht="18" x14ac:dyDescent="0.25">
      <c r="A536" s="320" t="s">
        <v>989</v>
      </c>
      <c r="B536" s="321"/>
      <c r="C536" s="321"/>
      <c r="D536" s="321"/>
      <c r="E536" s="321"/>
      <c r="F536" s="321"/>
      <c r="G536" s="321"/>
      <c r="H536" s="321"/>
      <c r="I536" s="321"/>
      <c r="J536" s="321"/>
      <c r="K536" s="322"/>
      <c r="L536" s="61"/>
      <c r="M536" s="61"/>
      <c r="N536" s="61"/>
      <c r="O536" s="61"/>
      <c r="P536" s="1"/>
      <c r="Q536" s="1"/>
      <c r="R536" s="1"/>
      <c r="S536" s="1"/>
      <c r="T536" s="1"/>
      <c r="U536" s="1"/>
      <c r="V536" s="179"/>
      <c r="W536" s="171"/>
      <c r="X536" s="170"/>
      <c r="Y536" s="188"/>
      <c r="Z536" s="1"/>
      <c r="BS536" s="41"/>
      <c r="BT536" s="2" t="s">
        <v>989</v>
      </c>
    </row>
    <row r="537" spans="1:72" s="3" customFormat="1" ht="18" x14ac:dyDescent="0.25">
      <c r="A537" s="320" t="s">
        <v>1024</v>
      </c>
      <c r="B537" s="321"/>
      <c r="C537" s="321"/>
      <c r="D537" s="321"/>
      <c r="E537" s="321"/>
      <c r="F537" s="321"/>
      <c r="G537" s="321"/>
      <c r="H537" s="321"/>
      <c r="I537" s="321"/>
      <c r="J537" s="321"/>
      <c r="K537" s="322"/>
      <c r="L537" s="61">
        <v>2140133.69</v>
      </c>
      <c r="M537" s="61"/>
      <c r="N537" s="61"/>
      <c r="O537" s="61"/>
      <c r="P537" s="1"/>
      <c r="Q537" s="1"/>
      <c r="R537" s="1"/>
      <c r="S537" s="1"/>
      <c r="T537" s="1"/>
      <c r="U537" s="1"/>
      <c r="V537" s="179"/>
      <c r="W537" s="171"/>
      <c r="X537" s="170"/>
      <c r="Y537" s="188"/>
      <c r="Z537" s="1"/>
      <c r="BS537" s="41"/>
      <c r="BT537" s="2" t="s">
        <v>1024</v>
      </c>
    </row>
    <row r="538" spans="1:72" s="3" customFormat="1" ht="18" x14ac:dyDescent="0.25">
      <c r="A538" s="320" t="s">
        <v>990</v>
      </c>
      <c r="B538" s="321"/>
      <c r="C538" s="321"/>
      <c r="D538" s="321"/>
      <c r="E538" s="321"/>
      <c r="F538" s="321"/>
      <c r="G538" s="321"/>
      <c r="H538" s="321"/>
      <c r="I538" s="321"/>
      <c r="J538" s="321"/>
      <c r="K538" s="322"/>
      <c r="L538" s="61">
        <v>70946271.379999995</v>
      </c>
      <c r="M538" s="61"/>
      <c r="N538" s="61"/>
      <c r="O538" s="61"/>
      <c r="P538" s="1"/>
      <c r="Q538" s="1"/>
      <c r="R538" s="1"/>
      <c r="S538" s="1"/>
      <c r="T538" s="1"/>
      <c r="U538" s="1"/>
      <c r="V538" s="179"/>
      <c r="W538" s="171"/>
      <c r="X538" s="170"/>
      <c r="Y538" s="188"/>
      <c r="Z538" s="1"/>
      <c r="BS538" s="41"/>
      <c r="BT538" s="2" t="s">
        <v>990</v>
      </c>
    </row>
    <row r="539" spans="1:72" s="3" customFormat="1" ht="18" x14ac:dyDescent="0.25">
      <c r="A539" s="320" t="s">
        <v>991</v>
      </c>
      <c r="B539" s="321"/>
      <c r="C539" s="321"/>
      <c r="D539" s="321"/>
      <c r="E539" s="321"/>
      <c r="F539" s="321"/>
      <c r="G539" s="321"/>
      <c r="H539" s="321"/>
      <c r="I539" s="321"/>
      <c r="J539" s="321"/>
      <c r="K539" s="322"/>
      <c r="L539" s="61">
        <v>383520.45</v>
      </c>
      <c r="M539" s="61"/>
      <c r="N539" s="61"/>
      <c r="O539" s="61"/>
      <c r="P539" s="1"/>
      <c r="Q539" s="1"/>
      <c r="R539" s="1"/>
      <c r="S539" s="1"/>
      <c r="T539" s="1"/>
      <c r="U539" s="1"/>
      <c r="V539" s="179"/>
      <c r="W539" s="171"/>
      <c r="X539" s="170"/>
      <c r="Y539" s="188"/>
      <c r="Z539" s="1"/>
      <c r="BS539" s="41"/>
      <c r="BT539" s="2" t="s">
        <v>991</v>
      </c>
    </row>
    <row r="540" spans="1:72" s="3" customFormat="1" ht="18" x14ac:dyDescent="0.25">
      <c r="A540" s="320" t="s">
        <v>1025</v>
      </c>
      <c r="B540" s="321"/>
      <c r="C540" s="321"/>
      <c r="D540" s="321"/>
      <c r="E540" s="321"/>
      <c r="F540" s="321"/>
      <c r="G540" s="321"/>
      <c r="H540" s="321"/>
      <c r="I540" s="321"/>
      <c r="J540" s="321"/>
      <c r="K540" s="322"/>
      <c r="L540" s="61">
        <v>65272.77</v>
      </c>
      <c r="M540" s="61"/>
      <c r="N540" s="61"/>
      <c r="O540" s="61"/>
      <c r="P540" s="1"/>
      <c r="Q540" s="1"/>
      <c r="R540" s="1"/>
      <c r="S540" s="1"/>
      <c r="T540" s="1"/>
      <c r="U540" s="1"/>
      <c r="V540" s="179"/>
      <c r="W540" s="171"/>
      <c r="X540" s="170"/>
      <c r="Y540" s="188"/>
      <c r="Z540" s="1"/>
      <c r="BS540" s="41"/>
      <c r="BT540" s="2" t="s">
        <v>1025</v>
      </c>
    </row>
    <row r="541" spans="1:72" s="3" customFormat="1" ht="18" x14ac:dyDescent="0.25">
      <c r="A541" s="320" t="s">
        <v>993</v>
      </c>
      <c r="B541" s="321"/>
      <c r="C541" s="321"/>
      <c r="D541" s="321"/>
      <c r="E541" s="321"/>
      <c r="F541" s="321"/>
      <c r="G541" s="321"/>
      <c r="H541" s="321"/>
      <c r="I541" s="321"/>
      <c r="J541" s="321"/>
      <c r="K541" s="322"/>
      <c r="L541" s="61">
        <v>7153592.8300000001</v>
      </c>
      <c r="M541" s="61"/>
      <c r="N541" s="61"/>
      <c r="O541" s="61"/>
      <c r="P541" s="1"/>
      <c r="Q541" s="1"/>
      <c r="R541" s="1"/>
      <c r="S541" s="1"/>
      <c r="T541" s="1"/>
      <c r="U541" s="1"/>
      <c r="V541" s="179"/>
      <c r="W541" s="171"/>
      <c r="X541" s="170"/>
      <c r="Y541" s="188"/>
      <c r="Z541" s="1"/>
      <c r="BS541" s="41"/>
      <c r="BT541" s="2" t="s">
        <v>993</v>
      </c>
    </row>
    <row r="542" spans="1:72" s="3" customFormat="1" ht="18" x14ac:dyDescent="0.25">
      <c r="A542" s="320" t="s">
        <v>994</v>
      </c>
      <c r="B542" s="321"/>
      <c r="C542" s="321"/>
      <c r="D542" s="321"/>
      <c r="E542" s="321"/>
      <c r="F542" s="321"/>
      <c r="G542" s="321"/>
      <c r="H542" s="321"/>
      <c r="I542" s="321"/>
      <c r="J542" s="321"/>
      <c r="K542" s="322"/>
      <c r="L542" s="61">
        <v>2127764.79</v>
      </c>
      <c r="M542" s="61"/>
      <c r="N542" s="61"/>
      <c r="O542" s="61"/>
      <c r="P542" s="1"/>
      <c r="Q542" s="1"/>
      <c r="R542" s="1"/>
      <c r="S542" s="1"/>
      <c r="T542" s="1"/>
      <c r="U542" s="1"/>
      <c r="V542" s="179"/>
      <c r="W542" s="171"/>
      <c r="X542" s="170"/>
      <c r="Y542" s="188"/>
      <c r="Z542" s="1"/>
      <c r="BS542" s="41"/>
      <c r="BT542" s="2" t="s">
        <v>994</v>
      </c>
    </row>
    <row r="543" spans="1:72" s="3" customFormat="1" ht="18" x14ac:dyDescent="0.25">
      <c r="A543" s="320" t="s">
        <v>995</v>
      </c>
      <c r="B543" s="321"/>
      <c r="C543" s="321"/>
      <c r="D543" s="321"/>
      <c r="E543" s="321"/>
      <c r="F543" s="321"/>
      <c r="G543" s="321"/>
      <c r="H543" s="321"/>
      <c r="I543" s="321"/>
      <c r="J543" s="321"/>
      <c r="K543" s="322"/>
      <c r="L543" s="61">
        <v>1124182.93</v>
      </c>
      <c r="M543" s="61"/>
      <c r="N543" s="61"/>
      <c r="O543" s="61"/>
      <c r="P543" s="1"/>
      <c r="Q543" s="1"/>
      <c r="R543" s="1"/>
      <c r="S543" s="1"/>
      <c r="T543" s="1"/>
      <c r="U543" s="1"/>
      <c r="V543" s="179"/>
      <c r="W543" s="171"/>
      <c r="X543" s="170"/>
      <c r="Y543" s="188"/>
      <c r="Z543" s="1"/>
      <c r="BS543" s="41"/>
      <c r="BT543" s="2" t="s">
        <v>995</v>
      </c>
    </row>
    <row r="544" spans="1:72" s="3" customFormat="1" ht="18" x14ac:dyDescent="0.25">
      <c r="A544" s="320" t="s">
        <v>996</v>
      </c>
      <c r="B544" s="321"/>
      <c r="C544" s="321"/>
      <c r="D544" s="321"/>
      <c r="E544" s="321"/>
      <c r="F544" s="321"/>
      <c r="G544" s="321"/>
      <c r="H544" s="321"/>
      <c r="I544" s="321"/>
      <c r="J544" s="321"/>
      <c r="K544" s="322"/>
      <c r="L544" s="61">
        <v>76721873.239999995</v>
      </c>
      <c r="M544" s="61"/>
      <c r="N544" s="61"/>
      <c r="O544" s="61"/>
      <c r="P544" s="1"/>
      <c r="Q544" s="1"/>
      <c r="R544" s="1"/>
      <c r="S544" s="1"/>
      <c r="T544" s="1"/>
      <c r="U544" s="1"/>
      <c r="V544" s="179"/>
      <c r="W544" s="171"/>
      <c r="X544" s="170"/>
      <c r="Y544" s="188"/>
      <c r="Z544" s="1"/>
      <c r="BS544" s="41"/>
      <c r="BT544" s="2" t="s">
        <v>996</v>
      </c>
    </row>
    <row r="545" spans="1:95" s="3" customFormat="1" ht="18" x14ac:dyDescent="0.25">
      <c r="A545" s="320" t="s">
        <v>997</v>
      </c>
      <c r="B545" s="321"/>
      <c r="C545" s="321"/>
      <c r="D545" s="321"/>
      <c r="E545" s="321"/>
      <c r="F545" s="321"/>
      <c r="G545" s="321"/>
      <c r="H545" s="321"/>
      <c r="I545" s="321"/>
      <c r="J545" s="321"/>
      <c r="K545" s="322"/>
      <c r="L545" s="61">
        <v>3989537.41</v>
      </c>
      <c r="M545" s="61"/>
      <c r="N545" s="61"/>
      <c r="O545" s="61"/>
      <c r="P545" s="1"/>
      <c r="Q545" s="1"/>
      <c r="R545" s="1"/>
      <c r="S545" s="1"/>
      <c r="T545" s="1"/>
      <c r="U545" s="1"/>
      <c r="V545" s="179"/>
      <c r="W545" s="171"/>
      <c r="X545" s="170"/>
      <c r="Y545" s="188"/>
      <c r="Z545" s="1"/>
      <c r="BS545" s="41"/>
      <c r="BT545" s="2" t="s">
        <v>997</v>
      </c>
    </row>
    <row r="546" spans="1:95" s="3" customFormat="1" ht="18" x14ac:dyDescent="0.25">
      <c r="A546" s="317" t="s">
        <v>988</v>
      </c>
      <c r="B546" s="318"/>
      <c r="C546" s="318"/>
      <c r="D546" s="318"/>
      <c r="E546" s="318"/>
      <c r="F546" s="318"/>
      <c r="G546" s="318"/>
      <c r="H546" s="318"/>
      <c r="I546" s="318"/>
      <c r="J546" s="318"/>
      <c r="K546" s="319"/>
      <c r="L546" s="39">
        <v>80711410.650000006</v>
      </c>
      <c r="M546" s="39"/>
      <c r="N546" s="39"/>
      <c r="O546" s="39"/>
      <c r="P546" s="1"/>
      <c r="Q546" s="1"/>
      <c r="R546" s="1"/>
      <c r="S546" s="1"/>
      <c r="T546" s="1"/>
      <c r="U546" s="1"/>
      <c r="V546" s="179"/>
      <c r="W546" s="171"/>
      <c r="X546" s="170"/>
      <c r="Y546" s="188"/>
      <c r="Z546" s="1"/>
      <c r="BS546" s="41"/>
      <c r="BU546" s="41" t="s">
        <v>988</v>
      </c>
    </row>
    <row r="547" spans="1:95" s="3" customFormat="1" ht="18" x14ac:dyDescent="0.25">
      <c r="A547" s="320" t="s">
        <v>998</v>
      </c>
      <c r="B547" s="321"/>
      <c r="C547" s="321"/>
      <c r="D547" s="321"/>
      <c r="E547" s="321"/>
      <c r="F547" s="321"/>
      <c r="G547" s="321"/>
      <c r="H547" s="321"/>
      <c r="I547" s="321"/>
      <c r="J547" s="321"/>
      <c r="K547" s="322"/>
      <c r="L547" s="61">
        <v>1694939.62</v>
      </c>
      <c r="M547" s="61"/>
      <c r="N547" s="61"/>
      <c r="O547" s="61"/>
      <c r="P547" s="1"/>
      <c r="Q547" s="1"/>
      <c r="R547" s="1"/>
      <c r="S547" s="1"/>
      <c r="T547" s="1"/>
      <c r="U547" s="1"/>
      <c r="V547" s="179"/>
      <c r="W547" s="171"/>
      <c r="X547" s="170"/>
      <c r="Y547" s="188"/>
      <c r="Z547" s="1"/>
      <c r="BS547" s="41"/>
      <c r="BT547" s="2" t="s">
        <v>998</v>
      </c>
      <c r="BU547" s="41"/>
    </row>
    <row r="548" spans="1:95" s="3" customFormat="1" ht="18" x14ac:dyDescent="0.25">
      <c r="A548" s="320" t="s">
        <v>999</v>
      </c>
      <c r="B548" s="321"/>
      <c r="C548" s="321"/>
      <c r="D548" s="321"/>
      <c r="E548" s="321"/>
      <c r="F548" s="321"/>
      <c r="G548" s="321"/>
      <c r="H548" s="321"/>
      <c r="I548" s="321"/>
      <c r="J548" s="321"/>
      <c r="K548" s="322"/>
      <c r="L548" s="61">
        <v>2824899.37</v>
      </c>
      <c r="M548" s="61"/>
      <c r="N548" s="61"/>
      <c r="O548" s="61"/>
      <c r="P548" s="1"/>
      <c r="Q548" s="1"/>
      <c r="R548" s="1"/>
      <c r="S548" s="1"/>
      <c r="T548" s="1"/>
      <c r="U548" s="1"/>
      <c r="V548" s="179"/>
      <c r="W548" s="171"/>
      <c r="X548" s="170"/>
      <c r="Y548" s="188"/>
      <c r="Z548" s="1"/>
      <c r="BS548" s="41"/>
      <c r="BT548" s="2" t="s">
        <v>999</v>
      </c>
      <c r="BU548" s="41"/>
    </row>
    <row r="549" spans="1:95" s="3" customFormat="1" ht="18" x14ac:dyDescent="0.25">
      <c r="A549" s="320" t="s">
        <v>1000</v>
      </c>
      <c r="B549" s="321"/>
      <c r="C549" s="321"/>
      <c r="D549" s="321"/>
      <c r="E549" s="321"/>
      <c r="F549" s="321"/>
      <c r="G549" s="321"/>
      <c r="H549" s="321"/>
      <c r="I549" s="321"/>
      <c r="J549" s="321"/>
      <c r="K549" s="322"/>
      <c r="L549" s="61">
        <v>2017785.27</v>
      </c>
      <c r="M549" s="61"/>
      <c r="N549" s="61"/>
      <c r="O549" s="61"/>
      <c r="P549" s="1"/>
      <c r="Q549" s="1"/>
      <c r="R549" s="1"/>
      <c r="S549" s="1"/>
      <c r="T549" s="1"/>
      <c r="U549" s="1"/>
      <c r="V549" s="179"/>
      <c r="W549" s="171"/>
      <c r="X549" s="170"/>
      <c r="Y549" s="188"/>
      <c r="Z549" s="1"/>
      <c r="BS549" s="41"/>
      <c r="BT549" s="2" t="s">
        <v>1000</v>
      </c>
      <c r="BU549" s="41"/>
    </row>
    <row r="550" spans="1:95" s="3" customFormat="1" ht="18" x14ac:dyDescent="0.25">
      <c r="A550" s="320" t="s">
        <v>1001</v>
      </c>
      <c r="B550" s="321"/>
      <c r="C550" s="321"/>
      <c r="D550" s="321"/>
      <c r="E550" s="321"/>
      <c r="F550" s="321"/>
      <c r="G550" s="321"/>
      <c r="H550" s="321"/>
      <c r="I550" s="321"/>
      <c r="J550" s="321"/>
      <c r="K550" s="322"/>
      <c r="L550" s="61">
        <v>1614228.21</v>
      </c>
      <c r="M550" s="61"/>
      <c r="N550" s="61"/>
      <c r="O550" s="61"/>
      <c r="P550" s="1"/>
      <c r="Q550" s="1"/>
      <c r="R550" s="1"/>
      <c r="S550" s="1"/>
      <c r="T550" s="1"/>
      <c r="U550" s="1"/>
      <c r="V550" s="179"/>
      <c r="W550" s="171"/>
      <c r="X550" s="170"/>
      <c r="Y550" s="188"/>
      <c r="Z550" s="1"/>
      <c r="BS550" s="41"/>
      <c r="BT550" s="2" t="s">
        <v>1001</v>
      </c>
      <c r="BU550" s="41"/>
    </row>
    <row r="551" spans="1:95" s="3" customFormat="1" ht="18" x14ac:dyDescent="0.25">
      <c r="A551" s="317" t="s">
        <v>988</v>
      </c>
      <c r="B551" s="318"/>
      <c r="C551" s="318"/>
      <c r="D551" s="318"/>
      <c r="E551" s="318"/>
      <c r="F551" s="318"/>
      <c r="G551" s="318"/>
      <c r="H551" s="318"/>
      <c r="I551" s="318"/>
      <c r="J551" s="318"/>
      <c r="K551" s="319"/>
      <c r="L551" s="39">
        <v>88863263.120000005</v>
      </c>
      <c r="M551" s="39"/>
      <c r="N551" s="39"/>
      <c r="O551" s="39"/>
      <c r="P551" s="1"/>
      <c r="Q551" s="1"/>
      <c r="R551" s="1"/>
      <c r="S551" s="1"/>
      <c r="T551" s="1"/>
      <c r="U551" s="1"/>
      <c r="V551" s="179"/>
      <c r="W551" s="171"/>
      <c r="X551" s="170"/>
      <c r="Y551" s="188"/>
      <c r="Z551" s="1"/>
      <c r="BS551" s="41"/>
      <c r="BU551" s="41" t="s">
        <v>988</v>
      </c>
    </row>
    <row r="552" spans="1:95" s="3" customFormat="1" ht="18" x14ac:dyDescent="0.25">
      <c r="A552" s="320" t="s">
        <v>3698</v>
      </c>
      <c r="B552" s="321"/>
      <c r="C552" s="321"/>
      <c r="D552" s="321"/>
      <c r="E552" s="321"/>
      <c r="F552" s="321"/>
      <c r="G552" s="321"/>
      <c r="H552" s="321"/>
      <c r="I552" s="321"/>
      <c r="J552" s="321"/>
      <c r="K552" s="322"/>
      <c r="L552" s="61">
        <v>96016855.950000003</v>
      </c>
      <c r="M552" s="61"/>
      <c r="N552" s="61"/>
      <c r="O552" s="61"/>
      <c r="P552" s="1"/>
      <c r="Q552" s="1"/>
      <c r="R552" s="1"/>
      <c r="S552" s="1"/>
      <c r="T552" s="1"/>
      <c r="U552" s="1"/>
      <c r="V552" s="179"/>
      <c r="W552" s="171"/>
      <c r="X552" s="170"/>
      <c r="Y552" s="188"/>
      <c r="Z552" s="1"/>
      <c r="BS552" s="41"/>
      <c r="BT552" s="2" t="s">
        <v>3698</v>
      </c>
      <c r="BU552" s="41"/>
    </row>
    <row r="553" spans="1:95" s="3" customFormat="1" ht="18" x14ac:dyDescent="0.25">
      <c r="A553" s="320" t="s">
        <v>1003</v>
      </c>
      <c r="B553" s="321"/>
      <c r="C553" s="321"/>
      <c r="D553" s="321"/>
      <c r="E553" s="321"/>
      <c r="F553" s="321"/>
      <c r="G553" s="321"/>
      <c r="H553" s="321"/>
      <c r="I553" s="321"/>
      <c r="J553" s="321"/>
      <c r="K553" s="322"/>
      <c r="L553" s="61">
        <v>2880505.68</v>
      </c>
      <c r="M553" s="61"/>
      <c r="N553" s="61"/>
      <c r="O553" s="61"/>
      <c r="P553" s="1"/>
      <c r="Q553" s="1"/>
      <c r="R553" s="1"/>
      <c r="S553" s="1"/>
      <c r="T553" s="1"/>
      <c r="U553" s="1"/>
      <c r="V553" s="179"/>
      <c r="W553" s="171"/>
      <c r="X553" s="170"/>
      <c r="Y553" s="188"/>
      <c r="Z553" s="1"/>
      <c r="BS553" s="41"/>
      <c r="BT553" s="2" t="s">
        <v>1003</v>
      </c>
      <c r="BU553" s="41"/>
    </row>
    <row r="554" spans="1:95" s="116" customFormat="1" ht="18" x14ac:dyDescent="0.25">
      <c r="A554" s="324" t="s">
        <v>5479</v>
      </c>
      <c r="B554" s="325"/>
      <c r="C554" s="325"/>
      <c r="D554" s="325"/>
      <c r="E554" s="325"/>
      <c r="F554" s="325"/>
      <c r="G554" s="325"/>
      <c r="H554" s="325"/>
      <c r="I554" s="325"/>
      <c r="J554" s="325"/>
      <c r="K554" s="326"/>
      <c r="L554" s="117">
        <f>L552+L553</f>
        <v>98897361.63000001</v>
      </c>
      <c r="M554" s="117"/>
      <c r="N554" s="117"/>
      <c r="O554" s="117"/>
      <c r="P554" s="1"/>
      <c r="Q554" s="1"/>
      <c r="R554" s="1"/>
      <c r="S554" s="1"/>
      <c r="T554" s="1"/>
      <c r="U554" s="1"/>
      <c r="V554" s="179"/>
      <c r="W554" s="171"/>
      <c r="X554" s="170"/>
      <c r="Y554" s="188"/>
      <c r="Z554" s="1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65"/>
      <c r="AS554" s="65"/>
      <c r="AT554" s="65"/>
      <c r="AU554" s="65"/>
      <c r="AV554" s="65"/>
      <c r="AW554" s="65"/>
      <c r="AX554" s="65"/>
      <c r="AY554" s="65"/>
      <c r="AZ554" s="65"/>
      <c r="BA554" s="65"/>
      <c r="BB554" s="65"/>
      <c r="BC554" s="65"/>
      <c r="BD554" s="65"/>
      <c r="BE554" s="65"/>
      <c r="BF554" s="65"/>
      <c r="BG554" s="65"/>
      <c r="BH554" s="65"/>
      <c r="BI554" s="65"/>
      <c r="BJ554" s="65"/>
      <c r="BK554" s="65"/>
      <c r="BL554" s="65"/>
      <c r="BM554" s="65"/>
      <c r="BN554" s="65"/>
      <c r="BO554" s="65"/>
      <c r="BP554" s="65"/>
      <c r="BQ554" s="65"/>
      <c r="BR554" s="65"/>
      <c r="BS554" s="65"/>
      <c r="BT554" s="65"/>
      <c r="BU554" s="65" t="s">
        <v>1004</v>
      </c>
      <c r="BV554" s="65"/>
      <c r="BW554" s="65"/>
    </row>
    <row r="555" spans="1:95" s="121" customFormat="1" ht="15" customHeight="1" x14ac:dyDescent="0.25">
      <c r="A555" s="327" t="s">
        <v>5480</v>
      </c>
      <c r="B555" s="328"/>
      <c r="C555" s="328"/>
      <c r="D555" s="328"/>
      <c r="E555" s="328"/>
      <c r="F555" s="328"/>
      <c r="G555" s="328"/>
      <c r="H555" s="328"/>
      <c r="I555" s="328"/>
      <c r="J555" s="328"/>
      <c r="K555" s="329"/>
      <c r="L555" s="118">
        <f>L538*1.052*1.021*1.035*1.025*1.02*1.03</f>
        <v>84932257.80853714</v>
      </c>
      <c r="M555" s="119"/>
      <c r="N555" s="120"/>
      <c r="O555" s="120"/>
      <c r="P555" s="1"/>
      <c r="Q555" s="1"/>
      <c r="R555" s="1"/>
      <c r="S555" s="1"/>
      <c r="T555" s="1"/>
      <c r="U555" s="1"/>
      <c r="V555" s="179"/>
      <c r="W555" s="171"/>
      <c r="X555" s="170"/>
      <c r="Y555" s="188"/>
      <c r="Z555" s="1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  <c r="AL555" s="65"/>
      <c r="AM555" s="65"/>
      <c r="AN555" s="65"/>
      <c r="AO555" s="65"/>
      <c r="AP555" s="65"/>
      <c r="AQ555" s="65"/>
      <c r="AR555" s="65"/>
      <c r="AS555" s="65"/>
      <c r="AT555" s="65"/>
      <c r="AU555" s="65"/>
      <c r="AV555" s="65"/>
      <c r="AW555" s="65"/>
      <c r="AX555" s="65"/>
      <c r="AY555" s="65"/>
      <c r="AZ555" s="65"/>
      <c r="BA555" s="65"/>
      <c r="BB555" s="65"/>
      <c r="BC555" s="65"/>
      <c r="BD555" s="65"/>
      <c r="BE555" s="65"/>
      <c r="BF555" s="65"/>
      <c r="BG555" s="65"/>
      <c r="BH555" s="65"/>
      <c r="BI555" s="65"/>
      <c r="BJ555" s="65"/>
      <c r="BK555" s="65"/>
      <c r="BL555" s="65"/>
      <c r="BM555" s="65"/>
      <c r="BN555" s="65"/>
      <c r="BO555" s="65"/>
      <c r="BP555" s="65"/>
      <c r="BQ555" s="65"/>
      <c r="BR555" s="65"/>
      <c r="BS555" s="65"/>
      <c r="BT555" s="65"/>
      <c r="BU555" s="65"/>
      <c r="BV555" s="65"/>
      <c r="BW555" s="65"/>
      <c r="CG555" s="122"/>
      <c r="CI555" s="122" t="s">
        <v>1004</v>
      </c>
      <c r="CK555" s="123"/>
      <c r="CL555" s="124"/>
      <c r="CM555" s="124"/>
      <c r="CN555" s="124"/>
      <c r="CO555" s="124"/>
      <c r="CP555" s="124"/>
      <c r="CQ555" s="124"/>
    </row>
    <row r="556" spans="1:95" s="121" customFormat="1" ht="15" customHeight="1" x14ac:dyDescent="0.25">
      <c r="A556" s="327" t="s">
        <v>5486</v>
      </c>
      <c r="B556" s="328"/>
      <c r="C556" s="328"/>
      <c r="D556" s="328"/>
      <c r="E556" s="328"/>
      <c r="F556" s="328"/>
      <c r="G556" s="328"/>
      <c r="H556" s="328"/>
      <c r="I556" s="328"/>
      <c r="J556" s="328"/>
      <c r="K556" s="329"/>
      <c r="L556" s="118">
        <f>L541*1.03</f>
        <v>7368200.6149000004</v>
      </c>
      <c r="M556" s="119"/>
      <c r="N556" s="120"/>
      <c r="O556" s="120"/>
      <c r="P556" s="1"/>
      <c r="Q556" s="1"/>
      <c r="R556" s="1"/>
      <c r="S556" s="1"/>
      <c r="T556" s="1"/>
      <c r="U556" s="1"/>
      <c r="V556" s="179"/>
      <c r="W556" s="171"/>
      <c r="X556" s="170"/>
      <c r="Y556" s="188"/>
      <c r="Z556" s="1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  <c r="AL556" s="65"/>
      <c r="AM556" s="65"/>
      <c r="AN556" s="65"/>
      <c r="AO556" s="65"/>
      <c r="AP556" s="65"/>
      <c r="AQ556" s="65"/>
      <c r="AR556" s="65"/>
      <c r="AS556" s="65"/>
      <c r="AT556" s="65"/>
      <c r="AU556" s="65"/>
      <c r="AV556" s="65"/>
      <c r="AW556" s="65"/>
      <c r="AX556" s="65"/>
      <c r="AY556" s="65"/>
      <c r="AZ556" s="65"/>
      <c r="BA556" s="65"/>
      <c r="BB556" s="65"/>
      <c r="BC556" s="65"/>
      <c r="BD556" s="65"/>
      <c r="BE556" s="65"/>
      <c r="BF556" s="65"/>
      <c r="BG556" s="65"/>
      <c r="BH556" s="65"/>
      <c r="BI556" s="65"/>
      <c r="BJ556" s="65"/>
      <c r="BK556" s="65"/>
      <c r="BL556" s="65"/>
      <c r="BM556" s="65"/>
      <c r="BN556" s="65"/>
      <c r="BO556" s="65"/>
      <c r="BP556" s="65"/>
      <c r="BQ556" s="65"/>
      <c r="BR556" s="65"/>
      <c r="BS556" s="65"/>
      <c r="BT556" s="65"/>
      <c r="BU556" s="65"/>
      <c r="BV556" s="65"/>
      <c r="BW556" s="65"/>
      <c r="CG556" s="122"/>
      <c r="CI556" s="122" t="s">
        <v>1004</v>
      </c>
      <c r="CK556" s="123"/>
      <c r="CL556" s="124"/>
      <c r="CM556" s="124"/>
      <c r="CN556" s="124"/>
      <c r="CO556" s="124"/>
      <c r="CP556" s="124"/>
      <c r="CQ556" s="124"/>
    </row>
    <row r="557" spans="1:95" s="121" customFormat="1" ht="15" customHeight="1" x14ac:dyDescent="0.25">
      <c r="A557" s="327" t="s">
        <v>5481</v>
      </c>
      <c r="B557" s="328"/>
      <c r="C557" s="328"/>
      <c r="D557" s="328"/>
      <c r="E557" s="328"/>
      <c r="F557" s="328"/>
      <c r="G557" s="328"/>
      <c r="H557" s="328"/>
      <c r="I557" s="328"/>
      <c r="J557" s="328"/>
      <c r="K557" s="329"/>
      <c r="L557" s="118">
        <f>L554-L555-L556</f>
        <v>6596903.2065628693</v>
      </c>
      <c r="M557" s="119"/>
      <c r="N557" s="120"/>
      <c r="O557" s="120"/>
      <c r="P557" s="1"/>
      <c r="Q557" s="1"/>
      <c r="R557" s="1"/>
      <c r="S557" s="1"/>
      <c r="T557" s="1"/>
      <c r="U557" s="1"/>
      <c r="V557" s="179"/>
      <c r="W557" s="171"/>
      <c r="X557" s="170"/>
      <c r="Y557" s="188"/>
      <c r="Z557" s="1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  <c r="AL557" s="65"/>
      <c r="AM557" s="65"/>
      <c r="AN557" s="65"/>
      <c r="AO557" s="65"/>
      <c r="AP557" s="65"/>
      <c r="AQ557" s="65"/>
      <c r="AR557" s="65"/>
      <c r="AS557" s="65"/>
      <c r="AT557" s="65"/>
      <c r="AU557" s="65"/>
      <c r="AV557" s="65"/>
      <c r="AW557" s="65"/>
      <c r="AX557" s="65"/>
      <c r="AY557" s="65"/>
      <c r="AZ557" s="65"/>
      <c r="BA557" s="65"/>
      <c r="BB557" s="65"/>
      <c r="BC557" s="65"/>
      <c r="BD557" s="65"/>
      <c r="BE557" s="65"/>
      <c r="BF557" s="65"/>
      <c r="BG557" s="65"/>
      <c r="BH557" s="65"/>
      <c r="BI557" s="65"/>
      <c r="BJ557" s="65"/>
      <c r="BK557" s="65"/>
      <c r="BL557" s="65"/>
      <c r="BM557" s="65"/>
      <c r="BN557" s="65"/>
      <c r="BO557" s="65"/>
      <c r="BP557" s="65"/>
      <c r="BQ557" s="65"/>
      <c r="BR557" s="65"/>
      <c r="BS557" s="65"/>
      <c r="BT557" s="65"/>
      <c r="BU557" s="65"/>
      <c r="BV557" s="65"/>
      <c r="BW557" s="65"/>
      <c r="CG557" s="122"/>
      <c r="CI557" s="122" t="s">
        <v>1004</v>
      </c>
      <c r="CK557" s="123"/>
      <c r="CL557" s="124"/>
      <c r="CM557" s="124"/>
      <c r="CN557" s="124"/>
      <c r="CO557" s="124"/>
      <c r="CP557" s="124"/>
      <c r="CQ557" s="124"/>
    </row>
    <row r="558" spans="1:95" s="65" customFormat="1" ht="15" customHeight="1" x14ac:dyDescent="0.25">
      <c r="A558" s="330" t="s">
        <v>5482</v>
      </c>
      <c r="B558" s="331"/>
      <c r="C558" s="331"/>
      <c r="D558" s="331"/>
      <c r="E558" s="331"/>
      <c r="F558" s="331"/>
      <c r="G558" s="331"/>
      <c r="H558" s="331"/>
      <c r="I558" s="331"/>
      <c r="J558" s="331"/>
      <c r="K558" s="332"/>
      <c r="L558" s="125">
        <f>'00-ЭС1.СУБ'!L202</f>
        <v>1</v>
      </c>
      <c r="M558" s="89"/>
      <c r="N558" s="126"/>
      <c r="O558" s="89"/>
      <c r="P558" s="1"/>
      <c r="Q558" s="1"/>
      <c r="R558" s="1"/>
      <c r="S558" s="1"/>
      <c r="T558" s="1"/>
      <c r="U558" s="1"/>
      <c r="V558" s="179"/>
      <c r="W558" s="171"/>
      <c r="X558" s="170"/>
      <c r="Y558" s="188"/>
      <c r="Z558" s="1"/>
      <c r="CG558" s="95"/>
      <c r="CH558" s="101" t="s">
        <v>1003</v>
      </c>
      <c r="CI558" s="95"/>
      <c r="CK558" s="127"/>
    </row>
    <row r="559" spans="1:95" s="65" customFormat="1" ht="28.5" customHeight="1" x14ac:dyDescent="0.25">
      <c r="A559" s="330" t="s">
        <v>5483</v>
      </c>
      <c r="B559" s="331"/>
      <c r="C559" s="331"/>
      <c r="D559" s="331"/>
      <c r="E559" s="331"/>
      <c r="F559" s="331"/>
      <c r="G559" s="331"/>
      <c r="H559" s="331"/>
      <c r="I559" s="331"/>
      <c r="J559" s="331"/>
      <c r="K559" s="332"/>
      <c r="L559" s="128">
        <f>L555+L556+L557*L558</f>
        <v>98897361.630000025</v>
      </c>
      <c r="M559" s="129"/>
      <c r="N559" s="98"/>
      <c r="O559" s="98"/>
      <c r="P559" s="1"/>
      <c r="Q559" s="1"/>
      <c r="R559" s="1"/>
      <c r="S559" s="1"/>
      <c r="T559" s="1"/>
      <c r="U559" s="1"/>
      <c r="V559" s="179"/>
      <c r="W559" s="171"/>
      <c r="X559" s="170"/>
      <c r="Y559" s="188"/>
      <c r="Z559" s="1"/>
      <c r="CG559" s="95"/>
      <c r="CI559" s="95" t="s">
        <v>1004</v>
      </c>
      <c r="CK559" s="130"/>
    </row>
    <row r="560" spans="1:95" s="65" customFormat="1" ht="15" customHeight="1" x14ac:dyDescent="0.25">
      <c r="A560" s="333" t="s">
        <v>1005</v>
      </c>
      <c r="B560" s="334"/>
      <c r="C560" s="334"/>
      <c r="D560" s="334"/>
      <c r="E560" s="334"/>
      <c r="F560" s="334"/>
      <c r="G560" s="334"/>
      <c r="H560" s="334"/>
      <c r="I560" s="334"/>
      <c r="J560" s="334"/>
      <c r="K560" s="335"/>
      <c r="L560" s="131">
        <f>L559*0.2</f>
        <v>19779472.326000005</v>
      </c>
      <c r="M560" s="89"/>
      <c r="N560" s="89"/>
      <c r="O560" s="89"/>
      <c r="P560" s="1"/>
      <c r="Q560" s="1"/>
      <c r="R560" s="1"/>
      <c r="S560" s="1"/>
      <c r="T560" s="1"/>
      <c r="U560" s="1"/>
      <c r="V560" s="179"/>
      <c r="W560" s="171"/>
      <c r="X560" s="170"/>
      <c r="Y560" s="188"/>
      <c r="Z560" s="1"/>
      <c r="CG560" s="95"/>
      <c r="CH560" s="101" t="s">
        <v>1005</v>
      </c>
      <c r="CI560" s="95"/>
    </row>
    <row r="561" spans="1:91" s="65" customFormat="1" ht="15" customHeight="1" x14ac:dyDescent="0.25">
      <c r="A561" s="330" t="s">
        <v>1006</v>
      </c>
      <c r="B561" s="331"/>
      <c r="C561" s="331"/>
      <c r="D561" s="331"/>
      <c r="E561" s="331"/>
      <c r="F561" s="331"/>
      <c r="G561" s="331"/>
      <c r="H561" s="331"/>
      <c r="I561" s="331"/>
      <c r="J561" s="331"/>
      <c r="K561" s="332"/>
      <c r="L561" s="132">
        <f>L559+L560</f>
        <v>118676833.95600003</v>
      </c>
      <c r="M561" s="98"/>
      <c r="N561" s="98"/>
      <c r="O561" s="98"/>
      <c r="P561" s="1"/>
      <c r="Q561" s="1"/>
      <c r="R561" s="1"/>
      <c r="S561" s="1"/>
      <c r="T561" s="1"/>
      <c r="U561" s="1"/>
      <c r="V561" s="179"/>
      <c r="W561" s="171"/>
      <c r="X561" s="170"/>
      <c r="Y561" s="188"/>
      <c r="Z561" s="1"/>
      <c r="CG561" s="95"/>
      <c r="CI561" s="95"/>
      <c r="CJ561" s="95" t="s">
        <v>1006</v>
      </c>
      <c r="CM561" s="127"/>
    </row>
    <row r="562" spans="1:91" s="16" customFormat="1" ht="12.75" customHeight="1" x14ac:dyDescent="0.2">
      <c r="A562" s="323"/>
      <c r="B562" s="323"/>
      <c r="C562" s="323"/>
      <c r="D562" s="323"/>
      <c r="E562" s="323"/>
      <c r="F562" s="323"/>
      <c r="G562" s="323"/>
      <c r="H562" s="323"/>
      <c r="I562" s="323"/>
      <c r="J562" s="323"/>
      <c r="K562" s="323"/>
      <c r="L562" s="323"/>
      <c r="M562" s="323"/>
      <c r="N562" s="323"/>
      <c r="O562" s="323"/>
      <c r="P562" s="1"/>
      <c r="Q562" s="1"/>
      <c r="R562" s="1"/>
      <c r="S562" s="1"/>
      <c r="T562" s="1"/>
      <c r="U562" s="1"/>
      <c r="V562" s="179"/>
      <c r="W562" s="171"/>
      <c r="X562" s="170"/>
      <c r="Y562" s="188"/>
      <c r="Z562" s="1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</row>
    <row r="563" spans="1:91" s="135" customFormat="1" ht="12.75" customHeight="1" x14ac:dyDescent="0.2">
      <c r="A563" s="287" t="s">
        <v>5484</v>
      </c>
      <c r="B563" s="287"/>
      <c r="C563" s="287"/>
      <c r="D563" s="287"/>
      <c r="E563" s="287"/>
      <c r="F563" s="287"/>
      <c r="G563" s="287"/>
      <c r="H563" s="287"/>
      <c r="I563" s="287"/>
      <c r="J563" s="287"/>
      <c r="K563" s="287"/>
      <c r="L563" s="287"/>
      <c r="M563" s="287"/>
      <c r="N563" s="287"/>
      <c r="O563" s="287"/>
      <c r="P563" s="1"/>
      <c r="Q563" s="1"/>
      <c r="R563" s="1"/>
      <c r="S563" s="1"/>
      <c r="T563" s="1"/>
      <c r="U563" s="1"/>
      <c r="V563" s="179"/>
      <c r="W563" s="171"/>
      <c r="X563" s="170"/>
      <c r="Y563" s="188"/>
      <c r="Z563" s="1"/>
      <c r="AA563" s="134"/>
      <c r="AB563" s="134"/>
      <c r="AC563" s="134"/>
      <c r="AD563" s="134"/>
      <c r="AE563" s="134"/>
      <c r="AF563" s="134"/>
      <c r="AG563" s="134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</row>
    <row r="564" spans="1:91" s="135" customFormat="1" ht="12.75" customHeight="1" x14ac:dyDescent="0.2">
      <c r="A564" s="288" t="s">
        <v>1007</v>
      </c>
      <c r="B564" s="288"/>
      <c r="C564" s="288"/>
      <c r="D564" s="288"/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88"/>
      <c r="P564" s="1"/>
      <c r="Q564" s="1"/>
      <c r="R564" s="1"/>
      <c r="S564" s="1"/>
      <c r="T564" s="1"/>
      <c r="U564" s="1"/>
      <c r="V564" s="179"/>
      <c r="W564" s="171"/>
      <c r="X564" s="170"/>
      <c r="Y564" s="188"/>
      <c r="Z564" s="1"/>
      <c r="AA564" s="134"/>
      <c r="AB564" s="134"/>
      <c r="AC564" s="134"/>
      <c r="AD564" s="134"/>
      <c r="AE564" s="134"/>
      <c r="AF564" s="134"/>
      <c r="AG564" s="134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/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/>
      <c r="BL564" s="134"/>
      <c r="BM564" s="134"/>
      <c r="BN564" s="134"/>
      <c r="BO564" s="134"/>
      <c r="BP564" s="134"/>
      <c r="BQ564" s="134"/>
      <c r="BR564" s="134"/>
      <c r="BS564" s="134"/>
      <c r="BT564" s="134"/>
      <c r="BU564" s="134"/>
      <c r="BV564" s="134"/>
    </row>
    <row r="565" spans="1:91" s="135" customFormat="1" ht="13.5" customHeight="1" x14ac:dyDescent="0.2">
      <c r="A565" s="137"/>
      <c r="B565" s="137"/>
      <c r="C565" s="137"/>
      <c r="D565" s="137"/>
      <c r="E565" s="137"/>
      <c r="F565" s="137"/>
      <c r="G565" s="209"/>
      <c r="H565" s="138"/>
      <c r="I565" s="139"/>
      <c r="J565" s="139"/>
      <c r="K565" s="139"/>
      <c r="L565" s="139"/>
      <c r="M565" s="137"/>
      <c r="N565" s="137"/>
      <c r="O565" s="137"/>
      <c r="P565" s="1"/>
      <c r="Q565" s="1"/>
      <c r="R565" s="1"/>
      <c r="S565" s="1"/>
      <c r="T565" s="1"/>
      <c r="U565" s="1"/>
      <c r="V565" s="179"/>
      <c r="W565" s="171"/>
      <c r="X565" s="170"/>
      <c r="Y565" s="188"/>
      <c r="Z565" s="1"/>
      <c r="AA565" s="134"/>
      <c r="AB565" s="134"/>
      <c r="AC565" s="134"/>
      <c r="AD565" s="134"/>
      <c r="AE565" s="134"/>
      <c r="AF565" s="134"/>
      <c r="AG565" s="134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</row>
    <row r="566" spans="1:91" s="135" customFormat="1" ht="12.75" customHeight="1" x14ac:dyDescent="0.2">
      <c r="A566" s="287" t="s">
        <v>5485</v>
      </c>
      <c r="B566" s="287"/>
      <c r="C566" s="287"/>
      <c r="D566" s="287"/>
      <c r="E566" s="287"/>
      <c r="F566" s="287"/>
      <c r="G566" s="287"/>
      <c r="H566" s="287"/>
      <c r="I566" s="287"/>
      <c r="J566" s="287"/>
      <c r="K566" s="287"/>
      <c r="L566" s="287"/>
      <c r="M566" s="287"/>
      <c r="N566" s="287"/>
      <c r="O566" s="287"/>
      <c r="P566" s="1"/>
      <c r="Q566" s="1"/>
      <c r="R566" s="1"/>
      <c r="S566" s="1"/>
      <c r="T566" s="1"/>
      <c r="U566" s="1"/>
      <c r="V566" s="179"/>
      <c r="W566" s="171"/>
      <c r="X566" s="170"/>
      <c r="Y566" s="188"/>
      <c r="Z566" s="1"/>
      <c r="AA566" s="134"/>
      <c r="AB566" s="134"/>
      <c r="AC566" s="134"/>
      <c r="AD566" s="134"/>
      <c r="AE566" s="134"/>
      <c r="AF566" s="134"/>
      <c r="AG566" s="134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4"/>
      <c r="BP566" s="134"/>
      <c r="BQ566" s="134"/>
      <c r="BR566" s="134"/>
      <c r="BS566" s="134"/>
      <c r="BT566" s="134"/>
      <c r="BU566" s="134"/>
      <c r="BV566" s="134"/>
    </row>
    <row r="567" spans="1:91" s="135" customFormat="1" ht="12.75" customHeight="1" x14ac:dyDescent="0.2">
      <c r="A567" s="288" t="s">
        <v>1007</v>
      </c>
      <c r="B567" s="288"/>
      <c r="C567" s="288"/>
      <c r="D567" s="288"/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88"/>
      <c r="P567" s="1"/>
      <c r="Q567" s="1"/>
      <c r="R567" s="1"/>
      <c r="S567" s="1"/>
      <c r="T567" s="1"/>
      <c r="U567" s="1"/>
      <c r="V567" s="179"/>
      <c r="W567" s="171"/>
      <c r="X567" s="170"/>
      <c r="Y567" s="188"/>
      <c r="Z567" s="1"/>
      <c r="AA567" s="134"/>
      <c r="AB567" s="134"/>
      <c r="AC567" s="134"/>
      <c r="AD567" s="134"/>
      <c r="AE567" s="134"/>
      <c r="AF567" s="134"/>
      <c r="AG567" s="134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4"/>
      <c r="BP567" s="134"/>
      <c r="BQ567" s="134"/>
      <c r="BR567" s="134"/>
      <c r="BS567" s="134"/>
      <c r="BT567" s="134"/>
      <c r="BU567" s="134"/>
      <c r="BV567" s="134"/>
    </row>
    <row r="568" spans="1:91" s="135" customFormat="1" ht="13.5" customHeight="1" x14ac:dyDescent="0.2">
      <c r="A568" s="137"/>
      <c r="B568" s="137"/>
      <c r="C568" s="137"/>
      <c r="D568" s="137"/>
      <c r="E568" s="137"/>
      <c r="F568" s="137"/>
      <c r="G568" s="209"/>
      <c r="H568" s="138"/>
      <c r="I568" s="139"/>
      <c r="J568" s="139"/>
      <c r="K568" s="139"/>
      <c r="L568" s="139"/>
      <c r="M568" s="137"/>
      <c r="N568" s="137"/>
      <c r="O568" s="137"/>
      <c r="P568" s="1"/>
      <c r="Q568" s="1"/>
      <c r="R568" s="1"/>
      <c r="S568" s="1"/>
      <c r="T568" s="1"/>
      <c r="U568" s="1"/>
      <c r="V568" s="179"/>
      <c r="W568" s="171"/>
      <c r="X568" s="170"/>
      <c r="Y568" s="188"/>
      <c r="Z568" s="1"/>
      <c r="AA568" s="134"/>
      <c r="AB568" s="134"/>
      <c r="AC568" s="134"/>
      <c r="AD568" s="134"/>
      <c r="AE568" s="134"/>
      <c r="AF568" s="134"/>
      <c r="AG568" s="134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4"/>
      <c r="BN568" s="134"/>
      <c r="BO568" s="134"/>
      <c r="BP568" s="134"/>
      <c r="BQ568" s="134"/>
      <c r="BR568" s="134"/>
      <c r="BS568" s="134"/>
      <c r="BT568" s="134"/>
      <c r="BU568" s="134"/>
      <c r="BV568" s="134"/>
    </row>
    <row r="569" spans="1:91" s="116" customFormat="1" ht="18" x14ac:dyDescent="0.25">
      <c r="A569" s="140"/>
      <c r="B569" s="140"/>
      <c r="C569" s="140"/>
      <c r="D569" s="140"/>
      <c r="E569" s="140"/>
      <c r="F569" s="140"/>
      <c r="G569" s="209"/>
      <c r="H569" s="137"/>
      <c r="I569" s="141"/>
      <c r="J569" s="141"/>
      <c r="K569" s="141"/>
      <c r="L569" s="141"/>
      <c r="M569" s="140"/>
      <c r="N569" s="140"/>
      <c r="O569" s="140"/>
      <c r="P569" s="1"/>
      <c r="Q569" s="1"/>
      <c r="R569" s="1"/>
      <c r="S569" s="1"/>
      <c r="T569" s="1"/>
      <c r="U569" s="1"/>
      <c r="V569" s="179"/>
      <c r="W569" s="171"/>
      <c r="X569" s="170"/>
      <c r="Y569" s="188"/>
      <c r="Z569" s="1"/>
    </row>
  </sheetData>
  <autoFilter ref="A28:CQ561" xr:uid="{00000000-0001-0000-0B00-000000000000}">
    <filterColumn colId="2" showButton="0"/>
    <filterColumn colId="3" showButton="0"/>
  </autoFilter>
  <mergeCells count="337">
    <mergeCell ref="A562:O562"/>
    <mergeCell ref="A564:O564"/>
    <mergeCell ref="A552:K552"/>
    <mergeCell ref="A553:K553"/>
    <mergeCell ref="A554:K554"/>
    <mergeCell ref="A555:K555"/>
    <mergeCell ref="A556:K556"/>
    <mergeCell ref="A557:K557"/>
    <mergeCell ref="A558:K558"/>
    <mergeCell ref="A559:K559"/>
    <mergeCell ref="A560:K560"/>
    <mergeCell ref="A561:K561"/>
    <mergeCell ref="A563:O563"/>
    <mergeCell ref="A547:K547"/>
    <mergeCell ref="A548:K548"/>
    <mergeCell ref="A549:K549"/>
    <mergeCell ref="A550:K550"/>
    <mergeCell ref="A551:K551"/>
    <mergeCell ref="A542:K542"/>
    <mergeCell ref="A543:K543"/>
    <mergeCell ref="A544:K544"/>
    <mergeCell ref="A545:K545"/>
    <mergeCell ref="A546:K546"/>
    <mergeCell ref="A537:K537"/>
    <mergeCell ref="A538:K538"/>
    <mergeCell ref="A539:K539"/>
    <mergeCell ref="A540:K540"/>
    <mergeCell ref="A541:K541"/>
    <mergeCell ref="A532:K532"/>
    <mergeCell ref="A533:K533"/>
    <mergeCell ref="A534:K534"/>
    <mergeCell ref="A535:K535"/>
    <mergeCell ref="A536:K536"/>
    <mergeCell ref="A527:K527"/>
    <mergeCell ref="A528:K528"/>
    <mergeCell ref="A529:K529"/>
    <mergeCell ref="A530:K530"/>
    <mergeCell ref="A531:K531"/>
    <mergeCell ref="A522:K522"/>
    <mergeCell ref="A523:K523"/>
    <mergeCell ref="A524:K524"/>
    <mergeCell ref="A525:K525"/>
    <mergeCell ref="A526:K526"/>
    <mergeCell ref="A517:K517"/>
    <mergeCell ref="A518:K518"/>
    <mergeCell ref="A519:K519"/>
    <mergeCell ref="A520:K520"/>
    <mergeCell ref="A521:K521"/>
    <mergeCell ref="A512:K512"/>
    <mergeCell ref="A513:K513"/>
    <mergeCell ref="A514:K514"/>
    <mergeCell ref="A515:K515"/>
    <mergeCell ref="A516:K516"/>
    <mergeCell ref="A507:K507"/>
    <mergeCell ref="A508:K508"/>
    <mergeCell ref="A509:K509"/>
    <mergeCell ref="A510:K510"/>
    <mergeCell ref="A511:K511"/>
    <mergeCell ref="A502:K502"/>
    <mergeCell ref="A503:K503"/>
    <mergeCell ref="A504:K504"/>
    <mergeCell ref="A505:K505"/>
    <mergeCell ref="A506:K506"/>
    <mergeCell ref="A497:K497"/>
    <mergeCell ref="A498:K498"/>
    <mergeCell ref="A499:K499"/>
    <mergeCell ref="A500:K500"/>
    <mergeCell ref="A501:K501"/>
    <mergeCell ref="A492:K492"/>
    <mergeCell ref="A493:K493"/>
    <mergeCell ref="A494:K494"/>
    <mergeCell ref="A495:K495"/>
    <mergeCell ref="A496:K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1:E471"/>
    <mergeCell ref="C472:E472"/>
    <mergeCell ref="C477:E477"/>
    <mergeCell ref="C479:E479"/>
    <mergeCell ref="C481:E481"/>
    <mergeCell ref="C462:E462"/>
    <mergeCell ref="C463:E463"/>
    <mergeCell ref="C468:E468"/>
    <mergeCell ref="C469:E469"/>
    <mergeCell ref="C470:E470"/>
    <mergeCell ref="C447:E447"/>
    <mergeCell ref="C452:E452"/>
    <mergeCell ref="C454:E454"/>
    <mergeCell ref="C455:E455"/>
    <mergeCell ref="C460:E460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05:E405"/>
    <mergeCell ref="C410:E410"/>
    <mergeCell ref="C411:E411"/>
    <mergeCell ref="C416:E416"/>
    <mergeCell ref="C417:E417"/>
    <mergeCell ref="C392:E392"/>
    <mergeCell ref="C393:E393"/>
    <mergeCell ref="C398:E398"/>
    <mergeCell ref="C399:E399"/>
    <mergeCell ref="C404:E404"/>
    <mergeCell ref="C383:E383"/>
    <mergeCell ref="C384:E384"/>
    <mergeCell ref="C385:E385"/>
    <mergeCell ref="C386:E386"/>
    <mergeCell ref="C387:E387"/>
    <mergeCell ref="C373:E373"/>
    <mergeCell ref="C374:E374"/>
    <mergeCell ref="C375:E375"/>
    <mergeCell ref="C376:E376"/>
    <mergeCell ref="C381:E381"/>
    <mergeCell ref="C362:E362"/>
    <mergeCell ref="C367:E367"/>
    <mergeCell ref="C369:E369"/>
    <mergeCell ref="C371:E371"/>
    <mergeCell ref="C372:E372"/>
    <mergeCell ref="C357:E357"/>
    <mergeCell ref="C358:E358"/>
    <mergeCell ref="C359:E359"/>
    <mergeCell ref="C360:E360"/>
    <mergeCell ref="A361:O361"/>
    <mergeCell ref="C352:E352"/>
    <mergeCell ref="C353:E353"/>
    <mergeCell ref="C354:E354"/>
    <mergeCell ref="C355:E355"/>
    <mergeCell ref="C356:E356"/>
    <mergeCell ref="C337:E337"/>
    <mergeCell ref="C342:E342"/>
    <mergeCell ref="C344:E344"/>
    <mergeCell ref="C349:E349"/>
    <mergeCell ref="C351:E351"/>
    <mergeCell ref="C332:E332"/>
    <mergeCell ref="C333:E333"/>
    <mergeCell ref="C334:E334"/>
    <mergeCell ref="C335:E335"/>
    <mergeCell ref="C336:E336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11:E311"/>
    <mergeCell ref="C312:E312"/>
    <mergeCell ref="C299:E299"/>
    <mergeCell ref="C300:E300"/>
    <mergeCell ref="C301:E301"/>
    <mergeCell ref="C302:E302"/>
    <mergeCell ref="C303:E303"/>
    <mergeCell ref="C290:E290"/>
    <mergeCell ref="C291:E291"/>
    <mergeCell ref="C292:E292"/>
    <mergeCell ref="C293:E293"/>
    <mergeCell ref="C298:E298"/>
    <mergeCell ref="C280:E280"/>
    <mergeCell ref="A281:O281"/>
    <mergeCell ref="C282:E282"/>
    <mergeCell ref="C287:E287"/>
    <mergeCell ref="C289:E289"/>
    <mergeCell ref="C272:E272"/>
    <mergeCell ref="C273:E273"/>
    <mergeCell ref="C274:E274"/>
    <mergeCell ref="C275:E275"/>
    <mergeCell ref="C276:E276"/>
    <mergeCell ref="C262:E262"/>
    <mergeCell ref="C267:E267"/>
    <mergeCell ref="C269:E269"/>
    <mergeCell ref="C270:E270"/>
    <mergeCell ref="C271:E271"/>
    <mergeCell ref="C252:E252"/>
    <mergeCell ref="C257:E257"/>
    <mergeCell ref="C259:E259"/>
    <mergeCell ref="C260:E260"/>
    <mergeCell ref="C261:E261"/>
    <mergeCell ref="C240:E240"/>
    <mergeCell ref="C244:E244"/>
    <mergeCell ref="C245:E245"/>
    <mergeCell ref="C250:E250"/>
    <mergeCell ref="A251:O251"/>
    <mergeCell ref="C231:E231"/>
    <mergeCell ref="C232:E232"/>
    <mergeCell ref="C233:E233"/>
    <mergeCell ref="C234:E234"/>
    <mergeCell ref="C235:E235"/>
    <mergeCell ref="C211:E211"/>
    <mergeCell ref="C216:E216"/>
    <mergeCell ref="C220:E220"/>
    <mergeCell ref="C225:E225"/>
    <mergeCell ref="C230:E230"/>
    <mergeCell ref="C202:E202"/>
    <mergeCell ref="C203:E203"/>
    <mergeCell ref="C208:E208"/>
    <mergeCell ref="C209:E209"/>
    <mergeCell ref="A210:O210"/>
    <mergeCell ref="C190:E190"/>
    <mergeCell ref="C191:E191"/>
    <mergeCell ref="C195:E195"/>
    <mergeCell ref="C196:E196"/>
    <mergeCell ref="C201:E201"/>
    <mergeCell ref="C178:E178"/>
    <mergeCell ref="C179:E179"/>
    <mergeCell ref="C184:E184"/>
    <mergeCell ref="C185:E185"/>
    <mergeCell ref="C186:E186"/>
    <mergeCell ref="C166:E166"/>
    <mergeCell ref="C167:E167"/>
    <mergeCell ref="C172:E172"/>
    <mergeCell ref="A173:O173"/>
    <mergeCell ref="C174:E174"/>
    <mergeCell ref="C158:E158"/>
    <mergeCell ref="A159:O159"/>
    <mergeCell ref="C160:E160"/>
    <mergeCell ref="C164:E164"/>
    <mergeCell ref="C165:E165"/>
    <mergeCell ref="C146:E146"/>
    <mergeCell ref="C148:E148"/>
    <mergeCell ref="C150:E150"/>
    <mergeCell ref="A152:O152"/>
    <mergeCell ref="C153:E153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566:O566"/>
    <mergeCell ref="A567:O56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>
    <pageSetUpPr fitToPage="1"/>
  </sheetPr>
  <dimension ref="A1:CQ518"/>
  <sheetViews>
    <sheetView topLeftCell="D1" workbookViewId="0">
      <selection activeCell="Y7" sqref="Y7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9" width="10.7109375" style="1" hidden="1" customWidth="1" outlineLevel="1"/>
    <col min="20" max="20" width="16.5703125" style="1" hidden="1" customWidth="1" outlineLevel="1"/>
    <col min="21" max="21" width="11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199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199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199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338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339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3304</v>
      </c>
      <c r="B11" s="291"/>
      <c r="C11" s="291"/>
      <c r="D11" s="291"/>
      <c r="E11" s="291"/>
      <c r="F11" s="340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339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18.75" x14ac:dyDescent="0.25">
      <c r="A13" s="289" t="s">
        <v>3305</v>
      </c>
      <c r="B13" s="289"/>
      <c r="C13" s="289"/>
      <c r="D13" s="289"/>
      <c r="E13" s="289"/>
      <c r="F13" s="338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3305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339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2356</v>
      </c>
      <c r="D15" s="310"/>
      <c r="E15" s="310"/>
      <c r="F15" s="342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65201.224999999999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42028.09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2733.4209999999998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906.69100000000003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1058.585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2573.83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3" t="s">
        <v>1252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294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295"/>
      <c r="G26" s="293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296"/>
      <c r="G27" s="293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3" t="s">
        <v>1030</v>
      </c>
      <c r="B29" s="314"/>
      <c r="C29" s="314"/>
      <c r="D29" s="314"/>
      <c r="E29" s="314"/>
      <c r="F29" s="341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16" t="s">
        <v>2358</v>
      </c>
      <c r="D30" s="316"/>
      <c r="E30" s="316"/>
      <c r="F30" s="205" t="s">
        <v>109</v>
      </c>
      <c r="G30" s="55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207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207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207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hidden="1" x14ac:dyDescent="0.25">
      <c r="A34" s="111" t="s">
        <v>48</v>
      </c>
      <c r="B34" s="112" t="s">
        <v>1254</v>
      </c>
      <c r="C34" s="305" t="s">
        <v>1255</v>
      </c>
      <c r="D34" s="305"/>
      <c r="E34" s="305"/>
      <c r="F34" s="111" t="s">
        <v>51</v>
      </c>
      <c r="G34" s="113">
        <v>1</v>
      </c>
      <c r="H34" s="114"/>
      <c r="I34" s="114"/>
      <c r="J34" s="114"/>
      <c r="K34" s="144" t="s">
        <v>52</v>
      </c>
      <c r="L34" s="114"/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/>
      <c r="W34" s="190">
        <v>1.2</v>
      </c>
      <c r="X34" s="191"/>
      <c r="Y34" s="181"/>
      <c r="BP34" s="33"/>
      <c r="BQ34" s="41" t="s">
        <v>1255</v>
      </c>
    </row>
    <row r="35" spans="1:69" s="3" customFormat="1" ht="45.75" hidden="1" x14ac:dyDescent="0.25">
      <c r="A35" s="111" t="s">
        <v>1045</v>
      </c>
      <c r="B35" s="112" t="s">
        <v>2847</v>
      </c>
      <c r="C35" s="305" t="s">
        <v>2364</v>
      </c>
      <c r="D35" s="305"/>
      <c r="E35" s="305"/>
      <c r="F35" s="111" t="s">
        <v>2170</v>
      </c>
      <c r="G35" s="113">
        <v>1</v>
      </c>
      <c r="H35" s="114"/>
      <c r="I35" s="114"/>
      <c r="J35" s="114"/>
      <c r="K35" s="144" t="s">
        <v>52</v>
      </c>
      <c r="L35" s="114"/>
      <c r="M35" s="114"/>
      <c r="N35" s="115"/>
      <c r="O35" s="114"/>
      <c r="P35" s="189"/>
      <c r="Q35" s="189"/>
      <c r="R35" s="189"/>
      <c r="S35" s="189"/>
      <c r="T35" s="189"/>
      <c r="U35" s="189">
        <v>1.03</v>
      </c>
      <c r="V35" s="180"/>
      <c r="W35" s="190">
        <v>1.2</v>
      </c>
      <c r="X35" s="191"/>
      <c r="Y35" s="181"/>
      <c r="BP35" s="33"/>
      <c r="BQ35" s="41" t="s">
        <v>2364</v>
      </c>
    </row>
    <row r="36" spans="1:69" s="3" customFormat="1" ht="67.5" x14ac:dyDescent="0.25">
      <c r="A36" s="35" t="s">
        <v>63</v>
      </c>
      <c r="B36" s="36" t="s">
        <v>1801</v>
      </c>
      <c r="C36" s="316" t="s">
        <v>1802</v>
      </c>
      <c r="D36" s="316"/>
      <c r="E36" s="316"/>
      <c r="F36" s="205" t="s">
        <v>109</v>
      </c>
      <c r="G36" s="55">
        <v>2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2365</v>
      </c>
      <c r="O36" s="39">
        <v>748.49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2" si="0">O36*P36*Q36*R36*S36*T36*U36</f>
        <v>896.04350462077753</v>
      </c>
      <c r="W36" s="159">
        <v>1.2</v>
      </c>
      <c r="X36" s="158">
        <f t="shared" ref="X36:X92" si="1">V36*W36</f>
        <v>1075.2522055449331</v>
      </c>
      <c r="Y36" s="181">
        <f t="shared" ref="Y36:Y92" si="2">X36/G36</f>
        <v>537.62610277246654</v>
      </c>
      <c r="BP36" s="33"/>
      <c r="BQ36" s="41" t="s">
        <v>1802</v>
      </c>
    </row>
    <row r="37" spans="1:69" s="3" customFormat="1" ht="18.75" x14ac:dyDescent="0.25">
      <c r="A37" s="42"/>
      <c r="B37" s="43"/>
      <c r="C37" s="44" t="s">
        <v>1374</v>
      </c>
      <c r="D37" s="45"/>
      <c r="E37" s="45"/>
      <c r="F37" s="206"/>
      <c r="G37" s="45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2366</v>
      </c>
      <c r="F38" s="207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2367</v>
      </c>
      <c r="F39" s="207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207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45" hidden="1" x14ac:dyDescent="0.25">
      <c r="A41" s="111" t="s">
        <v>1809</v>
      </c>
      <c r="B41" s="112" t="s">
        <v>1256</v>
      </c>
      <c r="C41" s="305" t="s">
        <v>1257</v>
      </c>
      <c r="D41" s="305"/>
      <c r="E41" s="305"/>
      <c r="F41" s="111" t="s">
        <v>51</v>
      </c>
      <c r="G41" s="113">
        <v>1</v>
      </c>
      <c r="H41" s="114"/>
      <c r="I41" s="114"/>
      <c r="J41" s="114"/>
      <c r="K41" s="144" t="s">
        <v>52</v>
      </c>
      <c r="L41" s="114"/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/>
      <c r="W41" s="190">
        <v>1.2</v>
      </c>
      <c r="X41" s="191"/>
      <c r="Y41" s="181"/>
      <c r="BP41" s="33"/>
      <c r="BQ41" s="41" t="s">
        <v>1257</v>
      </c>
    </row>
    <row r="42" spans="1:69" s="3" customFormat="1" ht="45" hidden="1" x14ac:dyDescent="0.25">
      <c r="A42" s="111" t="s">
        <v>1810</v>
      </c>
      <c r="B42" s="112" t="s">
        <v>1256</v>
      </c>
      <c r="C42" s="305" t="s">
        <v>1258</v>
      </c>
      <c r="D42" s="305"/>
      <c r="E42" s="305"/>
      <c r="F42" s="111" t="s">
        <v>51</v>
      </c>
      <c r="G42" s="113">
        <v>1</v>
      </c>
      <c r="H42" s="114"/>
      <c r="I42" s="114"/>
      <c r="J42" s="114"/>
      <c r="K42" s="144" t="s">
        <v>52</v>
      </c>
      <c r="L42" s="114"/>
      <c r="M42" s="114"/>
      <c r="N42" s="115"/>
      <c r="O42" s="114"/>
      <c r="P42" s="189"/>
      <c r="Q42" s="189"/>
      <c r="R42" s="189"/>
      <c r="S42" s="189"/>
      <c r="T42" s="189"/>
      <c r="U42" s="189">
        <v>1.03</v>
      </c>
      <c r="V42" s="180"/>
      <c r="W42" s="190">
        <v>1.2</v>
      </c>
      <c r="X42" s="191"/>
      <c r="Y42" s="181"/>
      <c r="BP42" s="33"/>
      <c r="BQ42" s="41" t="s">
        <v>1258</v>
      </c>
    </row>
    <row r="43" spans="1:69" s="3" customFormat="1" ht="67.5" x14ac:dyDescent="0.25">
      <c r="A43" s="35" t="s">
        <v>89</v>
      </c>
      <c r="B43" s="36" t="s">
        <v>132</v>
      </c>
      <c r="C43" s="316" t="s">
        <v>133</v>
      </c>
      <c r="D43" s="316"/>
      <c r="E43" s="316"/>
      <c r="F43" s="20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2368</v>
      </c>
      <c r="O43" s="39">
        <v>70.02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83.82338600855968</v>
      </c>
      <c r="W43" s="159">
        <v>1.2</v>
      </c>
      <c r="X43" s="158">
        <f t="shared" si="1"/>
        <v>100.58806321027161</v>
      </c>
      <c r="Y43" s="181">
        <f t="shared" si="2"/>
        <v>50.294031605135807</v>
      </c>
      <c r="BP43" s="33"/>
      <c r="BQ43" s="41" t="s">
        <v>133</v>
      </c>
    </row>
    <row r="44" spans="1:69" s="3" customFormat="1" ht="18.75" x14ac:dyDescent="0.25">
      <c r="A44" s="42"/>
      <c r="B44" s="43"/>
      <c r="C44" s="44" t="s">
        <v>1374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2369</v>
      </c>
      <c r="F45" s="207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2370</v>
      </c>
      <c r="F46" s="207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47</v>
      </c>
      <c r="F47" s="207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45" hidden="1" x14ac:dyDescent="0.25">
      <c r="A48" s="111" t="s">
        <v>98</v>
      </c>
      <c r="B48" s="112" t="s">
        <v>1256</v>
      </c>
      <c r="C48" s="305" t="s">
        <v>2371</v>
      </c>
      <c r="D48" s="305"/>
      <c r="E48" s="305"/>
      <c r="F48" s="111" t="s">
        <v>51</v>
      </c>
      <c r="G48" s="113">
        <v>1</v>
      </c>
      <c r="H48" s="114"/>
      <c r="I48" s="114"/>
      <c r="J48" s="114"/>
      <c r="K48" s="144" t="s">
        <v>52</v>
      </c>
      <c r="L48" s="114"/>
      <c r="M48" s="114"/>
      <c r="N48" s="115"/>
      <c r="O48" s="114"/>
      <c r="P48" s="189"/>
      <c r="Q48" s="189"/>
      <c r="R48" s="189"/>
      <c r="S48" s="189"/>
      <c r="T48" s="189"/>
      <c r="U48" s="189">
        <v>1.03</v>
      </c>
      <c r="V48" s="180"/>
      <c r="W48" s="190">
        <v>1.2</v>
      </c>
      <c r="X48" s="191"/>
      <c r="Y48" s="181"/>
      <c r="BP48" s="33"/>
      <c r="BQ48" s="41" t="s">
        <v>2371</v>
      </c>
    </row>
    <row r="49" spans="1:69" s="3" customFormat="1" ht="45" hidden="1" x14ac:dyDescent="0.25">
      <c r="A49" s="111" t="s">
        <v>2372</v>
      </c>
      <c r="B49" s="112" t="s">
        <v>1256</v>
      </c>
      <c r="C49" s="305" t="s">
        <v>2373</v>
      </c>
      <c r="D49" s="305"/>
      <c r="E49" s="305"/>
      <c r="F49" s="111" t="s">
        <v>51</v>
      </c>
      <c r="G49" s="113">
        <v>1</v>
      </c>
      <c r="H49" s="114"/>
      <c r="I49" s="114"/>
      <c r="J49" s="114"/>
      <c r="K49" s="144" t="s">
        <v>52</v>
      </c>
      <c r="L49" s="114"/>
      <c r="M49" s="114"/>
      <c r="N49" s="115"/>
      <c r="O49" s="114"/>
      <c r="P49" s="189"/>
      <c r="Q49" s="189"/>
      <c r="R49" s="189"/>
      <c r="S49" s="189"/>
      <c r="T49" s="189"/>
      <c r="U49" s="189">
        <v>1.03</v>
      </c>
      <c r="V49" s="180"/>
      <c r="W49" s="190">
        <v>1.2</v>
      </c>
      <c r="X49" s="191"/>
      <c r="Y49" s="181"/>
      <c r="BP49" s="33"/>
      <c r="BQ49" s="41" t="s">
        <v>2373</v>
      </c>
    </row>
    <row r="50" spans="1:69" s="3" customFormat="1" ht="18.75" x14ac:dyDescent="0.25">
      <c r="A50" s="313" t="s">
        <v>1259</v>
      </c>
      <c r="B50" s="314"/>
      <c r="C50" s="314"/>
      <c r="D50" s="314"/>
      <c r="E50" s="314"/>
      <c r="F50" s="341"/>
      <c r="G50" s="314"/>
      <c r="H50" s="314"/>
      <c r="I50" s="314"/>
      <c r="J50" s="314"/>
      <c r="K50" s="314"/>
      <c r="L50" s="314"/>
      <c r="M50" s="314"/>
      <c r="N50" s="314"/>
      <c r="O50" s="315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 t="s">
        <v>1259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316" t="s">
        <v>204</v>
      </c>
      <c r="D51" s="316"/>
      <c r="E51" s="316"/>
      <c r="F51" s="205" t="s">
        <v>174</v>
      </c>
      <c r="G51" s="56">
        <v>1.08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45720.77</v>
      </c>
      <c r="M51" s="39">
        <v>37161.279999999999</v>
      </c>
      <c r="N51" s="40" t="s">
        <v>3306</v>
      </c>
      <c r="O51" s="39">
        <v>4769.4799999999996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0"/>
        <v>5709.710984006073</v>
      </c>
      <c r="W51" s="159">
        <v>1.2</v>
      </c>
      <c r="X51" s="158">
        <f t="shared" si="1"/>
        <v>6851.6531808072878</v>
      </c>
      <c r="Y51" s="181">
        <f t="shared" si="2"/>
        <v>6344.1233155623031</v>
      </c>
      <c r="BP51" s="33"/>
      <c r="BQ51" s="41" t="s">
        <v>204</v>
      </c>
    </row>
    <row r="52" spans="1:69" s="3" customFormat="1" ht="18.75" x14ac:dyDescent="0.25">
      <c r="A52" s="42"/>
      <c r="B52" s="43"/>
      <c r="C52" s="44" t="s">
        <v>2856</v>
      </c>
      <c r="D52" s="45"/>
      <c r="E52" s="45"/>
      <c r="F52" s="206"/>
      <c r="G52" s="45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3307</v>
      </c>
      <c r="F53" s="207"/>
      <c r="G53" s="50"/>
      <c r="H53" s="51"/>
      <c r="I53" s="17"/>
      <c r="J53" s="17"/>
      <c r="K53" s="17"/>
      <c r="L53" s="52">
        <v>36632.46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x14ac:dyDescent="0.25">
      <c r="A54" s="47"/>
      <c r="B54" s="48"/>
      <c r="C54" s="48"/>
      <c r="D54" s="48"/>
      <c r="E54" s="49" t="s">
        <v>3308</v>
      </c>
      <c r="F54" s="207"/>
      <c r="G54" s="50"/>
      <c r="H54" s="51"/>
      <c r="I54" s="17"/>
      <c r="J54" s="17"/>
      <c r="K54" s="17"/>
      <c r="L54" s="52">
        <v>19260.36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18.75" x14ac:dyDescent="0.25">
      <c r="A55" s="47"/>
      <c r="B55" s="48"/>
      <c r="C55" s="48"/>
      <c r="D55" s="48"/>
      <c r="E55" s="49" t="s">
        <v>47</v>
      </c>
      <c r="F55" s="207"/>
      <c r="G55" s="50"/>
      <c r="H55" s="51"/>
      <c r="I55" s="17"/>
      <c r="J55" s="17"/>
      <c r="K55" s="17"/>
      <c r="L55" s="52">
        <v>101613.59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67.5" x14ac:dyDescent="0.25">
      <c r="A56" s="35" t="s">
        <v>1014</v>
      </c>
      <c r="B56" s="36" t="s">
        <v>1264</v>
      </c>
      <c r="C56" s="316" t="s">
        <v>2859</v>
      </c>
      <c r="D56" s="316"/>
      <c r="E56" s="316"/>
      <c r="F56" s="205" t="s">
        <v>437</v>
      </c>
      <c r="G56" s="55">
        <v>92</v>
      </c>
      <c r="H56" s="39">
        <v>5395.12</v>
      </c>
      <c r="I56" s="39"/>
      <c r="J56" s="39">
        <v>5395.12</v>
      </c>
      <c r="K56" s="37" t="s">
        <v>42</v>
      </c>
      <c r="L56" s="39">
        <v>4248764.9000000004</v>
      </c>
      <c r="M56" s="39"/>
      <c r="N56" s="40"/>
      <c r="O56" s="39">
        <v>4248764.9000000004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5086344.7625295566</v>
      </c>
      <c r="W56" s="159">
        <v>1.2</v>
      </c>
      <c r="X56" s="158">
        <f t="shared" si="1"/>
        <v>6103613.7150354674</v>
      </c>
      <c r="Y56" s="181">
        <f t="shared" si="2"/>
        <v>66343.627337342041</v>
      </c>
      <c r="BP56" s="33"/>
      <c r="BQ56" s="41" t="s">
        <v>2859</v>
      </c>
    </row>
    <row r="57" spans="1:69" s="3" customFormat="1" ht="68.25" x14ac:dyDescent="0.25">
      <c r="A57" s="35" t="s">
        <v>119</v>
      </c>
      <c r="B57" s="36" t="s">
        <v>1264</v>
      </c>
      <c r="C57" s="316" t="s">
        <v>2860</v>
      </c>
      <c r="D57" s="316"/>
      <c r="E57" s="316"/>
      <c r="F57" s="205" t="s">
        <v>437</v>
      </c>
      <c r="G57" s="55">
        <v>6</v>
      </c>
      <c r="H57" s="39">
        <v>10552.11</v>
      </c>
      <c r="I57" s="39"/>
      <c r="J57" s="39">
        <v>10552.11</v>
      </c>
      <c r="K57" s="37" t="s">
        <v>42</v>
      </c>
      <c r="L57" s="39">
        <v>541956.37</v>
      </c>
      <c r="M57" s="39"/>
      <c r="N57" s="40"/>
      <c r="O57" s="39">
        <v>541956.37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648794.88720805186</v>
      </c>
      <c r="W57" s="159">
        <v>1.2</v>
      </c>
      <c r="X57" s="158">
        <f t="shared" si="1"/>
        <v>778553.86464966217</v>
      </c>
      <c r="Y57" s="181">
        <f t="shared" si="2"/>
        <v>129758.97744161036</v>
      </c>
      <c r="BP57" s="33"/>
      <c r="BQ57" s="41" t="s">
        <v>2860</v>
      </c>
    </row>
    <row r="58" spans="1:69" s="3" customFormat="1" ht="67.5" x14ac:dyDescent="0.25">
      <c r="A58" s="35" t="s">
        <v>1015</v>
      </c>
      <c r="B58" s="36" t="s">
        <v>1264</v>
      </c>
      <c r="C58" s="316" t="s">
        <v>2861</v>
      </c>
      <c r="D58" s="316"/>
      <c r="E58" s="316"/>
      <c r="F58" s="205" t="s">
        <v>437</v>
      </c>
      <c r="G58" s="55">
        <v>10</v>
      </c>
      <c r="H58" s="39">
        <v>3887.06</v>
      </c>
      <c r="I58" s="39"/>
      <c r="J58" s="39">
        <v>3887.06</v>
      </c>
      <c r="K58" s="37" t="s">
        <v>42</v>
      </c>
      <c r="L58" s="39">
        <v>332732.34000000003</v>
      </c>
      <c r="M58" s="39"/>
      <c r="N58" s="40"/>
      <c r="O58" s="39">
        <v>332732.34000000003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398325.49804843368</v>
      </c>
      <c r="W58" s="159">
        <v>1.2</v>
      </c>
      <c r="X58" s="158">
        <f t="shared" si="1"/>
        <v>477990.59765812039</v>
      </c>
      <c r="Y58" s="181">
        <f t="shared" si="2"/>
        <v>47799.059765812039</v>
      </c>
      <c r="BP58" s="33"/>
      <c r="BQ58" s="41" t="s">
        <v>2861</v>
      </c>
    </row>
    <row r="59" spans="1:69" s="3" customFormat="1" ht="67.5" x14ac:dyDescent="0.25">
      <c r="A59" s="35" t="s">
        <v>126</v>
      </c>
      <c r="B59" s="36" t="s">
        <v>2384</v>
      </c>
      <c r="C59" s="316" t="s">
        <v>2385</v>
      </c>
      <c r="D59" s="316"/>
      <c r="E59" s="316"/>
      <c r="F59" s="205" t="s">
        <v>174</v>
      </c>
      <c r="G59" s="56">
        <v>0.48</v>
      </c>
      <c r="H59" s="39">
        <v>2637</v>
      </c>
      <c r="I59" s="39"/>
      <c r="J59" s="39">
        <v>2637</v>
      </c>
      <c r="K59" s="37" t="s">
        <v>42</v>
      </c>
      <c r="L59" s="39">
        <v>10834.91</v>
      </c>
      <c r="M59" s="39"/>
      <c r="N59" s="40"/>
      <c r="O59" s="39">
        <v>10834.91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12970.848947415072</v>
      </c>
      <c r="W59" s="159">
        <v>1.2</v>
      </c>
      <c r="X59" s="158">
        <f t="shared" si="1"/>
        <v>15565.018736898086</v>
      </c>
      <c r="Y59" s="181">
        <f t="shared" si="2"/>
        <v>32427.122368537679</v>
      </c>
      <c r="BP59" s="33"/>
      <c r="BQ59" s="41" t="s">
        <v>2385</v>
      </c>
    </row>
    <row r="60" spans="1:69" s="3" customFormat="1" ht="18.75" x14ac:dyDescent="0.25">
      <c r="A60" s="42"/>
      <c r="B60" s="43"/>
      <c r="C60" s="44" t="s">
        <v>1318</v>
      </c>
      <c r="D60" s="45"/>
      <c r="E60" s="45"/>
      <c r="F60" s="206"/>
      <c r="G60" s="45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69" s="3" customFormat="1" ht="18.75" x14ac:dyDescent="0.25">
      <c r="A61" s="313" t="s">
        <v>1817</v>
      </c>
      <c r="B61" s="314"/>
      <c r="C61" s="314"/>
      <c r="D61" s="314"/>
      <c r="E61" s="314"/>
      <c r="F61" s="341"/>
      <c r="G61" s="314"/>
      <c r="H61" s="314"/>
      <c r="I61" s="314"/>
      <c r="J61" s="314"/>
      <c r="K61" s="314"/>
      <c r="L61" s="314"/>
      <c r="M61" s="314"/>
      <c r="N61" s="314"/>
      <c r="O61" s="315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 t="s">
        <v>1817</v>
      </c>
      <c r="BQ61" s="41"/>
    </row>
    <row r="62" spans="1:69" s="3" customFormat="1" ht="67.5" x14ac:dyDescent="0.25">
      <c r="A62" s="35" t="s">
        <v>131</v>
      </c>
      <c r="B62" s="36" t="s">
        <v>255</v>
      </c>
      <c r="C62" s="316" t="s">
        <v>256</v>
      </c>
      <c r="D62" s="316"/>
      <c r="E62" s="316"/>
      <c r="F62" s="205" t="s">
        <v>238</v>
      </c>
      <c r="G62" s="38">
        <v>18.7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127408.74</v>
      </c>
      <c r="M62" s="39">
        <v>105738.95</v>
      </c>
      <c r="N62" s="40" t="s">
        <v>3309</v>
      </c>
      <c r="O62" s="39">
        <v>9255.36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0"/>
        <v>11079.914509114298</v>
      </c>
      <c r="W62" s="159">
        <v>1.2</v>
      </c>
      <c r="X62" s="158">
        <f t="shared" si="1"/>
        <v>13295.897410937157</v>
      </c>
      <c r="Y62" s="181">
        <f t="shared" si="2"/>
        <v>711.01055673460735</v>
      </c>
      <c r="BP62" s="33"/>
      <c r="BQ62" s="41" t="s">
        <v>256</v>
      </c>
    </row>
    <row r="63" spans="1:69" s="3" customFormat="1" ht="18.75" x14ac:dyDescent="0.25">
      <c r="A63" s="42"/>
      <c r="B63" s="43"/>
      <c r="C63" s="44" t="s">
        <v>1272</v>
      </c>
      <c r="D63" s="45"/>
      <c r="E63" s="45"/>
      <c r="F63" s="206"/>
      <c r="G63" s="45"/>
      <c r="H63" s="45"/>
      <c r="I63" s="45"/>
      <c r="J63" s="45"/>
      <c r="K63" s="45"/>
      <c r="L63" s="45"/>
      <c r="M63" s="45"/>
      <c r="N63" s="45"/>
      <c r="O63" s="46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x14ac:dyDescent="0.25">
      <c r="A64" s="47"/>
      <c r="B64" s="48"/>
      <c r="C64" s="48"/>
      <c r="D64" s="48"/>
      <c r="E64" s="49" t="s">
        <v>3310</v>
      </c>
      <c r="F64" s="207"/>
      <c r="G64" s="50"/>
      <c r="H64" s="51"/>
      <c r="I64" s="17"/>
      <c r="J64" s="17"/>
      <c r="K64" s="17"/>
      <c r="L64" s="52">
        <v>103718.21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18.75" x14ac:dyDescent="0.25">
      <c r="A65" s="47"/>
      <c r="B65" s="48"/>
      <c r="C65" s="48"/>
      <c r="D65" s="48"/>
      <c r="E65" s="49" t="s">
        <v>3311</v>
      </c>
      <c r="F65" s="207"/>
      <c r="G65" s="50"/>
      <c r="H65" s="51"/>
      <c r="I65" s="17"/>
      <c r="J65" s="17"/>
      <c r="K65" s="17"/>
      <c r="L65" s="52">
        <v>54532.25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47</v>
      </c>
      <c r="F66" s="207"/>
      <c r="G66" s="50"/>
      <c r="H66" s="51"/>
      <c r="I66" s="17"/>
      <c r="J66" s="17"/>
      <c r="K66" s="17"/>
      <c r="L66" s="52">
        <v>285659.2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67.5" x14ac:dyDescent="0.25">
      <c r="A67" s="35" t="s">
        <v>1016</v>
      </c>
      <c r="B67" s="36" t="s">
        <v>246</v>
      </c>
      <c r="C67" s="316" t="s">
        <v>247</v>
      </c>
      <c r="D67" s="316"/>
      <c r="E67" s="316"/>
      <c r="F67" s="205" t="s">
        <v>238</v>
      </c>
      <c r="G67" s="38">
        <v>18.600000000000001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64421.56</v>
      </c>
      <c r="M67" s="39">
        <v>54046.96</v>
      </c>
      <c r="N67" s="40" t="s">
        <v>3312</v>
      </c>
      <c r="O67" s="39">
        <v>8408.2000000000007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10065.749703472888</v>
      </c>
      <c r="W67" s="159">
        <v>1.2</v>
      </c>
      <c r="X67" s="158">
        <f t="shared" si="1"/>
        <v>12078.899644167464</v>
      </c>
      <c r="Y67" s="181">
        <f t="shared" si="2"/>
        <v>649.40320667567005</v>
      </c>
      <c r="BP67" s="33"/>
      <c r="BQ67" s="41" t="s">
        <v>247</v>
      </c>
    </row>
    <row r="68" spans="1:69" s="3" customFormat="1" ht="18.75" x14ac:dyDescent="0.25">
      <c r="A68" s="42"/>
      <c r="B68" s="43"/>
      <c r="C68" s="44" t="s">
        <v>3313</v>
      </c>
      <c r="D68" s="45"/>
      <c r="E68" s="45"/>
      <c r="F68" s="206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x14ac:dyDescent="0.25">
      <c r="A69" s="47"/>
      <c r="B69" s="48"/>
      <c r="C69" s="48"/>
      <c r="D69" s="48"/>
      <c r="E69" s="49" t="s">
        <v>3314</v>
      </c>
      <c r="F69" s="207"/>
      <c r="G69" s="50"/>
      <c r="H69" s="51"/>
      <c r="I69" s="17"/>
      <c r="J69" s="17"/>
      <c r="K69" s="17"/>
      <c r="L69" s="52">
        <v>52771.47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18.75" x14ac:dyDescent="0.25">
      <c r="A70" s="47"/>
      <c r="B70" s="48"/>
      <c r="C70" s="48"/>
      <c r="D70" s="48"/>
      <c r="E70" s="49" t="s">
        <v>3315</v>
      </c>
      <c r="F70" s="207"/>
      <c r="G70" s="50"/>
      <c r="H70" s="51"/>
      <c r="I70" s="17"/>
      <c r="J70" s="17"/>
      <c r="K70" s="17"/>
      <c r="L70" s="52">
        <v>27745.83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47</v>
      </c>
      <c r="F71" s="207"/>
      <c r="G71" s="50"/>
      <c r="H71" s="51"/>
      <c r="I71" s="17"/>
      <c r="J71" s="17"/>
      <c r="K71" s="17"/>
      <c r="L71" s="52">
        <v>144938.85999999999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67.5" x14ac:dyDescent="0.25">
      <c r="A72" s="35" t="s">
        <v>142</v>
      </c>
      <c r="B72" s="36" t="s">
        <v>1279</v>
      </c>
      <c r="C72" s="316" t="s">
        <v>1280</v>
      </c>
      <c r="D72" s="316"/>
      <c r="E72" s="316"/>
      <c r="F72" s="205" t="s">
        <v>56</v>
      </c>
      <c r="G72" s="38">
        <v>0.2</v>
      </c>
      <c r="H72" s="39" t="s">
        <v>1281</v>
      </c>
      <c r="I72" s="39" t="s">
        <v>1282</v>
      </c>
      <c r="J72" s="39">
        <v>774.58</v>
      </c>
      <c r="K72" s="37" t="s">
        <v>42</v>
      </c>
      <c r="L72" s="39">
        <v>11221.78</v>
      </c>
      <c r="M72" s="39">
        <v>9741.9699999999993</v>
      </c>
      <c r="N72" s="40" t="s">
        <v>3316</v>
      </c>
      <c r="O72" s="39">
        <v>1326.08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0"/>
        <v>1587.496654073562</v>
      </c>
      <c r="W72" s="159">
        <v>1.2</v>
      </c>
      <c r="X72" s="158">
        <f t="shared" si="1"/>
        <v>1904.9959848882743</v>
      </c>
      <c r="Y72" s="181">
        <f t="shared" si="2"/>
        <v>9524.9799244413716</v>
      </c>
      <c r="BP72" s="33"/>
      <c r="BQ72" s="41" t="s">
        <v>1280</v>
      </c>
    </row>
    <row r="73" spans="1:69" s="3" customFormat="1" ht="18.75" x14ac:dyDescent="0.25">
      <c r="A73" s="42"/>
      <c r="B73" s="43"/>
      <c r="C73" s="44" t="s">
        <v>1310</v>
      </c>
      <c r="D73" s="45"/>
      <c r="E73" s="45"/>
      <c r="F73" s="206"/>
      <c r="G73" s="45"/>
      <c r="H73" s="45"/>
      <c r="I73" s="45"/>
      <c r="J73" s="45"/>
      <c r="K73" s="45"/>
      <c r="L73" s="45"/>
      <c r="M73" s="45"/>
      <c r="N73" s="45"/>
      <c r="O73" s="46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x14ac:dyDescent="0.25">
      <c r="A74" s="47"/>
      <c r="B74" s="48"/>
      <c r="C74" s="48"/>
      <c r="D74" s="48"/>
      <c r="E74" s="49" t="s">
        <v>3317</v>
      </c>
      <c r="F74" s="207"/>
      <c r="G74" s="50"/>
      <c r="H74" s="51"/>
      <c r="I74" s="17"/>
      <c r="J74" s="17"/>
      <c r="K74" s="17"/>
      <c r="L74" s="52">
        <v>9460.82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18.75" x14ac:dyDescent="0.25">
      <c r="A75" s="47"/>
      <c r="B75" s="48"/>
      <c r="C75" s="48"/>
      <c r="D75" s="48"/>
      <c r="E75" s="49" t="s">
        <v>3318</v>
      </c>
      <c r="F75" s="207"/>
      <c r="G75" s="50"/>
      <c r="H75" s="51"/>
      <c r="I75" s="17"/>
      <c r="J75" s="17"/>
      <c r="K75" s="17"/>
      <c r="L75" s="52">
        <v>4974.24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18.75" x14ac:dyDescent="0.25">
      <c r="A76" s="47"/>
      <c r="B76" s="48"/>
      <c r="C76" s="48"/>
      <c r="D76" s="48"/>
      <c r="E76" s="49" t="s">
        <v>47</v>
      </c>
      <c r="F76" s="207"/>
      <c r="G76" s="50"/>
      <c r="H76" s="51"/>
      <c r="I76" s="17"/>
      <c r="J76" s="17"/>
      <c r="K76" s="17"/>
      <c r="L76" s="52">
        <v>25656.84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67.5" x14ac:dyDescent="0.25">
      <c r="A77" s="35" t="s">
        <v>1017</v>
      </c>
      <c r="B77" s="36" t="s">
        <v>1287</v>
      </c>
      <c r="C77" s="316" t="s">
        <v>1288</v>
      </c>
      <c r="D77" s="316"/>
      <c r="E77" s="316"/>
      <c r="F77" s="205" t="s">
        <v>56</v>
      </c>
      <c r="G77" s="38">
        <v>0.2</v>
      </c>
      <c r="H77" s="39" t="s">
        <v>1289</v>
      </c>
      <c r="I77" s="39" t="s">
        <v>1290</v>
      </c>
      <c r="J77" s="39">
        <v>604.22</v>
      </c>
      <c r="K77" s="37" t="s">
        <v>42</v>
      </c>
      <c r="L77" s="39">
        <v>9773.32</v>
      </c>
      <c r="M77" s="39">
        <v>8611.9</v>
      </c>
      <c r="N77" s="40" t="s">
        <v>2870</v>
      </c>
      <c r="O77" s="39">
        <v>1034.42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1238.3402878459628</v>
      </c>
      <c r="W77" s="159">
        <v>1.2</v>
      </c>
      <c r="X77" s="158">
        <f t="shared" si="1"/>
        <v>1486.0083454151554</v>
      </c>
      <c r="Y77" s="181">
        <f t="shared" si="2"/>
        <v>7430.0417270757771</v>
      </c>
      <c r="BP77" s="33"/>
      <c r="BQ77" s="41" t="s">
        <v>1288</v>
      </c>
    </row>
    <row r="78" spans="1:69" s="3" customFormat="1" ht="18.75" x14ac:dyDescent="0.25">
      <c r="A78" s="42"/>
      <c r="B78" s="43"/>
      <c r="C78" s="44" t="s">
        <v>1310</v>
      </c>
      <c r="D78" s="45"/>
      <c r="E78" s="45"/>
      <c r="F78" s="206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18.75" x14ac:dyDescent="0.25">
      <c r="A79" s="47"/>
      <c r="B79" s="48"/>
      <c r="C79" s="48"/>
      <c r="D79" s="48"/>
      <c r="E79" s="49" t="s">
        <v>2871</v>
      </c>
      <c r="F79" s="207"/>
      <c r="G79" s="50"/>
      <c r="H79" s="51"/>
      <c r="I79" s="17"/>
      <c r="J79" s="17"/>
      <c r="K79" s="17"/>
      <c r="L79" s="52">
        <v>8362.19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18.75" x14ac:dyDescent="0.25">
      <c r="A80" s="47"/>
      <c r="B80" s="48"/>
      <c r="C80" s="48"/>
      <c r="D80" s="48"/>
      <c r="E80" s="49" t="s">
        <v>2872</v>
      </c>
      <c r="F80" s="207"/>
      <c r="G80" s="50"/>
      <c r="H80" s="51"/>
      <c r="I80" s="17"/>
      <c r="J80" s="17"/>
      <c r="K80" s="17"/>
      <c r="L80" s="52">
        <v>4396.6099999999997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18.75" x14ac:dyDescent="0.25">
      <c r="A81" s="47"/>
      <c r="B81" s="48"/>
      <c r="C81" s="48"/>
      <c r="D81" s="48"/>
      <c r="E81" s="49" t="s">
        <v>47</v>
      </c>
      <c r="F81" s="207"/>
      <c r="G81" s="50"/>
      <c r="H81" s="51"/>
      <c r="I81" s="17"/>
      <c r="J81" s="17"/>
      <c r="K81" s="17"/>
      <c r="L81" s="52">
        <v>22532.12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67.5" x14ac:dyDescent="0.25">
      <c r="A82" s="35" t="s">
        <v>1018</v>
      </c>
      <c r="B82" s="36" t="s">
        <v>1297</v>
      </c>
      <c r="C82" s="316" t="s">
        <v>1298</v>
      </c>
      <c r="D82" s="316"/>
      <c r="E82" s="316"/>
      <c r="F82" s="205" t="s">
        <v>56</v>
      </c>
      <c r="G82" s="38">
        <v>0.6</v>
      </c>
      <c r="H82" s="39" t="s">
        <v>1299</v>
      </c>
      <c r="I82" s="39" t="s">
        <v>1300</v>
      </c>
      <c r="J82" s="39">
        <v>367.19</v>
      </c>
      <c r="K82" s="37" t="s">
        <v>42</v>
      </c>
      <c r="L82" s="39">
        <v>19927.09</v>
      </c>
      <c r="M82" s="39">
        <v>17798.580000000002</v>
      </c>
      <c r="N82" s="40" t="s">
        <v>3319</v>
      </c>
      <c r="O82" s="39">
        <v>1885.89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0"/>
        <v>2257.664744925487</v>
      </c>
      <c r="W82" s="159">
        <v>1.2</v>
      </c>
      <c r="X82" s="158">
        <f t="shared" si="1"/>
        <v>2709.1976939105843</v>
      </c>
      <c r="Y82" s="181">
        <f t="shared" si="2"/>
        <v>4515.3294898509739</v>
      </c>
      <c r="BP82" s="33"/>
      <c r="BQ82" s="41" t="s">
        <v>1298</v>
      </c>
    </row>
    <row r="83" spans="1:69" s="3" customFormat="1" ht="18.75" x14ac:dyDescent="0.25">
      <c r="A83" s="42"/>
      <c r="B83" s="43"/>
      <c r="C83" s="44" t="s">
        <v>1069</v>
      </c>
      <c r="D83" s="45"/>
      <c r="E83" s="45"/>
      <c r="F83" s="206"/>
      <c r="G83" s="45"/>
      <c r="H83" s="45"/>
      <c r="I83" s="45"/>
      <c r="J83" s="45"/>
      <c r="K83" s="45"/>
      <c r="L83" s="45"/>
      <c r="M83" s="45"/>
      <c r="N83" s="45"/>
      <c r="O83" s="46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18.75" x14ac:dyDescent="0.25">
      <c r="A84" s="47"/>
      <c r="B84" s="48"/>
      <c r="C84" s="48"/>
      <c r="D84" s="48"/>
      <c r="E84" s="49" t="s">
        <v>3320</v>
      </c>
      <c r="F84" s="207"/>
      <c r="G84" s="50"/>
      <c r="H84" s="51"/>
      <c r="I84" s="17"/>
      <c r="J84" s="17"/>
      <c r="K84" s="17"/>
      <c r="L84" s="52">
        <v>17275.78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18.75" x14ac:dyDescent="0.25">
      <c r="A85" s="47"/>
      <c r="B85" s="48"/>
      <c r="C85" s="48"/>
      <c r="D85" s="48"/>
      <c r="E85" s="49" t="s">
        <v>3321</v>
      </c>
      <c r="F85" s="207"/>
      <c r="G85" s="50"/>
      <c r="H85" s="51"/>
      <c r="I85" s="17"/>
      <c r="J85" s="17"/>
      <c r="K85" s="17"/>
      <c r="L85" s="52">
        <v>9083.14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18.75" x14ac:dyDescent="0.25">
      <c r="A86" s="47"/>
      <c r="B86" s="48"/>
      <c r="C86" s="48"/>
      <c r="D86" s="48"/>
      <c r="E86" s="49" t="s">
        <v>47</v>
      </c>
      <c r="F86" s="207"/>
      <c r="G86" s="50"/>
      <c r="H86" s="51"/>
      <c r="I86" s="17"/>
      <c r="J86" s="17"/>
      <c r="K86" s="17"/>
      <c r="L86" s="52">
        <v>46286.01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67.5" x14ac:dyDescent="0.25">
      <c r="A87" s="35" t="s">
        <v>151</v>
      </c>
      <c r="B87" s="36" t="s">
        <v>1305</v>
      </c>
      <c r="C87" s="316" t="s">
        <v>1306</v>
      </c>
      <c r="D87" s="316"/>
      <c r="E87" s="316"/>
      <c r="F87" s="205" t="s">
        <v>56</v>
      </c>
      <c r="G87" s="38">
        <v>0.6</v>
      </c>
      <c r="H87" s="39" t="s">
        <v>1307</v>
      </c>
      <c r="I87" s="39" t="s">
        <v>1308</v>
      </c>
      <c r="J87" s="39">
        <v>302.85000000000002</v>
      </c>
      <c r="K87" s="37" t="s">
        <v>42</v>
      </c>
      <c r="L87" s="39">
        <v>15407.57</v>
      </c>
      <c r="M87" s="39">
        <v>13619.28</v>
      </c>
      <c r="N87" s="40" t="s">
        <v>3322</v>
      </c>
      <c r="O87" s="39">
        <v>1555.44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0"/>
        <v>1862.0715157548429</v>
      </c>
      <c r="W87" s="159">
        <v>1.2</v>
      </c>
      <c r="X87" s="158">
        <f t="shared" si="1"/>
        <v>2234.4858189058114</v>
      </c>
      <c r="Y87" s="181">
        <f t="shared" si="2"/>
        <v>3724.1430315096859</v>
      </c>
      <c r="BP87" s="33"/>
      <c r="BQ87" s="41" t="s">
        <v>1306</v>
      </c>
    </row>
    <row r="88" spans="1:69" s="3" customFormat="1" ht="18.75" x14ac:dyDescent="0.25">
      <c r="A88" s="42"/>
      <c r="B88" s="43"/>
      <c r="C88" s="44" t="s">
        <v>1069</v>
      </c>
      <c r="D88" s="45"/>
      <c r="E88" s="45"/>
      <c r="F88" s="206"/>
      <c r="G88" s="45"/>
      <c r="H88" s="45"/>
      <c r="I88" s="45"/>
      <c r="J88" s="45"/>
      <c r="K88" s="45"/>
      <c r="L88" s="45"/>
      <c r="M88" s="45"/>
      <c r="N88" s="45"/>
      <c r="O88" s="46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18.75" x14ac:dyDescent="0.25">
      <c r="A89" s="47"/>
      <c r="B89" s="48"/>
      <c r="C89" s="48"/>
      <c r="D89" s="48"/>
      <c r="E89" s="49" t="s">
        <v>3323</v>
      </c>
      <c r="F89" s="207"/>
      <c r="G89" s="50"/>
      <c r="H89" s="51"/>
      <c r="I89" s="17"/>
      <c r="J89" s="17"/>
      <c r="K89" s="17"/>
      <c r="L89" s="52">
        <v>13221.86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18.75" x14ac:dyDescent="0.25">
      <c r="A90" s="47"/>
      <c r="B90" s="48"/>
      <c r="C90" s="48"/>
      <c r="D90" s="48"/>
      <c r="E90" s="49" t="s">
        <v>3324</v>
      </c>
      <c r="F90" s="207"/>
      <c r="G90" s="50"/>
      <c r="H90" s="51"/>
      <c r="I90" s="17"/>
      <c r="J90" s="17"/>
      <c r="K90" s="17"/>
      <c r="L90" s="52">
        <v>6951.7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18.75" x14ac:dyDescent="0.25">
      <c r="A91" s="47"/>
      <c r="B91" s="48"/>
      <c r="C91" s="48"/>
      <c r="D91" s="48"/>
      <c r="E91" s="49" t="s">
        <v>47</v>
      </c>
      <c r="F91" s="207"/>
      <c r="G91" s="50"/>
      <c r="H91" s="51"/>
      <c r="I91" s="17"/>
      <c r="J91" s="17"/>
      <c r="K91" s="17"/>
      <c r="L91" s="52">
        <v>35581.129999999997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67.5" x14ac:dyDescent="0.25">
      <c r="A92" s="35" t="s">
        <v>156</v>
      </c>
      <c r="B92" s="36" t="s">
        <v>73</v>
      </c>
      <c r="C92" s="316" t="s">
        <v>74</v>
      </c>
      <c r="D92" s="316"/>
      <c r="E92" s="316"/>
      <c r="F92" s="205" t="s">
        <v>56</v>
      </c>
      <c r="G92" s="38">
        <v>1.6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34320.78</v>
      </c>
      <c r="M92" s="39">
        <v>30239.08</v>
      </c>
      <c r="N92" s="40" t="s">
        <v>3325</v>
      </c>
      <c r="O92" s="39">
        <v>3632.45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0"/>
        <v>4348.5326836160039</v>
      </c>
      <c r="W92" s="159">
        <v>1.2</v>
      </c>
      <c r="X92" s="158">
        <f t="shared" si="1"/>
        <v>5218.2392203392046</v>
      </c>
      <c r="Y92" s="181">
        <f t="shared" si="2"/>
        <v>3261.3995127120029</v>
      </c>
      <c r="BP92" s="33"/>
      <c r="BQ92" s="41" t="s">
        <v>74</v>
      </c>
    </row>
    <row r="93" spans="1:69" s="3" customFormat="1" ht="18.75" x14ac:dyDescent="0.25">
      <c r="A93" s="42"/>
      <c r="B93" s="43"/>
      <c r="C93" s="44" t="s">
        <v>3326</v>
      </c>
      <c r="D93" s="45"/>
      <c r="E93" s="45"/>
      <c r="F93" s="206"/>
      <c r="G93" s="45"/>
      <c r="H93" s="45"/>
      <c r="I93" s="45"/>
      <c r="J93" s="45"/>
      <c r="K93" s="45"/>
      <c r="L93" s="45"/>
      <c r="M93" s="45"/>
      <c r="N93" s="45"/>
      <c r="O93" s="46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18.75" x14ac:dyDescent="0.25">
      <c r="A94" s="47"/>
      <c r="B94" s="48"/>
      <c r="C94" s="48"/>
      <c r="D94" s="48"/>
      <c r="E94" s="49" t="s">
        <v>3327</v>
      </c>
      <c r="F94" s="207"/>
      <c r="G94" s="50"/>
      <c r="H94" s="51"/>
      <c r="I94" s="17"/>
      <c r="J94" s="17"/>
      <c r="K94" s="17"/>
      <c r="L94" s="52">
        <v>29351.61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18.75" x14ac:dyDescent="0.25">
      <c r="A95" s="47"/>
      <c r="B95" s="48"/>
      <c r="C95" s="48"/>
      <c r="D95" s="48"/>
      <c r="E95" s="49" t="s">
        <v>3328</v>
      </c>
      <c r="F95" s="207"/>
      <c r="G95" s="50"/>
      <c r="H95" s="51"/>
      <c r="I95" s="17"/>
      <c r="J95" s="17"/>
      <c r="K95" s="17"/>
      <c r="L95" s="52">
        <v>15432.29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18.75" x14ac:dyDescent="0.25">
      <c r="A96" s="47"/>
      <c r="B96" s="48"/>
      <c r="C96" s="48"/>
      <c r="D96" s="48"/>
      <c r="E96" s="49" t="s">
        <v>47</v>
      </c>
      <c r="F96" s="207"/>
      <c r="G96" s="50"/>
      <c r="H96" s="51"/>
      <c r="I96" s="17"/>
      <c r="J96" s="17"/>
      <c r="K96" s="17"/>
      <c r="L96" s="52">
        <v>79104.679999999993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67.5" x14ac:dyDescent="0.25">
      <c r="A97" s="35" t="s">
        <v>1019</v>
      </c>
      <c r="B97" s="36" t="s">
        <v>64</v>
      </c>
      <c r="C97" s="316" t="s">
        <v>65</v>
      </c>
      <c r="D97" s="316"/>
      <c r="E97" s="316"/>
      <c r="F97" s="205" t="s">
        <v>56</v>
      </c>
      <c r="G97" s="38">
        <v>0.9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16652</v>
      </c>
      <c r="M97" s="39">
        <v>15212.09</v>
      </c>
      <c r="N97" s="40" t="s">
        <v>3329</v>
      </c>
      <c r="O97" s="39">
        <v>1246.6600000000001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ref="V97:V156" si="3">O97*P97*Q97*R97*S97*T97*U97</f>
        <v>1492.420199963311</v>
      </c>
      <c r="W97" s="159">
        <v>1.2</v>
      </c>
      <c r="X97" s="158">
        <f t="shared" ref="X97:X156" si="4">V97*W97</f>
        <v>1790.9042399559733</v>
      </c>
      <c r="Y97" s="181">
        <f t="shared" ref="Y97:Y156" si="5">X97/G97</f>
        <v>1989.8935999510813</v>
      </c>
      <c r="BP97" s="33"/>
      <c r="BQ97" s="41" t="s">
        <v>65</v>
      </c>
    </row>
    <row r="98" spans="1:69" s="3" customFormat="1" ht="18.75" x14ac:dyDescent="0.25">
      <c r="A98" s="42"/>
      <c r="B98" s="43"/>
      <c r="C98" s="44" t="s">
        <v>2660</v>
      </c>
      <c r="D98" s="45"/>
      <c r="E98" s="45"/>
      <c r="F98" s="206"/>
      <c r="G98" s="45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3330</v>
      </c>
      <c r="F99" s="207"/>
      <c r="G99" s="50"/>
      <c r="H99" s="51"/>
      <c r="I99" s="17"/>
      <c r="J99" s="17"/>
      <c r="K99" s="17"/>
      <c r="L99" s="52">
        <v>14761.38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18.75" x14ac:dyDescent="0.25">
      <c r="A100" s="47"/>
      <c r="B100" s="48"/>
      <c r="C100" s="48"/>
      <c r="D100" s="48"/>
      <c r="E100" s="49" t="s">
        <v>3331</v>
      </c>
      <c r="F100" s="207"/>
      <c r="G100" s="50"/>
      <c r="H100" s="51"/>
      <c r="I100" s="17"/>
      <c r="J100" s="17"/>
      <c r="K100" s="17"/>
      <c r="L100" s="52">
        <v>7761.14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18.75" x14ac:dyDescent="0.25">
      <c r="A101" s="47"/>
      <c r="B101" s="48"/>
      <c r="C101" s="48"/>
      <c r="D101" s="48"/>
      <c r="E101" s="49" t="s">
        <v>47</v>
      </c>
      <c r="F101" s="207"/>
      <c r="G101" s="50"/>
      <c r="H101" s="51"/>
      <c r="I101" s="17"/>
      <c r="J101" s="17"/>
      <c r="K101" s="17"/>
      <c r="L101" s="52">
        <v>39174.519999999997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67.5" x14ac:dyDescent="0.25">
      <c r="A102" s="35" t="s">
        <v>1020</v>
      </c>
      <c r="B102" s="36" t="s">
        <v>54</v>
      </c>
      <c r="C102" s="316" t="s">
        <v>55</v>
      </c>
      <c r="D102" s="316"/>
      <c r="E102" s="316"/>
      <c r="F102" s="205" t="s">
        <v>56</v>
      </c>
      <c r="G102" s="56">
        <v>2.78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25570.84</v>
      </c>
      <c r="M102" s="39">
        <v>22749.45</v>
      </c>
      <c r="N102" s="40" t="s">
        <v>3332</v>
      </c>
      <c r="O102" s="39">
        <v>2723.54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3260.4447976257165</v>
      </c>
      <c r="W102" s="159">
        <v>1.2</v>
      </c>
      <c r="X102" s="158">
        <f t="shared" si="4"/>
        <v>3912.5337571508599</v>
      </c>
      <c r="Y102" s="181">
        <f t="shared" si="5"/>
        <v>1407.386243579446</v>
      </c>
      <c r="BP102" s="33"/>
      <c r="BQ102" s="41" t="s">
        <v>55</v>
      </c>
    </row>
    <row r="103" spans="1:69" s="3" customFormat="1" ht="18.75" x14ac:dyDescent="0.25">
      <c r="A103" s="42"/>
      <c r="B103" s="43"/>
      <c r="C103" s="44" t="s">
        <v>3333</v>
      </c>
      <c r="D103" s="45"/>
      <c r="E103" s="45"/>
      <c r="F103" s="206"/>
      <c r="G103" s="45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18.75" x14ac:dyDescent="0.25">
      <c r="A104" s="47"/>
      <c r="B104" s="48"/>
      <c r="C104" s="48"/>
      <c r="D104" s="48"/>
      <c r="E104" s="49" t="s">
        <v>3334</v>
      </c>
      <c r="F104" s="207"/>
      <c r="G104" s="50"/>
      <c r="H104" s="51"/>
      <c r="I104" s="17"/>
      <c r="J104" s="17"/>
      <c r="K104" s="17"/>
      <c r="L104" s="52">
        <v>22084.44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18.75" x14ac:dyDescent="0.25">
      <c r="A105" s="47"/>
      <c r="B105" s="48"/>
      <c r="C105" s="48"/>
      <c r="D105" s="48"/>
      <c r="E105" s="49" t="s">
        <v>3335</v>
      </c>
      <c r="F105" s="207"/>
      <c r="G105" s="50"/>
      <c r="H105" s="51"/>
      <c r="I105" s="17"/>
      <c r="J105" s="17"/>
      <c r="K105" s="17"/>
      <c r="L105" s="52">
        <v>11611.4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18.75" x14ac:dyDescent="0.25">
      <c r="A106" s="47"/>
      <c r="B106" s="48"/>
      <c r="C106" s="48"/>
      <c r="D106" s="48"/>
      <c r="E106" s="49" t="s">
        <v>47</v>
      </c>
      <c r="F106" s="207"/>
      <c r="G106" s="50"/>
      <c r="H106" s="51"/>
      <c r="I106" s="17"/>
      <c r="J106" s="17"/>
      <c r="K106" s="17"/>
      <c r="L106" s="52">
        <v>59266.68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67.5" x14ac:dyDescent="0.25">
      <c r="A107" s="35" t="s">
        <v>171</v>
      </c>
      <c r="B107" s="36" t="s">
        <v>1325</v>
      </c>
      <c r="C107" s="316" t="s">
        <v>3336</v>
      </c>
      <c r="D107" s="316"/>
      <c r="E107" s="316"/>
      <c r="F107" s="205" t="s">
        <v>265</v>
      </c>
      <c r="G107" s="38">
        <v>265.2</v>
      </c>
      <c r="H107" s="39">
        <v>936.79</v>
      </c>
      <c r="I107" s="39"/>
      <c r="J107" s="39">
        <v>936.79</v>
      </c>
      <c r="K107" s="37" t="s">
        <v>42</v>
      </c>
      <c r="L107" s="39">
        <v>2126618.2200000002</v>
      </c>
      <c r="M107" s="39"/>
      <c r="N107" s="40"/>
      <c r="O107" s="39">
        <v>2126618.2200000002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3"/>
        <v>2545848.8995700679</v>
      </c>
      <c r="W107" s="159">
        <v>1.2</v>
      </c>
      <c r="X107" s="158">
        <f t="shared" si="4"/>
        <v>3055018.6794840815</v>
      </c>
      <c r="Y107" s="181">
        <f t="shared" si="5"/>
        <v>11519.678278597592</v>
      </c>
      <c r="BP107" s="33"/>
      <c r="BQ107" s="41" t="s">
        <v>3336</v>
      </c>
    </row>
    <row r="108" spans="1:69" s="3" customFormat="1" ht="18.75" x14ac:dyDescent="0.25">
      <c r="A108" s="42"/>
      <c r="B108" s="43"/>
      <c r="C108" s="44" t="s">
        <v>2680</v>
      </c>
      <c r="D108" s="45"/>
      <c r="E108" s="45"/>
      <c r="F108" s="206"/>
      <c r="G108" s="45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67.5" x14ac:dyDescent="0.25">
      <c r="A109" s="35" t="s">
        <v>181</v>
      </c>
      <c r="B109" s="36" t="s">
        <v>1325</v>
      </c>
      <c r="C109" s="316" t="s">
        <v>2891</v>
      </c>
      <c r="D109" s="316"/>
      <c r="E109" s="316"/>
      <c r="F109" s="205" t="s">
        <v>265</v>
      </c>
      <c r="G109" s="38">
        <v>163.19999999999999</v>
      </c>
      <c r="H109" s="39">
        <v>471.01</v>
      </c>
      <c r="I109" s="39"/>
      <c r="J109" s="39">
        <v>471.01</v>
      </c>
      <c r="K109" s="37" t="s">
        <v>42</v>
      </c>
      <c r="L109" s="39">
        <v>657997.19999999995</v>
      </c>
      <c r="M109" s="39"/>
      <c r="N109" s="40"/>
      <c r="O109" s="39">
        <v>657997.19999999995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3"/>
        <v>787711.41514069494</v>
      </c>
      <c r="W109" s="159">
        <v>1.2</v>
      </c>
      <c r="X109" s="158">
        <f t="shared" si="4"/>
        <v>945253.69816883386</v>
      </c>
      <c r="Y109" s="181">
        <f t="shared" si="5"/>
        <v>5791.9956995639332</v>
      </c>
      <c r="BP109" s="33"/>
      <c r="BQ109" s="41" t="s">
        <v>2891</v>
      </c>
    </row>
    <row r="110" spans="1:69" s="3" customFormat="1" ht="18.75" x14ac:dyDescent="0.25">
      <c r="A110" s="42"/>
      <c r="B110" s="43"/>
      <c r="C110" s="44" t="s">
        <v>319</v>
      </c>
      <c r="D110" s="45"/>
      <c r="E110" s="45"/>
      <c r="F110" s="206"/>
      <c r="G110" s="45"/>
      <c r="H110" s="45"/>
      <c r="I110" s="45"/>
      <c r="J110" s="45"/>
      <c r="K110" s="45"/>
      <c r="L110" s="45"/>
      <c r="M110" s="45"/>
      <c r="N110" s="45"/>
      <c r="O110" s="46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67.5" x14ac:dyDescent="0.25">
      <c r="A111" s="35" t="s">
        <v>185</v>
      </c>
      <c r="B111" s="36" t="s">
        <v>1325</v>
      </c>
      <c r="C111" s="316" t="s">
        <v>2892</v>
      </c>
      <c r="D111" s="316"/>
      <c r="E111" s="316"/>
      <c r="F111" s="205" t="s">
        <v>265</v>
      </c>
      <c r="G111" s="38">
        <v>117.3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283433.96000000002</v>
      </c>
      <c r="M111" s="39"/>
      <c r="N111" s="40"/>
      <c r="O111" s="39">
        <v>283433.96000000002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3"/>
        <v>339308.68661831861</v>
      </c>
      <c r="W111" s="159">
        <v>1.2</v>
      </c>
      <c r="X111" s="158">
        <f t="shared" si="4"/>
        <v>407170.42394198233</v>
      </c>
      <c r="Y111" s="181">
        <f t="shared" si="5"/>
        <v>3471.188609906073</v>
      </c>
      <c r="BP111" s="33"/>
      <c r="BQ111" s="41" t="s">
        <v>2892</v>
      </c>
    </row>
    <row r="112" spans="1:69" s="3" customFormat="1" ht="18.75" x14ac:dyDescent="0.25">
      <c r="A112" s="42"/>
      <c r="B112" s="43"/>
      <c r="C112" s="44" t="s">
        <v>3337</v>
      </c>
      <c r="D112" s="45"/>
      <c r="E112" s="45"/>
      <c r="F112" s="206"/>
      <c r="G112" s="45"/>
      <c r="H112" s="45"/>
      <c r="I112" s="45"/>
      <c r="J112" s="45"/>
      <c r="K112" s="45"/>
      <c r="L112" s="45"/>
      <c r="M112" s="45"/>
      <c r="N112" s="45"/>
      <c r="O112" s="46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67.5" x14ac:dyDescent="0.25">
      <c r="A113" s="35" t="s">
        <v>187</v>
      </c>
      <c r="B113" s="36" t="s">
        <v>1325</v>
      </c>
      <c r="C113" s="316" t="s">
        <v>3338</v>
      </c>
      <c r="D113" s="316"/>
      <c r="E113" s="316"/>
      <c r="F113" s="205" t="s">
        <v>265</v>
      </c>
      <c r="G113" s="38">
        <v>20.399999999999999</v>
      </c>
      <c r="H113" s="39">
        <v>219.53</v>
      </c>
      <c r="I113" s="39"/>
      <c r="J113" s="39">
        <v>219.53</v>
      </c>
      <c r="K113" s="37" t="s">
        <v>42</v>
      </c>
      <c r="L113" s="39">
        <v>38335.21</v>
      </c>
      <c r="M113" s="39"/>
      <c r="N113" s="40"/>
      <c r="O113" s="39">
        <v>38335.21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3"/>
        <v>45892.417959857143</v>
      </c>
      <c r="W113" s="159">
        <v>1.2</v>
      </c>
      <c r="X113" s="158">
        <f t="shared" si="4"/>
        <v>55070.901551828567</v>
      </c>
      <c r="Y113" s="181">
        <f t="shared" si="5"/>
        <v>2699.5539976386553</v>
      </c>
      <c r="BP113" s="33"/>
      <c r="BQ113" s="41" t="s">
        <v>3338</v>
      </c>
    </row>
    <row r="114" spans="1:69" s="3" customFormat="1" ht="18.75" x14ac:dyDescent="0.25">
      <c r="A114" s="42"/>
      <c r="B114" s="43"/>
      <c r="C114" s="44" t="s">
        <v>266</v>
      </c>
      <c r="D114" s="45"/>
      <c r="E114" s="45"/>
      <c r="F114" s="206"/>
      <c r="G114" s="45"/>
      <c r="H114" s="45"/>
      <c r="I114" s="45"/>
      <c r="J114" s="45"/>
      <c r="K114" s="45"/>
      <c r="L114" s="45"/>
      <c r="M114" s="45"/>
      <c r="N114" s="45"/>
      <c r="O114" s="46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</row>
    <row r="115" spans="1:69" s="3" customFormat="1" ht="67.5" x14ac:dyDescent="0.25">
      <c r="A115" s="35" t="s">
        <v>196</v>
      </c>
      <c r="B115" s="36" t="s">
        <v>1325</v>
      </c>
      <c r="C115" s="316" t="s">
        <v>2895</v>
      </c>
      <c r="D115" s="316"/>
      <c r="E115" s="316"/>
      <c r="F115" s="205" t="s">
        <v>265</v>
      </c>
      <c r="G115" s="38">
        <v>158.1</v>
      </c>
      <c r="H115" s="39">
        <v>175.26</v>
      </c>
      <c r="I115" s="39"/>
      <c r="J115" s="39">
        <v>175.26</v>
      </c>
      <c r="K115" s="37" t="s">
        <v>42</v>
      </c>
      <c r="L115" s="39">
        <v>237185.67</v>
      </c>
      <c r="M115" s="39"/>
      <c r="N115" s="40"/>
      <c r="O115" s="39">
        <v>237185.67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3"/>
        <v>283943.24438887264</v>
      </c>
      <c r="W115" s="159">
        <v>1.2</v>
      </c>
      <c r="X115" s="158">
        <f t="shared" si="4"/>
        <v>340731.89326664718</v>
      </c>
      <c r="Y115" s="181">
        <f t="shared" si="5"/>
        <v>2155.1669403329993</v>
      </c>
      <c r="BP115" s="33"/>
      <c r="BQ115" s="41" t="s">
        <v>2895</v>
      </c>
    </row>
    <row r="116" spans="1:69" s="3" customFormat="1" ht="18.75" x14ac:dyDescent="0.25">
      <c r="A116" s="42"/>
      <c r="B116" s="43"/>
      <c r="C116" s="44" t="s">
        <v>270</v>
      </c>
      <c r="D116" s="45"/>
      <c r="E116" s="45"/>
      <c r="F116" s="206"/>
      <c r="G116" s="45"/>
      <c r="H116" s="45"/>
      <c r="I116" s="45"/>
      <c r="J116" s="45"/>
      <c r="K116" s="45"/>
      <c r="L116" s="45"/>
      <c r="M116" s="45"/>
      <c r="N116" s="45"/>
      <c r="O116" s="46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67.5" x14ac:dyDescent="0.25">
      <c r="A117" s="35" t="s">
        <v>198</v>
      </c>
      <c r="B117" s="36" t="s">
        <v>2410</v>
      </c>
      <c r="C117" s="316" t="s">
        <v>3339</v>
      </c>
      <c r="D117" s="316"/>
      <c r="E117" s="316"/>
      <c r="F117" s="205" t="s">
        <v>265</v>
      </c>
      <c r="G117" s="38">
        <v>158.1</v>
      </c>
      <c r="H117" s="39">
        <v>118.59</v>
      </c>
      <c r="I117" s="39"/>
      <c r="J117" s="39">
        <v>118.59</v>
      </c>
      <c r="K117" s="37" t="s">
        <v>42</v>
      </c>
      <c r="L117" s="39">
        <v>160492.12</v>
      </c>
      <c r="M117" s="39"/>
      <c r="N117" s="40"/>
      <c r="O117" s="39">
        <v>160492.12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3"/>
        <v>192130.71873881869</v>
      </c>
      <c r="W117" s="159">
        <v>1.2</v>
      </c>
      <c r="X117" s="158">
        <f t="shared" si="4"/>
        <v>230556.86248658242</v>
      </c>
      <c r="Y117" s="181">
        <f t="shared" si="5"/>
        <v>1458.297675436954</v>
      </c>
      <c r="BP117" s="33"/>
      <c r="BQ117" s="41" t="s">
        <v>3339</v>
      </c>
    </row>
    <row r="118" spans="1:69" s="3" customFormat="1" ht="18.75" x14ac:dyDescent="0.25">
      <c r="A118" s="42"/>
      <c r="B118" s="43"/>
      <c r="C118" s="44" t="s">
        <v>270</v>
      </c>
      <c r="D118" s="45"/>
      <c r="E118" s="45"/>
      <c r="F118" s="206"/>
      <c r="G118" s="4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</row>
    <row r="119" spans="1:69" s="3" customFormat="1" ht="67.5" x14ac:dyDescent="0.25">
      <c r="A119" s="35" t="s">
        <v>200</v>
      </c>
      <c r="B119" s="36" t="s">
        <v>1338</v>
      </c>
      <c r="C119" s="316" t="s">
        <v>2899</v>
      </c>
      <c r="D119" s="316"/>
      <c r="E119" s="316"/>
      <c r="F119" s="205" t="s">
        <v>265</v>
      </c>
      <c r="G119" s="38">
        <v>158.1</v>
      </c>
      <c r="H119" s="39">
        <v>76.42</v>
      </c>
      <c r="I119" s="39"/>
      <c r="J119" s="39">
        <v>76.42</v>
      </c>
      <c r="K119" s="37" t="s">
        <v>42</v>
      </c>
      <c r="L119" s="39">
        <v>103421.94</v>
      </c>
      <c r="M119" s="39"/>
      <c r="N119" s="40"/>
      <c r="O119" s="39">
        <v>103421.94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3"/>
        <v>123810.01425841333</v>
      </c>
      <c r="W119" s="159">
        <v>1.2</v>
      </c>
      <c r="X119" s="158">
        <f t="shared" si="4"/>
        <v>148572.017110096</v>
      </c>
      <c r="Y119" s="181">
        <f t="shared" si="5"/>
        <v>939.73445357429478</v>
      </c>
      <c r="BP119" s="33"/>
      <c r="BQ119" s="41" t="s">
        <v>2899</v>
      </c>
    </row>
    <row r="120" spans="1:69" s="3" customFormat="1" ht="18.75" x14ac:dyDescent="0.25">
      <c r="A120" s="42"/>
      <c r="B120" s="43"/>
      <c r="C120" s="44" t="s">
        <v>270</v>
      </c>
      <c r="D120" s="45"/>
      <c r="E120" s="45"/>
      <c r="F120" s="206"/>
      <c r="G120" s="4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67.5" x14ac:dyDescent="0.25">
      <c r="A121" s="35" t="s">
        <v>202</v>
      </c>
      <c r="B121" s="36" t="s">
        <v>1347</v>
      </c>
      <c r="C121" s="316" t="s">
        <v>3340</v>
      </c>
      <c r="D121" s="316"/>
      <c r="E121" s="316"/>
      <c r="F121" s="205" t="s">
        <v>265</v>
      </c>
      <c r="G121" s="38">
        <v>453.9</v>
      </c>
      <c r="H121" s="39">
        <v>47.84</v>
      </c>
      <c r="I121" s="39"/>
      <c r="J121" s="39">
        <v>47.84</v>
      </c>
      <c r="K121" s="37" t="s">
        <v>42</v>
      </c>
      <c r="L121" s="39">
        <v>185876.77</v>
      </c>
      <c r="M121" s="39"/>
      <c r="N121" s="40"/>
      <c r="O121" s="39">
        <v>185876.77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3"/>
        <v>222519.56929069219</v>
      </c>
      <c r="W121" s="159">
        <v>1.2</v>
      </c>
      <c r="X121" s="158">
        <f t="shared" si="4"/>
        <v>267023.48314883059</v>
      </c>
      <c r="Y121" s="181">
        <f t="shared" si="5"/>
        <v>588.28703051075263</v>
      </c>
      <c r="BP121" s="33"/>
      <c r="BQ121" s="41" t="s">
        <v>3340</v>
      </c>
    </row>
    <row r="122" spans="1:69" s="3" customFormat="1" ht="18.75" x14ac:dyDescent="0.25">
      <c r="A122" s="42"/>
      <c r="B122" s="43"/>
      <c r="C122" s="44" t="s">
        <v>3341</v>
      </c>
      <c r="D122" s="45"/>
      <c r="E122" s="45"/>
      <c r="F122" s="206"/>
      <c r="G122" s="45"/>
      <c r="H122" s="45"/>
      <c r="I122" s="45"/>
      <c r="J122" s="45"/>
      <c r="K122" s="45"/>
      <c r="L122" s="45"/>
      <c r="M122" s="45"/>
      <c r="N122" s="45"/>
      <c r="O122" s="46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67.5" x14ac:dyDescent="0.25">
      <c r="A123" s="35" t="s">
        <v>211</v>
      </c>
      <c r="B123" s="36" t="s">
        <v>2415</v>
      </c>
      <c r="C123" s="316" t="s">
        <v>2901</v>
      </c>
      <c r="D123" s="316"/>
      <c r="E123" s="316"/>
      <c r="F123" s="205" t="s">
        <v>265</v>
      </c>
      <c r="G123" s="38">
        <v>66.3</v>
      </c>
      <c r="H123" s="39">
        <v>55.8</v>
      </c>
      <c r="I123" s="39"/>
      <c r="J123" s="39">
        <v>55.8</v>
      </c>
      <c r="K123" s="37" t="s">
        <v>42</v>
      </c>
      <c r="L123" s="39">
        <v>31668.06</v>
      </c>
      <c r="M123" s="39"/>
      <c r="N123" s="40"/>
      <c r="O123" s="39">
        <v>31668.06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3"/>
        <v>37910.939981751348</v>
      </c>
      <c r="W123" s="159">
        <v>1.2</v>
      </c>
      <c r="X123" s="158">
        <f t="shared" si="4"/>
        <v>45493.127978101613</v>
      </c>
      <c r="Y123" s="181">
        <f t="shared" si="5"/>
        <v>686.17085939821436</v>
      </c>
      <c r="BP123" s="33"/>
      <c r="BQ123" s="41" t="s">
        <v>2901</v>
      </c>
    </row>
    <row r="124" spans="1:69" s="3" customFormat="1" ht="18.75" x14ac:dyDescent="0.25">
      <c r="A124" s="42"/>
      <c r="B124" s="43"/>
      <c r="C124" s="44" t="s">
        <v>2412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67.5" x14ac:dyDescent="0.25">
      <c r="A125" s="35" t="s">
        <v>213</v>
      </c>
      <c r="B125" s="36" t="s">
        <v>1338</v>
      </c>
      <c r="C125" s="316" t="s">
        <v>2903</v>
      </c>
      <c r="D125" s="316"/>
      <c r="E125" s="316"/>
      <c r="F125" s="205" t="s">
        <v>265</v>
      </c>
      <c r="G125" s="38">
        <v>550.79999999999995</v>
      </c>
      <c r="H125" s="39">
        <v>35.549999999999997</v>
      </c>
      <c r="I125" s="39"/>
      <c r="J125" s="39">
        <v>35.549999999999997</v>
      </c>
      <c r="K125" s="37" t="s">
        <v>42</v>
      </c>
      <c r="L125" s="39">
        <v>167612.85</v>
      </c>
      <c r="M125" s="39"/>
      <c r="N125" s="40"/>
      <c r="O125" s="39">
        <v>167612.85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3"/>
        <v>200655.19316687819</v>
      </c>
      <c r="W125" s="159">
        <v>1.2</v>
      </c>
      <c r="X125" s="158">
        <f t="shared" si="4"/>
        <v>240786.23180025382</v>
      </c>
      <c r="Y125" s="181">
        <f t="shared" si="5"/>
        <v>437.15728358796991</v>
      </c>
      <c r="BP125" s="33"/>
      <c r="BQ125" s="41" t="s">
        <v>2903</v>
      </c>
    </row>
    <row r="126" spans="1:69" s="3" customFormat="1" ht="18.75" x14ac:dyDescent="0.25">
      <c r="A126" s="42"/>
      <c r="B126" s="43"/>
      <c r="C126" s="44" t="s">
        <v>3342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67.5" x14ac:dyDescent="0.25">
      <c r="A127" s="35" t="s">
        <v>215</v>
      </c>
      <c r="B127" s="36" t="s">
        <v>3343</v>
      </c>
      <c r="C127" s="316" t="s">
        <v>1348</v>
      </c>
      <c r="D127" s="316"/>
      <c r="E127" s="316"/>
      <c r="F127" s="205" t="s">
        <v>265</v>
      </c>
      <c r="G127" s="38">
        <v>132.6</v>
      </c>
      <c r="H127" s="39">
        <v>162.68</v>
      </c>
      <c r="I127" s="39"/>
      <c r="J127" s="39">
        <v>162.68</v>
      </c>
      <c r="K127" s="37" t="s">
        <v>42</v>
      </c>
      <c r="L127" s="39">
        <v>184650.91</v>
      </c>
      <c r="M127" s="39"/>
      <c r="N127" s="40"/>
      <c r="O127" s="39">
        <v>184650.91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3"/>
        <v>221052.04949674115</v>
      </c>
      <c r="W127" s="159">
        <v>1.2</v>
      </c>
      <c r="X127" s="158">
        <f t="shared" si="4"/>
        <v>265262.45939608937</v>
      </c>
      <c r="Y127" s="181">
        <f t="shared" si="5"/>
        <v>2000.4710361696032</v>
      </c>
      <c r="BP127" s="33"/>
      <c r="BQ127" s="41" t="s">
        <v>1348</v>
      </c>
    </row>
    <row r="128" spans="1:69" s="3" customFormat="1" ht="18.75" x14ac:dyDescent="0.25">
      <c r="A128" s="42"/>
      <c r="B128" s="43"/>
      <c r="C128" s="44" t="s">
        <v>2178</v>
      </c>
      <c r="D128" s="45"/>
      <c r="E128" s="45"/>
      <c r="F128" s="206"/>
      <c r="G128" s="4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67.5" x14ac:dyDescent="0.25">
      <c r="A129" s="35" t="s">
        <v>217</v>
      </c>
      <c r="B129" s="36" t="s">
        <v>3344</v>
      </c>
      <c r="C129" s="316" t="s">
        <v>3345</v>
      </c>
      <c r="D129" s="316"/>
      <c r="E129" s="316"/>
      <c r="F129" s="205" t="s">
        <v>265</v>
      </c>
      <c r="G129" s="38">
        <v>10.199999999999999</v>
      </c>
      <c r="H129" s="39">
        <v>232.08</v>
      </c>
      <c r="I129" s="39"/>
      <c r="J129" s="39">
        <v>232.08</v>
      </c>
      <c r="K129" s="37" t="s">
        <v>42</v>
      </c>
      <c r="L129" s="39">
        <v>20263.37</v>
      </c>
      <c r="M129" s="39"/>
      <c r="N129" s="40"/>
      <c r="O129" s="39">
        <v>20263.37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3"/>
        <v>24257.987508487116</v>
      </c>
      <c r="W129" s="159">
        <v>1.2</v>
      </c>
      <c r="X129" s="158">
        <f t="shared" si="4"/>
        <v>29109.585010184539</v>
      </c>
      <c r="Y129" s="181">
        <f t="shared" si="5"/>
        <v>2853.8808833514254</v>
      </c>
      <c r="BP129" s="33"/>
      <c r="BQ129" s="41" t="s">
        <v>3345</v>
      </c>
    </row>
    <row r="130" spans="1:69" s="3" customFormat="1" ht="18.75" x14ac:dyDescent="0.25">
      <c r="A130" s="42"/>
      <c r="B130" s="43"/>
      <c r="C130" s="44" t="s">
        <v>283</v>
      </c>
      <c r="D130" s="45"/>
      <c r="E130" s="45"/>
      <c r="F130" s="206"/>
      <c r="G130" s="45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67.5" x14ac:dyDescent="0.25">
      <c r="A131" s="35" t="s">
        <v>219</v>
      </c>
      <c r="B131" s="36" t="s">
        <v>1325</v>
      </c>
      <c r="C131" s="316" t="s">
        <v>3346</v>
      </c>
      <c r="D131" s="316"/>
      <c r="E131" s="316"/>
      <c r="F131" s="205" t="s">
        <v>265</v>
      </c>
      <c r="G131" s="38">
        <v>321.3</v>
      </c>
      <c r="H131" s="39">
        <v>205.49</v>
      </c>
      <c r="I131" s="39"/>
      <c r="J131" s="39">
        <v>205.49</v>
      </c>
      <c r="K131" s="37" t="s">
        <v>42</v>
      </c>
      <c r="L131" s="39">
        <v>565164.9</v>
      </c>
      <c r="M131" s="39"/>
      <c r="N131" s="40"/>
      <c r="O131" s="39">
        <v>565164.9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3"/>
        <v>676578.62855168583</v>
      </c>
      <c r="W131" s="159">
        <v>1.2</v>
      </c>
      <c r="X131" s="158">
        <f t="shared" si="4"/>
        <v>811894.354262023</v>
      </c>
      <c r="Y131" s="181">
        <f t="shared" si="5"/>
        <v>2526.9043083162869</v>
      </c>
      <c r="BP131" s="33"/>
      <c r="BQ131" s="41" t="s">
        <v>3346</v>
      </c>
    </row>
    <row r="132" spans="1:69" s="3" customFormat="1" ht="18.75" x14ac:dyDescent="0.25">
      <c r="A132" s="42"/>
      <c r="B132" s="43"/>
      <c r="C132" s="44" t="s">
        <v>3347</v>
      </c>
      <c r="D132" s="45"/>
      <c r="E132" s="45"/>
      <c r="F132" s="206"/>
      <c r="G132" s="45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67.5" x14ac:dyDescent="0.25">
      <c r="A133" s="35" t="s">
        <v>221</v>
      </c>
      <c r="B133" s="36" t="s">
        <v>2410</v>
      </c>
      <c r="C133" s="316" t="s">
        <v>3348</v>
      </c>
      <c r="D133" s="316"/>
      <c r="E133" s="316"/>
      <c r="F133" s="205" t="s">
        <v>265</v>
      </c>
      <c r="G133" s="38">
        <v>35.700000000000003</v>
      </c>
      <c r="H133" s="39">
        <v>146.24</v>
      </c>
      <c r="I133" s="39"/>
      <c r="J133" s="39">
        <v>146.24</v>
      </c>
      <c r="K133" s="37" t="s">
        <v>42</v>
      </c>
      <c r="L133" s="39">
        <v>44689.77</v>
      </c>
      <c r="M133" s="39"/>
      <c r="N133" s="40"/>
      <c r="O133" s="39">
        <v>44689.77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3"/>
        <v>53499.683538185534</v>
      </c>
      <c r="W133" s="159">
        <v>1.2</v>
      </c>
      <c r="X133" s="158">
        <f t="shared" si="4"/>
        <v>64199.62024582264</v>
      </c>
      <c r="Y133" s="181">
        <f t="shared" si="5"/>
        <v>1798.3086903591775</v>
      </c>
      <c r="BP133" s="33"/>
      <c r="BQ133" s="41" t="s">
        <v>3348</v>
      </c>
    </row>
    <row r="134" spans="1:69" s="3" customFormat="1" ht="18.75" x14ac:dyDescent="0.25">
      <c r="A134" s="42"/>
      <c r="B134" s="43"/>
      <c r="C134" s="44" t="s">
        <v>2414</v>
      </c>
      <c r="D134" s="45"/>
      <c r="E134" s="45"/>
      <c r="F134" s="206"/>
      <c r="G134" s="45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67.5" x14ac:dyDescent="0.25">
      <c r="A135" s="35" t="s">
        <v>230</v>
      </c>
      <c r="B135" s="36" t="s">
        <v>2910</v>
      </c>
      <c r="C135" s="316" t="s">
        <v>3349</v>
      </c>
      <c r="D135" s="316"/>
      <c r="E135" s="316"/>
      <c r="F135" s="205" t="s">
        <v>265</v>
      </c>
      <c r="G135" s="38">
        <v>71.400000000000006</v>
      </c>
      <c r="H135" s="39">
        <v>99.36</v>
      </c>
      <c r="I135" s="39"/>
      <c r="J135" s="39">
        <v>99.36</v>
      </c>
      <c r="K135" s="37" t="s">
        <v>42</v>
      </c>
      <c r="L135" s="39">
        <v>60727.24</v>
      </c>
      <c r="M135" s="39"/>
      <c r="N135" s="40"/>
      <c r="O135" s="39">
        <v>60727.24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3"/>
        <v>72698.698654019507</v>
      </c>
      <c r="W135" s="159">
        <v>1.2</v>
      </c>
      <c r="X135" s="158">
        <f t="shared" si="4"/>
        <v>87238.438384823399</v>
      </c>
      <c r="Y135" s="181">
        <f t="shared" si="5"/>
        <v>1221.8268681347813</v>
      </c>
      <c r="BP135" s="33"/>
      <c r="BQ135" s="41" t="s">
        <v>3349</v>
      </c>
    </row>
    <row r="136" spans="1:69" s="3" customFormat="1" ht="18.75" x14ac:dyDescent="0.25">
      <c r="A136" s="42"/>
      <c r="B136" s="43"/>
      <c r="C136" s="44" t="s">
        <v>2676</v>
      </c>
      <c r="D136" s="45"/>
      <c r="E136" s="45"/>
      <c r="F136" s="206"/>
      <c r="G136" s="45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67.5" x14ac:dyDescent="0.25">
      <c r="A137" s="35" t="s">
        <v>232</v>
      </c>
      <c r="B137" s="36" t="s">
        <v>3350</v>
      </c>
      <c r="C137" s="316" t="s">
        <v>3351</v>
      </c>
      <c r="D137" s="316"/>
      <c r="E137" s="316"/>
      <c r="F137" s="205" t="s">
        <v>265</v>
      </c>
      <c r="G137" s="38">
        <v>377.4</v>
      </c>
      <c r="H137" s="39">
        <v>64.28</v>
      </c>
      <c r="I137" s="39"/>
      <c r="J137" s="39">
        <v>64.28</v>
      </c>
      <c r="K137" s="37" t="s">
        <v>42</v>
      </c>
      <c r="L137" s="39">
        <v>207659.37</v>
      </c>
      <c r="M137" s="39"/>
      <c r="N137" s="40"/>
      <c r="O137" s="39">
        <v>207659.37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3"/>
        <v>248596.28006004455</v>
      </c>
      <c r="W137" s="159">
        <v>1.2</v>
      </c>
      <c r="X137" s="158">
        <f t="shared" si="4"/>
        <v>298315.53607205342</v>
      </c>
      <c r="Y137" s="181">
        <f t="shared" si="5"/>
        <v>790.44922117661224</v>
      </c>
      <c r="BP137" s="33"/>
      <c r="BQ137" s="41" t="s">
        <v>3351</v>
      </c>
    </row>
    <row r="138" spans="1:69" s="3" customFormat="1" ht="18.75" x14ac:dyDescent="0.25">
      <c r="A138" s="42"/>
      <c r="B138" s="43"/>
      <c r="C138" s="44" t="s">
        <v>3352</v>
      </c>
      <c r="D138" s="45"/>
      <c r="E138" s="45"/>
      <c r="F138" s="206"/>
      <c r="G138" s="45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67.5" x14ac:dyDescent="0.25">
      <c r="A139" s="35" t="s">
        <v>235</v>
      </c>
      <c r="B139" s="36" t="s">
        <v>1347</v>
      </c>
      <c r="C139" s="316" t="s">
        <v>3353</v>
      </c>
      <c r="D139" s="316"/>
      <c r="E139" s="316"/>
      <c r="F139" s="205" t="s">
        <v>265</v>
      </c>
      <c r="G139" s="38">
        <v>30.6</v>
      </c>
      <c r="H139" s="39">
        <v>72.33</v>
      </c>
      <c r="I139" s="39"/>
      <c r="J139" s="39">
        <v>72.33</v>
      </c>
      <c r="K139" s="37" t="s">
        <v>42</v>
      </c>
      <c r="L139" s="39">
        <v>18945.830000000002</v>
      </c>
      <c r="M139" s="39"/>
      <c r="N139" s="40"/>
      <c r="O139" s="39">
        <v>18945.830000000002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22680.714386497435</v>
      </c>
      <c r="W139" s="159">
        <v>1.2</v>
      </c>
      <c r="X139" s="158">
        <f t="shared" si="4"/>
        <v>27216.857263796923</v>
      </c>
      <c r="Y139" s="181">
        <f t="shared" si="5"/>
        <v>889.43977986264451</v>
      </c>
      <c r="BP139" s="33"/>
      <c r="BQ139" s="41" t="s">
        <v>3353</v>
      </c>
    </row>
    <row r="140" spans="1:69" s="3" customFormat="1" ht="18.75" x14ac:dyDescent="0.25">
      <c r="A140" s="42"/>
      <c r="B140" s="43"/>
      <c r="C140" s="44" t="s">
        <v>1097</v>
      </c>
      <c r="D140" s="45"/>
      <c r="E140" s="45"/>
      <c r="F140" s="206"/>
      <c r="G140" s="45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67.5" x14ac:dyDescent="0.25">
      <c r="A141" s="35" t="s">
        <v>245</v>
      </c>
      <c r="B141" s="36" t="s">
        <v>1347</v>
      </c>
      <c r="C141" s="316" t="s">
        <v>2915</v>
      </c>
      <c r="D141" s="316"/>
      <c r="E141" s="316"/>
      <c r="F141" s="205" t="s">
        <v>265</v>
      </c>
      <c r="G141" s="55">
        <v>663</v>
      </c>
      <c r="H141" s="39">
        <v>47.4</v>
      </c>
      <c r="I141" s="39"/>
      <c r="J141" s="39">
        <v>47.4</v>
      </c>
      <c r="K141" s="37" t="s">
        <v>42</v>
      </c>
      <c r="L141" s="39">
        <v>269008.27</v>
      </c>
      <c r="M141" s="39"/>
      <c r="N141" s="40"/>
      <c r="O141" s="39">
        <v>269008.27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3"/>
        <v>322039.18959875539</v>
      </c>
      <c r="W141" s="159">
        <v>1.2</v>
      </c>
      <c r="X141" s="158">
        <f t="shared" si="4"/>
        <v>386447.02751850645</v>
      </c>
      <c r="Y141" s="181">
        <f t="shared" si="5"/>
        <v>582.87636126471557</v>
      </c>
      <c r="BP141" s="33"/>
      <c r="BQ141" s="41" t="s">
        <v>2915</v>
      </c>
    </row>
    <row r="142" spans="1:69" s="3" customFormat="1" ht="18.75" x14ac:dyDescent="0.25">
      <c r="A142" s="42"/>
      <c r="B142" s="43"/>
      <c r="C142" s="44" t="s">
        <v>1855</v>
      </c>
      <c r="D142" s="45"/>
      <c r="E142" s="45"/>
      <c r="F142" s="206"/>
      <c r="G142" s="45"/>
      <c r="H142" s="45"/>
      <c r="I142" s="45"/>
      <c r="J142" s="45"/>
      <c r="K142" s="45"/>
      <c r="L142" s="45"/>
      <c r="M142" s="45"/>
      <c r="N142" s="45"/>
      <c r="O142" s="46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67.5" x14ac:dyDescent="0.25">
      <c r="A143" s="35" t="s">
        <v>254</v>
      </c>
      <c r="B143" s="36" t="s">
        <v>3354</v>
      </c>
      <c r="C143" s="316" t="s">
        <v>3355</v>
      </c>
      <c r="D143" s="316"/>
      <c r="E143" s="316"/>
      <c r="F143" s="205" t="s">
        <v>265</v>
      </c>
      <c r="G143" s="55">
        <v>51</v>
      </c>
      <c r="H143" s="39">
        <v>54.01</v>
      </c>
      <c r="I143" s="39"/>
      <c r="J143" s="39">
        <v>54.01</v>
      </c>
      <c r="K143" s="37" t="s">
        <v>42</v>
      </c>
      <c r="L143" s="39">
        <v>23578.61</v>
      </c>
      <c r="M143" s="39"/>
      <c r="N143" s="40"/>
      <c r="O143" s="39">
        <v>23578.61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3"/>
        <v>28226.777029067202</v>
      </c>
      <c r="W143" s="159">
        <v>1.2</v>
      </c>
      <c r="X143" s="158">
        <f t="shared" si="4"/>
        <v>33872.132434880637</v>
      </c>
      <c r="Y143" s="181">
        <f t="shared" si="5"/>
        <v>664.15945950746345</v>
      </c>
      <c r="BP143" s="33"/>
      <c r="BQ143" s="41" t="s">
        <v>3355</v>
      </c>
    </row>
    <row r="144" spans="1:69" s="3" customFormat="1" ht="18.75" x14ac:dyDescent="0.25">
      <c r="A144" s="42"/>
      <c r="B144" s="43"/>
      <c r="C144" s="44" t="s">
        <v>287</v>
      </c>
      <c r="D144" s="45"/>
      <c r="E144" s="45"/>
      <c r="F144" s="206"/>
      <c r="G144" s="45"/>
      <c r="H144" s="45"/>
      <c r="I144" s="45"/>
      <c r="J144" s="45"/>
      <c r="K144" s="45"/>
      <c r="L144" s="45"/>
      <c r="M144" s="45"/>
      <c r="N144" s="45"/>
      <c r="O144" s="46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67.5" x14ac:dyDescent="0.25">
      <c r="A145" s="35" t="s">
        <v>288</v>
      </c>
      <c r="B145" s="36" t="s">
        <v>310</v>
      </c>
      <c r="C145" s="316" t="s">
        <v>311</v>
      </c>
      <c r="D145" s="316"/>
      <c r="E145" s="316"/>
      <c r="F145" s="205" t="s">
        <v>238</v>
      </c>
      <c r="G145" s="38">
        <v>1.7</v>
      </c>
      <c r="H145" s="39" t="s">
        <v>312</v>
      </c>
      <c r="I145" s="39" t="s">
        <v>313</v>
      </c>
      <c r="J145" s="39">
        <v>171.88</v>
      </c>
      <c r="K145" s="37" t="s">
        <v>42</v>
      </c>
      <c r="L145" s="39">
        <v>28500.49</v>
      </c>
      <c r="M145" s="39">
        <v>25256.5</v>
      </c>
      <c r="N145" s="40" t="s">
        <v>3356</v>
      </c>
      <c r="O145" s="39">
        <v>2501.1999999999998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3"/>
        <v>2994.2738229735719</v>
      </c>
      <c r="W145" s="159">
        <v>1.2</v>
      </c>
      <c r="X145" s="158">
        <f t="shared" si="4"/>
        <v>3593.1285875682861</v>
      </c>
      <c r="Y145" s="181">
        <f t="shared" si="5"/>
        <v>2113.6050515107568</v>
      </c>
      <c r="BP145" s="33"/>
      <c r="BQ145" s="41" t="s">
        <v>311</v>
      </c>
    </row>
    <row r="146" spans="1:69" s="3" customFormat="1" ht="18.75" x14ac:dyDescent="0.25">
      <c r="A146" s="42"/>
      <c r="B146" s="43"/>
      <c r="C146" s="44" t="s">
        <v>3357</v>
      </c>
      <c r="D146" s="45"/>
      <c r="E146" s="45"/>
      <c r="F146" s="206"/>
      <c r="G146" s="45"/>
      <c r="H146" s="45"/>
      <c r="I146" s="45"/>
      <c r="J146" s="45"/>
      <c r="K146" s="45"/>
      <c r="L146" s="45"/>
      <c r="M146" s="45"/>
      <c r="N146" s="45"/>
      <c r="O146" s="46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18.75" x14ac:dyDescent="0.25">
      <c r="A147" s="47"/>
      <c r="B147" s="48"/>
      <c r="C147" s="48"/>
      <c r="D147" s="48"/>
      <c r="E147" s="49" t="s">
        <v>3358</v>
      </c>
      <c r="F147" s="207"/>
      <c r="G147" s="50"/>
      <c r="H147" s="51"/>
      <c r="I147" s="17"/>
      <c r="J147" s="17"/>
      <c r="K147" s="17"/>
      <c r="L147" s="52">
        <v>24530.42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3359</v>
      </c>
      <c r="F148" s="207"/>
      <c r="G148" s="50"/>
      <c r="H148" s="51"/>
      <c r="I148" s="17"/>
      <c r="J148" s="17"/>
      <c r="K148" s="17"/>
      <c r="L148" s="52">
        <v>12897.44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18.75" x14ac:dyDescent="0.25">
      <c r="A149" s="47"/>
      <c r="B149" s="48"/>
      <c r="C149" s="48"/>
      <c r="D149" s="48"/>
      <c r="E149" s="49" t="s">
        <v>47</v>
      </c>
      <c r="F149" s="207"/>
      <c r="G149" s="50"/>
      <c r="H149" s="51"/>
      <c r="I149" s="17"/>
      <c r="J149" s="17"/>
      <c r="K149" s="17"/>
      <c r="L149" s="52">
        <v>65928.350000000006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67.5" x14ac:dyDescent="0.25">
      <c r="A150" s="35" t="s">
        <v>300</v>
      </c>
      <c r="B150" s="36" t="s">
        <v>1359</v>
      </c>
      <c r="C150" s="316" t="s">
        <v>2922</v>
      </c>
      <c r="D150" s="316"/>
      <c r="E150" s="316"/>
      <c r="F150" s="205" t="s">
        <v>265</v>
      </c>
      <c r="G150" s="38">
        <v>10.199999999999999</v>
      </c>
      <c r="H150" s="39">
        <v>70.709999999999994</v>
      </c>
      <c r="I150" s="39"/>
      <c r="J150" s="39">
        <v>70.709999999999994</v>
      </c>
      <c r="K150" s="37" t="s">
        <v>42</v>
      </c>
      <c r="L150" s="39">
        <v>6173.83</v>
      </c>
      <c r="M150" s="39"/>
      <c r="N150" s="40"/>
      <c r="O150" s="39">
        <v>6173.83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7390.9073870497868</v>
      </c>
      <c r="W150" s="159">
        <v>1.2</v>
      </c>
      <c r="X150" s="158">
        <f t="shared" si="4"/>
        <v>8869.0888644597435</v>
      </c>
      <c r="Y150" s="181">
        <f t="shared" si="5"/>
        <v>869.51851612350436</v>
      </c>
      <c r="BP150" s="33"/>
      <c r="BQ150" s="41" t="s">
        <v>2922</v>
      </c>
    </row>
    <row r="151" spans="1:69" s="3" customFormat="1" ht="18.75" x14ac:dyDescent="0.25">
      <c r="A151" s="42"/>
      <c r="B151" s="43"/>
      <c r="C151" s="44" t="s">
        <v>283</v>
      </c>
      <c r="D151" s="45"/>
      <c r="E151" s="45"/>
      <c r="F151" s="206"/>
      <c r="G151" s="45"/>
      <c r="H151" s="45"/>
      <c r="I151" s="45"/>
      <c r="J151" s="45"/>
      <c r="K151" s="45"/>
      <c r="L151" s="45"/>
      <c r="M151" s="45"/>
      <c r="N151" s="45"/>
      <c r="O151" s="46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</row>
    <row r="152" spans="1:69" s="3" customFormat="1" ht="67.5" x14ac:dyDescent="0.25">
      <c r="A152" s="35" t="s">
        <v>309</v>
      </c>
      <c r="B152" s="36" t="s">
        <v>1359</v>
      </c>
      <c r="C152" s="316" t="s">
        <v>2434</v>
      </c>
      <c r="D152" s="316"/>
      <c r="E152" s="316"/>
      <c r="F152" s="205" t="s">
        <v>265</v>
      </c>
      <c r="G152" s="38">
        <v>20.399999999999999</v>
      </c>
      <c r="H152" s="39">
        <v>41.42</v>
      </c>
      <c r="I152" s="39"/>
      <c r="J152" s="39">
        <v>41.42</v>
      </c>
      <c r="K152" s="37" t="s">
        <v>42</v>
      </c>
      <c r="L152" s="39">
        <v>7232.93</v>
      </c>
      <c r="M152" s="39"/>
      <c r="N152" s="40"/>
      <c r="O152" s="39">
        <v>7232.93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8658.7929643372117</v>
      </c>
      <c r="W152" s="159">
        <v>1.2</v>
      </c>
      <c r="X152" s="158">
        <f t="shared" si="4"/>
        <v>10390.551557204653</v>
      </c>
      <c r="Y152" s="181">
        <f t="shared" si="5"/>
        <v>509.34076260807126</v>
      </c>
      <c r="BP152" s="33"/>
      <c r="BQ152" s="41" t="s">
        <v>2434</v>
      </c>
    </row>
    <row r="153" spans="1:69" s="3" customFormat="1" ht="18.75" x14ac:dyDescent="0.25">
      <c r="A153" s="42"/>
      <c r="B153" s="43"/>
      <c r="C153" s="44" t="s">
        <v>266</v>
      </c>
      <c r="D153" s="45"/>
      <c r="E153" s="45"/>
      <c r="F153" s="206"/>
      <c r="G153" s="45"/>
      <c r="H153" s="45"/>
      <c r="I153" s="45"/>
      <c r="J153" s="45"/>
      <c r="K153" s="45"/>
      <c r="L153" s="45"/>
      <c r="M153" s="45"/>
      <c r="N153" s="45"/>
      <c r="O153" s="46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67.5" x14ac:dyDescent="0.25">
      <c r="A154" s="35" t="s">
        <v>323</v>
      </c>
      <c r="B154" s="36" t="s">
        <v>1359</v>
      </c>
      <c r="C154" s="316" t="s">
        <v>2435</v>
      </c>
      <c r="D154" s="316"/>
      <c r="E154" s="316"/>
      <c r="F154" s="205" t="s">
        <v>265</v>
      </c>
      <c r="G154" s="38">
        <v>71.400000000000006</v>
      </c>
      <c r="H154" s="39">
        <v>29.8</v>
      </c>
      <c r="I154" s="39"/>
      <c r="J154" s="39">
        <v>29.8</v>
      </c>
      <c r="K154" s="37" t="s">
        <v>42</v>
      </c>
      <c r="L154" s="39">
        <v>18213.28</v>
      </c>
      <c r="M154" s="39"/>
      <c r="N154" s="40"/>
      <c r="O154" s="39">
        <v>18213.28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21803.753212253352</v>
      </c>
      <c r="W154" s="159">
        <v>1.2</v>
      </c>
      <c r="X154" s="158">
        <f t="shared" si="4"/>
        <v>26164.50385470402</v>
      </c>
      <c r="Y154" s="181">
        <f t="shared" si="5"/>
        <v>366.44963381938402</v>
      </c>
      <c r="BP154" s="33"/>
      <c r="BQ154" s="41" t="s">
        <v>2435</v>
      </c>
    </row>
    <row r="155" spans="1:69" s="3" customFormat="1" ht="18.75" x14ac:dyDescent="0.25">
      <c r="A155" s="42"/>
      <c r="B155" s="43"/>
      <c r="C155" s="44" t="s">
        <v>2676</v>
      </c>
      <c r="D155" s="45"/>
      <c r="E155" s="45"/>
      <c r="F155" s="206"/>
      <c r="G155" s="45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67.5" x14ac:dyDescent="0.25">
      <c r="A156" s="35" t="s">
        <v>331</v>
      </c>
      <c r="B156" s="36" t="s">
        <v>1359</v>
      </c>
      <c r="C156" s="316" t="s">
        <v>2436</v>
      </c>
      <c r="D156" s="316"/>
      <c r="E156" s="316"/>
      <c r="F156" s="205" t="s">
        <v>265</v>
      </c>
      <c r="G156" s="38">
        <v>72.099999999999994</v>
      </c>
      <c r="H156" s="39">
        <v>7.41</v>
      </c>
      <c r="I156" s="39"/>
      <c r="J156" s="39">
        <v>7.41</v>
      </c>
      <c r="K156" s="37" t="s">
        <v>42</v>
      </c>
      <c r="L156" s="39">
        <v>4573.2700000000004</v>
      </c>
      <c r="M156" s="39"/>
      <c r="N156" s="40"/>
      <c r="O156" s="39">
        <v>4573.2700000000004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3"/>
        <v>5474.8211444068238</v>
      </c>
      <c r="W156" s="159">
        <v>1.2</v>
      </c>
      <c r="X156" s="158">
        <f t="shared" si="4"/>
        <v>6569.7853732881886</v>
      </c>
      <c r="Y156" s="181">
        <f t="shared" si="5"/>
        <v>91.120462875009551</v>
      </c>
      <c r="BP156" s="33"/>
      <c r="BQ156" s="41" t="s">
        <v>2436</v>
      </c>
    </row>
    <row r="157" spans="1:69" s="3" customFormat="1" ht="18.75" x14ac:dyDescent="0.25">
      <c r="A157" s="42"/>
      <c r="B157" s="43"/>
      <c r="C157" s="44" t="s">
        <v>2923</v>
      </c>
      <c r="D157" s="45"/>
      <c r="E157" s="45"/>
      <c r="F157" s="206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18.75" x14ac:dyDescent="0.25">
      <c r="A158" s="313" t="s">
        <v>1871</v>
      </c>
      <c r="B158" s="314"/>
      <c r="C158" s="314"/>
      <c r="D158" s="314"/>
      <c r="E158" s="314"/>
      <c r="F158" s="341"/>
      <c r="G158" s="314"/>
      <c r="H158" s="314"/>
      <c r="I158" s="314"/>
      <c r="J158" s="314"/>
      <c r="K158" s="314"/>
      <c r="L158" s="314"/>
      <c r="M158" s="314"/>
      <c r="N158" s="314"/>
      <c r="O158" s="315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 t="s">
        <v>1871</v>
      </c>
      <c r="BQ158" s="41"/>
    </row>
    <row r="159" spans="1:69" s="3" customFormat="1" ht="67.5" x14ac:dyDescent="0.25">
      <c r="A159" s="35" t="s">
        <v>335</v>
      </c>
      <c r="B159" s="36" t="s">
        <v>589</v>
      </c>
      <c r="C159" s="316" t="s">
        <v>590</v>
      </c>
      <c r="D159" s="316"/>
      <c r="E159" s="316"/>
      <c r="F159" s="205" t="s">
        <v>174</v>
      </c>
      <c r="G159" s="56">
        <v>0.02</v>
      </c>
      <c r="H159" s="39" t="s">
        <v>591</v>
      </c>
      <c r="I159" s="39" t="s">
        <v>592</v>
      </c>
      <c r="J159" s="39">
        <v>109.43</v>
      </c>
      <c r="K159" s="37" t="s">
        <v>42</v>
      </c>
      <c r="L159" s="39">
        <v>330.5</v>
      </c>
      <c r="M159" s="39">
        <v>307.85000000000002</v>
      </c>
      <c r="N159" s="40" t="s">
        <v>656</v>
      </c>
      <c r="O159" s="39">
        <v>18.73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15" si="6">O159*P159*Q159*R159*S159*T159*U159</f>
        <v>22.422336760073165</v>
      </c>
      <c r="W159" s="159">
        <v>1.2</v>
      </c>
      <c r="X159" s="158">
        <f t="shared" ref="X159:X215" si="7">V159*W159</f>
        <v>26.906804112087798</v>
      </c>
      <c r="Y159" s="181">
        <f t="shared" ref="Y159:Y215" si="8">X159/G159</f>
        <v>1345.3402056043899</v>
      </c>
      <c r="BP159" s="33"/>
      <c r="BQ159" s="41" t="s">
        <v>590</v>
      </c>
    </row>
    <row r="160" spans="1:69" s="3" customFormat="1" ht="18.75" x14ac:dyDescent="0.25">
      <c r="A160" s="42"/>
      <c r="B160" s="43"/>
      <c r="C160" s="44" t="s">
        <v>680</v>
      </c>
      <c r="D160" s="45"/>
      <c r="E160" s="45"/>
      <c r="F160" s="206"/>
      <c r="G160" s="45"/>
      <c r="H160" s="45"/>
      <c r="I160" s="45"/>
      <c r="J160" s="45"/>
      <c r="K160" s="45"/>
      <c r="L160" s="45"/>
      <c r="M160" s="45"/>
      <c r="N160" s="45"/>
      <c r="O160" s="46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x14ac:dyDescent="0.25">
      <c r="A161" s="47"/>
      <c r="B161" s="48"/>
      <c r="C161" s="48"/>
      <c r="D161" s="48"/>
      <c r="E161" s="49" t="s">
        <v>1191</v>
      </c>
      <c r="F161" s="207"/>
      <c r="G161" s="50"/>
      <c r="H161" s="51"/>
      <c r="I161" s="17"/>
      <c r="J161" s="17"/>
      <c r="K161" s="17"/>
      <c r="L161" s="52">
        <v>298.98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x14ac:dyDescent="0.25">
      <c r="A162" s="47"/>
      <c r="B162" s="48"/>
      <c r="C162" s="48"/>
      <c r="D162" s="48"/>
      <c r="E162" s="49" t="s">
        <v>1192</v>
      </c>
      <c r="F162" s="207"/>
      <c r="G162" s="50"/>
      <c r="H162" s="51"/>
      <c r="I162" s="17"/>
      <c r="J162" s="17"/>
      <c r="K162" s="17"/>
      <c r="L162" s="52">
        <v>157.19999999999999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x14ac:dyDescent="0.25">
      <c r="A163" s="47"/>
      <c r="B163" s="48"/>
      <c r="C163" s="48"/>
      <c r="D163" s="48"/>
      <c r="E163" s="49" t="s">
        <v>47</v>
      </c>
      <c r="F163" s="207"/>
      <c r="G163" s="50"/>
      <c r="H163" s="51"/>
      <c r="I163" s="17"/>
      <c r="J163" s="17"/>
      <c r="K163" s="17"/>
      <c r="L163" s="52">
        <v>786.68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45" hidden="1" x14ac:dyDescent="0.25">
      <c r="A164" s="111" t="s">
        <v>1876</v>
      </c>
      <c r="B164" s="112" t="s">
        <v>1377</v>
      </c>
      <c r="C164" s="305" t="s">
        <v>1378</v>
      </c>
      <c r="D164" s="305"/>
      <c r="E164" s="305"/>
      <c r="F164" s="111" t="s">
        <v>437</v>
      </c>
      <c r="G164" s="113">
        <v>2</v>
      </c>
      <c r="H164" s="114">
        <v>1737.2</v>
      </c>
      <c r="I164" s="114"/>
      <c r="J164" s="114"/>
      <c r="K164" s="144" t="s">
        <v>52</v>
      </c>
      <c r="L164" s="114">
        <v>21645.51</v>
      </c>
      <c r="M164" s="114"/>
      <c r="N164" s="115"/>
      <c r="O164" s="114"/>
      <c r="P164" s="189"/>
      <c r="Q164" s="189"/>
      <c r="R164" s="189"/>
      <c r="S164" s="189"/>
      <c r="T164" s="189"/>
      <c r="U164" s="189">
        <v>1.03</v>
      </c>
      <c r="V164" s="180">
        <f>L164*U164</f>
        <v>22294.8753</v>
      </c>
      <c r="W164" s="190">
        <v>1.2</v>
      </c>
      <c r="X164" s="191">
        <f t="shared" si="7"/>
        <v>26753.85036</v>
      </c>
      <c r="Y164" s="181">
        <f t="shared" si="8"/>
        <v>13376.92518</v>
      </c>
      <c r="BP164" s="33"/>
      <c r="BQ164" s="41" t="s">
        <v>1378</v>
      </c>
    </row>
    <row r="165" spans="1:69" s="3" customFormat="1" ht="18.75" x14ac:dyDescent="0.25">
      <c r="A165" s="313" t="s">
        <v>2442</v>
      </c>
      <c r="B165" s="314"/>
      <c r="C165" s="314"/>
      <c r="D165" s="314"/>
      <c r="E165" s="314"/>
      <c r="F165" s="341"/>
      <c r="G165" s="314"/>
      <c r="H165" s="314"/>
      <c r="I165" s="314"/>
      <c r="J165" s="314"/>
      <c r="K165" s="314"/>
      <c r="L165" s="314"/>
      <c r="M165" s="314"/>
      <c r="N165" s="314"/>
      <c r="O165" s="315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 t="s">
        <v>2442</v>
      </c>
      <c r="BQ165" s="41"/>
    </row>
    <row r="166" spans="1:69" s="3" customFormat="1" ht="67.5" x14ac:dyDescent="0.25">
      <c r="A166" s="35" t="s">
        <v>342</v>
      </c>
      <c r="B166" s="36" t="s">
        <v>324</v>
      </c>
      <c r="C166" s="316" t="s">
        <v>325</v>
      </c>
      <c r="D166" s="316"/>
      <c r="E166" s="316"/>
      <c r="F166" s="205" t="s">
        <v>326</v>
      </c>
      <c r="G166" s="55">
        <v>10</v>
      </c>
      <c r="H166" s="39" t="s">
        <v>1204</v>
      </c>
      <c r="I166" s="39"/>
      <c r="J166" s="39">
        <v>1.55</v>
      </c>
      <c r="K166" s="37" t="s">
        <v>42</v>
      </c>
      <c r="L166" s="39">
        <v>1928.21</v>
      </c>
      <c r="M166" s="39">
        <v>1795.53</v>
      </c>
      <c r="N166" s="40"/>
      <c r="O166" s="39">
        <v>132.68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158.83585912047559</v>
      </c>
      <c r="W166" s="159">
        <v>1.2</v>
      </c>
      <c r="X166" s="158">
        <f t="shared" si="7"/>
        <v>190.60303094457069</v>
      </c>
      <c r="Y166" s="181">
        <f t="shared" si="8"/>
        <v>19.060303094457069</v>
      </c>
      <c r="BP166" s="33"/>
      <c r="BQ166" s="41" t="s">
        <v>325</v>
      </c>
    </row>
    <row r="167" spans="1:69" s="3" customFormat="1" ht="18.75" x14ac:dyDescent="0.25">
      <c r="A167" s="47"/>
      <c r="B167" s="48"/>
      <c r="C167" s="48"/>
      <c r="D167" s="48"/>
      <c r="E167" s="49" t="s">
        <v>1444</v>
      </c>
      <c r="F167" s="207"/>
      <c r="G167" s="50"/>
      <c r="H167" s="51"/>
      <c r="I167" s="17"/>
      <c r="J167" s="17"/>
      <c r="K167" s="17"/>
      <c r="L167" s="52">
        <v>1741.66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</row>
    <row r="168" spans="1:69" s="3" customFormat="1" ht="18.75" x14ac:dyDescent="0.25">
      <c r="A168" s="47"/>
      <c r="B168" s="48"/>
      <c r="C168" s="48"/>
      <c r="D168" s="48"/>
      <c r="E168" s="49" t="s">
        <v>1445</v>
      </c>
      <c r="F168" s="207"/>
      <c r="G168" s="50"/>
      <c r="H168" s="51"/>
      <c r="I168" s="17"/>
      <c r="J168" s="17"/>
      <c r="K168" s="17"/>
      <c r="L168" s="52">
        <v>915.72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</row>
    <row r="169" spans="1:69" s="3" customFormat="1" ht="18.75" x14ac:dyDescent="0.25">
      <c r="A169" s="47"/>
      <c r="B169" s="48"/>
      <c r="C169" s="48"/>
      <c r="D169" s="48"/>
      <c r="E169" s="49" t="s">
        <v>47</v>
      </c>
      <c r="F169" s="207"/>
      <c r="G169" s="50"/>
      <c r="H169" s="51"/>
      <c r="I169" s="17"/>
      <c r="J169" s="17"/>
      <c r="K169" s="17"/>
      <c r="L169" s="52">
        <v>4585.59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</row>
    <row r="170" spans="1:69" s="3" customFormat="1" ht="67.5" x14ac:dyDescent="0.25">
      <c r="A170" s="35" t="s">
        <v>350</v>
      </c>
      <c r="B170" s="36" t="s">
        <v>1446</v>
      </c>
      <c r="C170" s="316" t="s">
        <v>1929</v>
      </c>
      <c r="D170" s="316"/>
      <c r="E170" s="316"/>
      <c r="F170" s="205" t="s">
        <v>437</v>
      </c>
      <c r="G170" s="55">
        <v>6</v>
      </c>
      <c r="H170" s="39">
        <v>814.25</v>
      </c>
      <c r="I170" s="39"/>
      <c r="J170" s="39">
        <v>814.25</v>
      </c>
      <c r="K170" s="37" t="s">
        <v>42</v>
      </c>
      <c r="L170" s="39">
        <v>41819.879999999997</v>
      </c>
      <c r="M170" s="39"/>
      <c r="N170" s="40"/>
      <c r="O170" s="39">
        <v>41819.879999999997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50064.038047295704</v>
      </c>
      <c r="W170" s="159">
        <v>1.2</v>
      </c>
      <c r="X170" s="158">
        <f t="shared" si="7"/>
        <v>60076.845656754842</v>
      </c>
      <c r="Y170" s="181">
        <f t="shared" si="8"/>
        <v>10012.80760945914</v>
      </c>
      <c r="BP170" s="33"/>
      <c r="BQ170" s="41" t="s">
        <v>1929</v>
      </c>
    </row>
    <row r="171" spans="1:69" s="3" customFormat="1" ht="67.5" x14ac:dyDescent="0.25">
      <c r="A171" s="35" t="s">
        <v>353</v>
      </c>
      <c r="B171" s="36" t="s">
        <v>1448</v>
      </c>
      <c r="C171" s="316" t="s">
        <v>1930</v>
      </c>
      <c r="D171" s="316"/>
      <c r="E171" s="316"/>
      <c r="F171" s="205" t="s">
        <v>437</v>
      </c>
      <c r="G171" s="55">
        <v>6</v>
      </c>
      <c r="H171" s="39">
        <v>181.62</v>
      </c>
      <c r="I171" s="39"/>
      <c r="J171" s="39">
        <v>181.62</v>
      </c>
      <c r="K171" s="37" t="s">
        <v>42</v>
      </c>
      <c r="L171" s="39">
        <v>9328</v>
      </c>
      <c r="M171" s="39"/>
      <c r="N171" s="40"/>
      <c r="O171" s="39">
        <v>9328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6"/>
        <v>11166.874388572474</v>
      </c>
      <c r="W171" s="159">
        <v>1.2</v>
      </c>
      <c r="X171" s="158">
        <f t="shared" si="7"/>
        <v>13400.249266286968</v>
      </c>
      <c r="Y171" s="181">
        <f t="shared" si="8"/>
        <v>2233.3748777144947</v>
      </c>
      <c r="BP171" s="33"/>
      <c r="BQ171" s="41" t="s">
        <v>1930</v>
      </c>
    </row>
    <row r="172" spans="1:69" s="3" customFormat="1" ht="67.5" x14ac:dyDescent="0.25">
      <c r="A172" s="35" t="s">
        <v>355</v>
      </c>
      <c r="B172" s="36" t="s">
        <v>2443</v>
      </c>
      <c r="C172" s="316" t="s">
        <v>1931</v>
      </c>
      <c r="D172" s="316"/>
      <c r="E172" s="316"/>
      <c r="F172" s="205" t="s">
        <v>437</v>
      </c>
      <c r="G172" s="55">
        <v>2</v>
      </c>
      <c r="H172" s="39">
        <v>2214.5700000000002</v>
      </c>
      <c r="I172" s="39"/>
      <c r="J172" s="39">
        <v>2214.5700000000002</v>
      </c>
      <c r="K172" s="37" t="s">
        <v>42</v>
      </c>
      <c r="L172" s="39">
        <v>37913.440000000002</v>
      </c>
      <c r="M172" s="39"/>
      <c r="N172" s="40"/>
      <c r="O172" s="39">
        <v>37913.440000000002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45387.502371213472</v>
      </c>
      <c r="W172" s="159">
        <v>1.2</v>
      </c>
      <c r="X172" s="158">
        <f t="shared" si="7"/>
        <v>54465.002845456162</v>
      </c>
      <c r="Y172" s="181">
        <f t="shared" si="8"/>
        <v>27232.501422728081</v>
      </c>
      <c r="BP172" s="33"/>
      <c r="BQ172" s="41" t="s">
        <v>1931</v>
      </c>
    </row>
    <row r="173" spans="1:69" s="3" customFormat="1" ht="67.5" x14ac:dyDescent="0.25">
      <c r="A173" s="35" t="s">
        <v>363</v>
      </c>
      <c r="B173" s="36" t="s">
        <v>1452</v>
      </c>
      <c r="C173" s="316" t="s">
        <v>1453</v>
      </c>
      <c r="D173" s="316"/>
      <c r="E173" s="316"/>
      <c r="F173" s="205" t="s">
        <v>1454</v>
      </c>
      <c r="G173" s="60">
        <v>0.28799999999999998</v>
      </c>
      <c r="H173" s="39" t="s">
        <v>1455</v>
      </c>
      <c r="I173" s="39">
        <v>88.52</v>
      </c>
      <c r="J173" s="39"/>
      <c r="K173" s="37" t="s">
        <v>42</v>
      </c>
      <c r="L173" s="39">
        <v>1681.39</v>
      </c>
      <c r="M173" s="39">
        <v>1390.23</v>
      </c>
      <c r="N173" s="40">
        <v>291.16000000000003</v>
      </c>
      <c r="O173" s="39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 t="s">
        <v>1453</v>
      </c>
    </row>
    <row r="174" spans="1:69" s="3" customFormat="1" ht="18.75" x14ac:dyDescent="0.25">
      <c r="A174" s="42"/>
      <c r="B174" s="43"/>
      <c r="C174" s="44" t="s">
        <v>2925</v>
      </c>
      <c r="D174" s="45"/>
      <c r="E174" s="45"/>
      <c r="F174" s="206"/>
      <c r="G174" s="45"/>
      <c r="H174" s="45"/>
      <c r="I174" s="45"/>
      <c r="J174" s="45"/>
      <c r="K174" s="45"/>
      <c r="L174" s="45"/>
      <c r="M174" s="45"/>
      <c r="N174" s="45"/>
      <c r="O174" s="46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18.75" x14ac:dyDescent="0.25">
      <c r="A175" s="47"/>
      <c r="B175" s="48"/>
      <c r="C175" s="48"/>
      <c r="D175" s="48"/>
      <c r="E175" s="49" t="s">
        <v>2926</v>
      </c>
      <c r="F175" s="207"/>
      <c r="G175" s="50"/>
      <c r="H175" s="51"/>
      <c r="I175" s="17"/>
      <c r="J175" s="17"/>
      <c r="K175" s="17"/>
      <c r="L175" s="52">
        <v>1348.52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</row>
    <row r="176" spans="1:69" s="3" customFormat="1" ht="18.75" x14ac:dyDescent="0.25">
      <c r="A176" s="47"/>
      <c r="B176" s="48"/>
      <c r="C176" s="48"/>
      <c r="D176" s="48"/>
      <c r="E176" s="49" t="s">
        <v>2927</v>
      </c>
      <c r="F176" s="207"/>
      <c r="G176" s="50"/>
      <c r="H176" s="51"/>
      <c r="I176" s="17"/>
      <c r="J176" s="17"/>
      <c r="K176" s="17"/>
      <c r="L176" s="52">
        <v>764.63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47</v>
      </c>
      <c r="F177" s="207"/>
      <c r="G177" s="50"/>
      <c r="H177" s="51"/>
      <c r="I177" s="17"/>
      <c r="J177" s="17"/>
      <c r="K177" s="17"/>
      <c r="L177" s="52">
        <v>3794.54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67.5" x14ac:dyDescent="0.25">
      <c r="A178" s="35" t="s">
        <v>1176</v>
      </c>
      <c r="B178" s="36" t="s">
        <v>1459</v>
      </c>
      <c r="C178" s="316" t="s">
        <v>1460</v>
      </c>
      <c r="D178" s="316"/>
      <c r="E178" s="316"/>
      <c r="F178" s="205" t="s">
        <v>437</v>
      </c>
      <c r="G178" s="55">
        <v>6</v>
      </c>
      <c r="H178" s="39">
        <v>24.82</v>
      </c>
      <c r="I178" s="39"/>
      <c r="J178" s="39">
        <v>24.82</v>
      </c>
      <c r="K178" s="37" t="s">
        <v>42</v>
      </c>
      <c r="L178" s="39">
        <v>1274.76</v>
      </c>
      <c r="M178" s="39"/>
      <c r="N178" s="40"/>
      <c r="O178" s="39">
        <v>1274.76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6"/>
        <v>1526.0596907779429</v>
      </c>
      <c r="W178" s="159">
        <v>1.2</v>
      </c>
      <c r="X178" s="158">
        <f t="shared" si="7"/>
        <v>1831.2716289335315</v>
      </c>
      <c r="Y178" s="181">
        <f t="shared" si="8"/>
        <v>305.2119381555886</v>
      </c>
      <c r="BP178" s="33"/>
      <c r="BQ178" s="41" t="s">
        <v>1460</v>
      </c>
    </row>
    <row r="179" spans="1:69" s="3" customFormat="1" ht="18.75" x14ac:dyDescent="0.25">
      <c r="A179" s="313" t="s">
        <v>2447</v>
      </c>
      <c r="B179" s="314"/>
      <c r="C179" s="314"/>
      <c r="D179" s="314"/>
      <c r="E179" s="314"/>
      <c r="F179" s="341"/>
      <c r="G179" s="314"/>
      <c r="H179" s="314"/>
      <c r="I179" s="314"/>
      <c r="J179" s="314"/>
      <c r="K179" s="314"/>
      <c r="L179" s="314"/>
      <c r="M179" s="314"/>
      <c r="N179" s="314"/>
      <c r="O179" s="315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 t="s">
        <v>2447</v>
      </c>
      <c r="BQ179" s="41"/>
    </row>
    <row r="180" spans="1:69" s="3" customFormat="1" ht="67.5" x14ac:dyDescent="0.25">
      <c r="A180" s="35" t="s">
        <v>371</v>
      </c>
      <c r="B180" s="36" t="s">
        <v>589</v>
      </c>
      <c r="C180" s="316" t="s">
        <v>590</v>
      </c>
      <c r="D180" s="316"/>
      <c r="E180" s="316"/>
      <c r="F180" s="205" t="s">
        <v>174</v>
      </c>
      <c r="G180" s="56">
        <v>0.02</v>
      </c>
      <c r="H180" s="39" t="s">
        <v>591</v>
      </c>
      <c r="I180" s="39" t="s">
        <v>592</v>
      </c>
      <c r="J180" s="39">
        <v>109.43</v>
      </c>
      <c r="K180" s="37" t="s">
        <v>42</v>
      </c>
      <c r="L180" s="39">
        <v>330.5</v>
      </c>
      <c r="M180" s="39">
        <v>307.85000000000002</v>
      </c>
      <c r="N180" s="40" t="s">
        <v>656</v>
      </c>
      <c r="O180" s="39">
        <v>18.73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22.422336760073165</v>
      </c>
      <c r="W180" s="159">
        <v>1.2</v>
      </c>
      <c r="X180" s="158">
        <f t="shared" si="7"/>
        <v>26.906804112087798</v>
      </c>
      <c r="Y180" s="181">
        <f t="shared" si="8"/>
        <v>1345.3402056043899</v>
      </c>
      <c r="BP180" s="33"/>
      <c r="BQ180" s="41" t="s">
        <v>590</v>
      </c>
    </row>
    <row r="181" spans="1:69" s="3" customFormat="1" ht="18.75" x14ac:dyDescent="0.25">
      <c r="A181" s="42"/>
      <c r="B181" s="43"/>
      <c r="C181" s="44" t="s">
        <v>680</v>
      </c>
      <c r="D181" s="45"/>
      <c r="E181" s="45"/>
      <c r="F181" s="206"/>
      <c r="G181" s="45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1191</v>
      </c>
      <c r="F182" s="207"/>
      <c r="G182" s="50"/>
      <c r="H182" s="51"/>
      <c r="I182" s="17"/>
      <c r="J182" s="17"/>
      <c r="K182" s="17"/>
      <c r="L182" s="52">
        <v>298.98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1192</v>
      </c>
      <c r="F183" s="207"/>
      <c r="G183" s="50"/>
      <c r="H183" s="51"/>
      <c r="I183" s="17"/>
      <c r="J183" s="17"/>
      <c r="K183" s="17"/>
      <c r="L183" s="52">
        <v>157.19999999999999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47</v>
      </c>
      <c r="F184" s="207"/>
      <c r="G184" s="50"/>
      <c r="H184" s="51"/>
      <c r="I184" s="17"/>
      <c r="J184" s="17"/>
      <c r="K184" s="17"/>
      <c r="L184" s="52">
        <v>786.68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45" hidden="1" x14ac:dyDescent="0.25">
      <c r="A185" s="111" t="s">
        <v>2710</v>
      </c>
      <c r="B185" s="112" t="s">
        <v>1392</v>
      </c>
      <c r="C185" s="305" t="s">
        <v>1890</v>
      </c>
      <c r="D185" s="305"/>
      <c r="E185" s="305"/>
      <c r="F185" s="111" t="s">
        <v>437</v>
      </c>
      <c r="G185" s="113">
        <v>2</v>
      </c>
      <c r="H185" s="114">
        <v>2403.11</v>
      </c>
      <c r="I185" s="114"/>
      <c r="J185" s="114"/>
      <c r="K185" s="144" t="s">
        <v>52</v>
      </c>
      <c r="L185" s="114">
        <v>29942.75</v>
      </c>
      <c r="M185" s="114"/>
      <c r="N185" s="115"/>
      <c r="O185" s="114"/>
      <c r="P185" s="189"/>
      <c r="Q185" s="189"/>
      <c r="R185" s="189"/>
      <c r="S185" s="189"/>
      <c r="T185" s="189"/>
      <c r="U185" s="189">
        <v>1.03</v>
      </c>
      <c r="V185" s="180">
        <f>L185*U185</f>
        <v>30841.032500000001</v>
      </c>
      <c r="W185" s="190">
        <v>1.2</v>
      </c>
      <c r="X185" s="191">
        <f t="shared" si="7"/>
        <v>37009.239000000001</v>
      </c>
      <c r="Y185" s="181">
        <f t="shared" si="8"/>
        <v>18504.619500000001</v>
      </c>
      <c r="BP185" s="33"/>
      <c r="BQ185" s="41" t="s">
        <v>1890</v>
      </c>
    </row>
    <row r="186" spans="1:69" s="3" customFormat="1" ht="67.5" x14ac:dyDescent="0.25">
      <c r="A186" s="35" t="s">
        <v>384</v>
      </c>
      <c r="B186" s="36" t="s">
        <v>578</v>
      </c>
      <c r="C186" s="316" t="s">
        <v>579</v>
      </c>
      <c r="D186" s="316"/>
      <c r="E186" s="316"/>
      <c r="F186" s="205" t="s">
        <v>109</v>
      </c>
      <c r="G186" s="55">
        <v>5</v>
      </c>
      <c r="H186" s="39" t="s">
        <v>580</v>
      </c>
      <c r="I186" s="39" t="s">
        <v>581</v>
      </c>
      <c r="J186" s="39">
        <v>3.51</v>
      </c>
      <c r="K186" s="37" t="s">
        <v>42</v>
      </c>
      <c r="L186" s="39">
        <v>3124.31</v>
      </c>
      <c r="M186" s="39">
        <v>2776.2</v>
      </c>
      <c r="N186" s="40" t="s">
        <v>3360</v>
      </c>
      <c r="O186" s="39">
        <v>149.80000000000001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179.33080868440791</v>
      </c>
      <c r="W186" s="159">
        <v>1.2</v>
      </c>
      <c r="X186" s="158">
        <f t="shared" si="7"/>
        <v>215.19697042128948</v>
      </c>
      <c r="Y186" s="181">
        <f t="shared" si="8"/>
        <v>43.039394084257893</v>
      </c>
      <c r="BP186" s="33"/>
      <c r="BQ186" s="41" t="s">
        <v>579</v>
      </c>
    </row>
    <row r="187" spans="1:69" s="3" customFormat="1" ht="18.75" x14ac:dyDescent="0.25">
      <c r="A187" s="47"/>
      <c r="B187" s="48"/>
      <c r="C187" s="48"/>
      <c r="D187" s="48"/>
      <c r="E187" s="49" t="s">
        <v>3361</v>
      </c>
      <c r="F187" s="207"/>
      <c r="G187" s="50"/>
      <c r="H187" s="51"/>
      <c r="I187" s="17"/>
      <c r="J187" s="17"/>
      <c r="K187" s="17"/>
      <c r="L187" s="52">
        <v>2724.33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3362</v>
      </c>
      <c r="F188" s="207"/>
      <c r="G188" s="50"/>
      <c r="H188" s="51"/>
      <c r="I188" s="17"/>
      <c r="J188" s="17"/>
      <c r="K188" s="17"/>
      <c r="L188" s="52">
        <v>1432.38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47</v>
      </c>
      <c r="F189" s="207"/>
      <c r="G189" s="50"/>
      <c r="H189" s="51"/>
      <c r="I189" s="17"/>
      <c r="J189" s="17"/>
      <c r="K189" s="17"/>
      <c r="L189" s="52">
        <v>7281.02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45" hidden="1" x14ac:dyDescent="0.25">
      <c r="A190" s="111" t="s">
        <v>3363</v>
      </c>
      <c r="B190" s="112" t="s">
        <v>1384</v>
      </c>
      <c r="C190" s="305" t="s">
        <v>1385</v>
      </c>
      <c r="D190" s="305"/>
      <c r="E190" s="305"/>
      <c r="F190" s="111" t="s">
        <v>437</v>
      </c>
      <c r="G190" s="113">
        <v>5</v>
      </c>
      <c r="H190" s="114">
        <v>1576.88</v>
      </c>
      <c r="I190" s="114"/>
      <c r="J190" s="114"/>
      <c r="K190" s="144" t="s">
        <v>52</v>
      </c>
      <c r="L190" s="114">
        <v>49119.81</v>
      </c>
      <c r="M190" s="114"/>
      <c r="N190" s="115"/>
      <c r="O190" s="114"/>
      <c r="P190" s="189"/>
      <c r="Q190" s="189"/>
      <c r="R190" s="189"/>
      <c r="S190" s="189"/>
      <c r="T190" s="189"/>
      <c r="U190" s="189">
        <v>1.03</v>
      </c>
      <c r="V190" s="180">
        <f>L190*U190</f>
        <v>50593.404300000002</v>
      </c>
      <c r="W190" s="190">
        <v>1.2</v>
      </c>
      <c r="X190" s="191">
        <f t="shared" si="7"/>
        <v>60712.085160000002</v>
      </c>
      <c r="Y190" s="181">
        <f t="shared" si="8"/>
        <v>12142.417032000001</v>
      </c>
      <c r="BP190" s="33"/>
      <c r="BQ190" s="41" t="s">
        <v>1385</v>
      </c>
    </row>
    <row r="191" spans="1:69" s="3" customFormat="1" ht="67.5" x14ac:dyDescent="0.25">
      <c r="A191" s="35" t="s">
        <v>388</v>
      </c>
      <c r="B191" s="36" t="s">
        <v>1395</v>
      </c>
      <c r="C191" s="316" t="s">
        <v>1396</v>
      </c>
      <c r="D191" s="316"/>
      <c r="E191" s="316"/>
      <c r="F191" s="205" t="s">
        <v>109</v>
      </c>
      <c r="G191" s="55">
        <v>40</v>
      </c>
      <c r="H191" s="39" t="s">
        <v>1397</v>
      </c>
      <c r="I191" s="39">
        <v>1.33</v>
      </c>
      <c r="J191" s="39">
        <v>33.54</v>
      </c>
      <c r="K191" s="37" t="s">
        <v>42</v>
      </c>
      <c r="L191" s="39">
        <v>45724</v>
      </c>
      <c r="M191" s="39">
        <v>33630.53</v>
      </c>
      <c r="N191" s="40">
        <v>609.37</v>
      </c>
      <c r="O191" s="39">
        <v>11484.1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6"/>
        <v>13748.016956025427</v>
      </c>
      <c r="W191" s="159">
        <v>1.2</v>
      </c>
      <c r="X191" s="158">
        <f t="shared" si="7"/>
        <v>16497.620347230513</v>
      </c>
      <c r="Y191" s="181">
        <f t="shared" si="8"/>
        <v>412.44050868076283</v>
      </c>
      <c r="BP191" s="33"/>
      <c r="BQ191" s="41" t="s">
        <v>1396</v>
      </c>
    </row>
    <row r="192" spans="1:69" s="3" customFormat="1" ht="18.75" x14ac:dyDescent="0.25">
      <c r="A192" s="47"/>
      <c r="B192" s="48"/>
      <c r="C192" s="48"/>
      <c r="D192" s="48"/>
      <c r="E192" s="49" t="s">
        <v>3364</v>
      </c>
      <c r="F192" s="207"/>
      <c r="G192" s="50"/>
      <c r="H192" s="51"/>
      <c r="I192" s="17"/>
      <c r="J192" s="17"/>
      <c r="K192" s="17"/>
      <c r="L192" s="52">
        <v>32621.61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3365</v>
      </c>
      <c r="F193" s="207"/>
      <c r="G193" s="50"/>
      <c r="H193" s="51"/>
      <c r="I193" s="17"/>
      <c r="J193" s="17"/>
      <c r="K193" s="17"/>
      <c r="L193" s="52">
        <v>17151.57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47</v>
      </c>
      <c r="F194" s="207"/>
      <c r="G194" s="50"/>
      <c r="H194" s="51"/>
      <c r="I194" s="17"/>
      <c r="J194" s="17"/>
      <c r="K194" s="17"/>
      <c r="L194" s="52">
        <v>95497.18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45.75" hidden="1" x14ac:dyDescent="0.25">
      <c r="A195" s="111" t="s">
        <v>3366</v>
      </c>
      <c r="B195" s="112" t="s">
        <v>1392</v>
      </c>
      <c r="C195" s="305" t="s">
        <v>2457</v>
      </c>
      <c r="D195" s="305"/>
      <c r="E195" s="305"/>
      <c r="F195" s="111" t="s">
        <v>437</v>
      </c>
      <c r="G195" s="113">
        <v>40</v>
      </c>
      <c r="H195" s="114">
        <v>2292.27</v>
      </c>
      <c r="I195" s="114"/>
      <c r="J195" s="114"/>
      <c r="K195" s="144" t="s">
        <v>52</v>
      </c>
      <c r="L195" s="114">
        <v>571233.68000000005</v>
      </c>
      <c r="M195" s="114"/>
      <c r="N195" s="115"/>
      <c r="O195" s="114"/>
      <c r="P195" s="189"/>
      <c r="Q195" s="189"/>
      <c r="R195" s="189"/>
      <c r="S195" s="189"/>
      <c r="T195" s="189"/>
      <c r="U195" s="189">
        <v>1.03</v>
      </c>
      <c r="V195" s="180">
        <f>L195*U195</f>
        <v>588370.69040000008</v>
      </c>
      <c r="W195" s="190">
        <v>1.2</v>
      </c>
      <c r="X195" s="191">
        <f t="shared" si="7"/>
        <v>706044.82848000003</v>
      </c>
      <c r="Y195" s="181">
        <f t="shared" si="8"/>
        <v>17651.120712</v>
      </c>
      <c r="BP195" s="33"/>
      <c r="BQ195" s="41" t="s">
        <v>2457</v>
      </c>
    </row>
    <row r="196" spans="1:69" s="3" customFormat="1" ht="67.5" x14ac:dyDescent="0.25">
      <c r="A196" s="35" t="s">
        <v>393</v>
      </c>
      <c r="B196" s="36" t="s">
        <v>1904</v>
      </c>
      <c r="C196" s="316" t="s">
        <v>1905</v>
      </c>
      <c r="D196" s="316"/>
      <c r="E196" s="316"/>
      <c r="F196" s="205" t="s">
        <v>665</v>
      </c>
      <c r="G196" s="55">
        <v>7</v>
      </c>
      <c r="H196" s="39" t="s">
        <v>1906</v>
      </c>
      <c r="I196" s="39">
        <v>0.76</v>
      </c>
      <c r="J196" s="39">
        <v>42.44</v>
      </c>
      <c r="K196" s="37" t="s">
        <v>42</v>
      </c>
      <c r="L196" s="39">
        <v>10045.14</v>
      </c>
      <c r="M196" s="39">
        <v>7441.47</v>
      </c>
      <c r="N196" s="40">
        <v>60.67</v>
      </c>
      <c r="O196" s="39">
        <v>2543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6"/>
        <v>3044.3140619789674</v>
      </c>
      <c r="W196" s="159">
        <v>1.2</v>
      </c>
      <c r="X196" s="158">
        <f t="shared" si="7"/>
        <v>3653.1768743747607</v>
      </c>
      <c r="Y196" s="181">
        <f t="shared" si="8"/>
        <v>521.88241062496581</v>
      </c>
      <c r="BP196" s="33"/>
      <c r="BQ196" s="41" t="s">
        <v>1905</v>
      </c>
    </row>
    <row r="197" spans="1:69" s="3" customFormat="1" ht="18.75" x14ac:dyDescent="0.25">
      <c r="A197" s="42"/>
      <c r="B197" s="43"/>
      <c r="C197" s="44" t="s">
        <v>3367</v>
      </c>
      <c r="D197" s="45"/>
      <c r="E197" s="45"/>
      <c r="F197" s="206"/>
      <c r="G197" s="45"/>
      <c r="H197" s="45"/>
      <c r="I197" s="45"/>
      <c r="J197" s="45"/>
      <c r="K197" s="45"/>
      <c r="L197" s="45"/>
      <c r="M197" s="45"/>
      <c r="N197" s="45"/>
      <c r="O197" s="46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</row>
    <row r="198" spans="1:69" s="3" customFormat="1" ht="18.75" x14ac:dyDescent="0.25">
      <c r="A198" s="47"/>
      <c r="B198" s="48"/>
      <c r="C198" s="48"/>
      <c r="D198" s="48"/>
      <c r="E198" s="49" t="s">
        <v>3368</v>
      </c>
      <c r="F198" s="207"/>
      <c r="G198" s="50"/>
      <c r="H198" s="51"/>
      <c r="I198" s="17"/>
      <c r="J198" s="17"/>
      <c r="K198" s="17"/>
      <c r="L198" s="52">
        <v>7218.23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x14ac:dyDescent="0.25">
      <c r="A199" s="47"/>
      <c r="B199" s="48"/>
      <c r="C199" s="48"/>
      <c r="D199" s="48"/>
      <c r="E199" s="49" t="s">
        <v>3369</v>
      </c>
      <c r="F199" s="207"/>
      <c r="G199" s="50"/>
      <c r="H199" s="51"/>
      <c r="I199" s="17"/>
      <c r="J199" s="17"/>
      <c r="K199" s="17"/>
      <c r="L199" s="52">
        <v>3795.15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18.75" x14ac:dyDescent="0.25">
      <c r="A200" s="47"/>
      <c r="B200" s="48"/>
      <c r="C200" s="48"/>
      <c r="D200" s="48"/>
      <c r="E200" s="49" t="s">
        <v>47</v>
      </c>
      <c r="F200" s="207"/>
      <c r="G200" s="50"/>
      <c r="H200" s="51"/>
      <c r="I200" s="17"/>
      <c r="J200" s="17"/>
      <c r="K200" s="17"/>
      <c r="L200" s="52">
        <v>21058.52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</row>
    <row r="201" spans="1:69" s="3" customFormat="1" ht="45" hidden="1" x14ac:dyDescent="0.25">
      <c r="A201" s="111" t="s">
        <v>3370</v>
      </c>
      <c r="B201" s="112" t="s">
        <v>3371</v>
      </c>
      <c r="C201" s="305" t="s">
        <v>1428</v>
      </c>
      <c r="D201" s="305"/>
      <c r="E201" s="305"/>
      <c r="F201" s="111" t="s">
        <v>437</v>
      </c>
      <c r="G201" s="113">
        <v>5</v>
      </c>
      <c r="H201" s="114">
        <v>6225.34</v>
      </c>
      <c r="I201" s="114"/>
      <c r="J201" s="114"/>
      <c r="K201" s="144" t="s">
        <v>52</v>
      </c>
      <c r="L201" s="114">
        <v>193919.34</v>
      </c>
      <c r="M201" s="114"/>
      <c r="N201" s="115"/>
      <c r="O201" s="114"/>
      <c r="P201" s="189"/>
      <c r="Q201" s="189"/>
      <c r="R201" s="189"/>
      <c r="S201" s="189"/>
      <c r="T201" s="189"/>
      <c r="U201" s="189">
        <v>1.03</v>
      </c>
      <c r="V201" s="180">
        <f t="shared" ref="V201:V202" si="9">L201*U201</f>
        <v>199736.92019999999</v>
      </c>
      <c r="W201" s="190">
        <v>1.2</v>
      </c>
      <c r="X201" s="191">
        <f t="shared" si="7"/>
        <v>239684.30423999997</v>
      </c>
      <c r="Y201" s="181">
        <f t="shared" si="8"/>
        <v>47936.860847999997</v>
      </c>
      <c r="BP201" s="33"/>
      <c r="BQ201" s="41" t="s">
        <v>1428</v>
      </c>
    </row>
    <row r="202" spans="1:69" s="3" customFormat="1" ht="45" hidden="1" x14ac:dyDescent="0.25">
      <c r="A202" s="111" t="s">
        <v>3372</v>
      </c>
      <c r="B202" s="112" t="s">
        <v>3371</v>
      </c>
      <c r="C202" s="305" t="s">
        <v>2460</v>
      </c>
      <c r="D202" s="305"/>
      <c r="E202" s="305"/>
      <c r="F202" s="111" t="s">
        <v>437</v>
      </c>
      <c r="G202" s="113">
        <v>2</v>
      </c>
      <c r="H202" s="114">
        <v>3276.91</v>
      </c>
      <c r="I202" s="114"/>
      <c r="J202" s="114"/>
      <c r="K202" s="144" t="s">
        <v>52</v>
      </c>
      <c r="L202" s="114">
        <v>40830.300000000003</v>
      </c>
      <c r="M202" s="114"/>
      <c r="N202" s="115"/>
      <c r="O202" s="114"/>
      <c r="P202" s="189"/>
      <c r="Q202" s="189"/>
      <c r="R202" s="189"/>
      <c r="S202" s="189"/>
      <c r="T202" s="189"/>
      <c r="U202" s="189">
        <v>1.03</v>
      </c>
      <c r="V202" s="180">
        <f t="shared" si="9"/>
        <v>42055.209000000003</v>
      </c>
      <c r="W202" s="190">
        <v>1.2</v>
      </c>
      <c r="X202" s="191">
        <f t="shared" si="7"/>
        <v>50466.250800000002</v>
      </c>
      <c r="Y202" s="181">
        <f t="shared" si="8"/>
        <v>25233.125400000001</v>
      </c>
      <c r="BP202" s="33"/>
      <c r="BQ202" s="41" t="s">
        <v>2460</v>
      </c>
    </row>
    <row r="203" spans="1:69" s="3" customFormat="1" ht="67.5" x14ac:dyDescent="0.25">
      <c r="A203" s="35" t="s">
        <v>399</v>
      </c>
      <c r="B203" s="36" t="s">
        <v>1435</v>
      </c>
      <c r="C203" s="316" t="s">
        <v>1436</v>
      </c>
      <c r="D203" s="316"/>
      <c r="E203" s="316"/>
      <c r="F203" s="205" t="s">
        <v>174</v>
      </c>
      <c r="G203" s="56">
        <v>0.02</v>
      </c>
      <c r="H203" s="39" t="s">
        <v>1437</v>
      </c>
      <c r="I203" s="39" t="s">
        <v>1438</v>
      </c>
      <c r="J203" s="39">
        <v>72.19</v>
      </c>
      <c r="K203" s="37" t="s">
        <v>42</v>
      </c>
      <c r="L203" s="39">
        <v>590.14</v>
      </c>
      <c r="M203" s="39">
        <v>572.14</v>
      </c>
      <c r="N203" s="40" t="s">
        <v>2938</v>
      </c>
      <c r="O203" s="39">
        <v>12.36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14.796587418820307</v>
      </c>
      <c r="W203" s="159">
        <v>1.2</v>
      </c>
      <c r="X203" s="158">
        <f t="shared" si="7"/>
        <v>17.755904902584369</v>
      </c>
      <c r="Y203" s="181">
        <f t="shared" si="8"/>
        <v>887.79524512921842</v>
      </c>
      <c r="BP203" s="33"/>
      <c r="BQ203" s="41" t="s">
        <v>1436</v>
      </c>
    </row>
    <row r="204" spans="1:69" s="3" customFormat="1" ht="18.75" x14ac:dyDescent="0.25">
      <c r="A204" s="42"/>
      <c r="B204" s="43"/>
      <c r="C204" s="44" t="s">
        <v>680</v>
      </c>
      <c r="D204" s="45"/>
      <c r="E204" s="45"/>
      <c r="F204" s="206"/>
      <c r="G204" s="45"/>
      <c r="H204" s="45"/>
      <c r="I204" s="45"/>
      <c r="J204" s="45"/>
      <c r="K204" s="45"/>
      <c r="L204" s="45"/>
      <c r="M204" s="45"/>
      <c r="N204" s="45"/>
      <c r="O204" s="46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18.75" x14ac:dyDescent="0.25">
      <c r="A205" s="47"/>
      <c r="B205" s="48"/>
      <c r="C205" s="48"/>
      <c r="D205" s="48"/>
      <c r="E205" s="49" t="s">
        <v>2939</v>
      </c>
      <c r="F205" s="207"/>
      <c r="G205" s="50"/>
      <c r="H205" s="51"/>
      <c r="I205" s="17"/>
      <c r="J205" s="17"/>
      <c r="K205" s="17"/>
      <c r="L205" s="52">
        <v>555.97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x14ac:dyDescent="0.25">
      <c r="A206" s="47"/>
      <c r="B206" s="48"/>
      <c r="C206" s="48"/>
      <c r="D206" s="48"/>
      <c r="E206" s="49" t="s">
        <v>2940</v>
      </c>
      <c r="F206" s="207"/>
      <c r="G206" s="50"/>
      <c r="H206" s="51"/>
      <c r="I206" s="17"/>
      <c r="J206" s="17"/>
      <c r="K206" s="17"/>
      <c r="L206" s="52">
        <v>292.31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47</v>
      </c>
      <c r="F207" s="207"/>
      <c r="G207" s="50"/>
      <c r="H207" s="51"/>
      <c r="I207" s="17"/>
      <c r="J207" s="17"/>
      <c r="K207" s="17"/>
      <c r="L207" s="52">
        <v>1438.42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67.5" x14ac:dyDescent="0.25">
      <c r="A208" s="35" t="s">
        <v>401</v>
      </c>
      <c r="B208" s="36" t="s">
        <v>1421</v>
      </c>
      <c r="C208" s="316" t="s">
        <v>1422</v>
      </c>
      <c r="D208" s="316"/>
      <c r="E208" s="316"/>
      <c r="F208" s="205" t="s">
        <v>437</v>
      </c>
      <c r="G208" s="55">
        <v>2</v>
      </c>
      <c r="H208" s="39">
        <v>2257.86</v>
      </c>
      <c r="I208" s="39"/>
      <c r="J208" s="39">
        <v>2257.86</v>
      </c>
      <c r="K208" s="37" t="s">
        <v>42</v>
      </c>
      <c r="L208" s="39">
        <v>38654.559999999998</v>
      </c>
      <c r="M208" s="39"/>
      <c r="N208" s="40"/>
      <c r="O208" s="39">
        <v>38654.559999999998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6"/>
        <v>46274.722991588555</v>
      </c>
      <c r="W208" s="159">
        <v>1.2</v>
      </c>
      <c r="X208" s="158">
        <f t="shared" si="7"/>
        <v>55529.667589906261</v>
      </c>
      <c r="Y208" s="181">
        <f t="shared" si="8"/>
        <v>27764.833794953131</v>
      </c>
      <c r="BP208" s="33"/>
      <c r="BQ208" s="41" t="s">
        <v>1422</v>
      </c>
    </row>
    <row r="209" spans="1:69" s="3" customFormat="1" ht="67.5" x14ac:dyDescent="0.25">
      <c r="A209" s="35" t="s">
        <v>403</v>
      </c>
      <c r="B209" s="36" t="s">
        <v>1401</v>
      </c>
      <c r="C209" s="316" t="s">
        <v>1402</v>
      </c>
      <c r="D209" s="316"/>
      <c r="E209" s="316"/>
      <c r="F209" s="205" t="s">
        <v>1403</v>
      </c>
      <c r="G209" s="55">
        <v>66</v>
      </c>
      <c r="H209" s="39" t="s">
        <v>1404</v>
      </c>
      <c r="I209" s="39" t="s">
        <v>1405</v>
      </c>
      <c r="J209" s="39">
        <v>13.13</v>
      </c>
      <c r="K209" s="37" t="s">
        <v>42</v>
      </c>
      <c r="L209" s="39">
        <v>107651.9</v>
      </c>
      <c r="M209" s="39">
        <v>62381.78</v>
      </c>
      <c r="N209" s="40" t="s">
        <v>3373</v>
      </c>
      <c r="O209" s="39">
        <v>7417.92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8880.2509503086985</v>
      </c>
      <c r="W209" s="159">
        <v>1.2</v>
      </c>
      <c r="X209" s="158">
        <f t="shared" si="7"/>
        <v>10656.301140370439</v>
      </c>
      <c r="Y209" s="181">
        <f t="shared" si="8"/>
        <v>161.4591081874309</v>
      </c>
      <c r="BP209" s="33"/>
      <c r="BQ209" s="41" t="s">
        <v>1402</v>
      </c>
    </row>
    <row r="210" spans="1:69" s="3" customFormat="1" ht="18.75" x14ac:dyDescent="0.25">
      <c r="A210" s="42"/>
      <c r="B210" s="43"/>
      <c r="C210" s="44" t="s">
        <v>3374</v>
      </c>
      <c r="D210" s="45"/>
      <c r="E210" s="45"/>
      <c r="F210" s="206"/>
      <c r="G210" s="45"/>
      <c r="H210" s="45"/>
      <c r="I210" s="45"/>
      <c r="J210" s="45"/>
      <c r="K210" s="45"/>
      <c r="L210" s="45"/>
      <c r="M210" s="45"/>
      <c r="N210" s="45"/>
      <c r="O210" s="46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</row>
    <row r="211" spans="1:69" s="3" customFormat="1" ht="18.75" x14ac:dyDescent="0.25">
      <c r="A211" s="47"/>
      <c r="B211" s="48"/>
      <c r="C211" s="48"/>
      <c r="D211" s="48"/>
      <c r="E211" s="49" t="s">
        <v>3375</v>
      </c>
      <c r="F211" s="207"/>
      <c r="G211" s="50"/>
      <c r="H211" s="51"/>
      <c r="I211" s="17"/>
      <c r="J211" s="17"/>
      <c r="K211" s="17"/>
      <c r="L211" s="52">
        <v>67132.23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</row>
    <row r="212" spans="1:69" s="3" customFormat="1" ht="18.75" x14ac:dyDescent="0.25">
      <c r="A212" s="47"/>
      <c r="B212" s="48"/>
      <c r="C212" s="48"/>
      <c r="D212" s="48"/>
      <c r="E212" s="49" t="s">
        <v>3376</v>
      </c>
      <c r="F212" s="207"/>
      <c r="G212" s="50"/>
      <c r="H212" s="51"/>
      <c r="I212" s="17"/>
      <c r="J212" s="17"/>
      <c r="K212" s="17"/>
      <c r="L212" s="52">
        <v>34312.03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18.75" x14ac:dyDescent="0.25">
      <c r="A213" s="47"/>
      <c r="B213" s="48"/>
      <c r="C213" s="48"/>
      <c r="D213" s="48"/>
      <c r="E213" s="49" t="s">
        <v>47</v>
      </c>
      <c r="F213" s="207"/>
      <c r="G213" s="50"/>
      <c r="H213" s="51"/>
      <c r="I213" s="17"/>
      <c r="J213" s="17"/>
      <c r="K213" s="17"/>
      <c r="L213" s="52">
        <v>209096.16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</row>
    <row r="214" spans="1:69" s="3" customFormat="1" ht="67.5" x14ac:dyDescent="0.25">
      <c r="A214" s="35" t="s">
        <v>405</v>
      </c>
      <c r="B214" s="36" t="s">
        <v>1410</v>
      </c>
      <c r="C214" s="316" t="s">
        <v>1411</v>
      </c>
      <c r="D214" s="316"/>
      <c r="E214" s="316"/>
      <c r="F214" s="205" t="s">
        <v>437</v>
      </c>
      <c r="G214" s="55">
        <v>1</v>
      </c>
      <c r="H214" s="39">
        <v>4652.76</v>
      </c>
      <c r="I214" s="39"/>
      <c r="J214" s="39">
        <v>4652.76</v>
      </c>
      <c r="K214" s="37" t="s">
        <v>42</v>
      </c>
      <c r="L214" s="39">
        <v>39827.629999999997</v>
      </c>
      <c r="M214" s="39"/>
      <c r="N214" s="40"/>
      <c r="O214" s="39">
        <v>39827.629999999997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47679.046033934472</v>
      </c>
      <c r="W214" s="159">
        <v>1.2</v>
      </c>
      <c r="X214" s="158">
        <f t="shared" si="7"/>
        <v>57214.855240721365</v>
      </c>
      <c r="Y214" s="181">
        <f t="shared" si="8"/>
        <v>57214.855240721365</v>
      </c>
      <c r="BP214" s="33"/>
      <c r="BQ214" s="41" t="s">
        <v>1411</v>
      </c>
    </row>
    <row r="215" spans="1:69" s="3" customFormat="1" ht="67.5" x14ac:dyDescent="0.25">
      <c r="A215" s="35" t="s">
        <v>407</v>
      </c>
      <c r="B215" s="36" t="s">
        <v>1410</v>
      </c>
      <c r="C215" s="316" t="s">
        <v>2943</v>
      </c>
      <c r="D215" s="316"/>
      <c r="E215" s="316"/>
      <c r="F215" s="205" t="s">
        <v>437</v>
      </c>
      <c r="G215" s="55">
        <v>65</v>
      </c>
      <c r="H215" s="39">
        <v>2561.42</v>
      </c>
      <c r="I215" s="39"/>
      <c r="J215" s="39">
        <v>2561.42</v>
      </c>
      <c r="K215" s="37" t="s">
        <v>42</v>
      </c>
      <c r="L215" s="39">
        <v>1425174.09</v>
      </c>
      <c r="M215" s="39"/>
      <c r="N215" s="40"/>
      <c r="O215" s="39">
        <v>1425174.09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1706125.6480358152</v>
      </c>
      <c r="W215" s="159">
        <v>1.2</v>
      </c>
      <c r="X215" s="158">
        <f t="shared" si="7"/>
        <v>2047350.7776429781</v>
      </c>
      <c r="Y215" s="181">
        <f t="shared" si="8"/>
        <v>31497.704271430433</v>
      </c>
      <c r="BP215" s="33"/>
      <c r="BQ215" s="41" t="s">
        <v>2943</v>
      </c>
    </row>
    <row r="216" spans="1:69" s="3" customFormat="1" ht="18.75" x14ac:dyDescent="0.25">
      <c r="A216" s="313" t="s">
        <v>2463</v>
      </c>
      <c r="B216" s="314"/>
      <c r="C216" s="314"/>
      <c r="D216" s="314"/>
      <c r="E216" s="314"/>
      <c r="F216" s="341"/>
      <c r="G216" s="314"/>
      <c r="H216" s="314"/>
      <c r="I216" s="314"/>
      <c r="J216" s="314"/>
      <c r="K216" s="314"/>
      <c r="L216" s="314"/>
      <c r="M216" s="314"/>
      <c r="N216" s="314"/>
      <c r="O216" s="315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 t="s">
        <v>2463</v>
      </c>
      <c r="BQ216" s="41"/>
    </row>
    <row r="217" spans="1:69" s="3" customFormat="1" ht="67.5" x14ac:dyDescent="0.25">
      <c r="A217" s="35" t="s">
        <v>409</v>
      </c>
      <c r="B217" s="36" t="s">
        <v>1682</v>
      </c>
      <c r="C217" s="316" t="s">
        <v>1683</v>
      </c>
      <c r="D217" s="316"/>
      <c r="E217" s="316"/>
      <c r="F217" s="205" t="s">
        <v>1684</v>
      </c>
      <c r="G217" s="60">
        <v>0.29499999999999998</v>
      </c>
      <c r="H217" s="39" t="s">
        <v>1685</v>
      </c>
      <c r="I217" s="39"/>
      <c r="J217" s="39"/>
      <c r="K217" s="37" t="s">
        <v>42</v>
      </c>
      <c r="L217" s="39">
        <v>17408.84</v>
      </c>
      <c r="M217" s="39">
        <v>17408.84</v>
      </c>
      <c r="N217" s="40"/>
      <c r="O217" s="39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 t="s">
        <v>1683</v>
      </c>
    </row>
    <row r="218" spans="1:69" s="3" customFormat="1" ht="18.75" x14ac:dyDescent="0.25">
      <c r="A218" s="42"/>
      <c r="B218" s="43"/>
      <c r="C218" s="44" t="s">
        <v>3377</v>
      </c>
      <c r="D218" s="45"/>
      <c r="E218" s="45"/>
      <c r="F218" s="206"/>
      <c r="G218" s="45"/>
      <c r="H218" s="45"/>
      <c r="I218" s="45"/>
      <c r="J218" s="45"/>
      <c r="K218" s="45"/>
      <c r="L218" s="45"/>
      <c r="M218" s="45"/>
      <c r="N218" s="45"/>
      <c r="O218" s="46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18.75" x14ac:dyDescent="0.25">
      <c r="A219" s="47"/>
      <c r="B219" s="48"/>
      <c r="C219" s="48"/>
      <c r="D219" s="48"/>
      <c r="E219" s="49" t="s">
        <v>3378</v>
      </c>
      <c r="F219" s="207"/>
      <c r="G219" s="50"/>
      <c r="H219" s="51"/>
      <c r="I219" s="17"/>
      <c r="J219" s="17"/>
      <c r="K219" s="17"/>
      <c r="L219" s="52">
        <v>15493.87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3379</v>
      </c>
      <c r="F220" s="207"/>
      <c r="G220" s="50"/>
      <c r="H220" s="51"/>
      <c r="I220" s="17"/>
      <c r="J220" s="17"/>
      <c r="K220" s="17"/>
      <c r="L220" s="52">
        <v>6963.54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18.75" x14ac:dyDescent="0.25">
      <c r="A221" s="47"/>
      <c r="B221" s="48"/>
      <c r="C221" s="48"/>
      <c r="D221" s="48"/>
      <c r="E221" s="49" t="s">
        <v>47</v>
      </c>
      <c r="F221" s="207"/>
      <c r="G221" s="50"/>
      <c r="H221" s="51"/>
      <c r="I221" s="17"/>
      <c r="J221" s="17"/>
      <c r="K221" s="17"/>
      <c r="L221" s="52">
        <v>39866.25</v>
      </c>
      <c r="M221" s="53"/>
      <c r="N221" s="53"/>
      <c r="O221" s="54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</row>
    <row r="222" spans="1:69" s="3" customFormat="1" ht="67.5" x14ac:dyDescent="0.25">
      <c r="A222" s="35" t="s">
        <v>411</v>
      </c>
      <c r="B222" s="36" t="s">
        <v>1689</v>
      </c>
      <c r="C222" s="316" t="s">
        <v>1690</v>
      </c>
      <c r="D222" s="316"/>
      <c r="E222" s="316"/>
      <c r="F222" s="205" t="s">
        <v>1684</v>
      </c>
      <c r="G222" s="60">
        <v>0.29499999999999998</v>
      </c>
      <c r="H222" s="39" t="s">
        <v>1691</v>
      </c>
      <c r="I222" s="39"/>
      <c r="J222" s="39"/>
      <c r="K222" s="37" t="s">
        <v>42</v>
      </c>
      <c r="L222" s="39">
        <v>9618.8700000000008</v>
      </c>
      <c r="M222" s="39">
        <v>9618.8700000000008</v>
      </c>
      <c r="N222" s="40"/>
      <c r="O222" s="39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 t="s">
        <v>1690</v>
      </c>
    </row>
    <row r="223" spans="1:69" s="3" customFormat="1" ht="18.75" x14ac:dyDescent="0.25">
      <c r="A223" s="47"/>
      <c r="B223" s="48"/>
      <c r="C223" s="48"/>
      <c r="D223" s="48"/>
      <c r="E223" s="49" t="s">
        <v>3380</v>
      </c>
      <c r="F223" s="207"/>
      <c r="G223" s="50"/>
      <c r="H223" s="51"/>
      <c r="I223" s="17"/>
      <c r="J223" s="17"/>
      <c r="K223" s="17"/>
      <c r="L223" s="52">
        <v>8560.7900000000009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3381</v>
      </c>
      <c r="F224" s="207"/>
      <c r="G224" s="50"/>
      <c r="H224" s="51"/>
      <c r="I224" s="17"/>
      <c r="J224" s="17"/>
      <c r="K224" s="17"/>
      <c r="L224" s="52">
        <v>3847.55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22027.21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67.5" x14ac:dyDescent="0.25">
      <c r="A226" s="35" t="s">
        <v>413</v>
      </c>
      <c r="B226" s="36" t="s">
        <v>1010</v>
      </c>
      <c r="C226" s="316" t="s">
        <v>1695</v>
      </c>
      <c r="D226" s="316"/>
      <c r="E226" s="316"/>
      <c r="F226" s="205" t="s">
        <v>238</v>
      </c>
      <c r="G226" s="56">
        <v>1.18</v>
      </c>
      <c r="H226" s="39" t="s">
        <v>1011</v>
      </c>
      <c r="I226" s="39" t="s">
        <v>1012</v>
      </c>
      <c r="J226" s="39">
        <v>124.14</v>
      </c>
      <c r="K226" s="37" t="s">
        <v>42</v>
      </c>
      <c r="L226" s="39">
        <v>11621.08</v>
      </c>
      <c r="M226" s="39">
        <v>9049.06</v>
      </c>
      <c r="N226" s="40" t="s">
        <v>3382</v>
      </c>
      <c r="O226" s="39">
        <v>1254.01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3" si="10">O226*P226*Q226*R226*S226*T226*U226</f>
        <v>1501.2191415109103</v>
      </c>
      <c r="W226" s="159">
        <v>1.2</v>
      </c>
      <c r="X226" s="158">
        <f t="shared" ref="X226:X283" si="11">V226*W226</f>
        <v>1801.4629698130923</v>
      </c>
      <c r="Y226" s="181">
        <f t="shared" ref="Y226:Y283" si="12">X226/G226</f>
        <v>1526.6635337399089</v>
      </c>
      <c r="BP226" s="33"/>
      <c r="BQ226" s="41" t="s">
        <v>1695</v>
      </c>
    </row>
    <row r="227" spans="1:69" s="3" customFormat="1" ht="18.75" x14ac:dyDescent="0.25">
      <c r="A227" s="42"/>
      <c r="B227" s="43"/>
      <c r="C227" s="44" t="s">
        <v>3383</v>
      </c>
      <c r="D227" s="45"/>
      <c r="E227" s="45"/>
      <c r="F227" s="206"/>
      <c r="G227" s="45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3384</v>
      </c>
      <c r="F228" s="207"/>
      <c r="G228" s="50"/>
      <c r="H228" s="51"/>
      <c r="I228" s="17"/>
      <c r="J228" s="17"/>
      <c r="K228" s="17"/>
      <c r="L228" s="52">
        <v>8937.74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18.75" x14ac:dyDescent="0.25">
      <c r="A229" s="47"/>
      <c r="B229" s="48"/>
      <c r="C229" s="48"/>
      <c r="D229" s="48"/>
      <c r="E229" s="49" t="s">
        <v>3385</v>
      </c>
      <c r="F229" s="207"/>
      <c r="G229" s="50"/>
      <c r="H229" s="51"/>
      <c r="I229" s="17"/>
      <c r="J229" s="17"/>
      <c r="K229" s="17"/>
      <c r="L229" s="52">
        <v>4699.22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</row>
    <row r="230" spans="1:69" s="3" customFormat="1" ht="18.75" x14ac:dyDescent="0.25">
      <c r="A230" s="47"/>
      <c r="B230" s="48"/>
      <c r="C230" s="48"/>
      <c r="D230" s="48"/>
      <c r="E230" s="49" t="s">
        <v>47</v>
      </c>
      <c r="F230" s="207"/>
      <c r="G230" s="50"/>
      <c r="H230" s="51"/>
      <c r="I230" s="17"/>
      <c r="J230" s="17"/>
      <c r="K230" s="17"/>
      <c r="L230" s="52">
        <v>25258.04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67.5" x14ac:dyDescent="0.25">
      <c r="A231" s="35" t="s">
        <v>415</v>
      </c>
      <c r="B231" s="36" t="s">
        <v>812</v>
      </c>
      <c r="C231" s="316" t="s">
        <v>813</v>
      </c>
      <c r="D231" s="316"/>
      <c r="E231" s="316"/>
      <c r="F231" s="205" t="s">
        <v>238</v>
      </c>
      <c r="G231" s="56">
        <v>6.22</v>
      </c>
      <c r="H231" s="39" t="s">
        <v>1700</v>
      </c>
      <c r="I231" s="39" t="s">
        <v>815</v>
      </c>
      <c r="J231" s="39">
        <v>22.32</v>
      </c>
      <c r="K231" s="37" t="s">
        <v>42</v>
      </c>
      <c r="L231" s="39">
        <v>70153.740000000005</v>
      </c>
      <c r="M231" s="39">
        <v>61204.24</v>
      </c>
      <c r="N231" s="40" t="s">
        <v>3386</v>
      </c>
      <c r="O231" s="39">
        <v>1188.3900000000001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1422.6631490818659</v>
      </c>
      <c r="W231" s="159">
        <v>1.2</v>
      </c>
      <c r="X231" s="158">
        <f t="shared" si="11"/>
        <v>1707.195778898239</v>
      </c>
      <c r="Y231" s="181">
        <f t="shared" si="12"/>
        <v>274.4687747424822</v>
      </c>
      <c r="BP231" s="33"/>
      <c r="BQ231" s="41" t="s">
        <v>813</v>
      </c>
    </row>
    <row r="232" spans="1:69" s="3" customFormat="1" ht="18.75" x14ac:dyDescent="0.25">
      <c r="A232" s="42"/>
      <c r="B232" s="43"/>
      <c r="C232" s="44" t="s">
        <v>3387</v>
      </c>
      <c r="D232" s="45"/>
      <c r="E232" s="45"/>
      <c r="F232" s="206"/>
      <c r="G232" s="45"/>
      <c r="H232" s="45"/>
      <c r="I232" s="45"/>
      <c r="J232" s="45"/>
      <c r="K232" s="45"/>
      <c r="L232" s="45"/>
      <c r="M232" s="45"/>
      <c r="N232" s="45"/>
      <c r="O232" s="46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3388</v>
      </c>
      <c r="F233" s="207"/>
      <c r="G233" s="50"/>
      <c r="H233" s="51"/>
      <c r="I233" s="17"/>
      <c r="J233" s="17"/>
      <c r="K233" s="17"/>
      <c r="L233" s="52">
        <v>60326.37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18.75" x14ac:dyDescent="0.25">
      <c r="A234" s="47"/>
      <c r="B234" s="48"/>
      <c r="C234" s="48"/>
      <c r="D234" s="48"/>
      <c r="E234" s="49" t="s">
        <v>3389</v>
      </c>
      <c r="F234" s="207"/>
      <c r="G234" s="50"/>
      <c r="H234" s="51"/>
      <c r="I234" s="17"/>
      <c r="J234" s="17"/>
      <c r="K234" s="17"/>
      <c r="L234" s="52">
        <v>31717.99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</row>
    <row r="235" spans="1:69" s="3" customFormat="1" ht="18.75" x14ac:dyDescent="0.25">
      <c r="A235" s="47"/>
      <c r="B235" s="48"/>
      <c r="C235" s="48"/>
      <c r="D235" s="48"/>
      <c r="E235" s="49" t="s">
        <v>47</v>
      </c>
      <c r="F235" s="207"/>
      <c r="G235" s="50"/>
      <c r="H235" s="51"/>
      <c r="I235" s="17"/>
      <c r="J235" s="17"/>
      <c r="K235" s="17"/>
      <c r="L235" s="52">
        <v>162198.1</v>
      </c>
      <c r="M235" s="53"/>
      <c r="N235" s="53"/>
      <c r="O235" s="54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67.5" x14ac:dyDescent="0.25">
      <c r="A236" s="35" t="s">
        <v>417</v>
      </c>
      <c r="B236" s="36" t="s">
        <v>1705</v>
      </c>
      <c r="C236" s="316" t="s">
        <v>822</v>
      </c>
      <c r="D236" s="316"/>
      <c r="E236" s="316"/>
      <c r="F236" s="205" t="s">
        <v>265</v>
      </c>
      <c r="G236" s="55">
        <v>740</v>
      </c>
      <c r="H236" s="39">
        <v>35.549999999999997</v>
      </c>
      <c r="I236" s="39"/>
      <c r="J236" s="39">
        <v>35.549999999999997</v>
      </c>
      <c r="K236" s="37" t="s">
        <v>42</v>
      </c>
      <c r="L236" s="39">
        <v>225187.92</v>
      </c>
      <c r="M236" s="39"/>
      <c r="N236" s="40"/>
      <c r="O236" s="39">
        <v>225187.92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0"/>
        <v>269580.31908918393</v>
      </c>
      <c r="W236" s="159">
        <v>1.2</v>
      </c>
      <c r="X236" s="158">
        <f t="shared" si="11"/>
        <v>323496.38290702068</v>
      </c>
      <c r="Y236" s="181">
        <f t="shared" si="12"/>
        <v>437.15727419867659</v>
      </c>
      <c r="BP236" s="33"/>
      <c r="BQ236" s="41" t="s">
        <v>822</v>
      </c>
    </row>
    <row r="237" spans="1:69" s="3" customFormat="1" ht="67.5" x14ac:dyDescent="0.25">
      <c r="A237" s="35" t="s">
        <v>426</v>
      </c>
      <c r="B237" s="36" t="s">
        <v>849</v>
      </c>
      <c r="C237" s="316" t="s">
        <v>850</v>
      </c>
      <c r="D237" s="316"/>
      <c r="E237" s="316"/>
      <c r="F237" s="205" t="s">
        <v>520</v>
      </c>
      <c r="G237" s="55">
        <v>2</v>
      </c>
      <c r="H237" s="39" t="s">
        <v>851</v>
      </c>
      <c r="I237" s="39" t="s">
        <v>852</v>
      </c>
      <c r="J237" s="39">
        <v>69.58</v>
      </c>
      <c r="K237" s="37" t="s">
        <v>42</v>
      </c>
      <c r="L237" s="39">
        <v>12798.45</v>
      </c>
      <c r="M237" s="39">
        <v>9886.0300000000007</v>
      </c>
      <c r="N237" s="40" t="s">
        <v>853</v>
      </c>
      <c r="O237" s="39">
        <v>1191.21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0"/>
        <v>1426.0390695123733</v>
      </c>
      <c r="W237" s="159">
        <v>1.2</v>
      </c>
      <c r="X237" s="158">
        <f t="shared" si="11"/>
        <v>1711.2468834148478</v>
      </c>
      <c r="Y237" s="181">
        <f t="shared" si="12"/>
        <v>855.62344170742392</v>
      </c>
      <c r="BP237" s="33"/>
      <c r="BQ237" s="41" t="s">
        <v>850</v>
      </c>
    </row>
    <row r="238" spans="1:69" s="3" customFormat="1" ht="18.75" x14ac:dyDescent="0.25">
      <c r="A238" s="42"/>
      <c r="B238" s="43"/>
      <c r="C238" s="44" t="s">
        <v>2959</v>
      </c>
      <c r="D238" s="45"/>
      <c r="E238" s="45"/>
      <c r="F238" s="206"/>
      <c r="G238" s="45"/>
      <c r="H238" s="45"/>
      <c r="I238" s="45"/>
      <c r="J238" s="45"/>
      <c r="K238" s="45"/>
      <c r="L238" s="45"/>
      <c r="M238" s="45"/>
      <c r="N238" s="45"/>
      <c r="O238" s="46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</row>
    <row r="239" spans="1:69" s="3" customFormat="1" ht="18.75" x14ac:dyDescent="0.25">
      <c r="A239" s="47"/>
      <c r="B239" s="48"/>
      <c r="C239" s="48"/>
      <c r="D239" s="48"/>
      <c r="E239" s="49" t="s">
        <v>855</v>
      </c>
      <c r="F239" s="207"/>
      <c r="G239" s="50"/>
      <c r="H239" s="51"/>
      <c r="I239" s="17"/>
      <c r="J239" s="17"/>
      <c r="K239" s="17"/>
      <c r="L239" s="52">
        <v>9823.68</v>
      </c>
      <c r="M239" s="53"/>
      <c r="N239" s="53"/>
      <c r="O239" s="54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18.75" x14ac:dyDescent="0.25">
      <c r="A240" s="47"/>
      <c r="B240" s="48"/>
      <c r="C240" s="48"/>
      <c r="D240" s="48"/>
      <c r="E240" s="49" t="s">
        <v>856</v>
      </c>
      <c r="F240" s="207"/>
      <c r="G240" s="50"/>
      <c r="H240" s="51"/>
      <c r="I240" s="17"/>
      <c r="J240" s="17"/>
      <c r="K240" s="17"/>
      <c r="L240" s="52">
        <v>5165.03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18.75" x14ac:dyDescent="0.25">
      <c r="A241" s="47"/>
      <c r="B241" s="48"/>
      <c r="C241" s="48"/>
      <c r="D241" s="48"/>
      <c r="E241" s="49" t="s">
        <v>47</v>
      </c>
      <c r="F241" s="207"/>
      <c r="G241" s="50"/>
      <c r="H241" s="51"/>
      <c r="I241" s="17"/>
      <c r="J241" s="17"/>
      <c r="K241" s="17"/>
      <c r="L241" s="52">
        <v>27787.16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</row>
    <row r="242" spans="1:69" s="3" customFormat="1" ht="67.5" x14ac:dyDescent="0.25">
      <c r="A242" s="35" t="s">
        <v>428</v>
      </c>
      <c r="B242" s="36" t="s">
        <v>1737</v>
      </c>
      <c r="C242" s="316" t="s">
        <v>1738</v>
      </c>
      <c r="D242" s="316"/>
      <c r="E242" s="316"/>
      <c r="F242" s="205" t="s">
        <v>1739</v>
      </c>
      <c r="G242" s="55">
        <v>20</v>
      </c>
      <c r="H242" s="39" t="s">
        <v>1740</v>
      </c>
      <c r="I242" s="39"/>
      <c r="J242" s="39">
        <v>791.2</v>
      </c>
      <c r="K242" s="37" t="s">
        <v>42</v>
      </c>
      <c r="L242" s="39">
        <v>184945.77</v>
      </c>
      <c r="M242" s="39">
        <v>49492.33</v>
      </c>
      <c r="N242" s="40"/>
      <c r="O242" s="39">
        <v>135453.44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0"/>
        <v>162156.04094983259</v>
      </c>
      <c r="W242" s="159">
        <v>1.2</v>
      </c>
      <c r="X242" s="158">
        <f t="shared" si="11"/>
        <v>194587.2491397991</v>
      </c>
      <c r="Y242" s="181">
        <f t="shared" si="12"/>
        <v>9729.3624569899548</v>
      </c>
      <c r="BP242" s="33"/>
      <c r="BQ242" s="41" t="s">
        <v>1738</v>
      </c>
    </row>
    <row r="243" spans="1:69" s="3" customFormat="1" ht="18.75" x14ac:dyDescent="0.25">
      <c r="A243" s="47"/>
      <c r="B243" s="48"/>
      <c r="C243" s="48"/>
      <c r="D243" s="48"/>
      <c r="E243" s="49" t="s">
        <v>2960</v>
      </c>
      <c r="F243" s="207"/>
      <c r="G243" s="50"/>
      <c r="H243" s="51"/>
      <c r="I243" s="17"/>
      <c r="J243" s="17"/>
      <c r="K243" s="17"/>
      <c r="L243" s="52">
        <v>44048.17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</row>
    <row r="244" spans="1:69" s="3" customFormat="1" ht="18.75" x14ac:dyDescent="0.25">
      <c r="A244" s="47"/>
      <c r="B244" s="48"/>
      <c r="C244" s="48"/>
      <c r="D244" s="48"/>
      <c r="E244" s="49" t="s">
        <v>2961</v>
      </c>
      <c r="F244" s="207"/>
      <c r="G244" s="50"/>
      <c r="H244" s="51"/>
      <c r="I244" s="17"/>
      <c r="J244" s="17"/>
      <c r="K244" s="17"/>
      <c r="L244" s="52">
        <v>19796.93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18.75" x14ac:dyDescent="0.25">
      <c r="A245" s="47"/>
      <c r="B245" s="48"/>
      <c r="C245" s="48"/>
      <c r="D245" s="48"/>
      <c r="E245" s="49" t="s">
        <v>47</v>
      </c>
      <c r="F245" s="207"/>
      <c r="G245" s="50"/>
      <c r="H245" s="51"/>
      <c r="I245" s="17"/>
      <c r="J245" s="17"/>
      <c r="K245" s="17"/>
      <c r="L245" s="52">
        <v>248790.87</v>
      </c>
      <c r="M245" s="53"/>
      <c r="N245" s="53"/>
      <c r="O245" s="54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</row>
    <row r="246" spans="1:69" s="3" customFormat="1" ht="67.5" x14ac:dyDescent="0.25">
      <c r="A246" s="35" t="s">
        <v>434</v>
      </c>
      <c r="B246" s="36" t="s">
        <v>2483</v>
      </c>
      <c r="C246" s="316" t="s">
        <v>1752</v>
      </c>
      <c r="D246" s="316"/>
      <c r="E246" s="316"/>
      <c r="F246" s="205" t="s">
        <v>265</v>
      </c>
      <c r="G246" s="55">
        <v>20</v>
      </c>
      <c r="H246" s="39">
        <v>148.94999999999999</v>
      </c>
      <c r="I246" s="39"/>
      <c r="J246" s="39">
        <v>148.94999999999999</v>
      </c>
      <c r="K246" s="37" t="s">
        <v>42</v>
      </c>
      <c r="L246" s="39">
        <v>25500.240000000002</v>
      </c>
      <c r="M246" s="39"/>
      <c r="N246" s="40"/>
      <c r="O246" s="39">
        <v>25500.240000000002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0"/>
        <v>30527.227375477214</v>
      </c>
      <c r="W246" s="159">
        <v>1.2</v>
      </c>
      <c r="X246" s="158">
        <f t="shared" si="11"/>
        <v>36632.672850572657</v>
      </c>
      <c r="Y246" s="181">
        <f t="shared" si="12"/>
        <v>1831.6336425286329</v>
      </c>
      <c r="BP246" s="33"/>
      <c r="BQ246" s="41" t="s">
        <v>1752</v>
      </c>
    </row>
    <row r="247" spans="1:69" s="3" customFormat="1" ht="67.5" x14ac:dyDescent="0.25">
      <c r="A247" s="35" t="s">
        <v>438</v>
      </c>
      <c r="B247" s="36" t="s">
        <v>1706</v>
      </c>
      <c r="C247" s="316" t="s">
        <v>824</v>
      </c>
      <c r="D247" s="316"/>
      <c r="E247" s="316"/>
      <c r="F247" s="205" t="s">
        <v>437</v>
      </c>
      <c r="G247" s="55">
        <v>1000</v>
      </c>
      <c r="H247" s="39">
        <v>48.46</v>
      </c>
      <c r="I247" s="39"/>
      <c r="J247" s="39">
        <v>48.46</v>
      </c>
      <c r="K247" s="37" t="s">
        <v>42</v>
      </c>
      <c r="L247" s="39">
        <v>414817.6</v>
      </c>
      <c r="M247" s="39"/>
      <c r="N247" s="40"/>
      <c r="O247" s="39">
        <v>414817.6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0"/>
        <v>496592.62793408037</v>
      </c>
      <c r="W247" s="159">
        <v>1.2</v>
      </c>
      <c r="X247" s="158">
        <f t="shared" si="11"/>
        <v>595911.15352089645</v>
      </c>
      <c r="Y247" s="181">
        <f t="shared" si="12"/>
        <v>595.91115352089651</v>
      </c>
      <c r="BP247" s="33"/>
      <c r="BQ247" s="41" t="s">
        <v>824</v>
      </c>
    </row>
    <row r="248" spans="1:69" s="3" customFormat="1" ht="67.5" x14ac:dyDescent="0.25">
      <c r="A248" s="35" t="s">
        <v>1223</v>
      </c>
      <c r="B248" s="36" t="s">
        <v>2484</v>
      </c>
      <c r="C248" s="316" t="s">
        <v>2485</v>
      </c>
      <c r="D248" s="316"/>
      <c r="E248" s="316"/>
      <c r="F248" s="205" t="s">
        <v>437</v>
      </c>
      <c r="G248" s="55">
        <v>1000</v>
      </c>
      <c r="H248" s="39">
        <v>11.32</v>
      </c>
      <c r="I248" s="39"/>
      <c r="J248" s="39">
        <v>11.32</v>
      </c>
      <c r="K248" s="37" t="s">
        <v>42</v>
      </c>
      <c r="L248" s="39">
        <v>96899.199999999997</v>
      </c>
      <c r="M248" s="39"/>
      <c r="N248" s="40"/>
      <c r="O248" s="39">
        <v>96899.199999999997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0"/>
        <v>116001.41453185699</v>
      </c>
      <c r="W248" s="159">
        <v>1.2</v>
      </c>
      <c r="X248" s="158">
        <f t="shared" si="11"/>
        <v>139201.69743822838</v>
      </c>
      <c r="Y248" s="181">
        <f t="shared" si="12"/>
        <v>139.20169743822839</v>
      </c>
      <c r="BP248" s="33"/>
      <c r="BQ248" s="41" t="s">
        <v>2485</v>
      </c>
    </row>
    <row r="249" spans="1:69" s="3" customFormat="1" ht="67.5" x14ac:dyDescent="0.25">
      <c r="A249" s="35" t="s">
        <v>450</v>
      </c>
      <c r="B249" s="36" t="s">
        <v>1726</v>
      </c>
      <c r="C249" s="316" t="s">
        <v>1727</v>
      </c>
      <c r="D249" s="316"/>
      <c r="E249" s="316"/>
      <c r="F249" s="205" t="s">
        <v>437</v>
      </c>
      <c r="G249" s="55">
        <v>15</v>
      </c>
      <c r="H249" s="39">
        <v>389.35</v>
      </c>
      <c r="I249" s="39"/>
      <c r="J249" s="39">
        <v>389.35</v>
      </c>
      <c r="K249" s="37" t="s">
        <v>42</v>
      </c>
      <c r="L249" s="39">
        <v>49992.54</v>
      </c>
      <c r="M249" s="39"/>
      <c r="N249" s="40"/>
      <c r="O249" s="39">
        <v>49992.54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0"/>
        <v>59847.814595377895</v>
      </c>
      <c r="W249" s="159">
        <v>1.2</v>
      </c>
      <c r="X249" s="158">
        <f t="shared" si="11"/>
        <v>71817.377514453474</v>
      </c>
      <c r="Y249" s="181">
        <f t="shared" si="12"/>
        <v>4787.8251676302316</v>
      </c>
      <c r="BP249" s="33"/>
      <c r="BQ249" s="41" t="s">
        <v>1727</v>
      </c>
    </row>
    <row r="250" spans="1:69" s="3" customFormat="1" ht="67.5" x14ac:dyDescent="0.25">
      <c r="A250" s="35" t="s">
        <v>1474</v>
      </c>
      <c r="B250" s="36" t="s">
        <v>1754</v>
      </c>
      <c r="C250" s="316" t="s">
        <v>1755</v>
      </c>
      <c r="D250" s="316"/>
      <c r="E250" s="316"/>
      <c r="F250" s="205" t="s">
        <v>238</v>
      </c>
      <c r="G250" s="60">
        <v>5.0000000000000001E-3</v>
      </c>
      <c r="H250" s="39" t="s">
        <v>1756</v>
      </c>
      <c r="I250" s="39" t="s">
        <v>1757</v>
      </c>
      <c r="J250" s="39">
        <v>217.75</v>
      </c>
      <c r="K250" s="37" t="s">
        <v>42</v>
      </c>
      <c r="L250" s="39">
        <v>183.94</v>
      </c>
      <c r="M250" s="39">
        <v>152.41</v>
      </c>
      <c r="N250" s="40" t="s">
        <v>1758</v>
      </c>
      <c r="O250" s="39">
        <v>9.32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0"/>
        <v>11.157297309336995</v>
      </c>
      <c r="W250" s="159">
        <v>1.2</v>
      </c>
      <c r="X250" s="158">
        <f t="shared" si="11"/>
        <v>13.388756771204394</v>
      </c>
      <c r="Y250" s="181">
        <f t="shared" si="12"/>
        <v>2677.7513542408788</v>
      </c>
      <c r="BP250" s="33"/>
      <c r="BQ250" s="41" t="s">
        <v>1755</v>
      </c>
    </row>
    <row r="251" spans="1:69" s="3" customFormat="1" ht="18.75" x14ac:dyDescent="0.25">
      <c r="A251" s="42"/>
      <c r="B251" s="43"/>
      <c r="C251" s="44" t="s">
        <v>1759</v>
      </c>
      <c r="D251" s="45"/>
      <c r="E251" s="45"/>
      <c r="F251" s="206"/>
      <c r="G251" s="45"/>
      <c r="H251" s="45"/>
      <c r="I251" s="45"/>
      <c r="J251" s="45"/>
      <c r="K251" s="45"/>
      <c r="L251" s="45"/>
      <c r="M251" s="45"/>
      <c r="N251" s="45"/>
      <c r="O251" s="46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18.75" x14ac:dyDescent="0.25">
      <c r="A252" s="47"/>
      <c r="B252" s="48"/>
      <c r="C252" s="48"/>
      <c r="D252" s="48"/>
      <c r="E252" s="49" t="s">
        <v>1760</v>
      </c>
      <c r="F252" s="207"/>
      <c r="G252" s="50"/>
      <c r="H252" s="51"/>
      <c r="I252" s="17"/>
      <c r="J252" s="17"/>
      <c r="K252" s="17"/>
      <c r="L252" s="52">
        <v>167.21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</row>
    <row r="253" spans="1:69" s="3" customFormat="1" ht="18.75" x14ac:dyDescent="0.25">
      <c r="A253" s="47"/>
      <c r="B253" s="48"/>
      <c r="C253" s="48"/>
      <c r="D253" s="48"/>
      <c r="E253" s="49" t="s">
        <v>1761</v>
      </c>
      <c r="F253" s="207"/>
      <c r="G253" s="50"/>
      <c r="H253" s="51"/>
      <c r="I253" s="17"/>
      <c r="J253" s="17"/>
      <c r="K253" s="17"/>
      <c r="L253" s="52">
        <v>87.91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18.75" x14ac:dyDescent="0.25">
      <c r="A254" s="47"/>
      <c r="B254" s="48"/>
      <c r="C254" s="48"/>
      <c r="D254" s="48"/>
      <c r="E254" s="49" t="s">
        <v>47</v>
      </c>
      <c r="F254" s="207"/>
      <c r="G254" s="50"/>
      <c r="H254" s="51"/>
      <c r="I254" s="17"/>
      <c r="J254" s="17"/>
      <c r="K254" s="17"/>
      <c r="L254" s="52">
        <v>439.06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</row>
    <row r="255" spans="1:69" s="3" customFormat="1" ht="67.5" x14ac:dyDescent="0.25">
      <c r="A255" s="35" t="s">
        <v>462</v>
      </c>
      <c r="B255" s="36" t="s">
        <v>1763</v>
      </c>
      <c r="C255" s="316" t="s">
        <v>2962</v>
      </c>
      <c r="D255" s="316"/>
      <c r="E255" s="316"/>
      <c r="F255" s="205" t="s">
        <v>2170</v>
      </c>
      <c r="G255" s="55">
        <v>1</v>
      </c>
      <c r="H255" s="39">
        <v>643.07000000000005</v>
      </c>
      <c r="I255" s="39"/>
      <c r="J255" s="39">
        <v>643.07000000000005</v>
      </c>
      <c r="K255" s="37" t="s">
        <v>42</v>
      </c>
      <c r="L255" s="39">
        <v>5504.68</v>
      </c>
      <c r="M255" s="39"/>
      <c r="N255" s="40"/>
      <c r="O255" s="39">
        <v>5504.68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6589.8445657469056</v>
      </c>
      <c r="W255" s="159">
        <v>1.2</v>
      </c>
      <c r="X255" s="158">
        <f t="shared" si="11"/>
        <v>7907.8134788962861</v>
      </c>
      <c r="Y255" s="181">
        <f t="shared" si="12"/>
        <v>7907.8134788962861</v>
      </c>
      <c r="BP255" s="33"/>
      <c r="BQ255" s="41" t="s">
        <v>2962</v>
      </c>
    </row>
    <row r="256" spans="1:69" s="3" customFormat="1" ht="18.75" x14ac:dyDescent="0.25">
      <c r="A256" s="313" t="s">
        <v>2486</v>
      </c>
      <c r="B256" s="314"/>
      <c r="C256" s="314"/>
      <c r="D256" s="314"/>
      <c r="E256" s="314"/>
      <c r="F256" s="341"/>
      <c r="G256" s="314"/>
      <c r="H256" s="314"/>
      <c r="I256" s="314"/>
      <c r="J256" s="314"/>
      <c r="K256" s="314"/>
      <c r="L256" s="314"/>
      <c r="M256" s="314"/>
      <c r="N256" s="314"/>
      <c r="O256" s="315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 t="s">
        <v>2486</v>
      </c>
      <c r="BQ256" s="41"/>
    </row>
    <row r="257" spans="1:69" s="3" customFormat="1" ht="67.5" x14ac:dyDescent="0.25">
      <c r="A257" s="35" t="s">
        <v>464</v>
      </c>
      <c r="B257" s="36" t="s">
        <v>737</v>
      </c>
      <c r="C257" s="316" t="s">
        <v>738</v>
      </c>
      <c r="D257" s="316"/>
      <c r="E257" s="316"/>
      <c r="F257" s="205" t="s">
        <v>739</v>
      </c>
      <c r="G257" s="56">
        <v>1.68</v>
      </c>
      <c r="H257" s="39" t="s">
        <v>2086</v>
      </c>
      <c r="I257" s="39" t="s">
        <v>741</v>
      </c>
      <c r="J257" s="39">
        <v>43.08</v>
      </c>
      <c r="K257" s="37" t="s">
        <v>42</v>
      </c>
      <c r="L257" s="39">
        <v>9987.84</v>
      </c>
      <c r="M257" s="39">
        <v>7875.95</v>
      </c>
      <c r="N257" s="40" t="s">
        <v>3390</v>
      </c>
      <c r="O257" s="39">
        <v>619.52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0"/>
        <v>741.64901599575694</v>
      </c>
      <c r="W257" s="159">
        <v>1.2</v>
      </c>
      <c r="X257" s="158">
        <f t="shared" si="11"/>
        <v>889.97881919490828</v>
      </c>
      <c r="Y257" s="181">
        <f t="shared" si="12"/>
        <v>529.74929713982635</v>
      </c>
      <c r="BP257" s="33"/>
      <c r="BQ257" s="41" t="s">
        <v>738</v>
      </c>
    </row>
    <row r="258" spans="1:69" s="3" customFormat="1" ht="18.75" x14ac:dyDescent="0.25">
      <c r="A258" s="42"/>
      <c r="B258" s="43"/>
      <c r="C258" s="44" t="s">
        <v>3391</v>
      </c>
      <c r="D258" s="45"/>
      <c r="E258" s="45"/>
      <c r="F258" s="206"/>
      <c r="G258" s="45"/>
      <c r="H258" s="45"/>
      <c r="I258" s="45"/>
      <c r="J258" s="45"/>
      <c r="K258" s="45"/>
      <c r="L258" s="45"/>
      <c r="M258" s="45"/>
      <c r="N258" s="45"/>
      <c r="O258" s="46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18.75" x14ac:dyDescent="0.25">
      <c r="A259" s="47"/>
      <c r="B259" s="48"/>
      <c r="C259" s="48"/>
      <c r="D259" s="48"/>
      <c r="E259" s="49" t="s">
        <v>3392</v>
      </c>
      <c r="F259" s="207"/>
      <c r="G259" s="50"/>
      <c r="H259" s="51"/>
      <c r="I259" s="17"/>
      <c r="J259" s="17"/>
      <c r="K259" s="17"/>
      <c r="L259" s="52">
        <v>7846.98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</row>
    <row r="260" spans="1:69" s="3" customFormat="1" ht="18.75" x14ac:dyDescent="0.25">
      <c r="A260" s="47"/>
      <c r="B260" s="48"/>
      <c r="C260" s="48"/>
      <c r="D260" s="48"/>
      <c r="E260" s="49" t="s">
        <v>3393</v>
      </c>
      <c r="F260" s="207"/>
      <c r="G260" s="50"/>
      <c r="H260" s="51"/>
      <c r="I260" s="17"/>
      <c r="J260" s="17"/>
      <c r="K260" s="17"/>
      <c r="L260" s="52">
        <v>4125.7299999999996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69" s="3" customFormat="1" ht="18.75" x14ac:dyDescent="0.25">
      <c r="A261" s="47"/>
      <c r="B261" s="48"/>
      <c r="C261" s="48"/>
      <c r="D261" s="48"/>
      <c r="E261" s="49" t="s">
        <v>47</v>
      </c>
      <c r="F261" s="207"/>
      <c r="G261" s="50"/>
      <c r="H261" s="51"/>
      <c r="I261" s="17"/>
      <c r="J261" s="17"/>
      <c r="K261" s="17"/>
      <c r="L261" s="52">
        <v>21960.55</v>
      </c>
      <c r="M261" s="53"/>
      <c r="N261" s="53"/>
      <c r="O261" s="54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</row>
    <row r="262" spans="1:69" s="3" customFormat="1" ht="67.5" x14ac:dyDescent="0.25">
      <c r="A262" s="35" t="s">
        <v>466</v>
      </c>
      <c r="B262" s="36" t="s">
        <v>2742</v>
      </c>
      <c r="C262" s="316" t="s">
        <v>2093</v>
      </c>
      <c r="D262" s="316"/>
      <c r="E262" s="316"/>
      <c r="F262" s="205" t="s">
        <v>265</v>
      </c>
      <c r="G262" s="56">
        <v>273.36</v>
      </c>
      <c r="H262" s="39">
        <v>23.04</v>
      </c>
      <c r="I262" s="39"/>
      <c r="J262" s="39">
        <v>23.04</v>
      </c>
      <c r="K262" s="37" t="s">
        <v>42</v>
      </c>
      <c r="L262" s="39">
        <v>53912.72</v>
      </c>
      <c r="M262" s="39"/>
      <c r="N262" s="40"/>
      <c r="O262" s="39">
        <v>53912.72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0"/>
        <v>64540.798905047064</v>
      </c>
      <c r="W262" s="159">
        <v>1.2</v>
      </c>
      <c r="X262" s="158">
        <f t="shared" si="11"/>
        <v>77448.958686056474</v>
      </c>
      <c r="Y262" s="181">
        <f t="shared" si="12"/>
        <v>283.32220766043486</v>
      </c>
      <c r="BP262" s="33"/>
      <c r="BQ262" s="41" t="s">
        <v>2093</v>
      </c>
    </row>
    <row r="263" spans="1:69" s="3" customFormat="1" ht="18.75" x14ac:dyDescent="0.25">
      <c r="A263" s="42"/>
      <c r="B263" s="43"/>
      <c r="C263" s="44" t="s">
        <v>3394</v>
      </c>
      <c r="D263" s="45"/>
      <c r="E263" s="45"/>
      <c r="F263" s="206"/>
      <c r="G263" s="45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67.5" x14ac:dyDescent="0.25">
      <c r="A264" s="35" t="s">
        <v>469</v>
      </c>
      <c r="B264" s="36" t="s">
        <v>2142</v>
      </c>
      <c r="C264" s="316" t="s">
        <v>2155</v>
      </c>
      <c r="D264" s="316"/>
      <c r="E264" s="316"/>
      <c r="F264" s="205" t="s">
        <v>437</v>
      </c>
      <c r="G264" s="55">
        <v>9</v>
      </c>
      <c r="H264" s="39">
        <v>67.52</v>
      </c>
      <c r="I264" s="39"/>
      <c r="J264" s="39">
        <v>67.52</v>
      </c>
      <c r="K264" s="37" t="s">
        <v>42</v>
      </c>
      <c r="L264" s="39">
        <v>5201.74</v>
      </c>
      <c r="M264" s="39"/>
      <c r="N264" s="40"/>
      <c r="O264" s="39">
        <v>5201.74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0"/>
        <v>6227.1845177972764</v>
      </c>
      <c r="W264" s="159">
        <v>1.2</v>
      </c>
      <c r="X264" s="158">
        <f t="shared" si="11"/>
        <v>7472.6214213567309</v>
      </c>
      <c r="Y264" s="181">
        <f t="shared" si="12"/>
        <v>830.29126903963675</v>
      </c>
      <c r="BP264" s="33"/>
      <c r="BQ264" s="41" t="s">
        <v>2155</v>
      </c>
    </row>
    <row r="265" spans="1:69" s="3" customFormat="1" ht="67.5" x14ac:dyDescent="0.25">
      <c r="A265" s="35" t="s">
        <v>478</v>
      </c>
      <c r="B265" s="36" t="s">
        <v>2214</v>
      </c>
      <c r="C265" s="316" t="s">
        <v>2215</v>
      </c>
      <c r="D265" s="316"/>
      <c r="E265" s="316"/>
      <c r="F265" s="205" t="s">
        <v>739</v>
      </c>
      <c r="G265" s="55">
        <v>1</v>
      </c>
      <c r="H265" s="39" t="s">
        <v>2216</v>
      </c>
      <c r="I265" s="39" t="s">
        <v>2217</v>
      </c>
      <c r="J265" s="39">
        <v>422.51</v>
      </c>
      <c r="K265" s="37" t="s">
        <v>42</v>
      </c>
      <c r="L265" s="39">
        <v>33229.72</v>
      </c>
      <c r="M265" s="39">
        <v>6464.94</v>
      </c>
      <c r="N265" s="40" t="s">
        <v>3395</v>
      </c>
      <c r="O265" s="39">
        <v>3616.69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0"/>
        <v>4329.6658375221041</v>
      </c>
      <c r="W265" s="159">
        <v>1.2</v>
      </c>
      <c r="X265" s="158">
        <f t="shared" si="11"/>
        <v>5195.5990050265245</v>
      </c>
      <c r="Y265" s="181">
        <f t="shared" si="12"/>
        <v>5195.5990050265245</v>
      </c>
      <c r="BP265" s="33"/>
      <c r="BQ265" s="41" t="s">
        <v>2215</v>
      </c>
    </row>
    <row r="266" spans="1:69" s="3" customFormat="1" ht="18.75" x14ac:dyDescent="0.25">
      <c r="A266" s="42"/>
      <c r="B266" s="43"/>
      <c r="C266" s="44" t="s">
        <v>3225</v>
      </c>
      <c r="D266" s="45"/>
      <c r="E266" s="45"/>
      <c r="F266" s="206"/>
      <c r="G266" s="45"/>
      <c r="H266" s="45"/>
      <c r="I266" s="45"/>
      <c r="J266" s="45"/>
      <c r="K266" s="45"/>
      <c r="L266" s="45"/>
      <c r="M266" s="45"/>
      <c r="N266" s="45"/>
      <c r="O266" s="46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</row>
    <row r="267" spans="1:69" s="3" customFormat="1" ht="18.75" x14ac:dyDescent="0.25">
      <c r="A267" s="47"/>
      <c r="B267" s="48"/>
      <c r="C267" s="48"/>
      <c r="D267" s="48"/>
      <c r="E267" s="49" t="s">
        <v>3396</v>
      </c>
      <c r="F267" s="207"/>
      <c r="G267" s="50"/>
      <c r="H267" s="51"/>
      <c r="I267" s="17"/>
      <c r="J267" s="17"/>
      <c r="K267" s="17"/>
      <c r="L267" s="52">
        <v>12953.9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</row>
    <row r="268" spans="1:69" s="3" customFormat="1" ht="18.75" x14ac:dyDescent="0.25">
      <c r="A268" s="47"/>
      <c r="B268" s="48"/>
      <c r="C268" s="48"/>
      <c r="D268" s="48"/>
      <c r="E268" s="49" t="s">
        <v>3397</v>
      </c>
      <c r="F268" s="207"/>
      <c r="G268" s="50"/>
      <c r="H268" s="51"/>
      <c r="I268" s="17"/>
      <c r="J268" s="17"/>
      <c r="K268" s="17"/>
      <c r="L268" s="52">
        <v>6810.82</v>
      </c>
      <c r="M268" s="53"/>
      <c r="N268" s="53"/>
      <c r="O268" s="54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</row>
    <row r="269" spans="1:69" s="3" customFormat="1" ht="18.75" x14ac:dyDescent="0.25">
      <c r="A269" s="47"/>
      <c r="B269" s="48"/>
      <c r="C269" s="48"/>
      <c r="D269" s="48"/>
      <c r="E269" s="49" t="s">
        <v>47</v>
      </c>
      <c r="F269" s="207"/>
      <c r="G269" s="50"/>
      <c r="H269" s="51"/>
      <c r="I269" s="17"/>
      <c r="J269" s="17"/>
      <c r="K269" s="17"/>
      <c r="L269" s="52">
        <v>52994.44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</row>
    <row r="270" spans="1:69" s="3" customFormat="1" ht="67.5" x14ac:dyDescent="0.25">
      <c r="A270" s="35" t="s">
        <v>480</v>
      </c>
      <c r="B270" s="36" t="s">
        <v>2223</v>
      </c>
      <c r="C270" s="316" t="s">
        <v>2973</v>
      </c>
      <c r="D270" s="316"/>
      <c r="E270" s="316"/>
      <c r="F270" s="205" t="s">
        <v>265</v>
      </c>
      <c r="G270" s="55">
        <v>103</v>
      </c>
      <c r="H270" s="39">
        <v>2.36</v>
      </c>
      <c r="I270" s="39"/>
      <c r="J270" s="39">
        <v>2.36</v>
      </c>
      <c r="K270" s="37" t="s">
        <v>42</v>
      </c>
      <c r="L270" s="39">
        <v>2080.7600000000002</v>
      </c>
      <c r="M270" s="39"/>
      <c r="N270" s="40"/>
      <c r="O270" s="39">
        <v>2080.7600000000002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0"/>
        <v>2490.9504237527944</v>
      </c>
      <c r="W270" s="159">
        <v>1.2</v>
      </c>
      <c r="X270" s="158">
        <f t="shared" si="11"/>
        <v>2989.1405085033534</v>
      </c>
      <c r="Y270" s="181">
        <f t="shared" si="12"/>
        <v>29.020781635954886</v>
      </c>
      <c r="BP270" s="33"/>
      <c r="BQ270" s="41" t="s">
        <v>2973</v>
      </c>
    </row>
    <row r="271" spans="1:69" s="3" customFormat="1" ht="18.75" x14ac:dyDescent="0.25">
      <c r="A271" s="42"/>
      <c r="B271" s="43"/>
      <c r="C271" s="44" t="s">
        <v>3398</v>
      </c>
      <c r="D271" s="45"/>
      <c r="E271" s="45"/>
      <c r="F271" s="206"/>
      <c r="G271" s="45"/>
      <c r="H271" s="45"/>
      <c r="I271" s="45"/>
      <c r="J271" s="45"/>
      <c r="K271" s="45"/>
      <c r="L271" s="45"/>
      <c r="M271" s="45"/>
      <c r="N271" s="45"/>
      <c r="O271" s="46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67.5" x14ac:dyDescent="0.25">
      <c r="A272" s="35" t="s">
        <v>482</v>
      </c>
      <c r="B272" s="36" t="s">
        <v>2227</v>
      </c>
      <c r="C272" s="316" t="s">
        <v>2228</v>
      </c>
      <c r="D272" s="316"/>
      <c r="E272" s="316"/>
      <c r="F272" s="205" t="s">
        <v>437</v>
      </c>
      <c r="G272" s="55">
        <v>4</v>
      </c>
      <c r="H272" s="39">
        <v>0.41</v>
      </c>
      <c r="I272" s="39"/>
      <c r="J272" s="39">
        <v>0.41</v>
      </c>
      <c r="K272" s="37" t="s">
        <v>42</v>
      </c>
      <c r="L272" s="39">
        <v>14.04</v>
      </c>
      <c r="M272" s="39"/>
      <c r="N272" s="40"/>
      <c r="O272" s="39">
        <v>14.04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0"/>
        <v>16.807774058271608</v>
      </c>
      <c r="W272" s="159">
        <v>1.2</v>
      </c>
      <c r="X272" s="158">
        <f t="shared" si="11"/>
        <v>20.169328869925931</v>
      </c>
      <c r="Y272" s="181">
        <f t="shared" si="12"/>
        <v>5.0423322174814826</v>
      </c>
      <c r="BP272" s="33"/>
      <c r="BQ272" s="41" t="s">
        <v>2228</v>
      </c>
    </row>
    <row r="273" spans="1:69" s="3" customFormat="1" ht="67.5" x14ac:dyDescent="0.25">
      <c r="A273" s="35" t="s">
        <v>484</v>
      </c>
      <c r="B273" s="36" t="s">
        <v>2227</v>
      </c>
      <c r="C273" s="316" t="s">
        <v>2230</v>
      </c>
      <c r="D273" s="316"/>
      <c r="E273" s="316"/>
      <c r="F273" s="205" t="s">
        <v>437</v>
      </c>
      <c r="G273" s="55">
        <v>4</v>
      </c>
      <c r="H273" s="39">
        <v>0.88</v>
      </c>
      <c r="I273" s="39"/>
      <c r="J273" s="39">
        <v>0.88</v>
      </c>
      <c r="K273" s="37" t="s">
        <v>42</v>
      </c>
      <c r="L273" s="39">
        <v>30.13</v>
      </c>
      <c r="M273" s="39"/>
      <c r="N273" s="40"/>
      <c r="O273" s="39">
        <v>30.13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0"/>
        <v>36.069674670635585</v>
      </c>
      <c r="W273" s="159">
        <v>1.2</v>
      </c>
      <c r="X273" s="158">
        <f t="shared" si="11"/>
        <v>43.283609604762702</v>
      </c>
      <c r="Y273" s="181">
        <f t="shared" si="12"/>
        <v>10.820902401190676</v>
      </c>
      <c r="BP273" s="33"/>
      <c r="BQ273" s="41" t="s">
        <v>2230</v>
      </c>
    </row>
    <row r="274" spans="1:69" s="3" customFormat="1" ht="67.5" x14ac:dyDescent="0.25">
      <c r="A274" s="35" t="s">
        <v>486</v>
      </c>
      <c r="B274" s="36" t="s">
        <v>2194</v>
      </c>
      <c r="C274" s="316" t="s">
        <v>2195</v>
      </c>
      <c r="D274" s="316"/>
      <c r="E274" s="316"/>
      <c r="F274" s="205" t="s">
        <v>437</v>
      </c>
      <c r="G274" s="55">
        <v>200</v>
      </c>
      <c r="H274" s="39">
        <v>2.74</v>
      </c>
      <c r="I274" s="39"/>
      <c r="J274" s="39">
        <v>2.74</v>
      </c>
      <c r="K274" s="37" t="s">
        <v>42</v>
      </c>
      <c r="L274" s="39">
        <v>4690.88</v>
      </c>
      <c r="M274" s="39"/>
      <c r="N274" s="40"/>
      <c r="O274" s="39">
        <v>4690.88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0"/>
        <v>5615.6161805174588</v>
      </c>
      <c r="W274" s="159">
        <v>1.2</v>
      </c>
      <c r="X274" s="158">
        <f t="shared" si="11"/>
        <v>6738.7394166209506</v>
      </c>
      <c r="Y274" s="181">
        <f t="shared" si="12"/>
        <v>33.693697083104752</v>
      </c>
      <c r="BP274" s="33"/>
      <c r="BQ274" s="41" t="s">
        <v>2195</v>
      </c>
    </row>
    <row r="275" spans="1:69" s="3" customFormat="1" ht="67.5" x14ac:dyDescent="0.25">
      <c r="A275" s="35" t="s">
        <v>487</v>
      </c>
      <c r="B275" s="36" t="s">
        <v>2194</v>
      </c>
      <c r="C275" s="316" t="s">
        <v>2197</v>
      </c>
      <c r="D275" s="316"/>
      <c r="E275" s="316"/>
      <c r="F275" s="205" t="s">
        <v>437</v>
      </c>
      <c r="G275" s="55">
        <v>8</v>
      </c>
      <c r="H275" s="39">
        <v>3.52</v>
      </c>
      <c r="I275" s="39"/>
      <c r="J275" s="39">
        <v>3.52</v>
      </c>
      <c r="K275" s="37" t="s">
        <v>42</v>
      </c>
      <c r="L275" s="39">
        <v>241.05</v>
      </c>
      <c r="M275" s="39"/>
      <c r="N275" s="40"/>
      <c r="O275" s="39">
        <v>241.05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0"/>
        <v>288.5693687141291</v>
      </c>
      <c r="W275" s="159">
        <v>1.2</v>
      </c>
      <c r="X275" s="158">
        <f t="shared" si="11"/>
        <v>346.28324245695489</v>
      </c>
      <c r="Y275" s="181">
        <f t="shared" si="12"/>
        <v>43.285405307119362</v>
      </c>
      <c r="BP275" s="33"/>
      <c r="BQ275" s="41" t="s">
        <v>2197</v>
      </c>
    </row>
    <row r="276" spans="1:69" s="3" customFormat="1" ht="67.5" x14ac:dyDescent="0.25">
      <c r="A276" s="35" t="s">
        <v>488</v>
      </c>
      <c r="B276" s="36" t="s">
        <v>2207</v>
      </c>
      <c r="C276" s="316" t="s">
        <v>2208</v>
      </c>
      <c r="D276" s="316"/>
      <c r="E276" s="316"/>
      <c r="F276" s="205" t="s">
        <v>265</v>
      </c>
      <c r="G276" s="55">
        <v>72</v>
      </c>
      <c r="H276" s="39">
        <v>25.52</v>
      </c>
      <c r="I276" s="39"/>
      <c r="J276" s="39">
        <v>25.52</v>
      </c>
      <c r="K276" s="37" t="s">
        <v>42</v>
      </c>
      <c r="L276" s="39">
        <v>15728.49</v>
      </c>
      <c r="M276" s="39"/>
      <c r="N276" s="40"/>
      <c r="O276" s="39">
        <v>15728.49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0"/>
        <v>18829.124373061568</v>
      </c>
      <c r="W276" s="159">
        <v>1.2</v>
      </c>
      <c r="X276" s="158">
        <f t="shared" si="11"/>
        <v>22594.949247673881</v>
      </c>
      <c r="Y276" s="181">
        <f t="shared" si="12"/>
        <v>313.81873955102611</v>
      </c>
      <c r="BP276" s="33"/>
      <c r="BQ276" s="41" t="s">
        <v>2208</v>
      </c>
    </row>
    <row r="277" spans="1:69" s="3" customFormat="1" ht="67.5" x14ac:dyDescent="0.25">
      <c r="A277" s="35" t="s">
        <v>490</v>
      </c>
      <c r="B277" s="36" t="s">
        <v>2204</v>
      </c>
      <c r="C277" s="316" t="s">
        <v>2205</v>
      </c>
      <c r="D277" s="316"/>
      <c r="E277" s="316"/>
      <c r="F277" s="205" t="s">
        <v>437</v>
      </c>
      <c r="G277" s="55">
        <v>144</v>
      </c>
      <c r="H277" s="39">
        <v>10.130000000000001</v>
      </c>
      <c r="I277" s="39"/>
      <c r="J277" s="39">
        <v>10.130000000000001</v>
      </c>
      <c r="K277" s="37" t="s">
        <v>42</v>
      </c>
      <c r="L277" s="39">
        <v>12486.64</v>
      </c>
      <c r="M277" s="39"/>
      <c r="N277" s="40"/>
      <c r="O277" s="39">
        <v>12486.64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14948.192583117994</v>
      </c>
      <c r="W277" s="159">
        <v>1.2</v>
      </c>
      <c r="X277" s="158">
        <f t="shared" si="11"/>
        <v>17937.831099741594</v>
      </c>
      <c r="Y277" s="181">
        <f t="shared" si="12"/>
        <v>124.56827152598329</v>
      </c>
      <c r="BP277" s="33"/>
      <c r="BQ277" s="41" t="s">
        <v>2205</v>
      </c>
    </row>
    <row r="278" spans="1:69" s="3" customFormat="1" ht="67.5" x14ac:dyDescent="0.25">
      <c r="A278" s="35" t="s">
        <v>492</v>
      </c>
      <c r="B278" s="36" t="s">
        <v>324</v>
      </c>
      <c r="C278" s="316" t="s">
        <v>325</v>
      </c>
      <c r="D278" s="316"/>
      <c r="E278" s="316"/>
      <c r="F278" s="205" t="s">
        <v>326</v>
      </c>
      <c r="G278" s="55">
        <v>1</v>
      </c>
      <c r="H278" s="39" t="s">
        <v>1204</v>
      </c>
      <c r="I278" s="39"/>
      <c r="J278" s="39">
        <v>1.55</v>
      </c>
      <c r="K278" s="37" t="s">
        <v>42</v>
      </c>
      <c r="L278" s="39">
        <v>192.82</v>
      </c>
      <c r="M278" s="39">
        <v>179.55</v>
      </c>
      <c r="N278" s="40"/>
      <c r="O278" s="39">
        <v>13.27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0"/>
        <v>15.885980181856427</v>
      </c>
      <c r="W278" s="159">
        <v>1.2</v>
      </c>
      <c r="X278" s="158">
        <f t="shared" si="11"/>
        <v>19.06317621822771</v>
      </c>
      <c r="Y278" s="181">
        <f t="shared" si="12"/>
        <v>19.06317621822771</v>
      </c>
      <c r="BP278" s="33"/>
      <c r="BQ278" s="41" t="s">
        <v>325</v>
      </c>
    </row>
    <row r="279" spans="1:69" s="3" customFormat="1" ht="18.75" x14ac:dyDescent="0.25">
      <c r="A279" s="47"/>
      <c r="B279" s="48"/>
      <c r="C279" s="48"/>
      <c r="D279" s="48"/>
      <c r="E279" s="49" t="s">
        <v>1205</v>
      </c>
      <c r="F279" s="207"/>
      <c r="G279" s="50"/>
      <c r="H279" s="51"/>
      <c r="I279" s="17"/>
      <c r="J279" s="17"/>
      <c r="K279" s="17"/>
      <c r="L279" s="52">
        <v>174.16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18.75" x14ac:dyDescent="0.25">
      <c r="A280" s="47"/>
      <c r="B280" s="48"/>
      <c r="C280" s="48"/>
      <c r="D280" s="48"/>
      <c r="E280" s="49" t="s">
        <v>1206</v>
      </c>
      <c r="F280" s="207"/>
      <c r="G280" s="50"/>
      <c r="H280" s="51"/>
      <c r="I280" s="17"/>
      <c r="J280" s="17"/>
      <c r="K280" s="17"/>
      <c r="L280" s="52">
        <v>91.57</v>
      </c>
      <c r="M280" s="53"/>
      <c r="N280" s="53"/>
      <c r="O280" s="54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P280" s="33"/>
      <c r="BQ280" s="41"/>
    </row>
    <row r="281" spans="1:69" s="3" customFormat="1" ht="18.75" x14ac:dyDescent="0.25">
      <c r="A281" s="47"/>
      <c r="B281" s="48"/>
      <c r="C281" s="48"/>
      <c r="D281" s="48"/>
      <c r="E281" s="49" t="s">
        <v>47</v>
      </c>
      <c r="F281" s="207"/>
      <c r="G281" s="50"/>
      <c r="H281" s="51"/>
      <c r="I281" s="17"/>
      <c r="J281" s="17"/>
      <c r="K281" s="17"/>
      <c r="L281" s="52">
        <v>458.55</v>
      </c>
      <c r="M281" s="53"/>
      <c r="N281" s="53"/>
      <c r="O281" s="54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</row>
    <row r="282" spans="1:69" s="3" customFormat="1" ht="67.5" x14ac:dyDescent="0.25">
      <c r="A282" s="35" t="s">
        <v>493</v>
      </c>
      <c r="B282" s="36" t="s">
        <v>2496</v>
      </c>
      <c r="C282" s="316" t="s">
        <v>2497</v>
      </c>
      <c r="D282" s="316"/>
      <c r="E282" s="316"/>
      <c r="F282" s="205" t="s">
        <v>437</v>
      </c>
      <c r="G282" s="55">
        <v>1</v>
      </c>
      <c r="H282" s="39">
        <v>56.6</v>
      </c>
      <c r="I282" s="39"/>
      <c r="J282" s="39">
        <v>56.6</v>
      </c>
      <c r="K282" s="37" t="s">
        <v>42</v>
      </c>
      <c r="L282" s="39">
        <v>484.5</v>
      </c>
      <c r="M282" s="39"/>
      <c r="N282" s="40"/>
      <c r="O282" s="39">
        <v>484.5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0"/>
        <v>580.01186119890281</v>
      </c>
      <c r="W282" s="159">
        <v>1.2</v>
      </c>
      <c r="X282" s="158">
        <f t="shared" si="11"/>
        <v>696.01423343868339</v>
      </c>
      <c r="Y282" s="181">
        <f t="shared" si="12"/>
        <v>696.01423343868339</v>
      </c>
      <c r="BP282" s="33"/>
      <c r="BQ282" s="41" t="s">
        <v>2497</v>
      </c>
    </row>
    <row r="283" spans="1:69" s="3" customFormat="1" ht="67.5" x14ac:dyDescent="0.25">
      <c r="A283" s="35" t="s">
        <v>494</v>
      </c>
      <c r="B283" s="36" t="s">
        <v>1523</v>
      </c>
      <c r="C283" s="316" t="s">
        <v>1524</v>
      </c>
      <c r="D283" s="316"/>
      <c r="E283" s="316"/>
      <c r="F283" s="205" t="s">
        <v>238</v>
      </c>
      <c r="G283" s="56">
        <v>0.75</v>
      </c>
      <c r="H283" s="39" t="s">
        <v>1525</v>
      </c>
      <c r="I283" s="39" t="s">
        <v>1526</v>
      </c>
      <c r="J283" s="39">
        <v>603.04999999999995</v>
      </c>
      <c r="K283" s="37" t="s">
        <v>42</v>
      </c>
      <c r="L283" s="39">
        <v>15210.65</v>
      </c>
      <c r="M283" s="39">
        <v>9618.1200000000008</v>
      </c>
      <c r="N283" s="40" t="s">
        <v>3399</v>
      </c>
      <c r="O283" s="39">
        <v>3871.58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0"/>
        <v>4634.8035533136181</v>
      </c>
      <c r="W283" s="159">
        <v>1.2</v>
      </c>
      <c r="X283" s="158">
        <f t="shared" si="11"/>
        <v>5561.7642639763417</v>
      </c>
      <c r="Y283" s="181">
        <f t="shared" si="12"/>
        <v>7415.6856853017889</v>
      </c>
      <c r="BP283" s="33"/>
      <c r="BQ283" s="41" t="s">
        <v>1524</v>
      </c>
    </row>
    <row r="284" spans="1:69" s="3" customFormat="1" ht="18.75" x14ac:dyDescent="0.25">
      <c r="A284" s="42"/>
      <c r="B284" s="43"/>
      <c r="C284" s="44" t="s">
        <v>3400</v>
      </c>
      <c r="D284" s="45"/>
      <c r="E284" s="45"/>
      <c r="F284" s="206"/>
      <c r="G284" s="45"/>
      <c r="H284" s="45"/>
      <c r="I284" s="45"/>
      <c r="J284" s="45"/>
      <c r="K284" s="45"/>
      <c r="L284" s="45"/>
      <c r="M284" s="45"/>
      <c r="N284" s="45"/>
      <c r="O284" s="46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</row>
    <row r="285" spans="1:69" s="3" customFormat="1" ht="18.75" x14ac:dyDescent="0.25">
      <c r="A285" s="47"/>
      <c r="B285" s="48"/>
      <c r="C285" s="48"/>
      <c r="D285" s="48"/>
      <c r="E285" s="49" t="s">
        <v>3401</v>
      </c>
      <c r="F285" s="207"/>
      <c r="G285" s="50"/>
      <c r="H285" s="51"/>
      <c r="I285" s="17"/>
      <c r="J285" s="17"/>
      <c r="K285" s="17"/>
      <c r="L285" s="52">
        <v>9412.89</v>
      </c>
      <c r="M285" s="53"/>
      <c r="N285" s="53"/>
      <c r="O285" s="54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P285" s="33"/>
      <c r="BQ285" s="41"/>
    </row>
    <row r="286" spans="1:69" s="3" customFormat="1" ht="18.75" x14ac:dyDescent="0.25">
      <c r="A286" s="47"/>
      <c r="B286" s="48"/>
      <c r="C286" s="48"/>
      <c r="D286" s="48"/>
      <c r="E286" s="49" t="s">
        <v>3402</v>
      </c>
      <c r="F286" s="207"/>
      <c r="G286" s="50"/>
      <c r="H286" s="51"/>
      <c r="I286" s="17"/>
      <c r="J286" s="17"/>
      <c r="K286" s="17"/>
      <c r="L286" s="52">
        <v>4949.05</v>
      </c>
      <c r="M286" s="53"/>
      <c r="N286" s="53"/>
      <c r="O286" s="54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P286" s="33"/>
      <c r="BQ286" s="41"/>
    </row>
    <row r="287" spans="1:69" s="3" customFormat="1" ht="18.75" x14ac:dyDescent="0.25">
      <c r="A287" s="47"/>
      <c r="B287" s="48"/>
      <c r="C287" s="48"/>
      <c r="D287" s="48"/>
      <c r="E287" s="49" t="s">
        <v>47</v>
      </c>
      <c r="F287" s="207"/>
      <c r="G287" s="50"/>
      <c r="H287" s="51"/>
      <c r="I287" s="17"/>
      <c r="J287" s="17"/>
      <c r="K287" s="17"/>
      <c r="L287" s="52">
        <v>29572.59</v>
      </c>
      <c r="M287" s="53"/>
      <c r="N287" s="53"/>
      <c r="O287" s="54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</row>
    <row r="288" spans="1:69" s="3" customFormat="1" ht="67.5" x14ac:dyDescent="0.25">
      <c r="A288" s="35" t="s">
        <v>495</v>
      </c>
      <c r="B288" s="36" t="s">
        <v>2045</v>
      </c>
      <c r="C288" s="316" t="s">
        <v>2978</v>
      </c>
      <c r="D288" s="316"/>
      <c r="E288" s="316"/>
      <c r="F288" s="205" t="s">
        <v>265</v>
      </c>
      <c r="G288" s="56">
        <v>77.25</v>
      </c>
      <c r="H288" s="39">
        <v>472.96</v>
      </c>
      <c r="I288" s="39"/>
      <c r="J288" s="39">
        <v>472.96</v>
      </c>
      <c r="K288" s="37" t="s">
        <v>42</v>
      </c>
      <c r="L288" s="39">
        <v>312749.53000000003</v>
      </c>
      <c r="M288" s="39"/>
      <c r="N288" s="40"/>
      <c r="O288" s="39">
        <v>312749.53000000003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ref="V288:V350" si="13">O288*P288*Q288*R288*S288*T288*U288</f>
        <v>374403.37870873488</v>
      </c>
      <c r="W288" s="159">
        <v>1.2</v>
      </c>
      <c r="X288" s="158">
        <f t="shared" ref="X288:X350" si="14">V288*W288</f>
        <v>449284.05445048184</v>
      </c>
      <c r="Y288" s="181">
        <f t="shared" ref="Y288:Y350" si="15">X288/G288</f>
        <v>5815.9748148929684</v>
      </c>
      <c r="BP288" s="33"/>
      <c r="BQ288" s="41" t="s">
        <v>2978</v>
      </c>
    </row>
    <row r="289" spans="1:69" s="3" customFormat="1" ht="18.75" x14ac:dyDescent="0.25">
      <c r="A289" s="42"/>
      <c r="B289" s="43"/>
      <c r="C289" s="44" t="s">
        <v>3403</v>
      </c>
      <c r="D289" s="45"/>
      <c r="E289" s="45"/>
      <c r="F289" s="206"/>
      <c r="G289" s="45"/>
      <c r="H289" s="45"/>
      <c r="I289" s="45"/>
      <c r="J289" s="45"/>
      <c r="K289" s="45"/>
      <c r="L289" s="45"/>
      <c r="M289" s="45"/>
      <c r="N289" s="45"/>
      <c r="O289" s="46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313" t="s">
        <v>2502</v>
      </c>
      <c r="B290" s="314"/>
      <c r="C290" s="314"/>
      <c r="D290" s="314"/>
      <c r="E290" s="314"/>
      <c r="F290" s="341"/>
      <c r="G290" s="314"/>
      <c r="H290" s="314"/>
      <c r="I290" s="314"/>
      <c r="J290" s="314"/>
      <c r="K290" s="314"/>
      <c r="L290" s="314"/>
      <c r="M290" s="314"/>
      <c r="N290" s="314"/>
      <c r="O290" s="315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 t="s">
        <v>2502</v>
      </c>
      <c r="BQ290" s="41"/>
    </row>
    <row r="291" spans="1:69" s="3" customFormat="1" ht="67.5" x14ac:dyDescent="0.25">
      <c r="A291" s="35" t="s">
        <v>496</v>
      </c>
      <c r="B291" s="36" t="s">
        <v>372</v>
      </c>
      <c r="C291" s="316" t="s">
        <v>373</v>
      </c>
      <c r="D291" s="316"/>
      <c r="E291" s="316"/>
      <c r="F291" s="205" t="s">
        <v>374</v>
      </c>
      <c r="G291" s="57">
        <v>1.727063</v>
      </c>
      <c r="H291" s="39" t="s">
        <v>1462</v>
      </c>
      <c r="I291" s="39" t="s">
        <v>376</v>
      </c>
      <c r="J291" s="39">
        <v>57.29</v>
      </c>
      <c r="K291" s="37" t="s">
        <v>42</v>
      </c>
      <c r="L291" s="39">
        <v>55668.08</v>
      </c>
      <c r="M291" s="39">
        <v>45237.81</v>
      </c>
      <c r="N291" s="40" t="s">
        <v>3404</v>
      </c>
      <c r="O291" s="39">
        <v>847.1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3"/>
        <v>1014.0929775471425</v>
      </c>
      <c r="W291" s="159">
        <v>1.2</v>
      </c>
      <c r="X291" s="158">
        <f t="shared" si="14"/>
        <v>1216.9115730565709</v>
      </c>
      <c r="Y291" s="181">
        <f t="shared" si="15"/>
        <v>704.61330771174585</v>
      </c>
      <c r="BP291" s="33"/>
      <c r="BQ291" s="41" t="s">
        <v>373</v>
      </c>
    </row>
    <row r="292" spans="1:69" s="3" customFormat="1" ht="18.75" x14ac:dyDescent="0.25">
      <c r="A292" s="42"/>
      <c r="B292" s="43"/>
      <c r="C292" s="44" t="s">
        <v>3405</v>
      </c>
      <c r="D292" s="45"/>
      <c r="E292" s="45"/>
      <c r="F292" s="206"/>
      <c r="G292" s="45"/>
      <c r="H292" s="45"/>
      <c r="I292" s="45"/>
      <c r="J292" s="45"/>
      <c r="K292" s="45"/>
      <c r="L292" s="45"/>
      <c r="M292" s="45"/>
      <c r="N292" s="45"/>
      <c r="O292" s="46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69" s="3" customFormat="1" ht="18.75" x14ac:dyDescent="0.25">
      <c r="A293" s="47"/>
      <c r="B293" s="48"/>
      <c r="C293" s="48"/>
      <c r="D293" s="48"/>
      <c r="E293" s="49" t="s">
        <v>3406</v>
      </c>
      <c r="F293" s="207"/>
      <c r="G293" s="50"/>
      <c r="H293" s="51"/>
      <c r="I293" s="17"/>
      <c r="J293" s="17"/>
      <c r="K293" s="17"/>
      <c r="L293" s="52">
        <v>45211.47</v>
      </c>
      <c r="M293" s="53"/>
      <c r="N293" s="53"/>
      <c r="O293" s="54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</row>
    <row r="294" spans="1:69" s="3" customFormat="1" ht="18.75" x14ac:dyDescent="0.25">
      <c r="A294" s="47"/>
      <c r="B294" s="48"/>
      <c r="C294" s="48"/>
      <c r="D294" s="48"/>
      <c r="E294" s="49" t="s">
        <v>3407</v>
      </c>
      <c r="F294" s="207"/>
      <c r="G294" s="50"/>
      <c r="H294" s="51"/>
      <c r="I294" s="17"/>
      <c r="J294" s="17"/>
      <c r="K294" s="17"/>
      <c r="L294" s="52">
        <v>23770.98</v>
      </c>
      <c r="M294" s="53"/>
      <c r="N294" s="53"/>
      <c r="O294" s="54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69" s="3" customFormat="1" ht="18.75" x14ac:dyDescent="0.25">
      <c r="A295" s="47"/>
      <c r="B295" s="48"/>
      <c r="C295" s="48"/>
      <c r="D295" s="48"/>
      <c r="E295" s="49" t="s">
        <v>47</v>
      </c>
      <c r="F295" s="207"/>
      <c r="G295" s="50"/>
      <c r="H295" s="51"/>
      <c r="I295" s="17"/>
      <c r="J295" s="17"/>
      <c r="K295" s="17"/>
      <c r="L295" s="52">
        <v>124650.53</v>
      </c>
      <c r="M295" s="53"/>
      <c r="N295" s="53"/>
      <c r="O295" s="54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P295" s="33"/>
      <c r="BQ295" s="41"/>
    </row>
    <row r="296" spans="1:69" s="3" customFormat="1" ht="67.5" x14ac:dyDescent="0.25">
      <c r="A296" s="35" t="s">
        <v>498</v>
      </c>
      <c r="B296" s="36" t="s">
        <v>1467</v>
      </c>
      <c r="C296" s="316" t="s">
        <v>2509</v>
      </c>
      <c r="D296" s="316"/>
      <c r="E296" s="316"/>
      <c r="F296" s="205" t="s">
        <v>437</v>
      </c>
      <c r="G296" s="57">
        <v>43.333333000000003</v>
      </c>
      <c r="H296" s="39">
        <v>2143.1</v>
      </c>
      <c r="I296" s="39"/>
      <c r="J296" s="39">
        <v>2143.1</v>
      </c>
      <c r="K296" s="37" t="s">
        <v>42</v>
      </c>
      <c r="L296" s="39">
        <v>794947.22</v>
      </c>
      <c r="M296" s="39"/>
      <c r="N296" s="40"/>
      <c r="O296" s="39">
        <v>794947.22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3"/>
        <v>951659.06424580724</v>
      </c>
      <c r="W296" s="159">
        <v>1.2</v>
      </c>
      <c r="X296" s="158">
        <f t="shared" si="14"/>
        <v>1141990.8770949687</v>
      </c>
      <c r="Y296" s="181">
        <f t="shared" si="15"/>
        <v>26353.635827988783</v>
      </c>
      <c r="BP296" s="33"/>
      <c r="BQ296" s="41" t="s">
        <v>2509</v>
      </c>
    </row>
    <row r="297" spans="1:69" s="3" customFormat="1" ht="18.75" x14ac:dyDescent="0.25">
      <c r="A297" s="42"/>
      <c r="B297" s="43"/>
      <c r="C297" s="44" t="s">
        <v>3408</v>
      </c>
      <c r="D297" s="45"/>
      <c r="E297" s="45"/>
      <c r="F297" s="206"/>
      <c r="G297" s="45"/>
      <c r="H297" s="45"/>
      <c r="I297" s="45"/>
      <c r="J297" s="45"/>
      <c r="K297" s="45"/>
      <c r="L297" s="45"/>
      <c r="M297" s="45"/>
      <c r="N297" s="45"/>
      <c r="O297" s="46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P297" s="33"/>
      <c r="BQ297" s="41"/>
    </row>
    <row r="298" spans="1:69" s="3" customFormat="1" ht="67.5" x14ac:dyDescent="0.25">
      <c r="A298" s="35" t="s">
        <v>500</v>
      </c>
      <c r="B298" s="36" t="s">
        <v>1599</v>
      </c>
      <c r="C298" s="316" t="s">
        <v>2512</v>
      </c>
      <c r="D298" s="316"/>
      <c r="E298" s="316"/>
      <c r="F298" s="205" t="s">
        <v>437</v>
      </c>
      <c r="G298" s="55">
        <v>4</v>
      </c>
      <c r="H298" s="39">
        <v>970.33</v>
      </c>
      <c r="I298" s="39"/>
      <c r="J298" s="39">
        <v>970.33</v>
      </c>
      <c r="K298" s="37" t="s">
        <v>42</v>
      </c>
      <c r="L298" s="39">
        <v>33224.1</v>
      </c>
      <c r="M298" s="39"/>
      <c r="N298" s="40"/>
      <c r="O298" s="39">
        <v>33224.1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39773.72977844884</v>
      </c>
      <c r="W298" s="159">
        <v>1.2</v>
      </c>
      <c r="X298" s="158">
        <f t="shared" si="14"/>
        <v>47728.475734138607</v>
      </c>
      <c r="Y298" s="181">
        <f t="shared" si="15"/>
        <v>11932.118933534652</v>
      </c>
      <c r="BP298" s="33"/>
      <c r="BQ298" s="41" t="s">
        <v>2512</v>
      </c>
    </row>
    <row r="299" spans="1:69" s="3" customFormat="1" ht="67.5" x14ac:dyDescent="0.25">
      <c r="A299" s="35" t="s">
        <v>502</v>
      </c>
      <c r="B299" s="36" t="s">
        <v>1467</v>
      </c>
      <c r="C299" s="316" t="s">
        <v>2984</v>
      </c>
      <c r="D299" s="316"/>
      <c r="E299" s="316"/>
      <c r="F299" s="205" t="s">
        <v>437</v>
      </c>
      <c r="G299" s="55">
        <v>1</v>
      </c>
      <c r="H299" s="39">
        <v>1666.41</v>
      </c>
      <c r="I299" s="39"/>
      <c r="J299" s="39">
        <v>1666.41</v>
      </c>
      <c r="K299" s="37" t="s">
        <v>42</v>
      </c>
      <c r="L299" s="39">
        <v>14264.47</v>
      </c>
      <c r="M299" s="39"/>
      <c r="N299" s="40"/>
      <c r="O299" s="39">
        <v>14264.47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3"/>
        <v>17076.494930270201</v>
      </c>
      <c r="W299" s="159">
        <v>1.2</v>
      </c>
      <c r="X299" s="158">
        <f t="shared" si="14"/>
        <v>20491.793916324241</v>
      </c>
      <c r="Y299" s="181">
        <f t="shared" si="15"/>
        <v>20491.793916324241</v>
      </c>
      <c r="BP299" s="33"/>
      <c r="BQ299" s="41" t="s">
        <v>2984</v>
      </c>
    </row>
    <row r="300" spans="1:69" s="3" customFormat="1" ht="67.5" x14ac:dyDescent="0.25">
      <c r="A300" s="35" t="s">
        <v>504</v>
      </c>
      <c r="B300" s="36" t="s">
        <v>1467</v>
      </c>
      <c r="C300" s="316" t="s">
        <v>2985</v>
      </c>
      <c r="D300" s="316"/>
      <c r="E300" s="316"/>
      <c r="F300" s="205" t="s">
        <v>437</v>
      </c>
      <c r="G300" s="55">
        <v>110</v>
      </c>
      <c r="H300" s="39">
        <v>116.71</v>
      </c>
      <c r="I300" s="39"/>
      <c r="J300" s="39">
        <v>116.71</v>
      </c>
      <c r="K300" s="37" t="s">
        <v>42</v>
      </c>
      <c r="L300" s="39">
        <v>109894.14</v>
      </c>
      <c r="M300" s="39"/>
      <c r="N300" s="40"/>
      <c r="O300" s="39">
        <v>109894.14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3"/>
        <v>131558.11078689943</v>
      </c>
      <c r="W300" s="159">
        <v>1.2</v>
      </c>
      <c r="X300" s="158">
        <f t="shared" si="14"/>
        <v>157869.7329442793</v>
      </c>
      <c r="Y300" s="181">
        <f t="shared" si="15"/>
        <v>1435.1793904025392</v>
      </c>
      <c r="BP300" s="33"/>
      <c r="BQ300" s="41" t="s">
        <v>2985</v>
      </c>
    </row>
    <row r="301" spans="1:69" s="3" customFormat="1" ht="67.5" x14ac:dyDescent="0.25">
      <c r="A301" s="35" t="s">
        <v>506</v>
      </c>
      <c r="B301" s="36" t="s">
        <v>1467</v>
      </c>
      <c r="C301" s="316" t="s">
        <v>2986</v>
      </c>
      <c r="D301" s="316"/>
      <c r="E301" s="316"/>
      <c r="F301" s="205" t="s">
        <v>437</v>
      </c>
      <c r="G301" s="55">
        <v>10</v>
      </c>
      <c r="H301" s="39">
        <v>49.52</v>
      </c>
      <c r="I301" s="39"/>
      <c r="J301" s="39">
        <v>49.52</v>
      </c>
      <c r="K301" s="37" t="s">
        <v>42</v>
      </c>
      <c r="L301" s="39">
        <v>4238.91</v>
      </c>
      <c r="M301" s="39"/>
      <c r="N301" s="40"/>
      <c r="O301" s="39">
        <v>4238.91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3"/>
        <v>5074.5471177598365</v>
      </c>
      <c r="W301" s="159">
        <v>1.2</v>
      </c>
      <c r="X301" s="158">
        <f t="shared" si="14"/>
        <v>6089.4565413118034</v>
      </c>
      <c r="Y301" s="181">
        <f t="shared" si="15"/>
        <v>608.94565413118039</v>
      </c>
      <c r="BP301" s="33"/>
      <c r="BQ301" s="41" t="s">
        <v>2986</v>
      </c>
    </row>
    <row r="302" spans="1:69" s="3" customFormat="1" ht="67.5" x14ac:dyDescent="0.25">
      <c r="A302" s="35" t="s">
        <v>508</v>
      </c>
      <c r="B302" s="36" t="s">
        <v>1481</v>
      </c>
      <c r="C302" s="316" t="s">
        <v>2992</v>
      </c>
      <c r="D302" s="316"/>
      <c r="E302" s="316"/>
      <c r="F302" s="205" t="s">
        <v>437</v>
      </c>
      <c r="G302" s="55">
        <v>44</v>
      </c>
      <c r="H302" s="39">
        <v>372.35</v>
      </c>
      <c r="I302" s="39"/>
      <c r="J302" s="39">
        <v>372.35</v>
      </c>
      <c r="K302" s="37" t="s">
        <v>42</v>
      </c>
      <c r="L302" s="39">
        <v>140241.9</v>
      </c>
      <c r="M302" s="39"/>
      <c r="N302" s="40"/>
      <c r="O302" s="39">
        <v>140241.9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3"/>
        <v>167888.47355432488</v>
      </c>
      <c r="W302" s="159">
        <v>1.2</v>
      </c>
      <c r="X302" s="158">
        <f t="shared" si="14"/>
        <v>201466.16826518986</v>
      </c>
      <c r="Y302" s="181">
        <f t="shared" si="15"/>
        <v>4578.7765514815874</v>
      </c>
      <c r="BP302" s="33"/>
      <c r="BQ302" s="41" t="s">
        <v>2992</v>
      </c>
    </row>
    <row r="303" spans="1:69" s="3" customFormat="1" ht="67.5" x14ac:dyDescent="0.25">
      <c r="A303" s="35" t="s">
        <v>510</v>
      </c>
      <c r="B303" s="36" t="s">
        <v>1557</v>
      </c>
      <c r="C303" s="316" t="s">
        <v>2993</v>
      </c>
      <c r="D303" s="316"/>
      <c r="E303" s="316"/>
      <c r="F303" s="205" t="s">
        <v>437</v>
      </c>
      <c r="G303" s="55">
        <v>88</v>
      </c>
      <c r="H303" s="39">
        <v>8.49</v>
      </c>
      <c r="I303" s="39"/>
      <c r="J303" s="39">
        <v>8.49</v>
      </c>
      <c r="K303" s="37" t="s">
        <v>42</v>
      </c>
      <c r="L303" s="39">
        <v>6395.35</v>
      </c>
      <c r="M303" s="39"/>
      <c r="N303" s="40"/>
      <c r="O303" s="39">
        <v>6395.35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3"/>
        <v>7656.0967110802949</v>
      </c>
      <c r="W303" s="159">
        <v>1.2</v>
      </c>
      <c r="X303" s="158">
        <f t="shared" si="14"/>
        <v>9187.3160532963539</v>
      </c>
      <c r="Y303" s="181">
        <f t="shared" si="15"/>
        <v>104.40131878745856</v>
      </c>
      <c r="BP303" s="33"/>
      <c r="BQ303" s="41" t="s">
        <v>2993</v>
      </c>
    </row>
    <row r="304" spans="1:69" s="3" customFormat="1" ht="67.5" x14ac:dyDescent="0.25">
      <c r="A304" s="35" t="s">
        <v>511</v>
      </c>
      <c r="B304" s="36" t="s">
        <v>1542</v>
      </c>
      <c r="C304" s="316" t="s">
        <v>2994</v>
      </c>
      <c r="D304" s="316"/>
      <c r="E304" s="316"/>
      <c r="F304" s="205" t="s">
        <v>437</v>
      </c>
      <c r="G304" s="55">
        <v>1300</v>
      </c>
      <c r="H304" s="39">
        <v>4.1500000000000004</v>
      </c>
      <c r="I304" s="39"/>
      <c r="J304" s="39">
        <v>4.1500000000000004</v>
      </c>
      <c r="K304" s="37" t="s">
        <v>42</v>
      </c>
      <c r="L304" s="39">
        <v>46181.2</v>
      </c>
      <c r="M304" s="39"/>
      <c r="N304" s="40"/>
      <c r="O304" s="39">
        <v>46181.2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3"/>
        <v>55285.126448707466</v>
      </c>
      <c r="W304" s="159">
        <v>1.2</v>
      </c>
      <c r="X304" s="158">
        <f t="shared" si="14"/>
        <v>66342.151738448956</v>
      </c>
      <c r="Y304" s="181">
        <f t="shared" si="15"/>
        <v>51.032424414191503</v>
      </c>
      <c r="BP304" s="33"/>
      <c r="BQ304" s="41" t="s">
        <v>2994</v>
      </c>
    </row>
    <row r="305" spans="1:69" s="3" customFormat="1" ht="67.5" x14ac:dyDescent="0.25">
      <c r="A305" s="35" t="s">
        <v>515</v>
      </c>
      <c r="B305" s="36" t="s">
        <v>1544</v>
      </c>
      <c r="C305" s="316" t="s">
        <v>2995</v>
      </c>
      <c r="D305" s="316"/>
      <c r="E305" s="316"/>
      <c r="F305" s="205" t="s">
        <v>437</v>
      </c>
      <c r="G305" s="55">
        <v>1300</v>
      </c>
      <c r="H305" s="39">
        <v>1.17</v>
      </c>
      <c r="I305" s="39"/>
      <c r="J305" s="39">
        <v>1.17</v>
      </c>
      <c r="K305" s="37" t="s">
        <v>42</v>
      </c>
      <c r="L305" s="39">
        <v>13019.76</v>
      </c>
      <c r="M305" s="39"/>
      <c r="N305" s="40"/>
      <c r="O305" s="39">
        <v>13019.76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3"/>
        <v>15586.40914337054</v>
      </c>
      <c r="W305" s="159">
        <v>1.2</v>
      </c>
      <c r="X305" s="158">
        <f t="shared" si="14"/>
        <v>18703.690972044646</v>
      </c>
      <c r="Y305" s="181">
        <f t="shared" si="15"/>
        <v>14.387454593880497</v>
      </c>
      <c r="BP305" s="33"/>
      <c r="BQ305" s="41" t="s">
        <v>2995</v>
      </c>
    </row>
    <row r="306" spans="1:69" s="3" customFormat="1" ht="67.5" x14ac:dyDescent="0.25">
      <c r="A306" s="35" t="s">
        <v>517</v>
      </c>
      <c r="B306" s="36" t="s">
        <v>1546</v>
      </c>
      <c r="C306" s="316" t="s">
        <v>2996</v>
      </c>
      <c r="D306" s="316"/>
      <c r="E306" s="316"/>
      <c r="F306" s="205" t="s">
        <v>437</v>
      </c>
      <c r="G306" s="55">
        <v>1300</v>
      </c>
      <c r="H306" s="39">
        <v>0.34</v>
      </c>
      <c r="I306" s="39"/>
      <c r="J306" s="39">
        <v>0.34</v>
      </c>
      <c r="K306" s="37" t="s">
        <v>42</v>
      </c>
      <c r="L306" s="39">
        <v>3783.52</v>
      </c>
      <c r="M306" s="39"/>
      <c r="N306" s="40"/>
      <c r="O306" s="39">
        <v>3783.52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3"/>
        <v>4529.3838536290459</v>
      </c>
      <c r="W306" s="159">
        <v>1.2</v>
      </c>
      <c r="X306" s="158">
        <f t="shared" si="14"/>
        <v>5435.2606243548553</v>
      </c>
      <c r="Y306" s="181">
        <f t="shared" si="15"/>
        <v>4.1809697110421959</v>
      </c>
      <c r="BP306" s="33"/>
      <c r="BQ306" s="41" t="s">
        <v>2996</v>
      </c>
    </row>
    <row r="307" spans="1:69" s="3" customFormat="1" ht="67.5" x14ac:dyDescent="0.25">
      <c r="A307" s="35" t="s">
        <v>522</v>
      </c>
      <c r="B307" s="36" t="s">
        <v>3409</v>
      </c>
      <c r="C307" s="316" t="s">
        <v>3410</v>
      </c>
      <c r="D307" s="316"/>
      <c r="E307" s="316"/>
      <c r="F307" s="205" t="s">
        <v>437</v>
      </c>
      <c r="G307" s="55">
        <v>50</v>
      </c>
      <c r="H307" s="39">
        <v>274.45999999999998</v>
      </c>
      <c r="I307" s="39"/>
      <c r="J307" s="39">
        <v>274.45999999999998</v>
      </c>
      <c r="K307" s="37" t="s">
        <v>42</v>
      </c>
      <c r="L307" s="39">
        <v>117468.88</v>
      </c>
      <c r="M307" s="39"/>
      <c r="N307" s="40"/>
      <c r="O307" s="39">
        <v>117468.88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3"/>
        <v>140626.09643292168</v>
      </c>
      <c r="W307" s="159">
        <v>1.2</v>
      </c>
      <c r="X307" s="158">
        <f t="shared" si="14"/>
        <v>168751.315719506</v>
      </c>
      <c r="Y307" s="181">
        <f t="shared" si="15"/>
        <v>3375.0263143901202</v>
      </c>
      <c r="Z307" s="65"/>
      <c r="BP307" s="33"/>
      <c r="BQ307" s="41" t="s">
        <v>3410</v>
      </c>
    </row>
    <row r="308" spans="1:69" s="3" customFormat="1" ht="67.5" x14ac:dyDescent="0.25">
      <c r="A308" s="35" t="s">
        <v>1551</v>
      </c>
      <c r="B308" s="36" t="s">
        <v>418</v>
      </c>
      <c r="C308" s="316" t="s">
        <v>419</v>
      </c>
      <c r="D308" s="316"/>
      <c r="E308" s="316"/>
      <c r="F308" s="205" t="s">
        <v>174</v>
      </c>
      <c r="G308" s="38">
        <v>0.5</v>
      </c>
      <c r="H308" s="39" t="s">
        <v>420</v>
      </c>
      <c r="I308" s="39" t="s">
        <v>421</v>
      </c>
      <c r="J308" s="39">
        <v>77.400000000000006</v>
      </c>
      <c r="K308" s="37" t="s">
        <v>42</v>
      </c>
      <c r="L308" s="39">
        <v>6677.86</v>
      </c>
      <c r="M308" s="39">
        <v>5368.58</v>
      </c>
      <c r="N308" s="40" t="s">
        <v>2525</v>
      </c>
      <c r="O308" s="39">
        <v>331.27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3"/>
        <v>396.57487979228165</v>
      </c>
      <c r="W308" s="159">
        <v>1.2</v>
      </c>
      <c r="X308" s="158">
        <f t="shared" si="14"/>
        <v>475.88985575073798</v>
      </c>
      <c r="Y308" s="181">
        <f t="shared" si="15"/>
        <v>951.77971150147596</v>
      </c>
      <c r="Z308" s="65"/>
      <c r="BP308" s="33"/>
      <c r="BQ308" s="41" t="s">
        <v>419</v>
      </c>
    </row>
    <row r="309" spans="1:69" s="3" customFormat="1" ht="18.75" x14ac:dyDescent="0.25">
      <c r="A309" s="42"/>
      <c r="B309" s="43"/>
      <c r="C309" s="44" t="s">
        <v>1172</v>
      </c>
      <c r="D309" s="45"/>
      <c r="E309" s="45"/>
      <c r="F309" s="206"/>
      <c r="G309" s="45"/>
      <c r="H309" s="45"/>
      <c r="I309" s="45"/>
      <c r="J309" s="45"/>
      <c r="K309" s="45"/>
      <c r="L309" s="45"/>
      <c r="M309" s="45"/>
      <c r="N309" s="45"/>
      <c r="O309" s="46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</row>
    <row r="310" spans="1:69" s="3" customFormat="1" ht="18.75" x14ac:dyDescent="0.25">
      <c r="A310" s="47"/>
      <c r="B310" s="48"/>
      <c r="C310" s="48"/>
      <c r="D310" s="48"/>
      <c r="E310" s="49" t="s">
        <v>2526</v>
      </c>
      <c r="F310" s="207"/>
      <c r="G310" s="50"/>
      <c r="H310" s="51"/>
      <c r="I310" s="17"/>
      <c r="J310" s="17"/>
      <c r="K310" s="17"/>
      <c r="L310" s="52">
        <v>5210.67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18.75" x14ac:dyDescent="0.25">
      <c r="A311" s="47"/>
      <c r="B311" s="48"/>
      <c r="C311" s="48"/>
      <c r="D311" s="48"/>
      <c r="E311" s="49" t="s">
        <v>2527</v>
      </c>
      <c r="F311" s="207"/>
      <c r="G311" s="50"/>
      <c r="H311" s="51"/>
      <c r="I311" s="17"/>
      <c r="J311" s="17"/>
      <c r="K311" s="17"/>
      <c r="L311" s="52">
        <v>2739.63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18.75" x14ac:dyDescent="0.25">
      <c r="A312" s="47"/>
      <c r="B312" s="48"/>
      <c r="C312" s="48"/>
      <c r="D312" s="48"/>
      <c r="E312" s="49" t="s">
        <v>47</v>
      </c>
      <c r="F312" s="207"/>
      <c r="G312" s="50"/>
      <c r="H312" s="51"/>
      <c r="I312" s="17"/>
      <c r="J312" s="17"/>
      <c r="K312" s="17"/>
      <c r="L312" s="52">
        <v>14628.16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45" x14ac:dyDescent="0.25">
      <c r="A313" s="35" t="s">
        <v>529</v>
      </c>
      <c r="B313" s="36" t="s">
        <v>3006</v>
      </c>
      <c r="C313" s="316" t="s">
        <v>1984</v>
      </c>
      <c r="D313" s="316"/>
      <c r="E313" s="316"/>
      <c r="F313" s="205" t="s">
        <v>437</v>
      </c>
      <c r="G313" s="55">
        <v>50</v>
      </c>
      <c r="H313" s="39">
        <v>7158.78</v>
      </c>
      <c r="I313" s="39"/>
      <c r="J313" s="39">
        <v>7158.78</v>
      </c>
      <c r="K313" s="37"/>
      <c r="L313" s="39">
        <v>357939</v>
      </c>
      <c r="M313" s="39"/>
      <c r="N313" s="40"/>
      <c r="O313" s="39">
        <v>357939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3"/>
        <v>428501.27055866679</v>
      </c>
      <c r="W313" s="159">
        <v>1.2</v>
      </c>
      <c r="X313" s="158">
        <f t="shared" si="14"/>
        <v>514201.52467040013</v>
      </c>
      <c r="Y313" s="181">
        <f t="shared" si="15"/>
        <v>10284.030493408003</v>
      </c>
      <c r="Z313" s="65"/>
      <c r="BP313" s="33"/>
      <c r="BQ313" s="41" t="s">
        <v>1984</v>
      </c>
    </row>
    <row r="314" spans="1:69" s="3" customFormat="1" ht="67.5" x14ac:dyDescent="0.25">
      <c r="A314" s="35" t="s">
        <v>531</v>
      </c>
      <c r="B314" s="36" t="s">
        <v>1542</v>
      </c>
      <c r="C314" s="316" t="s">
        <v>1652</v>
      </c>
      <c r="D314" s="316"/>
      <c r="E314" s="316"/>
      <c r="F314" s="205" t="s">
        <v>437</v>
      </c>
      <c r="G314" s="55">
        <v>130</v>
      </c>
      <c r="H314" s="39">
        <v>318.12</v>
      </c>
      <c r="I314" s="39"/>
      <c r="J314" s="39">
        <v>318.12</v>
      </c>
      <c r="K314" s="37" t="s">
        <v>42</v>
      </c>
      <c r="L314" s="39">
        <v>354003.94</v>
      </c>
      <c r="M314" s="39"/>
      <c r="N314" s="40"/>
      <c r="O314" s="39">
        <v>354003.94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423790.47288161964</v>
      </c>
      <c r="W314" s="159">
        <v>1.2</v>
      </c>
      <c r="X314" s="158">
        <f t="shared" si="14"/>
        <v>508548.56745794357</v>
      </c>
      <c r="Y314" s="181">
        <f t="shared" si="15"/>
        <v>3911.9120573687969</v>
      </c>
      <c r="Z314" s="65"/>
      <c r="BP314" s="33"/>
      <c r="BQ314" s="41" t="s">
        <v>1652</v>
      </c>
    </row>
    <row r="315" spans="1:69" s="3" customFormat="1" ht="67.5" x14ac:dyDescent="0.25">
      <c r="A315" s="35" t="s">
        <v>533</v>
      </c>
      <c r="B315" s="36" t="s">
        <v>1544</v>
      </c>
      <c r="C315" s="316" t="s">
        <v>1588</v>
      </c>
      <c r="D315" s="316"/>
      <c r="E315" s="316"/>
      <c r="F315" s="205" t="s">
        <v>437</v>
      </c>
      <c r="G315" s="55">
        <v>130</v>
      </c>
      <c r="H315" s="39">
        <v>85.17</v>
      </c>
      <c r="I315" s="39"/>
      <c r="J315" s="39">
        <v>85.17</v>
      </c>
      <c r="K315" s="37" t="s">
        <v>42</v>
      </c>
      <c r="L315" s="39">
        <v>94777.18</v>
      </c>
      <c r="M315" s="39"/>
      <c r="N315" s="40"/>
      <c r="O315" s="39">
        <v>94777.18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3"/>
        <v>113461.07032194721</v>
      </c>
      <c r="W315" s="159">
        <v>1.2</v>
      </c>
      <c r="X315" s="158">
        <f t="shared" si="14"/>
        <v>136153.28438633663</v>
      </c>
      <c r="Y315" s="181">
        <f t="shared" si="15"/>
        <v>1047.332956817974</v>
      </c>
      <c r="Z315" s="62"/>
      <c r="BP315" s="33"/>
      <c r="BQ315" s="41" t="s">
        <v>1588</v>
      </c>
    </row>
    <row r="316" spans="1:69" s="3" customFormat="1" ht="67.5" x14ac:dyDescent="0.25">
      <c r="A316" s="35" t="s">
        <v>541</v>
      </c>
      <c r="B316" s="36" t="s">
        <v>3012</v>
      </c>
      <c r="C316" s="316" t="s">
        <v>1534</v>
      </c>
      <c r="D316" s="316"/>
      <c r="E316" s="316"/>
      <c r="F316" s="205" t="s">
        <v>437</v>
      </c>
      <c r="G316" s="55">
        <v>55</v>
      </c>
      <c r="H316" s="39">
        <v>977.82</v>
      </c>
      <c r="I316" s="39"/>
      <c r="J316" s="39">
        <v>977.82</v>
      </c>
      <c r="K316" s="37" t="s">
        <v>42</v>
      </c>
      <c r="L316" s="39">
        <v>460357.66</v>
      </c>
      <c r="M316" s="39"/>
      <c r="N316" s="40"/>
      <c r="O316" s="39">
        <v>460357.66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3"/>
        <v>551110.22331015836</v>
      </c>
      <c r="W316" s="159">
        <v>1.2</v>
      </c>
      <c r="X316" s="158">
        <f t="shared" si="14"/>
        <v>661332.26797219005</v>
      </c>
      <c r="Y316" s="181">
        <f t="shared" si="15"/>
        <v>12024.22305403982</v>
      </c>
      <c r="Z316" s="133"/>
      <c r="BP316" s="33"/>
      <c r="BQ316" s="41" t="s">
        <v>1534</v>
      </c>
    </row>
    <row r="317" spans="1:69" s="3" customFormat="1" ht="67.5" x14ac:dyDescent="0.25">
      <c r="A317" s="35" t="s">
        <v>544</v>
      </c>
      <c r="B317" s="36" t="s">
        <v>1523</v>
      </c>
      <c r="C317" s="316" t="s">
        <v>1524</v>
      </c>
      <c r="D317" s="316"/>
      <c r="E317" s="316"/>
      <c r="F317" s="205" t="s">
        <v>238</v>
      </c>
      <c r="G317" s="56">
        <v>6.95</v>
      </c>
      <c r="H317" s="39" t="s">
        <v>1525</v>
      </c>
      <c r="I317" s="39" t="s">
        <v>1526</v>
      </c>
      <c r="J317" s="39">
        <v>603.04999999999995</v>
      </c>
      <c r="K317" s="37" t="s">
        <v>42</v>
      </c>
      <c r="L317" s="39">
        <v>140952.04999999999</v>
      </c>
      <c r="M317" s="39">
        <v>89127.95</v>
      </c>
      <c r="N317" s="40" t="s">
        <v>3411</v>
      </c>
      <c r="O317" s="39">
        <v>35876.65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3"/>
        <v>42949.18996920871</v>
      </c>
      <c r="W317" s="159">
        <v>1.2</v>
      </c>
      <c r="X317" s="158">
        <f t="shared" si="14"/>
        <v>51539.027963050452</v>
      </c>
      <c r="Y317" s="181">
        <f t="shared" si="15"/>
        <v>7415.6874766979063</v>
      </c>
      <c r="Z317" s="136"/>
      <c r="BP317" s="33"/>
      <c r="BQ317" s="41" t="s">
        <v>1524</v>
      </c>
    </row>
    <row r="318" spans="1:69" s="3" customFormat="1" ht="18.75" x14ac:dyDescent="0.25">
      <c r="A318" s="42"/>
      <c r="B318" s="43"/>
      <c r="C318" s="44" t="s">
        <v>3412</v>
      </c>
      <c r="D318" s="45"/>
      <c r="E318" s="45"/>
      <c r="F318" s="206"/>
      <c r="G318" s="45"/>
      <c r="H318" s="45"/>
      <c r="I318" s="45"/>
      <c r="J318" s="45"/>
      <c r="K318" s="45"/>
      <c r="L318" s="45"/>
      <c r="M318" s="45"/>
      <c r="N318" s="45"/>
      <c r="O318" s="46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P318" s="33"/>
      <c r="BQ318" s="41"/>
    </row>
    <row r="319" spans="1:69" s="3" customFormat="1" ht="18.75" x14ac:dyDescent="0.25">
      <c r="A319" s="47"/>
      <c r="B319" s="48"/>
      <c r="C319" s="48"/>
      <c r="D319" s="48"/>
      <c r="E319" s="49" t="s">
        <v>3413</v>
      </c>
      <c r="F319" s="207"/>
      <c r="G319" s="50"/>
      <c r="H319" s="51"/>
      <c r="I319" s="17"/>
      <c r="J319" s="17"/>
      <c r="K319" s="17"/>
      <c r="L319" s="52">
        <v>87226.14</v>
      </c>
      <c r="M319" s="53"/>
      <c r="N319" s="53"/>
      <c r="O319" s="5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3414</v>
      </c>
      <c r="F320" s="207"/>
      <c r="G320" s="50"/>
      <c r="H320" s="51"/>
      <c r="I320" s="17"/>
      <c r="J320" s="17"/>
      <c r="K320" s="17"/>
      <c r="L320" s="52">
        <v>45861.17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47</v>
      </c>
      <c r="F321" s="207"/>
      <c r="G321" s="50"/>
      <c r="H321" s="51"/>
      <c r="I321" s="17"/>
      <c r="J321" s="17"/>
      <c r="K321" s="17"/>
      <c r="L321" s="52">
        <v>274039.36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67.5" x14ac:dyDescent="0.25">
      <c r="A322" s="35" t="s">
        <v>546</v>
      </c>
      <c r="B322" s="36" t="s">
        <v>2045</v>
      </c>
      <c r="C322" s="316" t="s">
        <v>3017</v>
      </c>
      <c r="D322" s="316"/>
      <c r="E322" s="316"/>
      <c r="F322" s="205" t="s">
        <v>265</v>
      </c>
      <c r="G322" s="56">
        <v>715.85</v>
      </c>
      <c r="H322" s="39">
        <v>521.41999999999996</v>
      </c>
      <c r="I322" s="39"/>
      <c r="J322" s="39">
        <v>521.41999999999996</v>
      </c>
      <c r="K322" s="37" t="s">
        <v>42</v>
      </c>
      <c r="L322" s="39">
        <v>3195092.82</v>
      </c>
      <c r="M322" s="39"/>
      <c r="N322" s="40"/>
      <c r="O322" s="39">
        <v>3195092.82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3"/>
        <v>3824957.1377326124</v>
      </c>
      <c r="W322" s="159">
        <v>1.2</v>
      </c>
      <c r="X322" s="158">
        <f t="shared" si="14"/>
        <v>4589948.5652791345</v>
      </c>
      <c r="Y322" s="181">
        <f t="shared" si="15"/>
        <v>6411.8859611359003</v>
      </c>
      <c r="Z322" s="1"/>
      <c r="BP322" s="33"/>
      <c r="BQ322" s="41" t="s">
        <v>3017</v>
      </c>
    </row>
    <row r="323" spans="1:69" s="3" customFormat="1" ht="18.75" x14ac:dyDescent="0.25">
      <c r="A323" s="42"/>
      <c r="B323" s="43"/>
      <c r="C323" s="44" t="s">
        <v>3415</v>
      </c>
      <c r="D323" s="45"/>
      <c r="E323" s="45"/>
      <c r="F323" s="206"/>
      <c r="G323" s="45"/>
      <c r="H323" s="45"/>
      <c r="I323" s="45"/>
      <c r="J323" s="45"/>
      <c r="K323" s="45"/>
      <c r="L323" s="45"/>
      <c r="M323" s="45"/>
      <c r="N323" s="45"/>
      <c r="O323" s="46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P323" s="33"/>
      <c r="BQ323" s="41"/>
    </row>
    <row r="324" spans="1:69" s="3" customFormat="1" ht="67.5" x14ac:dyDescent="0.25">
      <c r="A324" s="35" t="s">
        <v>554</v>
      </c>
      <c r="B324" s="36" t="s">
        <v>2050</v>
      </c>
      <c r="C324" s="316" t="s">
        <v>3020</v>
      </c>
      <c r="D324" s="316"/>
      <c r="E324" s="316"/>
      <c r="F324" s="205" t="s">
        <v>437</v>
      </c>
      <c r="G324" s="55">
        <v>1500</v>
      </c>
      <c r="H324" s="39">
        <v>1.56</v>
      </c>
      <c r="I324" s="39"/>
      <c r="J324" s="39">
        <v>1.56</v>
      </c>
      <c r="K324" s="37" t="s">
        <v>42</v>
      </c>
      <c r="L324" s="39">
        <v>20030.400000000001</v>
      </c>
      <c r="M324" s="39"/>
      <c r="N324" s="40"/>
      <c r="O324" s="39">
        <v>20030.400000000001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23979.090989800832</v>
      </c>
      <c r="W324" s="159">
        <v>1.2</v>
      </c>
      <c r="X324" s="158">
        <f t="shared" si="14"/>
        <v>28774.909187760997</v>
      </c>
      <c r="Y324" s="181">
        <f t="shared" si="15"/>
        <v>19.183272791840665</v>
      </c>
      <c r="Z324" s="1"/>
      <c r="BP324" s="33"/>
      <c r="BQ324" s="41" t="s">
        <v>3020</v>
      </c>
    </row>
    <row r="325" spans="1:69" s="3" customFormat="1" ht="18.75" x14ac:dyDescent="0.25">
      <c r="A325" s="42"/>
      <c r="B325" s="43"/>
      <c r="C325" s="44" t="s">
        <v>2595</v>
      </c>
      <c r="D325" s="45"/>
      <c r="E325" s="45"/>
      <c r="F325" s="206"/>
      <c r="G325" s="45"/>
      <c r="H325" s="45"/>
      <c r="I325" s="45"/>
      <c r="J325" s="45"/>
      <c r="K325" s="45"/>
      <c r="L325" s="45"/>
      <c r="M325" s="45"/>
      <c r="N325" s="45"/>
      <c r="O325" s="46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P325" s="33"/>
      <c r="BQ325" s="41"/>
    </row>
    <row r="326" spans="1:69" s="3" customFormat="1" ht="67.5" x14ac:dyDescent="0.25">
      <c r="A326" s="35" t="s">
        <v>556</v>
      </c>
      <c r="B326" s="36" t="s">
        <v>1677</v>
      </c>
      <c r="C326" s="316" t="s">
        <v>2542</v>
      </c>
      <c r="D326" s="316"/>
      <c r="E326" s="316"/>
      <c r="F326" s="205" t="s">
        <v>437</v>
      </c>
      <c r="G326" s="55">
        <v>1390</v>
      </c>
      <c r="H326" s="39">
        <v>1.02</v>
      </c>
      <c r="I326" s="39"/>
      <c r="J326" s="39">
        <v>1.02</v>
      </c>
      <c r="K326" s="37" t="s">
        <v>42</v>
      </c>
      <c r="L326" s="39">
        <v>12136.37</v>
      </c>
      <c r="M326" s="39"/>
      <c r="N326" s="40"/>
      <c r="O326" s="39">
        <v>12136.37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3"/>
        <v>14528.872140141439</v>
      </c>
      <c r="W326" s="159">
        <v>1.2</v>
      </c>
      <c r="X326" s="158">
        <f t="shared" si="14"/>
        <v>17434.646568169726</v>
      </c>
      <c r="Y326" s="181">
        <f t="shared" si="15"/>
        <v>12.542911200122106</v>
      </c>
      <c r="Z326" s="1"/>
      <c r="BP326" s="33"/>
      <c r="BQ326" s="41" t="s">
        <v>2542</v>
      </c>
    </row>
    <row r="327" spans="1:69" s="3" customFormat="1" ht="67.5" x14ac:dyDescent="0.25">
      <c r="A327" s="35" t="s">
        <v>558</v>
      </c>
      <c r="B327" s="36" t="s">
        <v>1507</v>
      </c>
      <c r="C327" s="316" t="s">
        <v>1974</v>
      </c>
      <c r="D327" s="316"/>
      <c r="E327" s="316"/>
      <c r="F327" s="205" t="s">
        <v>437</v>
      </c>
      <c r="G327" s="38">
        <v>2863.4</v>
      </c>
      <c r="H327" s="39">
        <v>1.67</v>
      </c>
      <c r="I327" s="39"/>
      <c r="J327" s="39">
        <v>1.67</v>
      </c>
      <c r="K327" s="37" t="s">
        <v>42</v>
      </c>
      <c r="L327" s="39">
        <v>40932.879999999997</v>
      </c>
      <c r="M327" s="39"/>
      <c r="N327" s="40"/>
      <c r="O327" s="39">
        <v>40932.879999999997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3"/>
        <v>49002.179387061595</v>
      </c>
      <c r="W327" s="159">
        <v>1.2</v>
      </c>
      <c r="X327" s="158">
        <f t="shared" si="14"/>
        <v>58802.615264473912</v>
      </c>
      <c r="Y327" s="181">
        <f t="shared" si="15"/>
        <v>20.535941630395303</v>
      </c>
      <c r="Z327" s="1"/>
      <c r="BP327" s="33"/>
      <c r="BQ327" s="41" t="s">
        <v>1974</v>
      </c>
    </row>
    <row r="328" spans="1:69" s="3" customFormat="1" ht="18.75" x14ac:dyDescent="0.25">
      <c r="A328" s="42"/>
      <c r="B328" s="43"/>
      <c r="C328" s="44" t="s">
        <v>3416</v>
      </c>
      <c r="D328" s="45"/>
      <c r="E328" s="45"/>
      <c r="F328" s="206"/>
      <c r="G328" s="45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69" s="3" customFormat="1" ht="67.5" x14ac:dyDescent="0.25">
      <c r="A329" s="35" t="s">
        <v>567</v>
      </c>
      <c r="B329" s="36" t="s">
        <v>870</v>
      </c>
      <c r="C329" s="316" t="s">
        <v>871</v>
      </c>
      <c r="D329" s="316"/>
      <c r="E329" s="316"/>
      <c r="F329" s="205" t="s">
        <v>238</v>
      </c>
      <c r="G329" s="38">
        <v>1.5</v>
      </c>
      <c r="H329" s="39" t="s">
        <v>872</v>
      </c>
      <c r="I329" s="39" t="s">
        <v>873</v>
      </c>
      <c r="J329" s="39">
        <v>348.62</v>
      </c>
      <c r="K329" s="37" t="s">
        <v>42</v>
      </c>
      <c r="L329" s="39">
        <v>25726.6</v>
      </c>
      <c r="M329" s="39">
        <v>18349.37</v>
      </c>
      <c r="N329" s="40" t="s">
        <v>3417</v>
      </c>
      <c r="O329" s="39">
        <v>4476.28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>
        <f t="shared" si="13"/>
        <v>5358.7110300256436</v>
      </c>
      <c r="W329" s="159">
        <v>1.2</v>
      </c>
      <c r="X329" s="158">
        <f t="shared" si="14"/>
        <v>6430.4532360307721</v>
      </c>
      <c r="Y329" s="181">
        <f t="shared" si="15"/>
        <v>4286.9688240205151</v>
      </c>
      <c r="Z329" s="1"/>
      <c r="BP329" s="33"/>
      <c r="BQ329" s="41" t="s">
        <v>871</v>
      </c>
    </row>
    <row r="330" spans="1:69" s="3" customFormat="1" ht="18.75" x14ac:dyDescent="0.25">
      <c r="A330" s="42"/>
      <c r="B330" s="43"/>
      <c r="C330" s="44" t="s">
        <v>3418</v>
      </c>
      <c r="D330" s="45"/>
      <c r="E330" s="45"/>
      <c r="F330" s="206"/>
      <c r="G330" s="45"/>
      <c r="H330" s="45"/>
      <c r="I330" s="45"/>
      <c r="J330" s="45"/>
      <c r="K330" s="45"/>
      <c r="L330" s="45"/>
      <c r="M330" s="45"/>
      <c r="N330" s="45"/>
      <c r="O330" s="46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18.75" x14ac:dyDescent="0.25">
      <c r="A331" s="47"/>
      <c r="B331" s="48"/>
      <c r="C331" s="48"/>
      <c r="D331" s="48"/>
      <c r="E331" s="49" t="s">
        <v>3419</v>
      </c>
      <c r="F331" s="207"/>
      <c r="G331" s="50"/>
      <c r="H331" s="51"/>
      <c r="I331" s="17"/>
      <c r="J331" s="17"/>
      <c r="K331" s="17"/>
      <c r="L331" s="52">
        <v>18150.23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69" s="3" customFormat="1" ht="18.75" x14ac:dyDescent="0.25">
      <c r="A332" s="47"/>
      <c r="B332" s="48"/>
      <c r="C332" s="48"/>
      <c r="D332" s="48"/>
      <c r="E332" s="49" t="s">
        <v>3420</v>
      </c>
      <c r="F332" s="207"/>
      <c r="G332" s="50"/>
      <c r="H332" s="51"/>
      <c r="I332" s="17"/>
      <c r="J332" s="17"/>
      <c r="K332" s="17"/>
      <c r="L332" s="52">
        <v>9542.91</v>
      </c>
      <c r="M332" s="53"/>
      <c r="N332" s="53"/>
      <c r="O332" s="54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18.75" x14ac:dyDescent="0.25">
      <c r="A333" s="47"/>
      <c r="B333" s="48"/>
      <c r="C333" s="48"/>
      <c r="D333" s="48"/>
      <c r="E333" s="49" t="s">
        <v>47</v>
      </c>
      <c r="F333" s="207"/>
      <c r="G333" s="50"/>
      <c r="H333" s="51"/>
      <c r="I333" s="17"/>
      <c r="J333" s="17"/>
      <c r="K333" s="17"/>
      <c r="L333" s="52">
        <v>53419.74</v>
      </c>
      <c r="M333" s="53"/>
      <c r="N333" s="53"/>
      <c r="O333" s="54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P333" s="33"/>
      <c r="BQ333" s="41"/>
    </row>
    <row r="334" spans="1:69" s="3" customFormat="1" ht="67.5" x14ac:dyDescent="0.25">
      <c r="A334" s="35" t="s">
        <v>569</v>
      </c>
      <c r="B334" s="36" t="s">
        <v>1521</v>
      </c>
      <c r="C334" s="316" t="s">
        <v>2546</v>
      </c>
      <c r="D334" s="316"/>
      <c r="E334" s="316"/>
      <c r="F334" s="205" t="s">
        <v>265</v>
      </c>
      <c r="G334" s="38">
        <v>154.5</v>
      </c>
      <c r="H334" s="39">
        <v>149.41</v>
      </c>
      <c r="I334" s="39"/>
      <c r="J334" s="39">
        <v>149.41</v>
      </c>
      <c r="K334" s="37" t="s">
        <v>42</v>
      </c>
      <c r="L334" s="39">
        <v>197597.71</v>
      </c>
      <c r="M334" s="39"/>
      <c r="N334" s="40"/>
      <c r="O334" s="39">
        <v>197597.71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3"/>
        <v>236551.11567748411</v>
      </c>
      <c r="W334" s="159">
        <v>1.2</v>
      </c>
      <c r="X334" s="158">
        <f t="shared" si="14"/>
        <v>283861.33881298092</v>
      </c>
      <c r="Y334" s="181">
        <f t="shared" si="15"/>
        <v>1837.2902188542455</v>
      </c>
      <c r="Z334" s="1"/>
      <c r="BP334" s="33"/>
      <c r="BQ334" s="41" t="s">
        <v>2546</v>
      </c>
    </row>
    <row r="335" spans="1:69" s="3" customFormat="1" ht="18.75" x14ac:dyDescent="0.25">
      <c r="A335" s="42"/>
      <c r="B335" s="43"/>
      <c r="C335" s="44" t="s">
        <v>3421</v>
      </c>
      <c r="D335" s="45"/>
      <c r="E335" s="45"/>
      <c r="F335" s="206"/>
      <c r="G335" s="45"/>
      <c r="H335" s="45"/>
      <c r="I335" s="45"/>
      <c r="J335" s="45"/>
      <c r="K335" s="45"/>
      <c r="L335" s="45"/>
      <c r="M335" s="45"/>
      <c r="N335" s="45"/>
      <c r="O335" s="46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</row>
    <row r="336" spans="1:69" s="3" customFormat="1" ht="18.75" x14ac:dyDescent="0.25">
      <c r="A336" s="313" t="s">
        <v>2548</v>
      </c>
      <c r="B336" s="314"/>
      <c r="C336" s="314"/>
      <c r="D336" s="314"/>
      <c r="E336" s="314"/>
      <c r="F336" s="341"/>
      <c r="G336" s="314"/>
      <c r="H336" s="314"/>
      <c r="I336" s="314"/>
      <c r="J336" s="314"/>
      <c r="K336" s="314"/>
      <c r="L336" s="314"/>
      <c r="M336" s="314"/>
      <c r="N336" s="314"/>
      <c r="O336" s="315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 t="s">
        <v>2548</v>
      </c>
      <c r="BQ336" s="41"/>
    </row>
    <row r="337" spans="1:69" s="3" customFormat="1" ht="67.5" x14ac:dyDescent="0.25">
      <c r="A337" s="35" t="s">
        <v>1574</v>
      </c>
      <c r="B337" s="36" t="s">
        <v>1483</v>
      </c>
      <c r="C337" s="316" t="s">
        <v>1484</v>
      </c>
      <c r="D337" s="316"/>
      <c r="E337" s="316"/>
      <c r="F337" s="205" t="s">
        <v>374</v>
      </c>
      <c r="G337" s="57">
        <v>2.1267269999999998</v>
      </c>
      <c r="H337" s="39" t="s">
        <v>1485</v>
      </c>
      <c r="I337" s="39" t="s">
        <v>1486</v>
      </c>
      <c r="J337" s="39">
        <v>74.510000000000005</v>
      </c>
      <c r="K337" s="37" t="s">
        <v>42</v>
      </c>
      <c r="L337" s="39">
        <v>60641.760000000002</v>
      </c>
      <c r="M337" s="39">
        <v>47948.87</v>
      </c>
      <c r="N337" s="40" t="s">
        <v>3422</v>
      </c>
      <c r="O337" s="39">
        <v>1356.26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3"/>
        <v>1623.6261854894199</v>
      </c>
      <c r="W337" s="159">
        <v>1.2</v>
      </c>
      <c r="X337" s="158">
        <f t="shared" si="14"/>
        <v>1948.3514225873037</v>
      </c>
      <c r="Y337" s="181">
        <f t="shared" si="15"/>
        <v>916.12671611697408</v>
      </c>
      <c r="Z337" s="1"/>
      <c r="BP337" s="33"/>
      <c r="BQ337" s="41" t="s">
        <v>1484</v>
      </c>
    </row>
    <row r="338" spans="1:69" s="3" customFormat="1" ht="18.75" x14ac:dyDescent="0.25">
      <c r="A338" s="42"/>
      <c r="B338" s="43"/>
      <c r="C338" s="44" t="s">
        <v>3423</v>
      </c>
      <c r="D338" s="45"/>
      <c r="E338" s="45"/>
      <c r="F338" s="206"/>
      <c r="G338" s="45"/>
      <c r="H338" s="45"/>
      <c r="I338" s="45"/>
      <c r="J338" s="45"/>
      <c r="K338" s="45"/>
      <c r="L338" s="45"/>
      <c r="M338" s="45"/>
      <c r="N338" s="45"/>
      <c r="O338" s="46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41"/>
    </row>
    <row r="339" spans="1:69" s="3" customFormat="1" ht="18.75" x14ac:dyDescent="0.25">
      <c r="A339" s="47"/>
      <c r="B339" s="48"/>
      <c r="C339" s="48"/>
      <c r="D339" s="48"/>
      <c r="E339" s="49" t="s">
        <v>3424</v>
      </c>
      <c r="F339" s="207"/>
      <c r="G339" s="50"/>
      <c r="H339" s="51"/>
      <c r="I339" s="17"/>
      <c r="J339" s="17"/>
      <c r="K339" s="17"/>
      <c r="L339" s="52">
        <v>48149.16</v>
      </c>
      <c r="M339" s="53"/>
      <c r="N339" s="53"/>
      <c r="O339" s="54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41"/>
    </row>
    <row r="340" spans="1:69" s="3" customFormat="1" ht="18.75" x14ac:dyDescent="0.25">
      <c r="A340" s="47"/>
      <c r="B340" s="48"/>
      <c r="C340" s="48"/>
      <c r="D340" s="48"/>
      <c r="E340" s="49" t="s">
        <v>3425</v>
      </c>
      <c r="F340" s="207"/>
      <c r="G340" s="50"/>
      <c r="H340" s="51"/>
      <c r="I340" s="17"/>
      <c r="J340" s="17"/>
      <c r="K340" s="17"/>
      <c r="L340" s="52">
        <v>25315.54</v>
      </c>
      <c r="M340" s="53"/>
      <c r="N340" s="53"/>
      <c r="O340" s="54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P340" s="33"/>
      <c r="BQ340" s="41"/>
    </row>
    <row r="341" spans="1:69" s="3" customFormat="1" ht="18.75" x14ac:dyDescent="0.25">
      <c r="A341" s="47"/>
      <c r="B341" s="48"/>
      <c r="C341" s="48"/>
      <c r="D341" s="48"/>
      <c r="E341" s="49" t="s">
        <v>47</v>
      </c>
      <c r="F341" s="207"/>
      <c r="G341" s="50"/>
      <c r="H341" s="51"/>
      <c r="I341" s="17"/>
      <c r="J341" s="17"/>
      <c r="K341" s="17"/>
      <c r="L341" s="52">
        <v>134106.46</v>
      </c>
      <c r="M341" s="53"/>
      <c r="N341" s="53"/>
      <c r="O341" s="54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</row>
    <row r="342" spans="1:69" s="3" customFormat="1" ht="67.5" x14ac:dyDescent="0.25">
      <c r="A342" s="35" t="s">
        <v>577</v>
      </c>
      <c r="B342" s="36" t="s">
        <v>1467</v>
      </c>
      <c r="C342" s="316" t="s">
        <v>3034</v>
      </c>
      <c r="D342" s="316"/>
      <c r="E342" s="316"/>
      <c r="F342" s="205" t="s">
        <v>437</v>
      </c>
      <c r="G342" s="57">
        <v>33.333333000000003</v>
      </c>
      <c r="H342" s="39">
        <v>2642.22</v>
      </c>
      <c r="I342" s="39"/>
      <c r="J342" s="39">
        <v>2642.22</v>
      </c>
      <c r="K342" s="37" t="s">
        <v>42</v>
      </c>
      <c r="L342" s="39">
        <v>753913.43</v>
      </c>
      <c r="M342" s="39"/>
      <c r="N342" s="40"/>
      <c r="O342" s="39">
        <v>753913.43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3"/>
        <v>902536.08197553933</v>
      </c>
      <c r="W342" s="159">
        <v>1.2</v>
      </c>
      <c r="X342" s="158">
        <f t="shared" si="14"/>
        <v>1083043.2983706472</v>
      </c>
      <c r="Y342" s="181">
        <f t="shared" si="15"/>
        <v>32491.299276032409</v>
      </c>
      <c r="Z342" s="1"/>
      <c r="BP342" s="33"/>
      <c r="BQ342" s="41" t="s">
        <v>3034</v>
      </c>
    </row>
    <row r="343" spans="1:69" s="3" customFormat="1" ht="18.75" x14ac:dyDescent="0.25">
      <c r="A343" s="42"/>
      <c r="B343" s="43"/>
      <c r="C343" s="44" t="s">
        <v>3426</v>
      </c>
      <c r="D343" s="45"/>
      <c r="E343" s="45"/>
      <c r="F343" s="206"/>
      <c r="G343" s="45"/>
      <c r="H343" s="45"/>
      <c r="I343" s="45"/>
      <c r="J343" s="45"/>
      <c r="K343" s="45"/>
      <c r="L343" s="45"/>
      <c r="M343" s="45"/>
      <c r="N343" s="45"/>
      <c r="O343" s="46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41"/>
    </row>
    <row r="344" spans="1:69" s="3" customFormat="1" ht="67.5" x14ac:dyDescent="0.25">
      <c r="A344" s="35" t="s">
        <v>1578</v>
      </c>
      <c r="B344" s="36" t="s">
        <v>1467</v>
      </c>
      <c r="C344" s="316" t="s">
        <v>3036</v>
      </c>
      <c r="D344" s="316"/>
      <c r="E344" s="316"/>
      <c r="F344" s="205" t="s">
        <v>437</v>
      </c>
      <c r="G344" s="55">
        <v>50</v>
      </c>
      <c r="H344" s="39">
        <v>2307.83</v>
      </c>
      <c r="I344" s="39"/>
      <c r="J344" s="39">
        <v>2307.83</v>
      </c>
      <c r="K344" s="37" t="s">
        <v>42</v>
      </c>
      <c r="L344" s="39">
        <v>987751.24</v>
      </c>
      <c r="M344" s="39"/>
      <c r="N344" s="40"/>
      <c r="O344" s="39">
        <v>987751.24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3"/>
        <v>1182471.4863032487</v>
      </c>
      <c r="W344" s="159">
        <v>1.2</v>
      </c>
      <c r="X344" s="158">
        <f t="shared" si="14"/>
        <v>1418965.7835638984</v>
      </c>
      <c r="Y344" s="181">
        <f t="shared" si="15"/>
        <v>28379.315671277967</v>
      </c>
      <c r="Z344" s="1"/>
      <c r="BP344" s="33"/>
      <c r="BQ344" s="41" t="s">
        <v>3036</v>
      </c>
    </row>
    <row r="345" spans="1:69" s="3" customFormat="1" ht="18.75" x14ac:dyDescent="0.25">
      <c r="A345" s="42"/>
      <c r="B345" s="43"/>
      <c r="C345" s="44" t="s">
        <v>3427</v>
      </c>
      <c r="D345" s="45"/>
      <c r="E345" s="45"/>
      <c r="F345" s="206"/>
      <c r="G345" s="45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</row>
    <row r="346" spans="1:69" s="3" customFormat="1" ht="67.5" x14ac:dyDescent="0.25">
      <c r="A346" s="35" t="s">
        <v>588</v>
      </c>
      <c r="B346" s="36" t="s">
        <v>1467</v>
      </c>
      <c r="C346" s="316" t="s">
        <v>2509</v>
      </c>
      <c r="D346" s="316"/>
      <c r="E346" s="316"/>
      <c r="F346" s="205" t="s">
        <v>437</v>
      </c>
      <c r="G346" s="55">
        <v>36</v>
      </c>
      <c r="H346" s="39">
        <v>2143.1</v>
      </c>
      <c r="I346" s="39"/>
      <c r="J346" s="39">
        <v>2143.1</v>
      </c>
      <c r="K346" s="37" t="s">
        <v>42</v>
      </c>
      <c r="L346" s="39">
        <v>660417.69999999995</v>
      </c>
      <c r="M346" s="39"/>
      <c r="N346" s="40"/>
      <c r="O346" s="39">
        <v>660417.69999999995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3"/>
        <v>790609.08017688035</v>
      </c>
      <c r="W346" s="159">
        <v>1.2</v>
      </c>
      <c r="X346" s="158">
        <f t="shared" si="14"/>
        <v>948730.8962122564</v>
      </c>
      <c r="Y346" s="181">
        <f t="shared" si="15"/>
        <v>26353.636005896013</v>
      </c>
      <c r="Z346" s="1"/>
      <c r="BP346" s="33"/>
      <c r="BQ346" s="41" t="s">
        <v>2509</v>
      </c>
    </row>
    <row r="347" spans="1:69" s="3" customFormat="1" ht="18.75" x14ac:dyDescent="0.25">
      <c r="A347" s="42"/>
      <c r="B347" s="43"/>
      <c r="C347" s="44" t="s">
        <v>3254</v>
      </c>
      <c r="D347" s="45"/>
      <c r="E347" s="45"/>
      <c r="F347" s="206"/>
      <c r="G347" s="45"/>
      <c r="H347" s="45"/>
      <c r="I347" s="45"/>
      <c r="J347" s="45"/>
      <c r="K347" s="45"/>
      <c r="L347" s="45"/>
      <c r="M347" s="45"/>
      <c r="N347" s="45"/>
      <c r="O347" s="46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67.5" x14ac:dyDescent="0.25">
      <c r="A348" s="35" t="s">
        <v>1581</v>
      </c>
      <c r="B348" s="36" t="s">
        <v>1599</v>
      </c>
      <c r="C348" s="316" t="s">
        <v>3040</v>
      </c>
      <c r="D348" s="316"/>
      <c r="E348" s="316"/>
      <c r="F348" s="205" t="s">
        <v>437</v>
      </c>
      <c r="G348" s="55">
        <v>3</v>
      </c>
      <c r="H348" s="39">
        <v>1523.76</v>
      </c>
      <c r="I348" s="39"/>
      <c r="J348" s="39">
        <v>1523.76</v>
      </c>
      <c r="K348" s="37" t="s">
        <v>42</v>
      </c>
      <c r="L348" s="39">
        <v>39130.160000000003</v>
      </c>
      <c r="M348" s="39"/>
      <c r="N348" s="40"/>
      <c r="O348" s="39">
        <v>39130.160000000003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3"/>
        <v>46844.080352137986</v>
      </c>
      <c r="W348" s="159">
        <v>1.2</v>
      </c>
      <c r="X348" s="158">
        <f t="shared" si="14"/>
        <v>56212.89642256558</v>
      </c>
      <c r="Y348" s="181">
        <f t="shared" si="15"/>
        <v>18737.632140855192</v>
      </c>
      <c r="Z348" s="1"/>
      <c r="BP348" s="33"/>
      <c r="BQ348" s="41" t="s">
        <v>3040</v>
      </c>
    </row>
    <row r="349" spans="1:69" s="3" customFormat="1" ht="67.5" x14ac:dyDescent="0.25">
      <c r="A349" s="35" t="s">
        <v>600</v>
      </c>
      <c r="B349" s="36" t="s">
        <v>1599</v>
      </c>
      <c r="C349" s="316" t="s">
        <v>2512</v>
      </c>
      <c r="D349" s="316"/>
      <c r="E349" s="316"/>
      <c r="F349" s="205" t="s">
        <v>437</v>
      </c>
      <c r="G349" s="55">
        <v>2</v>
      </c>
      <c r="H349" s="39">
        <v>970.33</v>
      </c>
      <c r="I349" s="39"/>
      <c r="J349" s="39">
        <v>970.33</v>
      </c>
      <c r="K349" s="37" t="s">
        <v>42</v>
      </c>
      <c r="L349" s="39">
        <v>16612.05</v>
      </c>
      <c r="M349" s="39"/>
      <c r="N349" s="40"/>
      <c r="O349" s="39">
        <v>16612.05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3"/>
        <v>19886.86488922442</v>
      </c>
      <c r="W349" s="159">
        <v>1.2</v>
      </c>
      <c r="X349" s="158">
        <f t="shared" si="14"/>
        <v>23864.237867069303</v>
      </c>
      <c r="Y349" s="181">
        <f t="shared" si="15"/>
        <v>11932.118933534652</v>
      </c>
      <c r="Z349" s="1"/>
      <c r="BP349" s="33"/>
      <c r="BQ349" s="41" t="s">
        <v>2512</v>
      </c>
    </row>
    <row r="350" spans="1:69" s="3" customFormat="1" ht="67.5" x14ac:dyDescent="0.25">
      <c r="A350" s="35" t="s">
        <v>1586</v>
      </c>
      <c r="B350" s="36" t="s">
        <v>1467</v>
      </c>
      <c r="C350" s="316" t="s">
        <v>3041</v>
      </c>
      <c r="D350" s="316"/>
      <c r="E350" s="316"/>
      <c r="F350" s="205" t="s">
        <v>437</v>
      </c>
      <c r="G350" s="55">
        <v>8</v>
      </c>
      <c r="H350" s="39">
        <v>2602.9899999999998</v>
      </c>
      <c r="I350" s="39"/>
      <c r="J350" s="39">
        <v>2602.9899999999998</v>
      </c>
      <c r="K350" s="37" t="s">
        <v>42</v>
      </c>
      <c r="L350" s="39">
        <v>178252.76</v>
      </c>
      <c r="M350" s="39"/>
      <c r="N350" s="40"/>
      <c r="O350" s="39">
        <v>178252.76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3"/>
        <v>213392.60080792845</v>
      </c>
      <c r="W350" s="159">
        <v>1.2</v>
      </c>
      <c r="X350" s="158">
        <f t="shared" si="14"/>
        <v>256071.12096951413</v>
      </c>
      <c r="Y350" s="181">
        <f t="shared" si="15"/>
        <v>32008.890121189266</v>
      </c>
      <c r="Z350" s="1"/>
      <c r="BP350" s="33"/>
      <c r="BQ350" s="41" t="s">
        <v>3041</v>
      </c>
    </row>
    <row r="351" spans="1:69" s="3" customFormat="1" ht="67.5" x14ac:dyDescent="0.25">
      <c r="A351" s="35" t="s">
        <v>611</v>
      </c>
      <c r="B351" s="36" t="s">
        <v>1467</v>
      </c>
      <c r="C351" s="316" t="s">
        <v>3042</v>
      </c>
      <c r="D351" s="316"/>
      <c r="E351" s="316"/>
      <c r="F351" s="205" t="s">
        <v>437</v>
      </c>
      <c r="G351" s="55">
        <v>1</v>
      </c>
      <c r="H351" s="39">
        <v>1978.72</v>
      </c>
      <c r="I351" s="39"/>
      <c r="J351" s="39">
        <v>1978.72</v>
      </c>
      <c r="K351" s="37" t="s">
        <v>42</v>
      </c>
      <c r="L351" s="39">
        <v>16937.84</v>
      </c>
      <c r="M351" s="39"/>
      <c r="N351" s="40"/>
      <c r="O351" s="39">
        <v>16937.84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1" si="16">O351*P351*Q351*R351*S351*T351*U351</f>
        <v>20276.879469740397</v>
      </c>
      <c r="W351" s="159">
        <v>1.2</v>
      </c>
      <c r="X351" s="158">
        <f t="shared" ref="X351:X411" si="17">V351*W351</f>
        <v>24332.255363688477</v>
      </c>
      <c r="Y351" s="181">
        <f t="shared" ref="Y351:Y411" si="18">X351/G351</f>
        <v>24332.255363688477</v>
      </c>
      <c r="Z351" s="1"/>
      <c r="BP351" s="33"/>
      <c r="BQ351" s="41" t="s">
        <v>3042</v>
      </c>
    </row>
    <row r="352" spans="1:69" s="3" customFormat="1" ht="67.5" x14ac:dyDescent="0.25">
      <c r="A352" s="35" t="s">
        <v>619</v>
      </c>
      <c r="B352" s="36" t="s">
        <v>1467</v>
      </c>
      <c r="C352" s="316" t="s">
        <v>3043</v>
      </c>
      <c r="D352" s="316"/>
      <c r="E352" s="316"/>
      <c r="F352" s="205" t="s">
        <v>437</v>
      </c>
      <c r="G352" s="55">
        <v>315</v>
      </c>
      <c r="H352" s="39">
        <v>116.71</v>
      </c>
      <c r="I352" s="39"/>
      <c r="J352" s="39">
        <v>116.71</v>
      </c>
      <c r="K352" s="37" t="s">
        <v>42</v>
      </c>
      <c r="L352" s="39">
        <v>314696.84000000003</v>
      </c>
      <c r="M352" s="39"/>
      <c r="N352" s="40"/>
      <c r="O352" s="39">
        <v>314696.84000000003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6"/>
        <v>376734.5714794909</v>
      </c>
      <c r="W352" s="159">
        <v>1.2</v>
      </c>
      <c r="X352" s="158">
        <f t="shared" si="17"/>
        <v>452081.48577538907</v>
      </c>
      <c r="Y352" s="181">
        <f t="shared" si="18"/>
        <v>1435.17931992187</v>
      </c>
      <c r="Z352" s="1"/>
      <c r="BP352" s="33"/>
      <c r="BQ352" s="41" t="s">
        <v>3043</v>
      </c>
    </row>
    <row r="353" spans="1:69" s="3" customFormat="1" ht="67.5" x14ac:dyDescent="0.25">
      <c r="A353" s="35" t="s">
        <v>623</v>
      </c>
      <c r="B353" s="36" t="s">
        <v>1467</v>
      </c>
      <c r="C353" s="316" t="s">
        <v>2986</v>
      </c>
      <c r="D353" s="316"/>
      <c r="E353" s="316"/>
      <c r="F353" s="205" t="s">
        <v>437</v>
      </c>
      <c r="G353" s="55">
        <v>15</v>
      </c>
      <c r="H353" s="39">
        <v>49.52</v>
      </c>
      <c r="I353" s="39"/>
      <c r="J353" s="39">
        <v>49.52</v>
      </c>
      <c r="K353" s="37" t="s">
        <v>42</v>
      </c>
      <c r="L353" s="39">
        <v>6358.37</v>
      </c>
      <c r="M353" s="39"/>
      <c r="N353" s="40"/>
      <c r="O353" s="39">
        <v>6358.37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6"/>
        <v>7611.8266623142781</v>
      </c>
      <c r="W353" s="159">
        <v>1.2</v>
      </c>
      <c r="X353" s="158">
        <f t="shared" si="17"/>
        <v>9134.191994777133</v>
      </c>
      <c r="Y353" s="181">
        <f t="shared" si="18"/>
        <v>608.94613298514219</v>
      </c>
      <c r="Z353" s="1"/>
      <c r="BP353" s="33"/>
      <c r="BQ353" s="41" t="s">
        <v>2986</v>
      </c>
    </row>
    <row r="354" spans="1:69" s="3" customFormat="1" ht="67.5" x14ac:dyDescent="0.25">
      <c r="A354" s="35" t="s">
        <v>627</v>
      </c>
      <c r="B354" s="36" t="s">
        <v>534</v>
      </c>
      <c r="C354" s="316" t="s">
        <v>535</v>
      </c>
      <c r="D354" s="316"/>
      <c r="E354" s="316"/>
      <c r="F354" s="205" t="s">
        <v>174</v>
      </c>
      <c r="G354" s="56">
        <v>2.66</v>
      </c>
      <c r="H354" s="39" t="s">
        <v>536</v>
      </c>
      <c r="I354" s="39" t="s">
        <v>58</v>
      </c>
      <c r="J354" s="39">
        <v>2.4700000000000002</v>
      </c>
      <c r="K354" s="37" t="s">
        <v>42</v>
      </c>
      <c r="L354" s="39">
        <v>2613.7199999999998</v>
      </c>
      <c r="M354" s="39">
        <v>2463.86</v>
      </c>
      <c r="N354" s="40" t="s">
        <v>3428</v>
      </c>
      <c r="O354" s="39">
        <v>56.24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16"/>
        <v>67.32686702544126</v>
      </c>
      <c r="W354" s="159">
        <v>1.2</v>
      </c>
      <c r="X354" s="158">
        <f t="shared" si="17"/>
        <v>80.792240430529503</v>
      </c>
      <c r="Y354" s="181">
        <f t="shared" si="18"/>
        <v>30.373022718244172</v>
      </c>
      <c r="Z354" s="1"/>
      <c r="BP354" s="33"/>
      <c r="BQ354" s="41" t="s">
        <v>535</v>
      </c>
    </row>
    <row r="355" spans="1:69" s="3" customFormat="1" ht="18.75" x14ac:dyDescent="0.25">
      <c r="A355" s="42"/>
      <c r="B355" s="43"/>
      <c r="C355" s="44" t="s">
        <v>3429</v>
      </c>
      <c r="D355" s="45"/>
      <c r="E355" s="45"/>
      <c r="F355" s="206"/>
      <c r="G355" s="45"/>
      <c r="H355" s="45"/>
      <c r="I355" s="45"/>
      <c r="J355" s="45"/>
      <c r="K355" s="45"/>
      <c r="L355" s="45"/>
      <c r="M355" s="45"/>
      <c r="N355" s="45"/>
      <c r="O355" s="46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</row>
    <row r="356" spans="1:69" s="3" customFormat="1" ht="18.75" x14ac:dyDescent="0.25">
      <c r="A356" s="47"/>
      <c r="B356" s="48"/>
      <c r="C356" s="48"/>
      <c r="D356" s="48"/>
      <c r="E356" s="49" t="s">
        <v>3430</v>
      </c>
      <c r="F356" s="207"/>
      <c r="G356" s="50"/>
      <c r="H356" s="51"/>
      <c r="I356" s="17"/>
      <c r="J356" s="17"/>
      <c r="K356" s="17"/>
      <c r="L356" s="52">
        <v>2406.66</v>
      </c>
      <c r="M356" s="53"/>
      <c r="N356" s="53"/>
      <c r="O356" s="5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18.75" x14ac:dyDescent="0.25">
      <c r="A357" s="47"/>
      <c r="B357" s="48"/>
      <c r="C357" s="48"/>
      <c r="D357" s="48"/>
      <c r="E357" s="49" t="s">
        <v>3431</v>
      </c>
      <c r="F357" s="207"/>
      <c r="G357" s="50"/>
      <c r="H357" s="51"/>
      <c r="I357" s="17"/>
      <c r="J357" s="17"/>
      <c r="K357" s="17"/>
      <c r="L357" s="52">
        <v>1265.3599999999999</v>
      </c>
      <c r="M357" s="53"/>
      <c r="N357" s="53"/>
      <c r="O357" s="54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</row>
    <row r="358" spans="1:69" s="3" customFormat="1" ht="18.75" x14ac:dyDescent="0.25">
      <c r="A358" s="47"/>
      <c r="B358" s="48"/>
      <c r="C358" s="48"/>
      <c r="D358" s="48"/>
      <c r="E358" s="49" t="s">
        <v>47</v>
      </c>
      <c r="F358" s="207"/>
      <c r="G358" s="50"/>
      <c r="H358" s="51"/>
      <c r="I358" s="17"/>
      <c r="J358" s="17"/>
      <c r="K358" s="17"/>
      <c r="L358" s="52">
        <v>6285.74</v>
      </c>
      <c r="M358" s="53"/>
      <c r="N358" s="53"/>
      <c r="O358" s="54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P358" s="33"/>
      <c r="BQ358" s="41"/>
    </row>
    <row r="359" spans="1:69" s="3" customFormat="1" ht="67.5" x14ac:dyDescent="0.25">
      <c r="A359" s="35" t="s">
        <v>629</v>
      </c>
      <c r="B359" s="36" t="s">
        <v>1481</v>
      </c>
      <c r="C359" s="316" t="s">
        <v>3432</v>
      </c>
      <c r="D359" s="316"/>
      <c r="E359" s="316"/>
      <c r="F359" s="205" t="s">
        <v>437</v>
      </c>
      <c r="G359" s="55">
        <v>100</v>
      </c>
      <c r="H359" s="39">
        <v>781.62</v>
      </c>
      <c r="I359" s="39"/>
      <c r="J359" s="39">
        <v>781.62</v>
      </c>
      <c r="K359" s="37" t="s">
        <v>42</v>
      </c>
      <c r="L359" s="39">
        <v>669066.72</v>
      </c>
      <c r="M359" s="39"/>
      <c r="N359" s="40"/>
      <c r="O359" s="39">
        <v>669066.72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6"/>
        <v>800963.1239080393</v>
      </c>
      <c r="W359" s="159">
        <v>1.2</v>
      </c>
      <c r="X359" s="158">
        <f t="shared" si="17"/>
        <v>961155.74868964707</v>
      </c>
      <c r="Y359" s="181">
        <f t="shared" si="18"/>
        <v>9611.5574868964704</v>
      </c>
      <c r="Z359" s="1"/>
      <c r="BP359" s="33"/>
      <c r="BQ359" s="41" t="s">
        <v>3432</v>
      </c>
    </row>
    <row r="360" spans="1:69" s="3" customFormat="1" ht="67.5" x14ac:dyDescent="0.25">
      <c r="A360" s="35" t="s">
        <v>633</v>
      </c>
      <c r="B360" s="36" t="s">
        <v>1481</v>
      </c>
      <c r="C360" s="316" t="s">
        <v>3049</v>
      </c>
      <c r="D360" s="316"/>
      <c r="E360" s="316"/>
      <c r="F360" s="205" t="s">
        <v>437</v>
      </c>
      <c r="G360" s="55">
        <v>94</v>
      </c>
      <c r="H360" s="39">
        <v>372.35</v>
      </c>
      <c r="I360" s="39"/>
      <c r="J360" s="39">
        <v>372.35</v>
      </c>
      <c r="K360" s="37" t="s">
        <v>42</v>
      </c>
      <c r="L360" s="39">
        <v>299607.7</v>
      </c>
      <c r="M360" s="39"/>
      <c r="N360" s="40"/>
      <c r="O360" s="39">
        <v>299607.7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6"/>
        <v>358670.83530757995</v>
      </c>
      <c r="W360" s="159">
        <v>1.2</v>
      </c>
      <c r="X360" s="158">
        <f t="shared" si="17"/>
        <v>430405.00236909592</v>
      </c>
      <c r="Y360" s="181">
        <f t="shared" si="18"/>
        <v>4578.7766209478286</v>
      </c>
      <c r="Z360" s="1"/>
      <c r="BP360" s="33"/>
      <c r="BQ360" s="41" t="s">
        <v>3049</v>
      </c>
    </row>
    <row r="361" spans="1:69" s="3" customFormat="1" ht="67.5" x14ac:dyDescent="0.25">
      <c r="A361" s="35" t="s">
        <v>636</v>
      </c>
      <c r="B361" s="36" t="s">
        <v>1481</v>
      </c>
      <c r="C361" s="316" t="s">
        <v>2992</v>
      </c>
      <c r="D361" s="316"/>
      <c r="E361" s="316"/>
      <c r="F361" s="205" t="s">
        <v>437</v>
      </c>
      <c r="G361" s="55">
        <v>72</v>
      </c>
      <c r="H361" s="39">
        <v>291.27</v>
      </c>
      <c r="I361" s="39"/>
      <c r="J361" s="39">
        <v>291.27</v>
      </c>
      <c r="K361" s="37" t="s">
        <v>42</v>
      </c>
      <c r="L361" s="39">
        <v>179515.53</v>
      </c>
      <c r="M361" s="39"/>
      <c r="N361" s="40"/>
      <c r="O361" s="39">
        <v>179515.53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6"/>
        <v>214904.30685120219</v>
      </c>
      <c r="W361" s="159">
        <v>1.2</v>
      </c>
      <c r="X361" s="158">
        <f t="shared" si="17"/>
        <v>257885.16822144261</v>
      </c>
      <c r="Y361" s="181">
        <f t="shared" si="18"/>
        <v>3581.7384475200361</v>
      </c>
      <c r="Z361" s="1"/>
      <c r="BP361" s="33"/>
      <c r="BQ361" s="41" t="s">
        <v>2992</v>
      </c>
    </row>
    <row r="362" spans="1:69" s="3" customFormat="1" ht="67.5" x14ac:dyDescent="0.25">
      <c r="A362" s="35" t="s">
        <v>641</v>
      </c>
      <c r="B362" s="36" t="s">
        <v>1557</v>
      </c>
      <c r="C362" s="316" t="s">
        <v>3050</v>
      </c>
      <c r="D362" s="316"/>
      <c r="E362" s="316"/>
      <c r="F362" s="205" t="s">
        <v>437</v>
      </c>
      <c r="G362" s="55">
        <v>544</v>
      </c>
      <c r="H362" s="39">
        <v>8.49</v>
      </c>
      <c r="I362" s="39"/>
      <c r="J362" s="39">
        <v>8.49</v>
      </c>
      <c r="K362" s="37" t="s">
        <v>42</v>
      </c>
      <c r="L362" s="39">
        <v>39534.870000000003</v>
      </c>
      <c r="M362" s="39"/>
      <c r="N362" s="40"/>
      <c r="O362" s="39">
        <v>39534.870000000003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6"/>
        <v>47328.572819312009</v>
      </c>
      <c r="W362" s="159">
        <v>1.2</v>
      </c>
      <c r="X362" s="158">
        <f t="shared" si="17"/>
        <v>56794.287383174407</v>
      </c>
      <c r="Y362" s="181">
        <f t="shared" si="18"/>
        <v>104.40126357201177</v>
      </c>
      <c r="Z362" s="1"/>
      <c r="BP362" s="33"/>
      <c r="BQ362" s="41" t="s">
        <v>3050</v>
      </c>
    </row>
    <row r="363" spans="1:69" s="3" customFormat="1" ht="67.5" x14ac:dyDescent="0.25">
      <c r="A363" s="35" t="s">
        <v>644</v>
      </c>
      <c r="B363" s="36" t="s">
        <v>1542</v>
      </c>
      <c r="C363" s="316" t="s">
        <v>2997</v>
      </c>
      <c r="D363" s="316"/>
      <c r="E363" s="316"/>
      <c r="F363" s="205" t="s">
        <v>437</v>
      </c>
      <c r="G363" s="55">
        <v>3799</v>
      </c>
      <c r="H363" s="39">
        <v>318.12</v>
      </c>
      <c r="I363" s="39"/>
      <c r="J363" s="39">
        <v>318.12</v>
      </c>
      <c r="K363" s="37" t="s">
        <v>42</v>
      </c>
      <c r="L363" s="39">
        <v>10345084.25</v>
      </c>
      <c r="M363" s="39"/>
      <c r="N363" s="40"/>
      <c r="O363" s="39">
        <v>10345084.25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6"/>
        <v>12384461.444998875</v>
      </c>
      <c r="W363" s="159">
        <v>1.2</v>
      </c>
      <c r="X363" s="158">
        <f t="shared" si="17"/>
        <v>14861353.733998651</v>
      </c>
      <c r="Y363" s="181">
        <f t="shared" si="18"/>
        <v>3911.9120121080946</v>
      </c>
      <c r="Z363" s="1"/>
      <c r="BP363" s="33"/>
      <c r="BQ363" s="41" t="s">
        <v>2997</v>
      </c>
    </row>
    <row r="364" spans="1:69" s="3" customFormat="1" ht="67.5" x14ac:dyDescent="0.25">
      <c r="A364" s="35" t="s">
        <v>647</v>
      </c>
      <c r="B364" s="36" t="s">
        <v>1544</v>
      </c>
      <c r="C364" s="316" t="s">
        <v>3051</v>
      </c>
      <c r="D364" s="316"/>
      <c r="E364" s="316"/>
      <c r="F364" s="205" t="s">
        <v>437</v>
      </c>
      <c r="G364" s="55">
        <v>3799</v>
      </c>
      <c r="H364" s="39">
        <v>1.17</v>
      </c>
      <c r="I364" s="39"/>
      <c r="J364" s="39">
        <v>1.17</v>
      </c>
      <c r="K364" s="37" t="s">
        <v>42</v>
      </c>
      <c r="L364" s="39">
        <v>38047.74</v>
      </c>
      <c r="M364" s="39"/>
      <c r="N364" s="40"/>
      <c r="O364" s="39">
        <v>38047.74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6"/>
        <v>45548.277588879129</v>
      </c>
      <c r="W364" s="159">
        <v>1.2</v>
      </c>
      <c r="X364" s="158">
        <f t="shared" si="17"/>
        <v>54657.933106654957</v>
      </c>
      <c r="Y364" s="181">
        <f t="shared" si="18"/>
        <v>14.387452778798357</v>
      </c>
      <c r="Z364" s="1"/>
      <c r="BP364" s="33"/>
      <c r="BQ364" s="41" t="s">
        <v>3051</v>
      </c>
    </row>
    <row r="365" spans="1:69" s="3" customFormat="1" ht="67.5" x14ac:dyDescent="0.25">
      <c r="A365" s="35" t="s">
        <v>652</v>
      </c>
      <c r="B365" s="36" t="s">
        <v>1546</v>
      </c>
      <c r="C365" s="316" t="s">
        <v>2996</v>
      </c>
      <c r="D365" s="316"/>
      <c r="E365" s="316"/>
      <c r="F365" s="205" t="s">
        <v>437</v>
      </c>
      <c r="G365" s="55">
        <v>3799</v>
      </c>
      <c r="H365" s="39">
        <v>0.34</v>
      </c>
      <c r="I365" s="39"/>
      <c r="J365" s="39">
        <v>0.34</v>
      </c>
      <c r="K365" s="37" t="s">
        <v>42</v>
      </c>
      <c r="L365" s="39">
        <v>11056.61</v>
      </c>
      <c r="M365" s="39"/>
      <c r="N365" s="40"/>
      <c r="O365" s="39">
        <v>11056.61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16"/>
        <v>13236.253755728383</v>
      </c>
      <c r="W365" s="159">
        <v>1.2</v>
      </c>
      <c r="X365" s="158">
        <f t="shared" si="17"/>
        <v>15883.504506874058</v>
      </c>
      <c r="Y365" s="181">
        <f t="shared" si="18"/>
        <v>4.1809698622990412</v>
      </c>
      <c r="Z365" s="1"/>
      <c r="BP365" s="33"/>
      <c r="BQ365" s="41" t="s">
        <v>2996</v>
      </c>
    </row>
    <row r="366" spans="1:69" s="3" customFormat="1" ht="67.5" x14ac:dyDescent="0.25">
      <c r="A366" s="35" t="s">
        <v>660</v>
      </c>
      <c r="B366" s="36" t="s">
        <v>1493</v>
      </c>
      <c r="C366" s="316" t="s">
        <v>1494</v>
      </c>
      <c r="D366" s="316"/>
      <c r="E366" s="316"/>
      <c r="F366" s="205" t="s">
        <v>174</v>
      </c>
      <c r="G366" s="56">
        <v>0.78</v>
      </c>
      <c r="H366" s="39" t="s">
        <v>1495</v>
      </c>
      <c r="I366" s="39" t="s">
        <v>421</v>
      </c>
      <c r="J366" s="39">
        <v>67.47</v>
      </c>
      <c r="K366" s="37" t="s">
        <v>42</v>
      </c>
      <c r="L366" s="39">
        <v>10351.16</v>
      </c>
      <c r="M366" s="39">
        <v>8374.98</v>
      </c>
      <c r="N366" s="40" t="s">
        <v>3433</v>
      </c>
      <c r="O366" s="39">
        <v>450.48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16"/>
        <v>539.28533175001382</v>
      </c>
      <c r="W366" s="159">
        <v>1.2</v>
      </c>
      <c r="X366" s="158">
        <f t="shared" si="17"/>
        <v>647.14239810001652</v>
      </c>
      <c r="Y366" s="181">
        <f t="shared" si="18"/>
        <v>829.66974115386734</v>
      </c>
      <c r="Z366" s="1"/>
      <c r="BP366" s="33"/>
      <c r="BQ366" s="41" t="s">
        <v>1494</v>
      </c>
    </row>
    <row r="367" spans="1:69" s="3" customFormat="1" ht="18.75" x14ac:dyDescent="0.25">
      <c r="A367" s="42"/>
      <c r="B367" s="43"/>
      <c r="C367" s="44" t="s">
        <v>2470</v>
      </c>
      <c r="D367" s="45"/>
      <c r="E367" s="45"/>
      <c r="F367" s="206"/>
      <c r="G367" s="45"/>
      <c r="H367" s="45"/>
      <c r="I367" s="45"/>
      <c r="J367" s="45"/>
      <c r="K367" s="45"/>
      <c r="L367" s="45"/>
      <c r="M367" s="45"/>
      <c r="N367" s="45"/>
      <c r="O367" s="46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69" s="3" customFormat="1" ht="18.75" x14ac:dyDescent="0.25">
      <c r="A368" s="47"/>
      <c r="B368" s="48"/>
      <c r="C368" s="48"/>
      <c r="D368" s="48"/>
      <c r="E368" s="49" t="s">
        <v>3434</v>
      </c>
      <c r="F368" s="207"/>
      <c r="G368" s="50"/>
      <c r="H368" s="51"/>
      <c r="I368" s="17"/>
      <c r="J368" s="17"/>
      <c r="K368" s="17"/>
      <c r="L368" s="52">
        <v>8128.63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</row>
    <row r="369" spans="1:69" s="3" customFormat="1" ht="18.75" x14ac:dyDescent="0.25">
      <c r="A369" s="47"/>
      <c r="B369" s="48"/>
      <c r="C369" s="48"/>
      <c r="D369" s="48"/>
      <c r="E369" s="49" t="s">
        <v>3435</v>
      </c>
      <c r="F369" s="207"/>
      <c r="G369" s="50"/>
      <c r="H369" s="51"/>
      <c r="I369" s="17"/>
      <c r="J369" s="17"/>
      <c r="K369" s="17"/>
      <c r="L369" s="52">
        <v>4273.82</v>
      </c>
      <c r="M369" s="53"/>
      <c r="N369" s="53"/>
      <c r="O369" s="54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BP369" s="33"/>
      <c r="BQ369" s="41"/>
    </row>
    <row r="370" spans="1:69" s="3" customFormat="1" ht="18.75" x14ac:dyDescent="0.25">
      <c r="A370" s="47"/>
      <c r="B370" s="48"/>
      <c r="C370" s="48"/>
      <c r="D370" s="48"/>
      <c r="E370" s="49" t="s">
        <v>47</v>
      </c>
      <c r="F370" s="207"/>
      <c r="G370" s="50"/>
      <c r="H370" s="51"/>
      <c r="I370" s="17"/>
      <c r="J370" s="17"/>
      <c r="K370" s="17"/>
      <c r="L370" s="52">
        <v>22753.61</v>
      </c>
      <c r="M370" s="53"/>
      <c r="N370" s="53"/>
      <c r="O370" s="54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</row>
    <row r="371" spans="1:69" s="3" customFormat="1" ht="67.5" x14ac:dyDescent="0.25">
      <c r="A371" s="35" t="s">
        <v>662</v>
      </c>
      <c r="B371" s="36" t="s">
        <v>3006</v>
      </c>
      <c r="C371" s="316" t="s">
        <v>2804</v>
      </c>
      <c r="D371" s="316"/>
      <c r="E371" s="316"/>
      <c r="F371" s="205" t="s">
        <v>437</v>
      </c>
      <c r="G371" s="55">
        <v>78</v>
      </c>
      <c r="H371" s="39">
        <v>1427.76</v>
      </c>
      <c r="I371" s="39"/>
      <c r="J371" s="39">
        <v>1427.76</v>
      </c>
      <c r="K371" s="37" t="s">
        <v>42</v>
      </c>
      <c r="L371" s="39">
        <v>953286.8</v>
      </c>
      <c r="M371" s="39"/>
      <c r="N371" s="40"/>
      <c r="O371" s="39">
        <v>953286.8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6"/>
        <v>1141212.9022174329</v>
      </c>
      <c r="W371" s="159">
        <v>1.2</v>
      </c>
      <c r="X371" s="158">
        <f t="shared" si="17"/>
        <v>1369455.4826609194</v>
      </c>
      <c r="Y371" s="181">
        <f t="shared" si="18"/>
        <v>17557.121572575888</v>
      </c>
      <c r="Z371" s="1"/>
      <c r="BP371" s="33"/>
      <c r="BQ371" s="41" t="s">
        <v>2804</v>
      </c>
    </row>
    <row r="372" spans="1:69" s="3" customFormat="1" ht="67.5" x14ac:dyDescent="0.25">
      <c r="A372" s="35" t="s">
        <v>669</v>
      </c>
      <c r="B372" s="36" t="s">
        <v>1582</v>
      </c>
      <c r="C372" s="316" t="s">
        <v>3062</v>
      </c>
      <c r="D372" s="316"/>
      <c r="E372" s="316"/>
      <c r="F372" s="205" t="s">
        <v>437</v>
      </c>
      <c r="G372" s="55">
        <v>156</v>
      </c>
      <c r="H372" s="39">
        <v>70.91</v>
      </c>
      <c r="I372" s="39"/>
      <c r="J372" s="39">
        <v>70.91</v>
      </c>
      <c r="K372" s="37" t="s">
        <v>42</v>
      </c>
      <c r="L372" s="39">
        <v>94690.38</v>
      </c>
      <c r="M372" s="39"/>
      <c r="N372" s="40"/>
      <c r="O372" s="39">
        <v>94690.38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6"/>
        <v>113357.15901224222</v>
      </c>
      <c r="W372" s="159">
        <v>1.2</v>
      </c>
      <c r="X372" s="158">
        <f t="shared" si="17"/>
        <v>136028.59081469066</v>
      </c>
      <c r="Y372" s="181">
        <f t="shared" si="18"/>
        <v>871.97814624801708</v>
      </c>
      <c r="Z372" s="1"/>
      <c r="BP372" s="33"/>
      <c r="BQ372" s="41" t="s">
        <v>3062</v>
      </c>
    </row>
    <row r="373" spans="1:69" s="3" customFormat="1" ht="67.5" x14ac:dyDescent="0.25">
      <c r="A373" s="35" t="s">
        <v>671</v>
      </c>
      <c r="B373" s="36" t="s">
        <v>1542</v>
      </c>
      <c r="C373" s="316" t="s">
        <v>1652</v>
      </c>
      <c r="D373" s="316"/>
      <c r="E373" s="316"/>
      <c r="F373" s="205" t="s">
        <v>437</v>
      </c>
      <c r="G373" s="55">
        <v>312</v>
      </c>
      <c r="H373" s="39">
        <v>318.12</v>
      </c>
      <c r="I373" s="39"/>
      <c r="J373" s="39">
        <v>318.12</v>
      </c>
      <c r="K373" s="37" t="s">
        <v>42</v>
      </c>
      <c r="L373" s="39">
        <v>849609.45</v>
      </c>
      <c r="M373" s="39"/>
      <c r="N373" s="40"/>
      <c r="O373" s="39">
        <v>849609.45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6"/>
        <v>1017097.1277330775</v>
      </c>
      <c r="W373" s="159">
        <v>1.2</v>
      </c>
      <c r="X373" s="158">
        <f t="shared" si="17"/>
        <v>1220516.553279693</v>
      </c>
      <c r="Y373" s="181">
        <f t="shared" si="18"/>
        <v>3911.9120297426057</v>
      </c>
      <c r="Z373" s="1"/>
      <c r="BP373" s="33"/>
      <c r="BQ373" s="41" t="s">
        <v>1652</v>
      </c>
    </row>
    <row r="374" spans="1:69" s="3" customFormat="1" ht="67.5" x14ac:dyDescent="0.25">
      <c r="A374" s="35" t="s">
        <v>674</v>
      </c>
      <c r="B374" s="36" t="s">
        <v>1567</v>
      </c>
      <c r="C374" s="316" t="s">
        <v>3063</v>
      </c>
      <c r="D374" s="316"/>
      <c r="E374" s="316"/>
      <c r="F374" s="205" t="s">
        <v>437</v>
      </c>
      <c r="G374" s="55">
        <v>312</v>
      </c>
      <c r="H374" s="39">
        <v>24.44</v>
      </c>
      <c r="I374" s="39"/>
      <c r="J374" s="39">
        <v>24.44</v>
      </c>
      <c r="K374" s="37" t="s">
        <v>42</v>
      </c>
      <c r="L374" s="39">
        <v>65272.4</v>
      </c>
      <c r="M374" s="39"/>
      <c r="N374" s="40"/>
      <c r="O374" s="39">
        <v>65272.4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6"/>
        <v>78139.868336262662</v>
      </c>
      <c r="W374" s="159">
        <v>1.2</v>
      </c>
      <c r="X374" s="158">
        <f t="shared" si="17"/>
        <v>93767.842003515194</v>
      </c>
      <c r="Y374" s="181">
        <f t="shared" si="18"/>
        <v>300.53795513947176</v>
      </c>
      <c r="Z374" s="1"/>
      <c r="BP374" s="33"/>
      <c r="BQ374" s="41" t="s">
        <v>3063</v>
      </c>
    </row>
    <row r="375" spans="1:69" s="3" customFormat="1" ht="67.5" x14ac:dyDescent="0.25">
      <c r="A375" s="35" t="s">
        <v>683</v>
      </c>
      <c r="B375" s="36" t="s">
        <v>1544</v>
      </c>
      <c r="C375" s="316" t="s">
        <v>1588</v>
      </c>
      <c r="D375" s="316"/>
      <c r="E375" s="316"/>
      <c r="F375" s="205" t="s">
        <v>437</v>
      </c>
      <c r="G375" s="55">
        <v>624</v>
      </c>
      <c r="H375" s="39">
        <v>85.17</v>
      </c>
      <c r="I375" s="39"/>
      <c r="J375" s="39">
        <v>85.17</v>
      </c>
      <c r="K375" s="37" t="s">
        <v>42</v>
      </c>
      <c r="L375" s="39">
        <v>454930.44</v>
      </c>
      <c r="M375" s="39"/>
      <c r="N375" s="40"/>
      <c r="O375" s="39">
        <v>454930.44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6"/>
        <v>544613.10881410888</v>
      </c>
      <c r="W375" s="159">
        <v>1.2</v>
      </c>
      <c r="X375" s="158">
        <f t="shared" si="17"/>
        <v>653535.73057693068</v>
      </c>
      <c r="Y375" s="181">
        <f t="shared" si="18"/>
        <v>1047.3329015655941</v>
      </c>
      <c r="Z375" s="1"/>
      <c r="BP375" s="33"/>
      <c r="BQ375" s="41" t="s">
        <v>1588</v>
      </c>
    </row>
    <row r="376" spans="1:69" s="3" customFormat="1" ht="67.5" x14ac:dyDescent="0.25">
      <c r="A376" s="35" t="s">
        <v>685</v>
      </c>
      <c r="B376" s="36" t="s">
        <v>1546</v>
      </c>
      <c r="C376" s="316" t="s">
        <v>2806</v>
      </c>
      <c r="D376" s="316"/>
      <c r="E376" s="316"/>
      <c r="F376" s="205" t="s">
        <v>437</v>
      </c>
      <c r="G376" s="55">
        <v>312</v>
      </c>
      <c r="H376" s="39">
        <v>2.63</v>
      </c>
      <c r="I376" s="39"/>
      <c r="J376" s="39">
        <v>2.63</v>
      </c>
      <c r="K376" s="37" t="s">
        <v>42</v>
      </c>
      <c r="L376" s="39">
        <v>7023.99</v>
      </c>
      <c r="M376" s="39"/>
      <c r="N376" s="40"/>
      <c r="O376" s="39">
        <v>7023.99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6"/>
        <v>8408.6635974045003</v>
      </c>
      <c r="W376" s="159">
        <v>1.2</v>
      </c>
      <c r="X376" s="158">
        <f t="shared" si="17"/>
        <v>10090.396316885401</v>
      </c>
      <c r="Y376" s="181">
        <f t="shared" si="18"/>
        <v>32.341013836171157</v>
      </c>
      <c r="Z376" s="1"/>
      <c r="BP376" s="33"/>
      <c r="BQ376" s="41" t="s">
        <v>2806</v>
      </c>
    </row>
    <row r="377" spans="1:69" s="3" customFormat="1" ht="67.5" x14ac:dyDescent="0.25">
      <c r="A377" s="35" t="s">
        <v>688</v>
      </c>
      <c r="B377" s="36" t="s">
        <v>1632</v>
      </c>
      <c r="C377" s="316" t="s">
        <v>3061</v>
      </c>
      <c r="D377" s="316"/>
      <c r="E377" s="316"/>
      <c r="F377" s="205" t="s">
        <v>437</v>
      </c>
      <c r="G377" s="55">
        <v>25</v>
      </c>
      <c r="H377" s="39">
        <v>1341.71</v>
      </c>
      <c r="I377" s="39"/>
      <c r="J377" s="39">
        <v>1341.71</v>
      </c>
      <c r="K377" s="37" t="s">
        <v>42</v>
      </c>
      <c r="L377" s="39">
        <v>287125.94</v>
      </c>
      <c r="M377" s="39"/>
      <c r="N377" s="40"/>
      <c r="O377" s="39">
        <v>287125.94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6"/>
        <v>343728.48474279558</v>
      </c>
      <c r="W377" s="159">
        <v>1.2</v>
      </c>
      <c r="X377" s="158">
        <f t="shared" si="17"/>
        <v>412474.18169135466</v>
      </c>
      <c r="Y377" s="181">
        <f t="shared" si="18"/>
        <v>16498.967267654185</v>
      </c>
      <c r="Z377" s="1"/>
      <c r="BP377" s="33"/>
      <c r="BQ377" s="41" t="s">
        <v>3061</v>
      </c>
    </row>
    <row r="378" spans="1:69" s="3" customFormat="1" ht="67.5" x14ac:dyDescent="0.25">
      <c r="A378" s="35" t="s">
        <v>690</v>
      </c>
      <c r="B378" s="36" t="s">
        <v>1507</v>
      </c>
      <c r="C378" s="316" t="s">
        <v>3436</v>
      </c>
      <c r="D378" s="316"/>
      <c r="E378" s="316"/>
      <c r="F378" s="205" t="s">
        <v>437</v>
      </c>
      <c r="G378" s="55">
        <v>100</v>
      </c>
      <c r="H378" s="39">
        <v>128.13</v>
      </c>
      <c r="I378" s="39"/>
      <c r="J378" s="39">
        <v>128.13</v>
      </c>
      <c r="K378" s="37" t="s">
        <v>42</v>
      </c>
      <c r="L378" s="39">
        <v>109679.28</v>
      </c>
      <c r="M378" s="39"/>
      <c r="N378" s="40"/>
      <c r="O378" s="39">
        <v>109679.28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6"/>
        <v>131300.8943813325</v>
      </c>
      <c r="W378" s="159">
        <v>1.2</v>
      </c>
      <c r="X378" s="158">
        <f t="shared" si="17"/>
        <v>157561.073257599</v>
      </c>
      <c r="Y378" s="181">
        <f t="shared" si="18"/>
        <v>1575.6107325759899</v>
      </c>
      <c r="Z378" s="1"/>
      <c r="BP378" s="33"/>
      <c r="BQ378" s="41" t="s">
        <v>3436</v>
      </c>
    </row>
    <row r="379" spans="1:69" s="3" customFormat="1" ht="67.5" x14ac:dyDescent="0.25">
      <c r="A379" s="35" t="s">
        <v>695</v>
      </c>
      <c r="B379" s="36" t="s">
        <v>1542</v>
      </c>
      <c r="C379" s="316" t="s">
        <v>1652</v>
      </c>
      <c r="D379" s="316"/>
      <c r="E379" s="316"/>
      <c r="F379" s="205" t="s">
        <v>437</v>
      </c>
      <c r="G379" s="55">
        <v>50</v>
      </c>
      <c r="H379" s="39">
        <v>318.12</v>
      </c>
      <c r="I379" s="39"/>
      <c r="J379" s="39">
        <v>318.12</v>
      </c>
      <c r="K379" s="37" t="s">
        <v>42</v>
      </c>
      <c r="L379" s="39">
        <v>136155.35999999999</v>
      </c>
      <c r="M379" s="39"/>
      <c r="N379" s="40"/>
      <c r="O379" s="39">
        <v>136155.35999999999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6"/>
        <v>162996.33388195382</v>
      </c>
      <c r="W379" s="159">
        <v>1.2</v>
      </c>
      <c r="X379" s="158">
        <f t="shared" si="17"/>
        <v>195595.60065834457</v>
      </c>
      <c r="Y379" s="181">
        <f t="shared" si="18"/>
        <v>3911.9120131668915</v>
      </c>
      <c r="Z379" s="1"/>
      <c r="BP379" s="33"/>
      <c r="BQ379" s="41" t="s">
        <v>1652</v>
      </c>
    </row>
    <row r="380" spans="1:69" s="3" customFormat="1" ht="67.5" x14ac:dyDescent="0.25">
      <c r="A380" s="35" t="s">
        <v>698</v>
      </c>
      <c r="B380" s="36" t="s">
        <v>1544</v>
      </c>
      <c r="C380" s="316" t="s">
        <v>1588</v>
      </c>
      <c r="D380" s="316"/>
      <c r="E380" s="316"/>
      <c r="F380" s="205" t="s">
        <v>437</v>
      </c>
      <c r="G380" s="55">
        <v>50</v>
      </c>
      <c r="H380" s="39">
        <v>85.17</v>
      </c>
      <c r="I380" s="39"/>
      <c r="J380" s="39">
        <v>85.17</v>
      </c>
      <c r="K380" s="37" t="s">
        <v>42</v>
      </c>
      <c r="L380" s="39">
        <v>36452.76</v>
      </c>
      <c r="M380" s="39"/>
      <c r="N380" s="40"/>
      <c r="O380" s="39">
        <v>36452.76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6"/>
        <v>43638.871359002915</v>
      </c>
      <c r="W380" s="159">
        <v>1.2</v>
      </c>
      <c r="X380" s="158">
        <f t="shared" si="17"/>
        <v>52366.645630803498</v>
      </c>
      <c r="Y380" s="181">
        <f t="shared" si="18"/>
        <v>1047.33291261607</v>
      </c>
      <c r="Z380" s="1"/>
      <c r="BP380" s="33"/>
      <c r="BQ380" s="41" t="s">
        <v>1588</v>
      </c>
    </row>
    <row r="381" spans="1:69" s="3" customFormat="1" ht="67.5" x14ac:dyDescent="0.25">
      <c r="A381" s="35" t="s">
        <v>700</v>
      </c>
      <c r="B381" s="36" t="s">
        <v>1493</v>
      </c>
      <c r="C381" s="316" t="s">
        <v>1494</v>
      </c>
      <c r="D381" s="316"/>
      <c r="E381" s="316"/>
      <c r="F381" s="205" t="s">
        <v>174</v>
      </c>
      <c r="G381" s="38">
        <v>1.8</v>
      </c>
      <c r="H381" s="39" t="s">
        <v>1495</v>
      </c>
      <c r="I381" s="39" t="s">
        <v>421</v>
      </c>
      <c r="J381" s="39">
        <v>67.47</v>
      </c>
      <c r="K381" s="37" t="s">
        <v>42</v>
      </c>
      <c r="L381" s="39">
        <v>23887.31</v>
      </c>
      <c r="M381" s="39">
        <v>19326.88</v>
      </c>
      <c r="N381" s="40" t="s">
        <v>3437</v>
      </c>
      <c r="O381" s="39">
        <v>1039.58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6"/>
        <v>1244.517503952849</v>
      </c>
      <c r="W381" s="159">
        <v>1.2</v>
      </c>
      <c r="X381" s="158">
        <f t="shared" si="17"/>
        <v>1493.4210047434187</v>
      </c>
      <c r="Y381" s="181">
        <f t="shared" si="18"/>
        <v>829.67833596856599</v>
      </c>
      <c r="Z381" s="1"/>
      <c r="BP381" s="33"/>
      <c r="BQ381" s="41" t="s">
        <v>1494</v>
      </c>
    </row>
    <row r="382" spans="1:69" s="3" customFormat="1" ht="18.75" x14ac:dyDescent="0.25">
      <c r="A382" s="42"/>
      <c r="B382" s="43"/>
      <c r="C382" s="44" t="s">
        <v>785</v>
      </c>
      <c r="D382" s="45"/>
      <c r="E382" s="45"/>
      <c r="F382" s="206"/>
      <c r="G382" s="45"/>
      <c r="H382" s="45"/>
      <c r="I382" s="45"/>
      <c r="J382" s="45"/>
      <c r="K382" s="45"/>
      <c r="L382" s="45"/>
      <c r="M382" s="45"/>
      <c r="N382" s="45"/>
      <c r="O382" s="46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41"/>
    </row>
    <row r="383" spans="1:69" s="3" customFormat="1" ht="18.75" x14ac:dyDescent="0.25">
      <c r="A383" s="47"/>
      <c r="B383" s="48"/>
      <c r="C383" s="48"/>
      <c r="D383" s="48"/>
      <c r="E383" s="49" t="s">
        <v>3438</v>
      </c>
      <c r="F383" s="207"/>
      <c r="G383" s="50"/>
      <c r="H383" s="51"/>
      <c r="I383" s="17"/>
      <c r="J383" s="17"/>
      <c r="K383" s="17"/>
      <c r="L383" s="52">
        <v>18758.38</v>
      </c>
      <c r="M383" s="53"/>
      <c r="N383" s="53"/>
      <c r="O383" s="54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P383" s="33"/>
      <c r="BQ383" s="41"/>
    </row>
    <row r="384" spans="1:69" s="3" customFormat="1" ht="18.75" x14ac:dyDescent="0.25">
      <c r="A384" s="47"/>
      <c r="B384" s="48"/>
      <c r="C384" s="48"/>
      <c r="D384" s="48"/>
      <c r="E384" s="49" t="s">
        <v>3439</v>
      </c>
      <c r="F384" s="207"/>
      <c r="G384" s="50"/>
      <c r="H384" s="51"/>
      <c r="I384" s="17"/>
      <c r="J384" s="17"/>
      <c r="K384" s="17"/>
      <c r="L384" s="52">
        <v>9862.66</v>
      </c>
      <c r="M384" s="53"/>
      <c r="N384" s="53"/>
      <c r="O384" s="54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P384" s="33"/>
      <c r="BQ384" s="41"/>
    </row>
    <row r="385" spans="1:69" s="3" customFormat="1" ht="18.75" x14ac:dyDescent="0.25">
      <c r="A385" s="47"/>
      <c r="B385" s="48"/>
      <c r="C385" s="48"/>
      <c r="D385" s="48"/>
      <c r="E385" s="49" t="s">
        <v>47</v>
      </c>
      <c r="F385" s="207"/>
      <c r="G385" s="50"/>
      <c r="H385" s="51"/>
      <c r="I385" s="17"/>
      <c r="J385" s="17"/>
      <c r="K385" s="17"/>
      <c r="L385" s="52">
        <v>52508.35</v>
      </c>
      <c r="M385" s="53"/>
      <c r="N385" s="53"/>
      <c r="O385" s="54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P385" s="33"/>
      <c r="BQ385" s="41"/>
    </row>
    <row r="386" spans="1:69" s="3" customFormat="1" ht="67.5" x14ac:dyDescent="0.25">
      <c r="A386" s="35" t="s">
        <v>702</v>
      </c>
      <c r="B386" s="36" t="s">
        <v>3006</v>
      </c>
      <c r="C386" s="316" t="s">
        <v>3440</v>
      </c>
      <c r="D386" s="316"/>
      <c r="E386" s="316"/>
      <c r="F386" s="205" t="s">
        <v>437</v>
      </c>
      <c r="G386" s="55">
        <v>180</v>
      </c>
      <c r="H386" s="39">
        <v>249.34</v>
      </c>
      <c r="I386" s="39"/>
      <c r="J386" s="39">
        <v>249.34</v>
      </c>
      <c r="K386" s="37" t="s">
        <v>42</v>
      </c>
      <c r="L386" s="39">
        <v>384183.07</v>
      </c>
      <c r="M386" s="39"/>
      <c r="N386" s="40"/>
      <c r="O386" s="39">
        <v>384183.07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6"/>
        <v>459918.96279011009</v>
      </c>
      <c r="W386" s="159">
        <v>1.2</v>
      </c>
      <c r="X386" s="158">
        <f t="shared" si="17"/>
        <v>551902.75534813211</v>
      </c>
      <c r="Y386" s="181">
        <f t="shared" si="18"/>
        <v>3066.1264186007338</v>
      </c>
      <c r="Z386" s="1"/>
      <c r="BP386" s="33"/>
      <c r="BQ386" s="41" t="s">
        <v>3440</v>
      </c>
    </row>
    <row r="387" spans="1:69" s="3" customFormat="1" ht="67.5" x14ac:dyDescent="0.25">
      <c r="A387" s="35" t="s">
        <v>705</v>
      </c>
      <c r="B387" s="36" t="s">
        <v>3441</v>
      </c>
      <c r="C387" s="316" t="s">
        <v>3442</v>
      </c>
      <c r="D387" s="316"/>
      <c r="E387" s="316"/>
      <c r="F387" s="205" t="s">
        <v>437</v>
      </c>
      <c r="G387" s="55">
        <v>90</v>
      </c>
      <c r="H387" s="39">
        <v>374.81</v>
      </c>
      <c r="I387" s="39"/>
      <c r="J387" s="39">
        <v>374.81</v>
      </c>
      <c r="K387" s="37" t="s">
        <v>42</v>
      </c>
      <c r="L387" s="39">
        <v>288753.62</v>
      </c>
      <c r="M387" s="39"/>
      <c r="N387" s="40"/>
      <c r="O387" s="39">
        <v>288753.62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6"/>
        <v>345677.03728404688</v>
      </c>
      <c r="W387" s="159">
        <v>1.2</v>
      </c>
      <c r="X387" s="158">
        <f t="shared" si="17"/>
        <v>414812.44474085624</v>
      </c>
      <c r="Y387" s="181">
        <f t="shared" si="18"/>
        <v>4609.027163787292</v>
      </c>
      <c r="Z387" s="1"/>
      <c r="BP387" s="33"/>
      <c r="BQ387" s="41" t="s">
        <v>3442</v>
      </c>
    </row>
    <row r="388" spans="1:69" s="3" customFormat="1" ht="67.5" x14ac:dyDescent="0.25">
      <c r="A388" s="35" t="s">
        <v>707</v>
      </c>
      <c r="B388" s="36" t="s">
        <v>3409</v>
      </c>
      <c r="C388" s="316" t="s">
        <v>3443</v>
      </c>
      <c r="D388" s="316"/>
      <c r="E388" s="316"/>
      <c r="F388" s="205" t="s">
        <v>437</v>
      </c>
      <c r="G388" s="55">
        <v>135</v>
      </c>
      <c r="H388" s="39">
        <v>274.45999999999998</v>
      </c>
      <c r="I388" s="39"/>
      <c r="J388" s="39">
        <v>274.45999999999998</v>
      </c>
      <c r="K388" s="37" t="s">
        <v>42</v>
      </c>
      <c r="L388" s="39">
        <v>317165.98</v>
      </c>
      <c r="M388" s="39"/>
      <c r="N388" s="40"/>
      <c r="O388" s="39">
        <v>317165.98</v>
      </c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>
        <f t="shared" si="16"/>
        <v>379690.46515742817</v>
      </c>
      <c r="W388" s="159">
        <v>1.2</v>
      </c>
      <c r="X388" s="158">
        <f t="shared" si="17"/>
        <v>455628.5581889138</v>
      </c>
      <c r="Y388" s="181">
        <f t="shared" si="18"/>
        <v>3375.026356954917</v>
      </c>
      <c r="Z388" s="1"/>
      <c r="BP388" s="33"/>
      <c r="BQ388" s="41" t="s">
        <v>3443</v>
      </c>
    </row>
    <row r="389" spans="1:69" s="3" customFormat="1" ht="67.5" x14ac:dyDescent="0.25">
      <c r="A389" s="35" t="s">
        <v>710</v>
      </c>
      <c r="B389" s="36" t="s">
        <v>1544</v>
      </c>
      <c r="C389" s="316" t="s">
        <v>1588</v>
      </c>
      <c r="D389" s="316"/>
      <c r="E389" s="316"/>
      <c r="F389" s="205" t="s">
        <v>437</v>
      </c>
      <c r="G389" s="55">
        <v>1100</v>
      </c>
      <c r="H389" s="39">
        <v>85.17</v>
      </c>
      <c r="I389" s="39"/>
      <c r="J389" s="39">
        <v>85.17</v>
      </c>
      <c r="K389" s="37" t="s">
        <v>42</v>
      </c>
      <c r="L389" s="39">
        <v>801960.72</v>
      </c>
      <c r="M389" s="39"/>
      <c r="N389" s="40"/>
      <c r="O389" s="39">
        <v>801960.72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6"/>
        <v>960055.16989806411</v>
      </c>
      <c r="W389" s="159">
        <v>1.2</v>
      </c>
      <c r="X389" s="158">
        <f t="shared" si="17"/>
        <v>1152066.203877677</v>
      </c>
      <c r="Y389" s="181">
        <f t="shared" si="18"/>
        <v>1047.33291261607</v>
      </c>
      <c r="Z389" s="1"/>
      <c r="BP389" s="33"/>
      <c r="BQ389" s="41" t="s">
        <v>1588</v>
      </c>
    </row>
    <row r="390" spans="1:69" s="3" customFormat="1" ht="67.5" x14ac:dyDescent="0.25">
      <c r="A390" s="35" t="s">
        <v>713</v>
      </c>
      <c r="B390" s="36" t="s">
        <v>1535</v>
      </c>
      <c r="C390" s="316" t="s">
        <v>3444</v>
      </c>
      <c r="D390" s="316"/>
      <c r="E390" s="316"/>
      <c r="F390" s="205" t="s">
        <v>437</v>
      </c>
      <c r="G390" s="55">
        <v>360</v>
      </c>
      <c r="H390" s="39">
        <v>116.71</v>
      </c>
      <c r="I390" s="39"/>
      <c r="J390" s="39">
        <v>116.71</v>
      </c>
      <c r="K390" s="37" t="s">
        <v>42</v>
      </c>
      <c r="L390" s="39">
        <v>359653.54</v>
      </c>
      <c r="M390" s="39"/>
      <c r="N390" s="40"/>
      <c r="O390" s="39">
        <v>359653.54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16"/>
        <v>430553.80623771722</v>
      </c>
      <c r="W390" s="159">
        <v>1.2</v>
      </c>
      <c r="X390" s="158">
        <f t="shared" si="17"/>
        <v>516664.56748526066</v>
      </c>
      <c r="Y390" s="181">
        <f t="shared" si="18"/>
        <v>1435.1793541257241</v>
      </c>
      <c r="Z390" s="1"/>
      <c r="BP390" s="33"/>
      <c r="BQ390" s="41" t="s">
        <v>3444</v>
      </c>
    </row>
    <row r="391" spans="1:69" s="3" customFormat="1" ht="67.5" x14ac:dyDescent="0.25">
      <c r="A391" s="35" t="s">
        <v>1638</v>
      </c>
      <c r="B391" s="36" t="s">
        <v>1493</v>
      </c>
      <c r="C391" s="316" t="s">
        <v>1494</v>
      </c>
      <c r="D391" s="316"/>
      <c r="E391" s="316"/>
      <c r="F391" s="205" t="s">
        <v>174</v>
      </c>
      <c r="G391" s="56">
        <v>0.25</v>
      </c>
      <c r="H391" s="39" t="s">
        <v>1495</v>
      </c>
      <c r="I391" s="39" t="s">
        <v>421</v>
      </c>
      <c r="J391" s="39">
        <v>67.47</v>
      </c>
      <c r="K391" s="37" t="s">
        <v>42</v>
      </c>
      <c r="L391" s="39">
        <v>3317.69</v>
      </c>
      <c r="M391" s="39">
        <v>2684.29</v>
      </c>
      <c r="N391" s="40" t="s">
        <v>3445</v>
      </c>
      <c r="O391" s="39">
        <v>144.38999999999999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16"/>
        <v>172.85430885141295</v>
      </c>
      <c r="W391" s="159">
        <v>1.2</v>
      </c>
      <c r="X391" s="158">
        <f t="shared" si="17"/>
        <v>207.42517062169554</v>
      </c>
      <c r="Y391" s="181">
        <f t="shared" si="18"/>
        <v>829.70068248678217</v>
      </c>
      <c r="Z391" s="1"/>
      <c r="BP391" s="33"/>
      <c r="BQ391" s="41" t="s">
        <v>1494</v>
      </c>
    </row>
    <row r="392" spans="1:69" s="3" customFormat="1" ht="18.75" x14ac:dyDescent="0.25">
      <c r="A392" s="42"/>
      <c r="B392" s="43"/>
      <c r="C392" s="44" t="s">
        <v>804</v>
      </c>
      <c r="D392" s="45"/>
      <c r="E392" s="45"/>
      <c r="F392" s="206"/>
      <c r="G392" s="45"/>
      <c r="H392" s="45"/>
      <c r="I392" s="45"/>
      <c r="J392" s="45"/>
      <c r="K392" s="45"/>
      <c r="L392" s="45"/>
      <c r="M392" s="45"/>
      <c r="N392" s="45"/>
      <c r="O392" s="46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41"/>
    </row>
    <row r="393" spans="1:69" s="3" customFormat="1" ht="18.75" x14ac:dyDescent="0.25">
      <c r="A393" s="47"/>
      <c r="B393" s="48"/>
      <c r="C393" s="48"/>
      <c r="D393" s="48"/>
      <c r="E393" s="49" t="s">
        <v>3446</v>
      </c>
      <c r="F393" s="207"/>
      <c r="G393" s="50"/>
      <c r="H393" s="51"/>
      <c r="I393" s="17"/>
      <c r="J393" s="17"/>
      <c r="K393" s="17"/>
      <c r="L393" s="52">
        <v>2605.33</v>
      </c>
      <c r="M393" s="53"/>
      <c r="N393" s="53"/>
      <c r="O393" s="54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P393" s="33"/>
      <c r="BQ393" s="41"/>
    </row>
    <row r="394" spans="1:69" s="3" customFormat="1" ht="18.75" x14ac:dyDescent="0.25">
      <c r="A394" s="47"/>
      <c r="B394" s="48"/>
      <c r="C394" s="48"/>
      <c r="D394" s="48"/>
      <c r="E394" s="49" t="s">
        <v>3447</v>
      </c>
      <c r="F394" s="207"/>
      <c r="G394" s="50"/>
      <c r="H394" s="51"/>
      <c r="I394" s="17"/>
      <c r="J394" s="17"/>
      <c r="K394" s="17"/>
      <c r="L394" s="52">
        <v>1369.81</v>
      </c>
      <c r="M394" s="53"/>
      <c r="N394" s="53"/>
      <c r="O394" s="54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P394" s="33"/>
      <c r="BQ394" s="41"/>
    </row>
    <row r="395" spans="1:69" s="3" customFormat="1" ht="18.75" x14ac:dyDescent="0.25">
      <c r="A395" s="47"/>
      <c r="B395" s="48"/>
      <c r="C395" s="48"/>
      <c r="D395" s="48"/>
      <c r="E395" s="49" t="s">
        <v>47</v>
      </c>
      <c r="F395" s="207"/>
      <c r="G395" s="50"/>
      <c r="H395" s="51"/>
      <c r="I395" s="17"/>
      <c r="J395" s="17"/>
      <c r="K395" s="17"/>
      <c r="L395" s="52">
        <v>7292.83</v>
      </c>
      <c r="M395" s="53"/>
      <c r="N395" s="53"/>
      <c r="O395" s="54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P395" s="33"/>
      <c r="BQ395" s="41"/>
    </row>
    <row r="396" spans="1:69" s="3" customFormat="1" ht="67.5" x14ac:dyDescent="0.25">
      <c r="A396" s="35" t="s">
        <v>724</v>
      </c>
      <c r="B396" s="36" t="s">
        <v>3006</v>
      </c>
      <c r="C396" s="316" t="s">
        <v>3056</v>
      </c>
      <c r="D396" s="316"/>
      <c r="E396" s="316"/>
      <c r="F396" s="205" t="s">
        <v>437</v>
      </c>
      <c r="G396" s="55">
        <v>25</v>
      </c>
      <c r="H396" s="39">
        <v>620.67999999999995</v>
      </c>
      <c r="I396" s="39"/>
      <c r="J396" s="39">
        <v>620.67999999999995</v>
      </c>
      <c r="K396" s="37" t="s">
        <v>42</v>
      </c>
      <c r="L396" s="39">
        <v>132825.51999999999</v>
      </c>
      <c r="M396" s="39"/>
      <c r="N396" s="40"/>
      <c r="O396" s="39">
        <v>132825.51999999999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6"/>
        <v>159010.066191769</v>
      </c>
      <c r="W396" s="159">
        <v>1.2</v>
      </c>
      <c r="X396" s="158">
        <f t="shared" si="17"/>
        <v>190812.0794301228</v>
      </c>
      <c r="Y396" s="181">
        <f t="shared" si="18"/>
        <v>7632.483177204912</v>
      </c>
      <c r="Z396" s="1"/>
      <c r="BP396" s="33"/>
      <c r="BQ396" s="41" t="s">
        <v>3056</v>
      </c>
    </row>
    <row r="397" spans="1:69" s="3" customFormat="1" ht="67.5" x14ac:dyDescent="0.25">
      <c r="A397" s="35" t="s">
        <v>1640</v>
      </c>
      <c r="B397" s="36" t="s">
        <v>1582</v>
      </c>
      <c r="C397" s="316" t="s">
        <v>2524</v>
      </c>
      <c r="D397" s="316"/>
      <c r="E397" s="316"/>
      <c r="F397" s="205" t="s">
        <v>437</v>
      </c>
      <c r="G397" s="55">
        <v>50</v>
      </c>
      <c r="H397" s="39">
        <v>70.91</v>
      </c>
      <c r="I397" s="39"/>
      <c r="J397" s="39">
        <v>70.91</v>
      </c>
      <c r="K397" s="37" t="s">
        <v>42</v>
      </c>
      <c r="L397" s="39">
        <v>30349.48</v>
      </c>
      <c r="M397" s="39"/>
      <c r="N397" s="40"/>
      <c r="O397" s="39">
        <v>30349.48</v>
      </c>
      <c r="P397" s="154">
        <v>1.052</v>
      </c>
      <c r="Q397" s="154">
        <v>1.0209999999999999</v>
      </c>
      <c r="R397" s="154">
        <v>1.0349999999999999</v>
      </c>
      <c r="S397" s="154">
        <v>1.0249999999999999</v>
      </c>
      <c r="T397" s="154">
        <v>1.02</v>
      </c>
      <c r="U397" s="154">
        <v>1.03</v>
      </c>
      <c r="V397" s="172">
        <f t="shared" si="16"/>
        <v>36332.421839461036</v>
      </c>
      <c r="W397" s="159">
        <v>1.2</v>
      </c>
      <c r="X397" s="158">
        <f t="shared" si="17"/>
        <v>43598.90620735324</v>
      </c>
      <c r="Y397" s="181">
        <f t="shared" si="18"/>
        <v>871.97812414706482</v>
      </c>
      <c r="Z397" s="1"/>
      <c r="BP397" s="33"/>
      <c r="BQ397" s="41" t="s">
        <v>2524</v>
      </c>
    </row>
    <row r="398" spans="1:69" s="3" customFormat="1" ht="67.5" x14ac:dyDescent="0.25">
      <c r="A398" s="35" t="s">
        <v>1641</v>
      </c>
      <c r="B398" s="36" t="s">
        <v>1567</v>
      </c>
      <c r="C398" s="316" t="s">
        <v>3063</v>
      </c>
      <c r="D398" s="316"/>
      <c r="E398" s="316"/>
      <c r="F398" s="205" t="s">
        <v>437</v>
      </c>
      <c r="G398" s="55">
        <v>100</v>
      </c>
      <c r="H398" s="39">
        <v>24.44</v>
      </c>
      <c r="I398" s="39"/>
      <c r="J398" s="39">
        <v>24.44</v>
      </c>
      <c r="K398" s="37" t="s">
        <v>42</v>
      </c>
      <c r="L398" s="39">
        <v>20920.64</v>
      </c>
      <c r="M398" s="39"/>
      <c r="N398" s="40"/>
      <c r="O398" s="39">
        <v>20920.64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6"/>
        <v>25044.828367125308</v>
      </c>
      <c r="W398" s="159">
        <v>1.2</v>
      </c>
      <c r="X398" s="158">
        <f t="shared" si="17"/>
        <v>30053.794040550369</v>
      </c>
      <c r="Y398" s="181">
        <f t="shared" si="18"/>
        <v>300.53794040550366</v>
      </c>
      <c r="Z398" s="1"/>
      <c r="BP398" s="33"/>
      <c r="BQ398" s="41" t="s">
        <v>3063</v>
      </c>
    </row>
    <row r="399" spans="1:69" s="3" customFormat="1" ht="67.5" x14ac:dyDescent="0.25">
      <c r="A399" s="35" t="s">
        <v>736</v>
      </c>
      <c r="B399" s="36" t="s">
        <v>1544</v>
      </c>
      <c r="C399" s="316" t="s">
        <v>1588</v>
      </c>
      <c r="D399" s="316"/>
      <c r="E399" s="316"/>
      <c r="F399" s="205" t="s">
        <v>437</v>
      </c>
      <c r="G399" s="55">
        <v>100</v>
      </c>
      <c r="H399" s="39">
        <v>85.17</v>
      </c>
      <c r="I399" s="39"/>
      <c r="J399" s="39">
        <v>85.17</v>
      </c>
      <c r="K399" s="37" t="s">
        <v>42</v>
      </c>
      <c r="L399" s="39">
        <v>72905.52</v>
      </c>
      <c r="M399" s="39"/>
      <c r="N399" s="40"/>
      <c r="O399" s="39">
        <v>72905.52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6"/>
        <v>87277.742718005829</v>
      </c>
      <c r="W399" s="159">
        <v>1.2</v>
      </c>
      <c r="X399" s="158">
        <f t="shared" si="17"/>
        <v>104733.291261607</v>
      </c>
      <c r="Y399" s="181">
        <f t="shared" si="18"/>
        <v>1047.33291261607</v>
      </c>
      <c r="Z399" s="1"/>
      <c r="BP399" s="33"/>
      <c r="BQ399" s="41" t="s">
        <v>1588</v>
      </c>
    </row>
    <row r="400" spans="1:69" s="3" customFormat="1" ht="67.5" x14ac:dyDescent="0.25">
      <c r="A400" s="35" t="s">
        <v>746</v>
      </c>
      <c r="B400" s="36" t="s">
        <v>1546</v>
      </c>
      <c r="C400" s="316" t="s">
        <v>2806</v>
      </c>
      <c r="D400" s="316"/>
      <c r="E400" s="316"/>
      <c r="F400" s="205" t="s">
        <v>437</v>
      </c>
      <c r="G400" s="55">
        <v>100</v>
      </c>
      <c r="H400" s="39">
        <v>2.63</v>
      </c>
      <c r="I400" s="39"/>
      <c r="J400" s="39">
        <v>2.63</v>
      </c>
      <c r="K400" s="37" t="s">
        <v>42</v>
      </c>
      <c r="L400" s="39">
        <v>2251.2800000000002</v>
      </c>
      <c r="M400" s="39"/>
      <c r="N400" s="40"/>
      <c r="O400" s="39">
        <v>2251.2800000000002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6"/>
        <v>2695.085867657102</v>
      </c>
      <c r="W400" s="159">
        <v>1.2</v>
      </c>
      <c r="X400" s="158">
        <f t="shared" si="17"/>
        <v>3234.1030411885222</v>
      </c>
      <c r="Y400" s="181">
        <f t="shared" si="18"/>
        <v>32.341030411885221</v>
      </c>
      <c r="Z400" s="1"/>
      <c r="BP400" s="33"/>
      <c r="BQ400" s="41" t="s">
        <v>2806</v>
      </c>
    </row>
    <row r="401" spans="1:69" s="3" customFormat="1" ht="67.5" x14ac:dyDescent="0.25">
      <c r="A401" s="35" t="s">
        <v>1644</v>
      </c>
      <c r="B401" s="36" t="s">
        <v>1493</v>
      </c>
      <c r="C401" s="316" t="s">
        <v>1494</v>
      </c>
      <c r="D401" s="316"/>
      <c r="E401" s="316"/>
      <c r="F401" s="205" t="s">
        <v>174</v>
      </c>
      <c r="G401" s="56">
        <v>2.94</v>
      </c>
      <c r="H401" s="39" t="s">
        <v>1495</v>
      </c>
      <c r="I401" s="39" t="s">
        <v>421</v>
      </c>
      <c r="J401" s="39">
        <v>67.47</v>
      </c>
      <c r="K401" s="37" t="s">
        <v>42</v>
      </c>
      <c r="L401" s="39">
        <v>39015.949999999997</v>
      </c>
      <c r="M401" s="39">
        <v>31567.24</v>
      </c>
      <c r="N401" s="40" t="s">
        <v>3448</v>
      </c>
      <c r="O401" s="39">
        <v>1697.98</v>
      </c>
      <c r="P401" s="154">
        <v>1.052</v>
      </c>
      <c r="Q401" s="154">
        <v>1.0209999999999999</v>
      </c>
      <c r="R401" s="154">
        <v>1.0349999999999999</v>
      </c>
      <c r="S401" s="154">
        <v>1.0249999999999999</v>
      </c>
      <c r="T401" s="154">
        <v>1.02</v>
      </c>
      <c r="U401" s="154">
        <v>1.03</v>
      </c>
      <c r="V401" s="172">
        <f t="shared" si="16"/>
        <v>2032.7111250330504</v>
      </c>
      <c r="W401" s="159">
        <v>1.2</v>
      </c>
      <c r="X401" s="158">
        <f t="shared" si="17"/>
        <v>2439.2533500396603</v>
      </c>
      <c r="Y401" s="181">
        <f t="shared" si="18"/>
        <v>829.67801021757157</v>
      </c>
      <c r="Z401" s="1"/>
      <c r="BP401" s="33"/>
      <c r="BQ401" s="41" t="s">
        <v>1494</v>
      </c>
    </row>
    <row r="402" spans="1:69" s="3" customFormat="1" ht="18.75" x14ac:dyDescent="0.25">
      <c r="A402" s="42"/>
      <c r="B402" s="43"/>
      <c r="C402" s="44" t="s">
        <v>3449</v>
      </c>
      <c r="D402" s="45"/>
      <c r="E402" s="45"/>
      <c r="F402" s="206"/>
      <c r="G402" s="45"/>
      <c r="H402" s="45"/>
      <c r="I402" s="45"/>
      <c r="J402" s="45"/>
      <c r="K402" s="45"/>
      <c r="L402" s="45"/>
      <c r="M402" s="45"/>
      <c r="N402" s="45"/>
      <c r="O402" s="46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</row>
    <row r="403" spans="1:69" s="3" customFormat="1" ht="18.75" x14ac:dyDescent="0.25">
      <c r="A403" s="47"/>
      <c r="B403" s="48"/>
      <c r="C403" s="48"/>
      <c r="D403" s="48"/>
      <c r="E403" s="49" t="s">
        <v>3450</v>
      </c>
      <c r="F403" s="207"/>
      <c r="G403" s="50"/>
      <c r="H403" s="51"/>
      <c r="I403" s="17"/>
      <c r="J403" s="17"/>
      <c r="K403" s="17"/>
      <c r="L403" s="52">
        <v>30638.69</v>
      </c>
      <c r="M403" s="53"/>
      <c r="N403" s="53"/>
      <c r="O403" s="54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</row>
    <row r="404" spans="1:69" s="3" customFormat="1" ht="18.75" x14ac:dyDescent="0.25">
      <c r="A404" s="47"/>
      <c r="B404" s="48"/>
      <c r="C404" s="48"/>
      <c r="D404" s="48"/>
      <c r="E404" s="49" t="s">
        <v>3451</v>
      </c>
      <c r="F404" s="207"/>
      <c r="G404" s="50"/>
      <c r="H404" s="51"/>
      <c r="I404" s="17"/>
      <c r="J404" s="17"/>
      <c r="K404" s="17"/>
      <c r="L404" s="52">
        <v>16109</v>
      </c>
      <c r="M404" s="53"/>
      <c r="N404" s="53"/>
      <c r="O404" s="54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P404" s="33"/>
      <c r="BQ404" s="41"/>
    </row>
    <row r="405" spans="1:69" s="3" customFormat="1" ht="18.75" x14ac:dyDescent="0.25">
      <c r="A405" s="47"/>
      <c r="B405" s="48"/>
      <c r="C405" s="48"/>
      <c r="D405" s="48"/>
      <c r="E405" s="49" t="s">
        <v>47</v>
      </c>
      <c r="F405" s="207"/>
      <c r="G405" s="50"/>
      <c r="H405" s="51"/>
      <c r="I405" s="17"/>
      <c r="J405" s="17"/>
      <c r="K405" s="17"/>
      <c r="L405" s="52">
        <v>85763.64</v>
      </c>
      <c r="M405" s="53"/>
      <c r="N405" s="53"/>
      <c r="O405" s="54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P405" s="33"/>
      <c r="BQ405" s="41"/>
    </row>
    <row r="406" spans="1:69" s="3" customFormat="1" ht="67.5" x14ac:dyDescent="0.25">
      <c r="A406" s="35" t="s">
        <v>753</v>
      </c>
      <c r="B406" s="36" t="s">
        <v>3006</v>
      </c>
      <c r="C406" s="316" t="s">
        <v>3452</v>
      </c>
      <c r="D406" s="316"/>
      <c r="E406" s="316"/>
      <c r="F406" s="205" t="s">
        <v>437</v>
      </c>
      <c r="G406" s="55">
        <v>196</v>
      </c>
      <c r="H406" s="39">
        <v>94.13</v>
      </c>
      <c r="I406" s="39"/>
      <c r="J406" s="39">
        <v>94.13</v>
      </c>
      <c r="K406" s="37" t="s">
        <v>42</v>
      </c>
      <c r="L406" s="39">
        <v>157927.54999999999</v>
      </c>
      <c r="M406" s="39"/>
      <c r="N406" s="40"/>
      <c r="O406" s="39">
        <v>157927.54999999999</v>
      </c>
      <c r="P406" s="154">
        <v>1.052</v>
      </c>
      <c r="Q406" s="154">
        <v>1.0209999999999999</v>
      </c>
      <c r="R406" s="154">
        <v>1.0349999999999999</v>
      </c>
      <c r="S406" s="154">
        <v>1.0249999999999999</v>
      </c>
      <c r="T406" s="154">
        <v>1.02</v>
      </c>
      <c r="U406" s="154">
        <v>1.03</v>
      </c>
      <c r="V406" s="172">
        <f t="shared" si="16"/>
        <v>189060.58247695104</v>
      </c>
      <c r="W406" s="159">
        <v>1.2</v>
      </c>
      <c r="X406" s="158">
        <f t="shared" si="17"/>
        <v>226872.69897234123</v>
      </c>
      <c r="Y406" s="181">
        <f t="shared" si="18"/>
        <v>1157.513770267047</v>
      </c>
      <c r="Z406" s="1"/>
      <c r="BP406" s="33"/>
      <c r="BQ406" s="41" t="s">
        <v>3452</v>
      </c>
    </row>
    <row r="407" spans="1:69" s="3" customFormat="1" ht="67.5" x14ac:dyDescent="0.25">
      <c r="A407" s="35" t="s">
        <v>755</v>
      </c>
      <c r="B407" s="36" t="s">
        <v>3006</v>
      </c>
      <c r="C407" s="316" t="s">
        <v>3453</v>
      </c>
      <c r="D407" s="316"/>
      <c r="E407" s="316"/>
      <c r="F407" s="205" t="s">
        <v>437</v>
      </c>
      <c r="G407" s="55">
        <v>98</v>
      </c>
      <c r="H407" s="39">
        <v>77.67</v>
      </c>
      <c r="I407" s="39"/>
      <c r="J407" s="39">
        <v>77.67</v>
      </c>
      <c r="K407" s="37" t="s">
        <v>42</v>
      </c>
      <c r="L407" s="39">
        <v>65155.81</v>
      </c>
      <c r="M407" s="39"/>
      <c r="N407" s="40"/>
      <c r="O407" s="39">
        <v>65155.81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6"/>
        <v>78000.294377754544</v>
      </c>
      <c r="W407" s="159">
        <v>1.2</v>
      </c>
      <c r="X407" s="158">
        <f t="shared" si="17"/>
        <v>93600.353253305453</v>
      </c>
      <c r="Y407" s="181">
        <f t="shared" si="18"/>
        <v>955.10564544189242</v>
      </c>
      <c r="Z407" s="1"/>
      <c r="BP407" s="33"/>
      <c r="BQ407" s="41" t="s">
        <v>3453</v>
      </c>
    </row>
    <row r="408" spans="1:69" s="3" customFormat="1" ht="67.5" x14ac:dyDescent="0.25">
      <c r="A408" s="35" t="s">
        <v>758</v>
      </c>
      <c r="B408" s="36" t="s">
        <v>1567</v>
      </c>
      <c r="C408" s="316" t="s">
        <v>3454</v>
      </c>
      <c r="D408" s="316"/>
      <c r="E408" s="316"/>
      <c r="F408" s="205" t="s">
        <v>437</v>
      </c>
      <c r="G408" s="55">
        <v>400</v>
      </c>
      <c r="H408" s="39">
        <v>3.71</v>
      </c>
      <c r="I408" s="39"/>
      <c r="J408" s="39">
        <v>3.71</v>
      </c>
      <c r="K408" s="37" t="s">
        <v>42</v>
      </c>
      <c r="L408" s="39">
        <v>12703.04</v>
      </c>
      <c r="M408" s="39"/>
      <c r="N408" s="40"/>
      <c r="O408" s="39">
        <v>12703.04</v>
      </c>
      <c r="P408" s="154">
        <v>1.052</v>
      </c>
      <c r="Q408" s="154">
        <v>1.0209999999999999</v>
      </c>
      <c r="R408" s="154">
        <v>1.0349999999999999</v>
      </c>
      <c r="S408" s="154">
        <v>1.0249999999999999</v>
      </c>
      <c r="T408" s="154">
        <v>1.02</v>
      </c>
      <c r="U408" s="154">
        <v>1.03</v>
      </c>
      <c r="V408" s="172">
        <f t="shared" si="16"/>
        <v>15207.252576437792</v>
      </c>
      <c r="W408" s="159">
        <v>1.2</v>
      </c>
      <c r="X408" s="158">
        <f t="shared" si="17"/>
        <v>18248.703091725351</v>
      </c>
      <c r="Y408" s="181">
        <f t="shared" si="18"/>
        <v>45.621757729313373</v>
      </c>
      <c r="Z408" s="1"/>
      <c r="BP408" s="33"/>
      <c r="BQ408" s="41" t="s">
        <v>3454</v>
      </c>
    </row>
    <row r="409" spans="1:69" s="3" customFormat="1" ht="67.5" x14ac:dyDescent="0.25">
      <c r="A409" s="35" t="s">
        <v>1646</v>
      </c>
      <c r="B409" s="36" t="s">
        <v>1544</v>
      </c>
      <c r="C409" s="316" t="s">
        <v>3455</v>
      </c>
      <c r="D409" s="316"/>
      <c r="E409" s="316"/>
      <c r="F409" s="205" t="s">
        <v>437</v>
      </c>
      <c r="G409" s="55">
        <v>400</v>
      </c>
      <c r="H409" s="39">
        <v>2.73</v>
      </c>
      <c r="I409" s="39"/>
      <c r="J409" s="39">
        <v>2.73</v>
      </c>
      <c r="K409" s="37" t="s">
        <v>42</v>
      </c>
      <c r="L409" s="39">
        <v>9347.52</v>
      </c>
      <c r="M409" s="39"/>
      <c r="N409" s="40"/>
      <c r="O409" s="39">
        <v>9347.52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6"/>
        <v>11190.242461907053</v>
      </c>
      <c r="W409" s="159">
        <v>1.2</v>
      </c>
      <c r="X409" s="158">
        <f t="shared" si="17"/>
        <v>13428.290954288464</v>
      </c>
      <c r="Y409" s="181">
        <f t="shared" si="18"/>
        <v>33.570727385721163</v>
      </c>
      <c r="Z409" s="1"/>
      <c r="BP409" s="33"/>
      <c r="BQ409" s="41" t="s">
        <v>3455</v>
      </c>
    </row>
    <row r="410" spans="1:69" s="3" customFormat="1" ht="67.5" x14ac:dyDescent="0.25">
      <c r="A410" s="35" t="s">
        <v>763</v>
      </c>
      <c r="B410" s="36" t="s">
        <v>1509</v>
      </c>
      <c r="C410" s="316" t="s">
        <v>3456</v>
      </c>
      <c r="D410" s="316"/>
      <c r="E410" s="316"/>
      <c r="F410" s="205" t="s">
        <v>437</v>
      </c>
      <c r="G410" s="55">
        <v>400</v>
      </c>
      <c r="H410" s="39">
        <v>70.83</v>
      </c>
      <c r="I410" s="39"/>
      <c r="J410" s="39">
        <v>70.83</v>
      </c>
      <c r="K410" s="37" t="s">
        <v>42</v>
      </c>
      <c r="L410" s="39">
        <v>242521.92</v>
      </c>
      <c r="M410" s="39"/>
      <c r="N410" s="40"/>
      <c r="O410" s="39">
        <v>242521.92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6"/>
        <v>290331.4555226654</v>
      </c>
      <c r="W410" s="159">
        <v>1.2</v>
      </c>
      <c r="X410" s="158">
        <f t="shared" si="17"/>
        <v>348397.74662719847</v>
      </c>
      <c r="Y410" s="181">
        <f t="shared" si="18"/>
        <v>870.99436656799617</v>
      </c>
      <c r="Z410" s="1"/>
      <c r="BP410" s="33"/>
      <c r="BQ410" s="41" t="s">
        <v>3456</v>
      </c>
    </row>
    <row r="411" spans="1:69" s="3" customFormat="1" ht="67.5" x14ac:dyDescent="0.25">
      <c r="A411" s="35" t="s">
        <v>771</v>
      </c>
      <c r="B411" s="36" t="s">
        <v>1523</v>
      </c>
      <c r="C411" s="316" t="s">
        <v>1524</v>
      </c>
      <c r="D411" s="316"/>
      <c r="E411" s="316"/>
      <c r="F411" s="205" t="s">
        <v>238</v>
      </c>
      <c r="G411" s="56">
        <v>7.35</v>
      </c>
      <c r="H411" s="39" t="s">
        <v>1525</v>
      </c>
      <c r="I411" s="39" t="s">
        <v>1526</v>
      </c>
      <c r="J411" s="39">
        <v>603.04999999999995</v>
      </c>
      <c r="K411" s="37" t="s">
        <v>42</v>
      </c>
      <c r="L411" s="39">
        <v>149064.4</v>
      </c>
      <c r="M411" s="39">
        <v>94257.62</v>
      </c>
      <c r="N411" s="40" t="s">
        <v>3457</v>
      </c>
      <c r="O411" s="39">
        <v>37941.49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6"/>
        <v>45421.082005282886</v>
      </c>
      <c r="W411" s="159">
        <v>1.2</v>
      </c>
      <c r="X411" s="158">
        <f t="shared" si="17"/>
        <v>54505.298406339462</v>
      </c>
      <c r="Y411" s="181">
        <f t="shared" si="18"/>
        <v>7415.6868580053697</v>
      </c>
      <c r="Z411" s="1"/>
      <c r="BP411" s="33"/>
      <c r="BQ411" s="41" t="s">
        <v>1524</v>
      </c>
    </row>
    <row r="412" spans="1:69" s="3" customFormat="1" ht="18.75" x14ac:dyDescent="0.25">
      <c r="A412" s="42"/>
      <c r="B412" s="43"/>
      <c r="C412" s="44" t="s">
        <v>3458</v>
      </c>
      <c r="D412" s="45"/>
      <c r="E412" s="45"/>
      <c r="F412" s="206"/>
      <c r="G412" s="45"/>
      <c r="H412" s="45"/>
      <c r="I412" s="45"/>
      <c r="J412" s="45"/>
      <c r="K412" s="45"/>
      <c r="L412" s="45"/>
      <c r="M412" s="45"/>
      <c r="N412" s="45"/>
      <c r="O412" s="46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</row>
    <row r="413" spans="1:69" s="3" customFormat="1" ht="18.75" x14ac:dyDescent="0.25">
      <c r="A413" s="47"/>
      <c r="B413" s="48"/>
      <c r="C413" s="48"/>
      <c r="D413" s="48"/>
      <c r="E413" s="49" t="s">
        <v>3459</v>
      </c>
      <c r="F413" s="207"/>
      <c r="G413" s="50"/>
      <c r="H413" s="51"/>
      <c r="I413" s="17"/>
      <c r="J413" s="17"/>
      <c r="K413" s="17"/>
      <c r="L413" s="52">
        <v>92246.36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</row>
    <row r="414" spans="1:69" s="3" customFormat="1" ht="18.75" x14ac:dyDescent="0.25">
      <c r="A414" s="47"/>
      <c r="B414" s="48"/>
      <c r="C414" s="48"/>
      <c r="D414" s="48"/>
      <c r="E414" s="49" t="s">
        <v>3460</v>
      </c>
      <c r="F414" s="207"/>
      <c r="G414" s="50"/>
      <c r="H414" s="51"/>
      <c r="I414" s="17"/>
      <c r="J414" s="17"/>
      <c r="K414" s="17"/>
      <c r="L414" s="52">
        <v>48500.66</v>
      </c>
      <c r="M414" s="53"/>
      <c r="N414" s="53"/>
      <c r="O414" s="54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41"/>
    </row>
    <row r="415" spans="1:69" s="3" customFormat="1" ht="18.75" x14ac:dyDescent="0.25">
      <c r="A415" s="47"/>
      <c r="B415" s="48"/>
      <c r="C415" s="48"/>
      <c r="D415" s="48"/>
      <c r="E415" s="49" t="s">
        <v>47</v>
      </c>
      <c r="F415" s="207"/>
      <c r="G415" s="50"/>
      <c r="H415" s="51"/>
      <c r="I415" s="17"/>
      <c r="J415" s="17"/>
      <c r="K415" s="17"/>
      <c r="L415" s="52">
        <v>289811.42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</row>
    <row r="416" spans="1:69" s="3" customFormat="1" ht="67.5" x14ac:dyDescent="0.25">
      <c r="A416" s="35" t="s">
        <v>774</v>
      </c>
      <c r="B416" s="36" t="s">
        <v>2045</v>
      </c>
      <c r="C416" s="316" t="s">
        <v>3076</v>
      </c>
      <c r="D416" s="316"/>
      <c r="E416" s="316"/>
      <c r="F416" s="205" t="s">
        <v>265</v>
      </c>
      <c r="G416" s="56">
        <v>757.05</v>
      </c>
      <c r="H416" s="39">
        <v>189.06</v>
      </c>
      <c r="I416" s="39"/>
      <c r="J416" s="39">
        <v>189.06</v>
      </c>
      <c r="K416" s="37" t="s">
        <v>42</v>
      </c>
      <c r="L416" s="39">
        <v>1225174.5900000001</v>
      </c>
      <c r="M416" s="39"/>
      <c r="N416" s="40"/>
      <c r="O416" s="39">
        <v>1225174.5900000001</v>
      </c>
      <c r="P416" s="154">
        <v>1.052</v>
      </c>
      <c r="Q416" s="154">
        <v>1.0209999999999999</v>
      </c>
      <c r="R416" s="154">
        <v>1.0349999999999999</v>
      </c>
      <c r="S416" s="154">
        <v>1.0249999999999999</v>
      </c>
      <c r="T416" s="154">
        <v>1.02</v>
      </c>
      <c r="U416" s="154">
        <v>1.03</v>
      </c>
      <c r="V416" s="172">
        <f t="shared" ref="V416:V440" si="19">O416*P416*Q416*R416*S416*T416*U416</f>
        <v>1466699.2657162079</v>
      </c>
      <c r="W416" s="159">
        <v>1.2</v>
      </c>
      <c r="X416" s="158">
        <f t="shared" ref="X416:X440" si="20">V416*W416</f>
        <v>1760039.1188594494</v>
      </c>
      <c r="Y416" s="181">
        <f t="shared" ref="Y416:Y440" si="21">X416/G416</f>
        <v>2324.8650932692021</v>
      </c>
      <c r="Z416" s="1"/>
      <c r="BP416" s="33"/>
      <c r="BQ416" s="41" t="s">
        <v>3076</v>
      </c>
    </row>
    <row r="417" spans="1:69" s="3" customFormat="1" ht="18.75" x14ac:dyDescent="0.25">
      <c r="A417" s="42"/>
      <c r="B417" s="43"/>
      <c r="C417" s="44" t="s">
        <v>3461</v>
      </c>
      <c r="D417" s="45"/>
      <c r="E417" s="45"/>
      <c r="F417" s="206"/>
      <c r="G417" s="45"/>
      <c r="H417" s="45"/>
      <c r="I417" s="45"/>
      <c r="J417" s="45"/>
      <c r="K417" s="45"/>
      <c r="L417" s="45"/>
      <c r="M417" s="45"/>
      <c r="N417" s="45"/>
      <c r="O417" s="46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P417" s="33"/>
      <c r="BQ417" s="41"/>
    </row>
    <row r="418" spans="1:69" s="3" customFormat="1" ht="67.5" x14ac:dyDescent="0.25">
      <c r="A418" s="35" t="s">
        <v>779</v>
      </c>
      <c r="B418" s="36" t="s">
        <v>2587</v>
      </c>
      <c r="C418" s="316" t="s">
        <v>2588</v>
      </c>
      <c r="D418" s="316"/>
      <c r="E418" s="316"/>
      <c r="F418" s="205" t="s">
        <v>238</v>
      </c>
      <c r="G418" s="56">
        <v>0.55000000000000004</v>
      </c>
      <c r="H418" s="39" t="s">
        <v>2589</v>
      </c>
      <c r="I418" s="39" t="s">
        <v>2590</v>
      </c>
      <c r="J418" s="39">
        <v>603.36</v>
      </c>
      <c r="K418" s="37" t="s">
        <v>42</v>
      </c>
      <c r="L418" s="39">
        <v>11536.99</v>
      </c>
      <c r="M418" s="39">
        <v>7276.88</v>
      </c>
      <c r="N418" s="40" t="s">
        <v>3462</v>
      </c>
      <c r="O418" s="39">
        <v>2840.62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si="19"/>
        <v>3400.6053522370012</v>
      </c>
      <c r="W418" s="159">
        <v>1.2</v>
      </c>
      <c r="X418" s="158">
        <f t="shared" si="20"/>
        <v>4080.7264226844013</v>
      </c>
      <c r="Y418" s="181">
        <f t="shared" si="21"/>
        <v>7419.5025866989108</v>
      </c>
      <c r="Z418" s="1"/>
      <c r="BP418" s="33"/>
      <c r="BQ418" s="41" t="s">
        <v>2588</v>
      </c>
    </row>
    <row r="419" spans="1:69" s="3" customFormat="1" ht="18.75" x14ac:dyDescent="0.25">
      <c r="A419" s="42"/>
      <c r="B419" s="43"/>
      <c r="C419" s="44" t="s">
        <v>3463</v>
      </c>
      <c r="D419" s="45"/>
      <c r="E419" s="45"/>
      <c r="F419" s="206"/>
      <c r="G419" s="45"/>
      <c r="H419" s="45"/>
      <c r="I419" s="45"/>
      <c r="J419" s="45"/>
      <c r="K419" s="45"/>
      <c r="L419" s="45"/>
      <c r="M419" s="45"/>
      <c r="N419" s="45"/>
      <c r="O419" s="46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P419" s="33"/>
      <c r="BQ419" s="41"/>
    </row>
    <row r="420" spans="1:69" s="3" customFormat="1" ht="18.75" x14ac:dyDescent="0.25">
      <c r="A420" s="47"/>
      <c r="B420" s="48"/>
      <c r="C420" s="48"/>
      <c r="D420" s="48"/>
      <c r="E420" s="49" t="s">
        <v>3464</v>
      </c>
      <c r="F420" s="207"/>
      <c r="G420" s="50"/>
      <c r="H420" s="51"/>
      <c r="I420" s="17"/>
      <c r="J420" s="17"/>
      <c r="K420" s="17"/>
      <c r="L420" s="52">
        <v>7146.77</v>
      </c>
      <c r="M420" s="53"/>
      <c r="N420" s="53"/>
      <c r="O420" s="54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P420" s="33"/>
      <c r="BQ420" s="41"/>
    </row>
    <row r="421" spans="1:69" s="3" customFormat="1" ht="18.75" x14ac:dyDescent="0.25">
      <c r="A421" s="47"/>
      <c r="B421" s="48"/>
      <c r="C421" s="48"/>
      <c r="D421" s="48"/>
      <c r="E421" s="49" t="s">
        <v>3465</v>
      </c>
      <c r="F421" s="207"/>
      <c r="G421" s="50"/>
      <c r="H421" s="51"/>
      <c r="I421" s="17"/>
      <c r="J421" s="17"/>
      <c r="K421" s="17"/>
      <c r="L421" s="52">
        <v>3757.58</v>
      </c>
      <c r="M421" s="53"/>
      <c r="N421" s="53"/>
      <c r="O421" s="54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P421" s="33"/>
      <c r="BQ421" s="41"/>
    </row>
    <row r="422" spans="1:69" s="3" customFormat="1" ht="18.75" x14ac:dyDescent="0.25">
      <c r="A422" s="47"/>
      <c r="B422" s="48"/>
      <c r="C422" s="48"/>
      <c r="D422" s="48"/>
      <c r="E422" s="49" t="s">
        <v>47</v>
      </c>
      <c r="F422" s="207"/>
      <c r="G422" s="50"/>
      <c r="H422" s="51"/>
      <c r="I422" s="17"/>
      <c r="J422" s="17"/>
      <c r="K422" s="17"/>
      <c r="L422" s="52">
        <v>22441.34</v>
      </c>
      <c r="M422" s="53"/>
      <c r="N422" s="53"/>
      <c r="O422" s="54"/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  <c r="Z422" s="1"/>
      <c r="BP422" s="33"/>
      <c r="BQ422" s="41"/>
    </row>
    <row r="423" spans="1:69" s="3" customFormat="1" ht="67.5" x14ac:dyDescent="0.25">
      <c r="A423" s="35" t="s">
        <v>788</v>
      </c>
      <c r="B423" s="36" t="s">
        <v>2045</v>
      </c>
      <c r="C423" s="316" t="s">
        <v>3466</v>
      </c>
      <c r="D423" s="316"/>
      <c r="E423" s="316"/>
      <c r="F423" s="205" t="s">
        <v>265</v>
      </c>
      <c r="G423" s="56">
        <v>56.65</v>
      </c>
      <c r="H423" s="39">
        <v>665.2</v>
      </c>
      <c r="I423" s="39"/>
      <c r="J423" s="39">
        <v>665.2</v>
      </c>
      <c r="K423" s="37" t="s">
        <v>42</v>
      </c>
      <c r="L423" s="39">
        <v>322571.44</v>
      </c>
      <c r="M423" s="39"/>
      <c r="N423" s="40"/>
      <c r="O423" s="39">
        <v>322571.44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19"/>
        <v>386161.52999795706</v>
      </c>
      <c r="W423" s="159">
        <v>1.2</v>
      </c>
      <c r="X423" s="158">
        <f t="shared" si="20"/>
        <v>463393.83599754848</v>
      </c>
      <c r="Y423" s="181">
        <f t="shared" si="21"/>
        <v>8179.9441482356306</v>
      </c>
      <c r="Z423" s="1"/>
      <c r="BP423" s="33"/>
      <c r="BQ423" s="41" t="s">
        <v>3466</v>
      </c>
    </row>
    <row r="424" spans="1:69" s="3" customFormat="1" ht="18.75" x14ac:dyDescent="0.25">
      <c r="A424" s="42"/>
      <c r="B424" s="43"/>
      <c r="C424" s="44" t="s">
        <v>3467</v>
      </c>
      <c r="D424" s="45"/>
      <c r="E424" s="45"/>
      <c r="F424" s="206"/>
      <c r="G424" s="45"/>
      <c r="H424" s="45"/>
      <c r="I424" s="45"/>
      <c r="J424" s="45"/>
      <c r="K424" s="45"/>
      <c r="L424" s="45"/>
      <c r="M424" s="45"/>
      <c r="N424" s="45"/>
      <c r="O424" s="46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P424" s="33"/>
      <c r="BQ424" s="41"/>
    </row>
    <row r="425" spans="1:69" s="3" customFormat="1" ht="67.5" x14ac:dyDescent="0.25">
      <c r="A425" s="35" t="s">
        <v>792</v>
      </c>
      <c r="B425" s="36" t="s">
        <v>2050</v>
      </c>
      <c r="C425" s="316" t="s">
        <v>3020</v>
      </c>
      <c r="D425" s="316"/>
      <c r="E425" s="316"/>
      <c r="F425" s="205" t="s">
        <v>437</v>
      </c>
      <c r="G425" s="55">
        <v>2000</v>
      </c>
      <c r="H425" s="39">
        <v>1.57</v>
      </c>
      <c r="I425" s="39"/>
      <c r="J425" s="39">
        <v>1.57</v>
      </c>
      <c r="K425" s="37" t="s">
        <v>42</v>
      </c>
      <c r="L425" s="39">
        <v>26878.400000000001</v>
      </c>
      <c r="M425" s="39"/>
      <c r="N425" s="40"/>
      <c r="O425" s="39">
        <v>26878.400000000001</v>
      </c>
      <c r="P425" s="154">
        <v>1.052</v>
      </c>
      <c r="Q425" s="154">
        <v>1.0209999999999999</v>
      </c>
      <c r="R425" s="154">
        <v>1.0349999999999999</v>
      </c>
      <c r="S425" s="154">
        <v>1.0249999999999999</v>
      </c>
      <c r="T425" s="154">
        <v>1.02</v>
      </c>
      <c r="U425" s="154">
        <v>1.03</v>
      </c>
      <c r="V425" s="172">
        <f t="shared" si="19"/>
        <v>32177.070815373765</v>
      </c>
      <c r="W425" s="159">
        <v>1.2</v>
      </c>
      <c r="X425" s="158">
        <f t="shared" si="20"/>
        <v>38612.48497844852</v>
      </c>
      <c r="Y425" s="181">
        <f t="shared" si="21"/>
        <v>19.30624248922426</v>
      </c>
      <c r="Z425" s="1"/>
      <c r="BP425" s="33"/>
      <c r="BQ425" s="41" t="s">
        <v>3020</v>
      </c>
    </row>
    <row r="426" spans="1:69" s="3" customFormat="1" ht="18.75" x14ac:dyDescent="0.25">
      <c r="A426" s="42"/>
      <c r="B426" s="43"/>
      <c r="C426" s="44" t="s">
        <v>3083</v>
      </c>
      <c r="D426" s="45"/>
      <c r="E426" s="45"/>
      <c r="F426" s="206"/>
      <c r="G426" s="45"/>
      <c r="H426" s="45"/>
      <c r="I426" s="45"/>
      <c r="J426" s="45"/>
      <c r="K426" s="45"/>
      <c r="L426" s="45"/>
      <c r="M426" s="45"/>
      <c r="N426" s="45"/>
      <c r="O426" s="46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P426" s="33"/>
      <c r="BQ426" s="41"/>
    </row>
    <row r="427" spans="1:69" s="3" customFormat="1" ht="67.5" x14ac:dyDescent="0.25">
      <c r="A427" s="35" t="s">
        <v>794</v>
      </c>
      <c r="B427" s="36" t="s">
        <v>1537</v>
      </c>
      <c r="C427" s="316" t="s">
        <v>2542</v>
      </c>
      <c r="D427" s="316"/>
      <c r="E427" s="316"/>
      <c r="F427" s="205" t="s">
        <v>437</v>
      </c>
      <c r="G427" s="55">
        <v>1470</v>
      </c>
      <c r="H427" s="39">
        <v>2.96</v>
      </c>
      <c r="I427" s="39"/>
      <c r="J427" s="39">
        <v>2.96</v>
      </c>
      <c r="K427" s="37" t="s">
        <v>42</v>
      </c>
      <c r="L427" s="39">
        <v>37246.269999999997</v>
      </c>
      <c r="M427" s="39"/>
      <c r="N427" s="40"/>
      <c r="O427" s="39">
        <v>37246.269999999997</v>
      </c>
      <c r="P427" s="154">
        <v>1.052</v>
      </c>
      <c r="Q427" s="154">
        <v>1.0209999999999999</v>
      </c>
      <c r="R427" s="154">
        <v>1.0349999999999999</v>
      </c>
      <c r="S427" s="154">
        <v>1.0249999999999999</v>
      </c>
      <c r="T427" s="154">
        <v>1.02</v>
      </c>
      <c r="U427" s="154">
        <v>1.03</v>
      </c>
      <c r="V427" s="172">
        <f t="shared" si="19"/>
        <v>44588.809877021376</v>
      </c>
      <c r="W427" s="159">
        <v>1.2</v>
      </c>
      <c r="X427" s="158">
        <f t="shared" si="20"/>
        <v>53506.571852425652</v>
      </c>
      <c r="Y427" s="181">
        <f t="shared" si="21"/>
        <v>36.399028471037859</v>
      </c>
      <c r="Z427" s="1"/>
      <c r="BP427" s="33"/>
      <c r="BQ427" s="41" t="s">
        <v>2542</v>
      </c>
    </row>
    <row r="428" spans="1:69" s="3" customFormat="1" ht="67.5" x14ac:dyDescent="0.25">
      <c r="A428" s="35" t="s">
        <v>796</v>
      </c>
      <c r="B428" s="36" t="s">
        <v>1507</v>
      </c>
      <c r="C428" s="316" t="s">
        <v>1550</v>
      </c>
      <c r="D428" s="316"/>
      <c r="E428" s="316"/>
      <c r="F428" s="205" t="s">
        <v>437</v>
      </c>
      <c r="G428" s="55">
        <v>2940</v>
      </c>
      <c r="H428" s="39">
        <v>1.67</v>
      </c>
      <c r="I428" s="39"/>
      <c r="J428" s="39">
        <v>1.67</v>
      </c>
      <c r="K428" s="37" t="s">
        <v>42</v>
      </c>
      <c r="L428" s="39">
        <v>42027.89</v>
      </c>
      <c r="M428" s="39"/>
      <c r="N428" s="40"/>
      <c r="O428" s="39">
        <v>42027.89</v>
      </c>
      <c r="P428" s="154">
        <v>1.052</v>
      </c>
      <c r="Q428" s="154">
        <v>1.0209999999999999</v>
      </c>
      <c r="R428" s="154">
        <v>1.0349999999999999</v>
      </c>
      <c r="S428" s="154">
        <v>1.0249999999999999</v>
      </c>
      <c r="T428" s="154">
        <v>1.02</v>
      </c>
      <c r="U428" s="154">
        <v>1.03</v>
      </c>
      <c r="V428" s="172">
        <f t="shared" si="19"/>
        <v>50313.054078767302</v>
      </c>
      <c r="W428" s="159">
        <v>1.2</v>
      </c>
      <c r="X428" s="158">
        <f t="shared" si="20"/>
        <v>60375.664894520756</v>
      </c>
      <c r="Y428" s="181">
        <f t="shared" si="21"/>
        <v>20.535940440313183</v>
      </c>
      <c r="Z428" s="1"/>
      <c r="BP428" s="33"/>
      <c r="BQ428" s="41" t="s">
        <v>1550</v>
      </c>
    </row>
    <row r="429" spans="1:69" s="3" customFormat="1" ht="67.5" x14ac:dyDescent="0.25">
      <c r="A429" s="35" t="s">
        <v>798</v>
      </c>
      <c r="B429" s="36" t="s">
        <v>870</v>
      </c>
      <c r="C429" s="316" t="s">
        <v>871</v>
      </c>
      <c r="D429" s="316"/>
      <c r="E429" s="316"/>
      <c r="F429" s="205" t="s">
        <v>238</v>
      </c>
      <c r="G429" s="38">
        <v>1.5</v>
      </c>
      <c r="H429" s="39" t="s">
        <v>872</v>
      </c>
      <c r="I429" s="39" t="s">
        <v>873</v>
      </c>
      <c r="J429" s="39">
        <v>348.62</v>
      </c>
      <c r="K429" s="37" t="s">
        <v>42</v>
      </c>
      <c r="L429" s="39">
        <v>25726.6</v>
      </c>
      <c r="M429" s="39">
        <v>18349.37</v>
      </c>
      <c r="N429" s="40" t="s">
        <v>3417</v>
      </c>
      <c r="O429" s="39">
        <v>4476.28</v>
      </c>
      <c r="P429" s="154">
        <v>1.052</v>
      </c>
      <c r="Q429" s="154">
        <v>1.0209999999999999</v>
      </c>
      <c r="R429" s="154">
        <v>1.0349999999999999</v>
      </c>
      <c r="S429" s="154">
        <v>1.0249999999999999</v>
      </c>
      <c r="T429" s="154">
        <v>1.02</v>
      </c>
      <c r="U429" s="154">
        <v>1.03</v>
      </c>
      <c r="V429" s="172">
        <f t="shared" si="19"/>
        <v>5358.7110300256436</v>
      </c>
      <c r="W429" s="159">
        <v>1.2</v>
      </c>
      <c r="X429" s="158">
        <f t="shared" si="20"/>
        <v>6430.4532360307721</v>
      </c>
      <c r="Y429" s="181">
        <f t="shared" si="21"/>
        <v>4286.9688240205151</v>
      </c>
      <c r="Z429" s="1"/>
      <c r="BP429" s="33"/>
      <c r="BQ429" s="41" t="s">
        <v>871</v>
      </c>
    </row>
    <row r="430" spans="1:69" s="3" customFormat="1" ht="18.75" x14ac:dyDescent="0.25">
      <c r="A430" s="42"/>
      <c r="B430" s="43"/>
      <c r="C430" s="44" t="s">
        <v>3418</v>
      </c>
      <c r="D430" s="45"/>
      <c r="E430" s="45"/>
      <c r="F430" s="206"/>
      <c r="G430" s="45"/>
      <c r="H430" s="45"/>
      <c r="I430" s="45"/>
      <c r="J430" s="45"/>
      <c r="K430" s="45"/>
      <c r="L430" s="45"/>
      <c r="M430" s="45"/>
      <c r="N430" s="45"/>
      <c r="O430" s="46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P430" s="33"/>
      <c r="BQ430" s="41"/>
    </row>
    <row r="431" spans="1:69" s="3" customFormat="1" ht="18.75" x14ac:dyDescent="0.25">
      <c r="A431" s="47"/>
      <c r="B431" s="48"/>
      <c r="C431" s="48"/>
      <c r="D431" s="48"/>
      <c r="E431" s="49" t="s">
        <v>3419</v>
      </c>
      <c r="F431" s="207"/>
      <c r="G431" s="50"/>
      <c r="H431" s="51"/>
      <c r="I431" s="17"/>
      <c r="J431" s="17"/>
      <c r="K431" s="17"/>
      <c r="L431" s="52">
        <v>18150.23</v>
      </c>
      <c r="M431" s="53"/>
      <c r="N431" s="53"/>
      <c r="O431" s="54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P431" s="33"/>
      <c r="BQ431" s="41"/>
    </row>
    <row r="432" spans="1:69" s="3" customFormat="1" ht="18.75" x14ac:dyDescent="0.25">
      <c r="A432" s="47"/>
      <c r="B432" s="48"/>
      <c r="C432" s="48"/>
      <c r="D432" s="48"/>
      <c r="E432" s="49" t="s">
        <v>3420</v>
      </c>
      <c r="F432" s="207"/>
      <c r="G432" s="50"/>
      <c r="H432" s="51"/>
      <c r="I432" s="17"/>
      <c r="J432" s="17"/>
      <c r="K432" s="17"/>
      <c r="L432" s="52">
        <v>9542.91</v>
      </c>
      <c r="M432" s="53"/>
      <c r="N432" s="53"/>
      <c r="O432" s="54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</row>
    <row r="433" spans="1:71" s="3" customFormat="1" ht="18.75" x14ac:dyDescent="0.25">
      <c r="A433" s="47"/>
      <c r="B433" s="48"/>
      <c r="C433" s="48"/>
      <c r="D433" s="48"/>
      <c r="E433" s="49" t="s">
        <v>47</v>
      </c>
      <c r="F433" s="207"/>
      <c r="G433" s="50"/>
      <c r="H433" s="51"/>
      <c r="I433" s="17"/>
      <c r="J433" s="17"/>
      <c r="K433" s="17"/>
      <c r="L433" s="52">
        <v>53419.74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41"/>
    </row>
    <row r="434" spans="1:71" s="3" customFormat="1" ht="67.5" x14ac:dyDescent="0.25">
      <c r="A434" s="35" t="s">
        <v>800</v>
      </c>
      <c r="B434" s="36" t="s">
        <v>1521</v>
      </c>
      <c r="C434" s="316" t="s">
        <v>2546</v>
      </c>
      <c r="D434" s="316"/>
      <c r="E434" s="316"/>
      <c r="F434" s="205" t="s">
        <v>265</v>
      </c>
      <c r="G434" s="38">
        <v>154.5</v>
      </c>
      <c r="H434" s="39">
        <v>149.41</v>
      </c>
      <c r="I434" s="39"/>
      <c r="J434" s="39">
        <v>149.41</v>
      </c>
      <c r="K434" s="37" t="s">
        <v>42</v>
      </c>
      <c r="L434" s="39">
        <v>197597.71</v>
      </c>
      <c r="M434" s="39"/>
      <c r="N434" s="40"/>
      <c r="O434" s="39">
        <v>197597.71</v>
      </c>
      <c r="P434" s="154">
        <v>1.052</v>
      </c>
      <c r="Q434" s="154">
        <v>1.0209999999999999</v>
      </c>
      <c r="R434" s="154">
        <v>1.0349999999999999</v>
      </c>
      <c r="S434" s="154">
        <v>1.0249999999999999</v>
      </c>
      <c r="T434" s="154">
        <v>1.02</v>
      </c>
      <c r="U434" s="154">
        <v>1.03</v>
      </c>
      <c r="V434" s="172">
        <f t="shared" si="19"/>
        <v>236551.11567748411</v>
      </c>
      <c r="W434" s="159">
        <v>1.2</v>
      </c>
      <c r="X434" s="158">
        <f t="shared" si="20"/>
        <v>283861.33881298092</v>
      </c>
      <c r="Y434" s="181">
        <f t="shared" si="21"/>
        <v>1837.2902188542455</v>
      </c>
      <c r="Z434" s="1"/>
      <c r="BP434" s="33"/>
      <c r="BQ434" s="41" t="s">
        <v>2546</v>
      </c>
    </row>
    <row r="435" spans="1:71" s="3" customFormat="1" ht="18.75" x14ac:dyDescent="0.25">
      <c r="A435" s="42"/>
      <c r="B435" s="43"/>
      <c r="C435" s="44" t="s">
        <v>3421</v>
      </c>
      <c r="D435" s="45"/>
      <c r="E435" s="45"/>
      <c r="F435" s="206"/>
      <c r="G435" s="45"/>
      <c r="H435" s="45"/>
      <c r="I435" s="45"/>
      <c r="J435" s="45"/>
      <c r="K435" s="45"/>
      <c r="L435" s="45"/>
      <c r="M435" s="45"/>
      <c r="N435" s="45"/>
      <c r="O435" s="46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P435" s="33"/>
      <c r="BQ435" s="41"/>
    </row>
    <row r="436" spans="1:71" s="3" customFormat="1" ht="67.5" x14ac:dyDescent="0.25">
      <c r="A436" s="35" t="s">
        <v>802</v>
      </c>
      <c r="B436" s="36" t="s">
        <v>1509</v>
      </c>
      <c r="C436" s="316" t="s">
        <v>2600</v>
      </c>
      <c r="D436" s="316"/>
      <c r="E436" s="316"/>
      <c r="F436" s="205" t="s">
        <v>437</v>
      </c>
      <c r="G436" s="55">
        <v>30</v>
      </c>
      <c r="H436" s="39">
        <v>27.8</v>
      </c>
      <c r="I436" s="39"/>
      <c r="J436" s="39">
        <v>27.8</v>
      </c>
      <c r="K436" s="37" t="s">
        <v>42</v>
      </c>
      <c r="L436" s="39">
        <v>7139.04</v>
      </c>
      <c r="M436" s="39"/>
      <c r="N436" s="40"/>
      <c r="O436" s="39">
        <v>7139.04</v>
      </c>
      <c r="P436" s="154">
        <v>1.052</v>
      </c>
      <c r="Q436" s="154">
        <v>1.0209999999999999</v>
      </c>
      <c r="R436" s="154">
        <v>1.0349999999999999</v>
      </c>
      <c r="S436" s="154">
        <v>1.0249999999999999</v>
      </c>
      <c r="T436" s="154">
        <v>1.02</v>
      </c>
      <c r="U436" s="154">
        <v>1.03</v>
      </c>
      <c r="V436" s="172">
        <f t="shared" si="19"/>
        <v>8546.3939681597822</v>
      </c>
      <c r="W436" s="159">
        <v>1.2</v>
      </c>
      <c r="X436" s="158">
        <f t="shared" si="20"/>
        <v>10255.672761791739</v>
      </c>
      <c r="Y436" s="181">
        <f t="shared" si="21"/>
        <v>341.85575872639129</v>
      </c>
      <c r="Z436" s="1"/>
      <c r="BP436" s="33"/>
      <c r="BQ436" s="41" t="s">
        <v>2600</v>
      </c>
    </row>
    <row r="437" spans="1:71" s="3" customFormat="1" ht="67.5" x14ac:dyDescent="0.25">
      <c r="A437" s="35" t="s">
        <v>807</v>
      </c>
      <c r="B437" s="36" t="s">
        <v>2601</v>
      </c>
      <c r="C437" s="316" t="s">
        <v>2602</v>
      </c>
      <c r="D437" s="316"/>
      <c r="E437" s="316"/>
      <c r="F437" s="205" t="s">
        <v>437</v>
      </c>
      <c r="G437" s="55">
        <v>30</v>
      </c>
      <c r="H437" s="39">
        <v>24.63</v>
      </c>
      <c r="I437" s="39"/>
      <c r="J437" s="39">
        <v>24.63</v>
      </c>
      <c r="K437" s="37" t="s">
        <v>42</v>
      </c>
      <c r="L437" s="39">
        <v>6324.98</v>
      </c>
      <c r="M437" s="39"/>
      <c r="N437" s="40"/>
      <c r="O437" s="39">
        <v>6324.98</v>
      </c>
      <c r="P437" s="154">
        <v>1.052</v>
      </c>
      <c r="Q437" s="154">
        <v>1.0209999999999999</v>
      </c>
      <c r="R437" s="154">
        <v>1.0349999999999999</v>
      </c>
      <c r="S437" s="154">
        <v>1.0249999999999999</v>
      </c>
      <c r="T437" s="154">
        <v>1.02</v>
      </c>
      <c r="U437" s="154">
        <v>1.03</v>
      </c>
      <c r="V437" s="172">
        <f t="shared" si="19"/>
        <v>7571.8543278551824</v>
      </c>
      <c r="W437" s="159">
        <v>1.2</v>
      </c>
      <c r="X437" s="158">
        <f t="shared" si="20"/>
        <v>9086.2251934262185</v>
      </c>
      <c r="Y437" s="181">
        <f t="shared" si="21"/>
        <v>302.87417311420728</v>
      </c>
      <c r="Z437" s="1"/>
      <c r="BP437" s="33"/>
      <c r="BQ437" s="41" t="s">
        <v>2602</v>
      </c>
    </row>
    <row r="438" spans="1:71" s="3" customFormat="1" ht="67.5" x14ac:dyDescent="0.25">
      <c r="A438" s="35" t="s">
        <v>809</v>
      </c>
      <c r="B438" s="36" t="s">
        <v>2601</v>
      </c>
      <c r="C438" s="316" t="s">
        <v>2603</v>
      </c>
      <c r="D438" s="316"/>
      <c r="E438" s="316"/>
      <c r="F438" s="205" t="s">
        <v>437</v>
      </c>
      <c r="G438" s="55">
        <v>60</v>
      </c>
      <c r="H438" s="39">
        <v>6.21</v>
      </c>
      <c r="I438" s="39"/>
      <c r="J438" s="39">
        <v>6.21</v>
      </c>
      <c r="K438" s="37" t="s">
        <v>42</v>
      </c>
      <c r="L438" s="39">
        <v>3189.46</v>
      </c>
      <c r="M438" s="39"/>
      <c r="N438" s="40"/>
      <c r="O438" s="39">
        <v>3189.46</v>
      </c>
      <c r="P438" s="154">
        <v>1.052</v>
      </c>
      <c r="Q438" s="154">
        <v>1.0209999999999999</v>
      </c>
      <c r="R438" s="154">
        <v>1.0349999999999999</v>
      </c>
      <c r="S438" s="154">
        <v>1.0249999999999999</v>
      </c>
      <c r="T438" s="154">
        <v>1.02</v>
      </c>
      <c r="U438" s="154">
        <v>1.03</v>
      </c>
      <c r="V438" s="172">
        <f t="shared" si="19"/>
        <v>3818.2138923002112</v>
      </c>
      <c r="W438" s="159">
        <v>1.2</v>
      </c>
      <c r="X438" s="158">
        <f t="shared" si="20"/>
        <v>4581.8566707602531</v>
      </c>
      <c r="Y438" s="181">
        <f t="shared" si="21"/>
        <v>76.364277846004214</v>
      </c>
      <c r="Z438" s="1"/>
      <c r="BP438" s="33"/>
      <c r="BQ438" s="41" t="s">
        <v>2603</v>
      </c>
    </row>
    <row r="439" spans="1:71" s="3" customFormat="1" ht="67.5" x14ac:dyDescent="0.25">
      <c r="A439" s="35" t="s">
        <v>811</v>
      </c>
      <c r="B439" s="36" t="s">
        <v>2601</v>
      </c>
      <c r="C439" s="316" t="s">
        <v>2604</v>
      </c>
      <c r="D439" s="316"/>
      <c r="E439" s="316"/>
      <c r="F439" s="205" t="s">
        <v>437</v>
      </c>
      <c r="G439" s="55">
        <v>60</v>
      </c>
      <c r="H439" s="39">
        <v>3.64</v>
      </c>
      <c r="I439" s="39"/>
      <c r="J439" s="39">
        <v>3.64</v>
      </c>
      <c r="K439" s="37" t="s">
        <v>42</v>
      </c>
      <c r="L439" s="39">
        <v>1869.5</v>
      </c>
      <c r="M439" s="39"/>
      <c r="N439" s="40"/>
      <c r="O439" s="39">
        <v>1869.5</v>
      </c>
      <c r="P439" s="154">
        <v>1.052</v>
      </c>
      <c r="Q439" s="154">
        <v>1.0209999999999999</v>
      </c>
      <c r="R439" s="154">
        <v>1.0349999999999999</v>
      </c>
      <c r="S439" s="154">
        <v>1.0249999999999999</v>
      </c>
      <c r="T439" s="154">
        <v>1.02</v>
      </c>
      <c r="U439" s="154">
        <v>1.03</v>
      </c>
      <c r="V439" s="172">
        <f t="shared" si="19"/>
        <v>2238.0437038417931</v>
      </c>
      <c r="W439" s="159">
        <v>1.2</v>
      </c>
      <c r="X439" s="158">
        <f t="shared" si="20"/>
        <v>2685.6524446101516</v>
      </c>
      <c r="Y439" s="181">
        <f t="shared" si="21"/>
        <v>44.760874076835862</v>
      </c>
      <c r="Z439" s="1"/>
      <c r="BP439" s="33"/>
      <c r="BQ439" s="41" t="s">
        <v>2604</v>
      </c>
    </row>
    <row r="440" spans="1:71" s="3" customFormat="1" ht="68.25" thickBot="1" x14ac:dyDescent="0.3">
      <c r="A440" s="35" t="s">
        <v>820</v>
      </c>
      <c r="B440" s="36" t="s">
        <v>1544</v>
      </c>
      <c r="C440" s="316" t="s">
        <v>1650</v>
      </c>
      <c r="D440" s="316"/>
      <c r="E440" s="316"/>
      <c r="F440" s="205" t="s">
        <v>437</v>
      </c>
      <c r="G440" s="55">
        <v>90</v>
      </c>
      <c r="H440" s="39">
        <v>1.17</v>
      </c>
      <c r="I440" s="39"/>
      <c r="J440" s="39">
        <v>1.17</v>
      </c>
      <c r="K440" s="37" t="s">
        <v>42</v>
      </c>
      <c r="L440" s="39">
        <v>901.37</v>
      </c>
      <c r="M440" s="39"/>
      <c r="N440" s="40"/>
      <c r="O440" s="39">
        <v>901.37</v>
      </c>
      <c r="P440" s="220">
        <v>1.052</v>
      </c>
      <c r="Q440" s="194">
        <v>1.0209999999999999</v>
      </c>
      <c r="R440" s="194">
        <v>1.0349999999999999</v>
      </c>
      <c r="S440" s="194">
        <v>1.0249999999999999</v>
      </c>
      <c r="T440" s="194">
        <v>1.02</v>
      </c>
      <c r="U440" s="194">
        <v>1.03</v>
      </c>
      <c r="V440" s="195">
        <f t="shared" si="19"/>
        <v>1079.0614888108462</v>
      </c>
      <c r="W440" s="196">
        <v>1.2</v>
      </c>
      <c r="X440" s="197">
        <f t="shared" si="20"/>
        <v>1294.8737865730154</v>
      </c>
      <c r="Y440" s="198">
        <f t="shared" si="21"/>
        <v>14.387486517477949</v>
      </c>
      <c r="Z440" s="1"/>
      <c r="BP440" s="33"/>
      <c r="BQ440" s="41" t="s">
        <v>1650</v>
      </c>
    </row>
    <row r="441" spans="1:71" s="3" customFormat="1" ht="23.25" thickTop="1" x14ac:dyDescent="0.25">
      <c r="A441" s="317" t="s">
        <v>938</v>
      </c>
      <c r="B441" s="318"/>
      <c r="C441" s="318"/>
      <c r="D441" s="318"/>
      <c r="E441" s="318"/>
      <c r="F441" s="345"/>
      <c r="G441" s="318"/>
      <c r="H441" s="318"/>
      <c r="I441" s="318"/>
      <c r="J441" s="318"/>
      <c r="K441" s="319"/>
      <c r="L441" s="39">
        <v>44124929.670000002</v>
      </c>
      <c r="M441" s="39">
        <v>1029301.99</v>
      </c>
      <c r="N441" s="39" t="s">
        <v>3468</v>
      </c>
      <c r="O441" s="39">
        <v>42016013.689999998</v>
      </c>
      <c r="P441" s="154"/>
      <c r="Q441" s="154"/>
      <c r="R441" s="154"/>
      <c r="S441" s="154"/>
      <c r="T441" s="154"/>
      <c r="U441" s="154"/>
      <c r="V441" s="172">
        <f>SUM(V30:V440)</f>
        <v>51232728.665230386</v>
      </c>
      <c r="W441" s="159"/>
      <c r="X441" s="158">
        <f>SUM(X30:X440)</f>
        <v>61479274.398276471</v>
      </c>
      <c r="Y441" s="181"/>
      <c r="Z441" s="1"/>
      <c r="BR441" s="41" t="s">
        <v>938</v>
      </c>
    </row>
    <row r="442" spans="1:71" s="3" customFormat="1" ht="18.75" x14ac:dyDescent="0.25">
      <c r="A442" s="317" t="s">
        <v>940</v>
      </c>
      <c r="B442" s="318"/>
      <c r="C442" s="318"/>
      <c r="D442" s="318"/>
      <c r="E442" s="318"/>
      <c r="F442" s="345"/>
      <c r="G442" s="318"/>
      <c r="H442" s="318"/>
      <c r="I442" s="318"/>
      <c r="J442" s="318"/>
      <c r="K442" s="319"/>
      <c r="L442" s="39">
        <v>1015484.86</v>
      </c>
      <c r="M442" s="39"/>
      <c r="N442" s="39"/>
      <c r="O442" s="39"/>
      <c r="P442" s="154"/>
      <c r="Q442" s="154"/>
      <c r="R442" s="154"/>
      <c r="S442" s="154"/>
      <c r="T442" s="154"/>
      <c r="U442" s="154"/>
      <c r="V442" s="172">
        <f>L504+L505</f>
        <v>51232728.665230393</v>
      </c>
      <c r="W442" s="159"/>
      <c r="X442" s="158">
        <f>V442*1.2</f>
        <v>61479274.398276471</v>
      </c>
      <c r="Y442" s="181"/>
      <c r="Z442" s="1"/>
      <c r="BR442" s="41" t="s">
        <v>940</v>
      </c>
    </row>
    <row r="443" spans="1:71" s="3" customFormat="1" ht="18.75" x14ac:dyDescent="0.25">
      <c r="A443" s="320" t="s">
        <v>941</v>
      </c>
      <c r="B443" s="321"/>
      <c r="C443" s="321"/>
      <c r="D443" s="321"/>
      <c r="E443" s="321"/>
      <c r="F443" s="344"/>
      <c r="G443" s="321"/>
      <c r="H443" s="321"/>
      <c r="I443" s="321"/>
      <c r="J443" s="321"/>
      <c r="K443" s="322"/>
      <c r="L443" s="61"/>
      <c r="M443" s="61"/>
      <c r="N443" s="61"/>
      <c r="O443" s="61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R443" s="41"/>
      <c r="BS443" s="2" t="s">
        <v>941</v>
      </c>
    </row>
    <row r="444" spans="1:71" s="3" customFormat="1" ht="18.75" x14ac:dyDescent="0.25">
      <c r="A444" s="320" t="s">
        <v>3469</v>
      </c>
      <c r="B444" s="321"/>
      <c r="C444" s="321"/>
      <c r="D444" s="321"/>
      <c r="E444" s="321"/>
      <c r="F444" s="344"/>
      <c r="G444" s="321"/>
      <c r="H444" s="321"/>
      <c r="I444" s="321"/>
      <c r="J444" s="321"/>
      <c r="K444" s="322"/>
      <c r="L444" s="61">
        <v>68102.84</v>
      </c>
      <c r="M444" s="61"/>
      <c r="N444" s="61"/>
      <c r="O444" s="61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R444" s="41"/>
      <c r="BS444" s="2" t="s">
        <v>3469</v>
      </c>
    </row>
    <row r="445" spans="1:71" s="3" customFormat="1" ht="18.75" x14ac:dyDescent="0.25">
      <c r="A445" s="320" t="s">
        <v>3470</v>
      </c>
      <c r="B445" s="321"/>
      <c r="C445" s="321"/>
      <c r="D445" s="321"/>
      <c r="E445" s="321"/>
      <c r="F445" s="344"/>
      <c r="G445" s="321"/>
      <c r="H445" s="321"/>
      <c r="I445" s="321"/>
      <c r="J445" s="321"/>
      <c r="K445" s="322"/>
      <c r="L445" s="61">
        <v>67132.23</v>
      </c>
      <c r="M445" s="61"/>
      <c r="N445" s="61"/>
      <c r="O445" s="61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R445" s="41"/>
      <c r="BS445" s="2" t="s">
        <v>3470</v>
      </c>
    </row>
    <row r="446" spans="1:71" s="3" customFormat="1" ht="23.25" x14ac:dyDescent="0.25">
      <c r="A446" s="320" t="s">
        <v>3471</v>
      </c>
      <c r="B446" s="321"/>
      <c r="C446" s="321"/>
      <c r="D446" s="321"/>
      <c r="E446" s="321"/>
      <c r="F446" s="344"/>
      <c r="G446" s="321"/>
      <c r="H446" s="321"/>
      <c r="I446" s="321"/>
      <c r="J446" s="321"/>
      <c r="K446" s="322"/>
      <c r="L446" s="61">
        <v>880249.79</v>
      </c>
      <c r="M446" s="61"/>
      <c r="N446" s="61"/>
      <c r="O446" s="61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R446" s="41"/>
      <c r="BS446" s="2" t="s">
        <v>3471</v>
      </c>
    </row>
    <row r="447" spans="1:71" s="3" customFormat="1" ht="18.75" x14ac:dyDescent="0.25">
      <c r="A447" s="317" t="s">
        <v>945</v>
      </c>
      <c r="B447" s="318"/>
      <c r="C447" s="318"/>
      <c r="D447" s="318"/>
      <c r="E447" s="318"/>
      <c r="F447" s="345"/>
      <c r="G447" s="318"/>
      <c r="H447" s="318"/>
      <c r="I447" s="318"/>
      <c r="J447" s="318"/>
      <c r="K447" s="319"/>
      <c r="L447" s="39">
        <v>527787.41</v>
      </c>
      <c r="M447" s="39"/>
      <c r="N447" s="39"/>
      <c r="O447" s="39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BR447" s="41" t="s">
        <v>945</v>
      </c>
    </row>
    <row r="448" spans="1:71" s="3" customFormat="1" ht="18.75" x14ac:dyDescent="0.25">
      <c r="A448" s="320" t="s">
        <v>941</v>
      </c>
      <c r="B448" s="321"/>
      <c r="C448" s="321"/>
      <c r="D448" s="321"/>
      <c r="E448" s="321"/>
      <c r="F448" s="344"/>
      <c r="G448" s="321"/>
      <c r="H448" s="321"/>
      <c r="I448" s="321"/>
      <c r="J448" s="321"/>
      <c r="K448" s="322"/>
      <c r="L448" s="61"/>
      <c r="M448" s="61"/>
      <c r="N448" s="61"/>
      <c r="O448" s="61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R448" s="41"/>
      <c r="BS448" s="2" t="s">
        <v>941</v>
      </c>
    </row>
    <row r="449" spans="1:71" s="3" customFormat="1" ht="18.75" x14ac:dyDescent="0.25">
      <c r="A449" s="320" t="s">
        <v>3472</v>
      </c>
      <c r="B449" s="321"/>
      <c r="C449" s="321"/>
      <c r="D449" s="321"/>
      <c r="E449" s="321"/>
      <c r="F449" s="344"/>
      <c r="G449" s="321"/>
      <c r="H449" s="321"/>
      <c r="I449" s="321"/>
      <c r="J449" s="321"/>
      <c r="K449" s="322"/>
      <c r="L449" s="61">
        <v>30608.02</v>
      </c>
      <c r="M449" s="61"/>
      <c r="N449" s="61"/>
      <c r="O449" s="61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R449" s="41"/>
      <c r="BS449" s="2" t="s">
        <v>3472</v>
      </c>
    </row>
    <row r="450" spans="1:71" s="3" customFormat="1" ht="18.75" x14ac:dyDescent="0.25">
      <c r="A450" s="320" t="s">
        <v>3473</v>
      </c>
      <c r="B450" s="321"/>
      <c r="C450" s="321"/>
      <c r="D450" s="321"/>
      <c r="E450" s="321"/>
      <c r="F450" s="344"/>
      <c r="G450" s="321"/>
      <c r="H450" s="321"/>
      <c r="I450" s="321"/>
      <c r="J450" s="321"/>
      <c r="K450" s="322"/>
      <c r="L450" s="61">
        <v>34312.03</v>
      </c>
      <c r="M450" s="61"/>
      <c r="N450" s="61"/>
      <c r="O450" s="61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R450" s="41"/>
      <c r="BS450" s="2" t="s">
        <v>3473</v>
      </c>
    </row>
    <row r="451" spans="1:71" s="3" customFormat="1" ht="18.75" x14ac:dyDescent="0.25">
      <c r="A451" s="320" t="s">
        <v>3474</v>
      </c>
      <c r="B451" s="321"/>
      <c r="C451" s="321"/>
      <c r="D451" s="321"/>
      <c r="E451" s="321"/>
      <c r="F451" s="344"/>
      <c r="G451" s="321"/>
      <c r="H451" s="321"/>
      <c r="I451" s="321"/>
      <c r="J451" s="321"/>
      <c r="K451" s="322"/>
      <c r="L451" s="61">
        <v>462102.73</v>
      </c>
      <c r="M451" s="61"/>
      <c r="N451" s="61"/>
      <c r="O451" s="61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R451" s="41"/>
      <c r="BS451" s="2" t="s">
        <v>3474</v>
      </c>
    </row>
    <row r="452" spans="1:71" s="3" customFormat="1" ht="18.75" x14ac:dyDescent="0.25">
      <c r="A452" s="320" t="s">
        <v>3475</v>
      </c>
      <c r="B452" s="321"/>
      <c r="C452" s="321"/>
      <c r="D452" s="321"/>
      <c r="E452" s="321"/>
      <c r="F452" s="344"/>
      <c r="G452" s="321"/>
      <c r="H452" s="321"/>
      <c r="I452" s="321"/>
      <c r="J452" s="321"/>
      <c r="K452" s="322"/>
      <c r="L452" s="61">
        <v>764.63</v>
      </c>
      <c r="M452" s="61"/>
      <c r="N452" s="61"/>
      <c r="O452" s="61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R452" s="41"/>
      <c r="BS452" s="2" t="s">
        <v>3475</v>
      </c>
    </row>
    <row r="453" spans="1:71" s="3" customFormat="1" ht="18.75" x14ac:dyDescent="0.25">
      <c r="A453" s="317" t="s">
        <v>951</v>
      </c>
      <c r="B453" s="318"/>
      <c r="C453" s="318"/>
      <c r="D453" s="318"/>
      <c r="E453" s="318"/>
      <c r="F453" s="345"/>
      <c r="G453" s="318"/>
      <c r="H453" s="318"/>
      <c r="I453" s="318"/>
      <c r="J453" s="318"/>
      <c r="K453" s="319"/>
      <c r="L453" s="39"/>
      <c r="M453" s="39"/>
      <c r="N453" s="39"/>
      <c r="O453" s="39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R453" s="41" t="s">
        <v>951</v>
      </c>
    </row>
    <row r="454" spans="1:71" s="3" customFormat="1" ht="18.75" x14ac:dyDescent="0.25">
      <c r="A454" s="320" t="s">
        <v>952</v>
      </c>
      <c r="B454" s="321"/>
      <c r="C454" s="321"/>
      <c r="D454" s="321"/>
      <c r="E454" s="321"/>
      <c r="F454" s="344"/>
      <c r="G454" s="321"/>
      <c r="H454" s="321"/>
      <c r="I454" s="321"/>
      <c r="J454" s="321"/>
      <c r="K454" s="322"/>
      <c r="L454" s="61"/>
      <c r="M454" s="61"/>
      <c r="N454" s="61"/>
      <c r="O454" s="61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R454" s="41"/>
      <c r="BS454" s="2" t="s">
        <v>952</v>
      </c>
    </row>
    <row r="455" spans="1:71" s="3" customFormat="1" ht="18.75" x14ac:dyDescent="0.25">
      <c r="A455" s="320" t="s">
        <v>1773</v>
      </c>
      <c r="B455" s="321"/>
      <c r="C455" s="321"/>
      <c r="D455" s="321"/>
      <c r="E455" s="321"/>
      <c r="F455" s="344"/>
      <c r="G455" s="321"/>
      <c r="H455" s="321"/>
      <c r="I455" s="321"/>
      <c r="J455" s="321"/>
      <c r="K455" s="322"/>
      <c r="L455" s="61"/>
      <c r="M455" s="61"/>
      <c r="N455" s="61"/>
      <c r="O455" s="61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BR455" s="41"/>
      <c r="BS455" s="2" t="s">
        <v>1773</v>
      </c>
    </row>
    <row r="456" spans="1:71" s="3" customFormat="1" ht="23.25" x14ac:dyDescent="0.25">
      <c r="A456" s="320" t="s">
        <v>3476</v>
      </c>
      <c r="B456" s="321"/>
      <c r="C456" s="321"/>
      <c r="D456" s="321"/>
      <c r="E456" s="321"/>
      <c r="F456" s="344"/>
      <c r="G456" s="321"/>
      <c r="H456" s="321"/>
      <c r="I456" s="321"/>
      <c r="J456" s="321"/>
      <c r="K456" s="322"/>
      <c r="L456" s="61">
        <v>41713611</v>
      </c>
      <c r="M456" s="61"/>
      <c r="N456" s="61"/>
      <c r="O456" s="61">
        <v>41713611</v>
      </c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R456" s="41"/>
      <c r="BS456" s="2" t="s">
        <v>3476</v>
      </c>
    </row>
    <row r="457" spans="1:71" s="3" customFormat="1" ht="18.75" x14ac:dyDescent="0.25">
      <c r="A457" s="320" t="s">
        <v>953</v>
      </c>
      <c r="B457" s="321"/>
      <c r="C457" s="321"/>
      <c r="D457" s="321"/>
      <c r="E457" s="321"/>
      <c r="F457" s="344"/>
      <c r="G457" s="321"/>
      <c r="H457" s="321"/>
      <c r="I457" s="321"/>
      <c r="J457" s="321"/>
      <c r="K457" s="322"/>
      <c r="L457" s="61"/>
      <c r="M457" s="61"/>
      <c r="N457" s="61"/>
      <c r="O457" s="61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R457" s="41"/>
      <c r="BS457" s="2" t="s">
        <v>953</v>
      </c>
    </row>
    <row r="458" spans="1:71" s="3" customFormat="1" ht="18.75" x14ac:dyDescent="0.25">
      <c r="A458" s="320" t="s">
        <v>1786</v>
      </c>
      <c r="B458" s="321"/>
      <c r="C458" s="321"/>
      <c r="D458" s="321"/>
      <c r="E458" s="321"/>
      <c r="F458" s="344"/>
      <c r="G458" s="321"/>
      <c r="H458" s="321"/>
      <c r="I458" s="321"/>
      <c r="J458" s="321"/>
      <c r="K458" s="322"/>
      <c r="L458" s="61">
        <v>1681.39</v>
      </c>
      <c r="M458" s="61">
        <v>1390.23</v>
      </c>
      <c r="N458" s="61">
        <v>291.16000000000003</v>
      </c>
      <c r="O458" s="61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R458" s="41"/>
      <c r="BS458" s="2" t="s">
        <v>1786</v>
      </c>
    </row>
    <row r="459" spans="1:71" s="3" customFormat="1" ht="18.75" x14ac:dyDescent="0.25">
      <c r="A459" s="320" t="s">
        <v>3100</v>
      </c>
      <c r="B459" s="321"/>
      <c r="C459" s="321"/>
      <c r="D459" s="321"/>
      <c r="E459" s="321"/>
      <c r="F459" s="344"/>
      <c r="G459" s="321"/>
      <c r="H459" s="321"/>
      <c r="I459" s="321"/>
      <c r="J459" s="321"/>
      <c r="K459" s="322"/>
      <c r="L459" s="61">
        <v>1348.52</v>
      </c>
      <c r="M459" s="61"/>
      <c r="N459" s="61"/>
      <c r="O459" s="61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BR459" s="41"/>
      <c r="BS459" s="2" t="s">
        <v>3100</v>
      </c>
    </row>
    <row r="460" spans="1:71" s="3" customFormat="1" ht="18.75" x14ac:dyDescent="0.25">
      <c r="A460" s="320" t="s">
        <v>3101</v>
      </c>
      <c r="B460" s="321"/>
      <c r="C460" s="321"/>
      <c r="D460" s="321"/>
      <c r="E460" s="321"/>
      <c r="F460" s="344"/>
      <c r="G460" s="321"/>
      <c r="H460" s="321"/>
      <c r="I460" s="321"/>
      <c r="J460" s="321"/>
      <c r="K460" s="322"/>
      <c r="L460" s="61">
        <v>764.63</v>
      </c>
      <c r="M460" s="61"/>
      <c r="N460" s="61"/>
      <c r="O460" s="61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R460" s="41"/>
      <c r="BS460" s="2" t="s">
        <v>3101</v>
      </c>
    </row>
    <row r="461" spans="1:71" s="3" customFormat="1" ht="18.75" x14ac:dyDescent="0.25">
      <c r="A461" s="320" t="s">
        <v>957</v>
      </c>
      <c r="B461" s="321"/>
      <c r="C461" s="321"/>
      <c r="D461" s="321"/>
      <c r="E461" s="321"/>
      <c r="F461" s="344"/>
      <c r="G461" s="321"/>
      <c r="H461" s="321"/>
      <c r="I461" s="321"/>
      <c r="J461" s="321"/>
      <c r="K461" s="322"/>
      <c r="L461" s="61">
        <v>3794.54</v>
      </c>
      <c r="M461" s="61"/>
      <c r="N461" s="61"/>
      <c r="O461" s="61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R461" s="41"/>
      <c r="BS461" s="2" t="s">
        <v>957</v>
      </c>
    </row>
    <row r="462" spans="1:71" s="3" customFormat="1" ht="18.75" x14ac:dyDescent="0.25">
      <c r="A462" s="320" t="s">
        <v>1778</v>
      </c>
      <c r="B462" s="321"/>
      <c r="C462" s="321"/>
      <c r="D462" s="321"/>
      <c r="E462" s="321"/>
      <c r="F462" s="344"/>
      <c r="G462" s="321"/>
      <c r="H462" s="321"/>
      <c r="I462" s="321"/>
      <c r="J462" s="321"/>
      <c r="K462" s="322"/>
      <c r="L462" s="61"/>
      <c r="M462" s="61"/>
      <c r="N462" s="61"/>
      <c r="O462" s="61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R462" s="41"/>
      <c r="BS462" s="2" t="s">
        <v>1778</v>
      </c>
    </row>
    <row r="463" spans="1:71" s="3" customFormat="1" ht="18.75" x14ac:dyDescent="0.25">
      <c r="A463" s="320" t="s">
        <v>3477</v>
      </c>
      <c r="B463" s="321"/>
      <c r="C463" s="321"/>
      <c r="D463" s="321"/>
      <c r="E463" s="321"/>
      <c r="F463" s="344"/>
      <c r="G463" s="321"/>
      <c r="H463" s="321"/>
      <c r="I463" s="321"/>
      <c r="J463" s="321"/>
      <c r="K463" s="322"/>
      <c r="L463" s="61">
        <v>211973.48</v>
      </c>
      <c r="M463" s="61">
        <v>76520.039999999994</v>
      </c>
      <c r="N463" s="61"/>
      <c r="O463" s="61">
        <v>135453.44</v>
      </c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R463" s="41"/>
      <c r="BS463" s="2" t="s">
        <v>3477</v>
      </c>
    </row>
    <row r="464" spans="1:71" s="3" customFormat="1" ht="18.75" x14ac:dyDescent="0.25">
      <c r="A464" s="320" t="s">
        <v>3478</v>
      </c>
      <c r="B464" s="321"/>
      <c r="C464" s="321"/>
      <c r="D464" s="321"/>
      <c r="E464" s="321"/>
      <c r="F464" s="344"/>
      <c r="G464" s="321"/>
      <c r="H464" s="321"/>
      <c r="I464" s="321"/>
      <c r="J464" s="321"/>
      <c r="K464" s="322"/>
      <c r="L464" s="61">
        <v>68102.84</v>
      </c>
      <c r="M464" s="61"/>
      <c r="N464" s="61"/>
      <c r="O464" s="61"/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R464" s="41"/>
      <c r="BS464" s="2" t="s">
        <v>3478</v>
      </c>
    </row>
    <row r="465" spans="1:71" s="3" customFormat="1" ht="18.75" x14ac:dyDescent="0.25">
      <c r="A465" s="320" t="s">
        <v>3479</v>
      </c>
      <c r="B465" s="321"/>
      <c r="C465" s="321"/>
      <c r="D465" s="321"/>
      <c r="E465" s="321"/>
      <c r="F465" s="344"/>
      <c r="G465" s="321"/>
      <c r="H465" s="321"/>
      <c r="I465" s="321"/>
      <c r="J465" s="321"/>
      <c r="K465" s="322"/>
      <c r="L465" s="61">
        <v>30608.02</v>
      </c>
      <c r="M465" s="61"/>
      <c r="N465" s="61"/>
      <c r="O465" s="61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R465" s="41"/>
      <c r="BS465" s="2" t="s">
        <v>3479</v>
      </c>
    </row>
    <row r="466" spans="1:71" s="3" customFormat="1" ht="18.75" x14ac:dyDescent="0.25">
      <c r="A466" s="320" t="s">
        <v>957</v>
      </c>
      <c r="B466" s="321"/>
      <c r="C466" s="321"/>
      <c r="D466" s="321"/>
      <c r="E466" s="321"/>
      <c r="F466" s="344"/>
      <c r="G466" s="321"/>
      <c r="H466" s="321"/>
      <c r="I466" s="321"/>
      <c r="J466" s="321"/>
      <c r="K466" s="322"/>
      <c r="L466" s="61">
        <v>310684.34000000003</v>
      </c>
      <c r="M466" s="61"/>
      <c r="N466" s="61"/>
      <c r="O466" s="61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R466" s="41"/>
      <c r="BS466" s="2" t="s">
        <v>957</v>
      </c>
    </row>
    <row r="467" spans="1:71" s="3" customFormat="1" ht="18.75" x14ac:dyDescent="0.25">
      <c r="A467" s="320" t="s">
        <v>958</v>
      </c>
      <c r="B467" s="321"/>
      <c r="C467" s="321"/>
      <c r="D467" s="321"/>
      <c r="E467" s="321"/>
      <c r="F467" s="344"/>
      <c r="G467" s="321"/>
      <c r="H467" s="321"/>
      <c r="I467" s="321"/>
      <c r="J467" s="321"/>
      <c r="K467" s="322"/>
      <c r="L467" s="61">
        <v>42028089.880000003</v>
      </c>
      <c r="M467" s="61"/>
      <c r="N467" s="61"/>
      <c r="O467" s="61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R467" s="41"/>
      <c r="BS467" s="2" t="s">
        <v>958</v>
      </c>
    </row>
    <row r="468" spans="1:71" s="3" customFormat="1" ht="18.75" x14ac:dyDescent="0.25">
      <c r="A468" s="320" t="s">
        <v>959</v>
      </c>
      <c r="B468" s="321"/>
      <c r="C468" s="321"/>
      <c r="D468" s="321"/>
      <c r="E468" s="321"/>
      <c r="F468" s="344"/>
      <c r="G468" s="321"/>
      <c r="H468" s="321"/>
      <c r="I468" s="321"/>
      <c r="J468" s="321"/>
      <c r="K468" s="322"/>
      <c r="L468" s="61"/>
      <c r="M468" s="61"/>
      <c r="N468" s="61"/>
      <c r="O468" s="61"/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  <c r="Z468" s="1"/>
      <c r="BR468" s="41"/>
      <c r="BS468" s="2" t="s">
        <v>959</v>
      </c>
    </row>
    <row r="469" spans="1:71" s="3" customFormat="1" ht="18.75" x14ac:dyDescent="0.25">
      <c r="A469" s="320" t="s">
        <v>960</v>
      </c>
      <c r="B469" s="321"/>
      <c r="C469" s="321"/>
      <c r="D469" s="321"/>
      <c r="E469" s="321"/>
      <c r="F469" s="344"/>
      <c r="G469" s="321"/>
      <c r="H469" s="321"/>
      <c r="I469" s="321"/>
      <c r="J469" s="321"/>
      <c r="K469" s="322"/>
      <c r="L469" s="61"/>
      <c r="M469" s="61"/>
      <c r="N469" s="61"/>
      <c r="O469" s="61"/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  <c r="Z469" s="1"/>
      <c r="BR469" s="41"/>
      <c r="BS469" s="2" t="s">
        <v>960</v>
      </c>
    </row>
    <row r="470" spans="1:71" s="3" customFormat="1" ht="22.5" x14ac:dyDescent="0.25">
      <c r="A470" s="320" t="s">
        <v>3480</v>
      </c>
      <c r="B470" s="321"/>
      <c r="C470" s="321"/>
      <c r="D470" s="321"/>
      <c r="E470" s="321"/>
      <c r="F470" s="344"/>
      <c r="G470" s="321"/>
      <c r="H470" s="321"/>
      <c r="I470" s="321"/>
      <c r="J470" s="321"/>
      <c r="K470" s="322"/>
      <c r="L470" s="61">
        <v>1183320.51</v>
      </c>
      <c r="M470" s="61">
        <v>889009.94</v>
      </c>
      <c r="N470" s="61" t="s">
        <v>3481</v>
      </c>
      <c r="O470" s="61">
        <v>159531.32999999999</v>
      </c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  <c r="Z470" s="1"/>
      <c r="BR470" s="41"/>
      <c r="BS470" s="2" t="s">
        <v>3480</v>
      </c>
    </row>
    <row r="471" spans="1:71" s="3" customFormat="1" ht="18.75" x14ac:dyDescent="0.25">
      <c r="A471" s="320" t="s">
        <v>3482</v>
      </c>
      <c r="B471" s="321"/>
      <c r="C471" s="321"/>
      <c r="D471" s="321"/>
      <c r="E471" s="321"/>
      <c r="F471" s="344"/>
      <c r="G471" s="321"/>
      <c r="H471" s="321"/>
      <c r="I471" s="321"/>
      <c r="J471" s="321"/>
      <c r="K471" s="322"/>
      <c r="L471" s="61">
        <v>878901.27</v>
      </c>
      <c r="M471" s="61"/>
      <c r="N471" s="61"/>
      <c r="O471" s="61"/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  <c r="Z471" s="1"/>
      <c r="BR471" s="41"/>
      <c r="BS471" s="2" t="s">
        <v>3482</v>
      </c>
    </row>
    <row r="472" spans="1:71" s="3" customFormat="1" ht="18.75" x14ac:dyDescent="0.25">
      <c r="A472" s="320" t="s">
        <v>3483</v>
      </c>
      <c r="B472" s="321"/>
      <c r="C472" s="321"/>
      <c r="D472" s="321"/>
      <c r="E472" s="321"/>
      <c r="F472" s="344"/>
      <c r="G472" s="321"/>
      <c r="H472" s="321"/>
      <c r="I472" s="321"/>
      <c r="J472" s="321"/>
      <c r="K472" s="322"/>
      <c r="L472" s="61">
        <v>462102.73</v>
      </c>
      <c r="M472" s="61"/>
      <c r="N472" s="61"/>
      <c r="O472" s="61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R472" s="41"/>
      <c r="BS472" s="2" t="s">
        <v>3483</v>
      </c>
    </row>
    <row r="473" spans="1:71" s="3" customFormat="1" ht="18.75" x14ac:dyDescent="0.25">
      <c r="A473" s="320" t="s">
        <v>957</v>
      </c>
      <c r="B473" s="321"/>
      <c r="C473" s="321"/>
      <c r="D473" s="321"/>
      <c r="E473" s="321"/>
      <c r="F473" s="344"/>
      <c r="G473" s="321"/>
      <c r="H473" s="321"/>
      <c r="I473" s="321"/>
      <c r="J473" s="321"/>
      <c r="K473" s="322"/>
      <c r="L473" s="61">
        <v>2524324.5099999998</v>
      </c>
      <c r="M473" s="61"/>
      <c r="N473" s="61"/>
      <c r="O473" s="61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R473" s="41"/>
      <c r="BS473" s="2" t="s">
        <v>957</v>
      </c>
    </row>
    <row r="474" spans="1:71" s="3" customFormat="1" ht="18.75" x14ac:dyDescent="0.25">
      <c r="A474" s="320" t="s">
        <v>972</v>
      </c>
      <c r="B474" s="321"/>
      <c r="C474" s="321"/>
      <c r="D474" s="321"/>
      <c r="E474" s="321"/>
      <c r="F474" s="344"/>
      <c r="G474" s="321"/>
      <c r="H474" s="321"/>
      <c r="I474" s="321"/>
      <c r="J474" s="321"/>
      <c r="K474" s="322"/>
      <c r="L474" s="61"/>
      <c r="M474" s="61"/>
      <c r="N474" s="61"/>
      <c r="O474" s="61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R474" s="41"/>
      <c r="BS474" s="2" t="s">
        <v>972</v>
      </c>
    </row>
    <row r="475" spans="1:71" s="3" customFormat="1" ht="22.5" x14ac:dyDescent="0.25">
      <c r="A475" s="320" t="s">
        <v>3484</v>
      </c>
      <c r="B475" s="321"/>
      <c r="C475" s="321"/>
      <c r="D475" s="321"/>
      <c r="E475" s="321"/>
      <c r="F475" s="344"/>
      <c r="G475" s="321"/>
      <c r="H475" s="321"/>
      <c r="I475" s="321"/>
      <c r="J475" s="321"/>
      <c r="K475" s="322"/>
      <c r="L475" s="61">
        <v>107651.9</v>
      </c>
      <c r="M475" s="61">
        <v>62381.78</v>
      </c>
      <c r="N475" s="61" t="s">
        <v>3373</v>
      </c>
      <c r="O475" s="61">
        <v>7417.92</v>
      </c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R475" s="41"/>
      <c r="BS475" s="2" t="s">
        <v>3484</v>
      </c>
    </row>
    <row r="476" spans="1:71" s="3" customFormat="1" ht="18.75" x14ac:dyDescent="0.25">
      <c r="A476" s="320" t="s">
        <v>3485</v>
      </c>
      <c r="B476" s="321"/>
      <c r="C476" s="321"/>
      <c r="D476" s="321"/>
      <c r="E476" s="321"/>
      <c r="F476" s="344"/>
      <c r="G476" s="321"/>
      <c r="H476" s="321"/>
      <c r="I476" s="321"/>
      <c r="J476" s="321"/>
      <c r="K476" s="322"/>
      <c r="L476" s="61">
        <v>67132.23</v>
      </c>
      <c r="M476" s="61"/>
      <c r="N476" s="61"/>
      <c r="O476" s="61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R476" s="41"/>
      <c r="BS476" s="2" t="s">
        <v>3485</v>
      </c>
    </row>
    <row r="477" spans="1:71" s="3" customFormat="1" ht="18.75" x14ac:dyDescent="0.25">
      <c r="A477" s="320" t="s">
        <v>3486</v>
      </c>
      <c r="B477" s="321"/>
      <c r="C477" s="321"/>
      <c r="D477" s="321"/>
      <c r="E477" s="321"/>
      <c r="F477" s="344"/>
      <c r="G477" s="321"/>
      <c r="H477" s="321"/>
      <c r="I477" s="321"/>
      <c r="J477" s="321"/>
      <c r="K477" s="322"/>
      <c r="L477" s="61">
        <v>34312.03</v>
      </c>
      <c r="M477" s="61"/>
      <c r="N477" s="61"/>
      <c r="O477" s="61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BR477" s="41"/>
      <c r="BS477" s="2" t="s">
        <v>3486</v>
      </c>
    </row>
    <row r="478" spans="1:71" s="3" customFormat="1" ht="18.75" x14ac:dyDescent="0.25">
      <c r="A478" s="320" t="s">
        <v>957</v>
      </c>
      <c r="B478" s="321"/>
      <c r="C478" s="321"/>
      <c r="D478" s="321"/>
      <c r="E478" s="321"/>
      <c r="F478" s="344"/>
      <c r="G478" s="321"/>
      <c r="H478" s="321"/>
      <c r="I478" s="321"/>
      <c r="J478" s="321"/>
      <c r="K478" s="322"/>
      <c r="L478" s="61">
        <v>209096.16</v>
      </c>
      <c r="M478" s="61"/>
      <c r="N478" s="61"/>
      <c r="O478" s="61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BR478" s="41"/>
      <c r="BS478" s="2" t="s">
        <v>957</v>
      </c>
    </row>
    <row r="479" spans="1:71" s="3" customFormat="1" ht="18.75" x14ac:dyDescent="0.25">
      <c r="A479" s="320" t="s">
        <v>958</v>
      </c>
      <c r="B479" s="321"/>
      <c r="C479" s="321"/>
      <c r="D479" s="321"/>
      <c r="E479" s="321"/>
      <c r="F479" s="344"/>
      <c r="G479" s="321"/>
      <c r="H479" s="321"/>
      <c r="I479" s="321"/>
      <c r="J479" s="321"/>
      <c r="K479" s="322"/>
      <c r="L479" s="61">
        <v>2733420.67</v>
      </c>
      <c r="M479" s="61"/>
      <c r="N479" s="61"/>
      <c r="O479" s="61"/>
      <c r="P479" s="154"/>
      <c r="Q479" s="154"/>
      <c r="R479" s="154"/>
      <c r="S479" s="154"/>
      <c r="T479" s="154"/>
      <c r="U479" s="154"/>
      <c r="V479" s="172"/>
      <c r="W479" s="159"/>
      <c r="X479" s="158"/>
      <c r="Y479" s="181"/>
      <c r="Z479" s="1"/>
      <c r="BR479" s="41"/>
      <c r="BS479" s="2" t="s">
        <v>958</v>
      </c>
    </row>
    <row r="480" spans="1:71" s="3" customFormat="1" ht="18.75" x14ac:dyDescent="0.25">
      <c r="A480" s="320" t="s">
        <v>983</v>
      </c>
      <c r="B480" s="321"/>
      <c r="C480" s="321"/>
      <c r="D480" s="321"/>
      <c r="E480" s="321"/>
      <c r="F480" s="344"/>
      <c r="G480" s="321"/>
      <c r="H480" s="321"/>
      <c r="I480" s="321"/>
      <c r="J480" s="321"/>
      <c r="K480" s="322"/>
      <c r="L480" s="61"/>
      <c r="M480" s="61"/>
      <c r="N480" s="61"/>
      <c r="O480" s="61"/>
      <c r="P480" s="154"/>
      <c r="Q480" s="154"/>
      <c r="R480" s="154"/>
      <c r="S480" s="154"/>
      <c r="T480" s="154"/>
      <c r="U480" s="154"/>
      <c r="V480" s="172"/>
      <c r="W480" s="159"/>
      <c r="X480" s="158"/>
      <c r="Y480" s="181"/>
      <c r="Z480" s="1"/>
      <c r="BR480" s="41"/>
      <c r="BS480" s="2" t="s">
        <v>983</v>
      </c>
    </row>
    <row r="481" spans="1:72" s="3" customFormat="1" ht="18.75" x14ac:dyDescent="0.25">
      <c r="A481" s="320" t="s">
        <v>986</v>
      </c>
      <c r="B481" s="321"/>
      <c r="C481" s="321"/>
      <c r="D481" s="321"/>
      <c r="E481" s="321"/>
      <c r="F481" s="344"/>
      <c r="G481" s="321"/>
      <c r="H481" s="321"/>
      <c r="I481" s="321"/>
      <c r="J481" s="321"/>
      <c r="K481" s="322"/>
      <c r="L481" s="61"/>
      <c r="M481" s="61"/>
      <c r="N481" s="61"/>
      <c r="O481" s="61"/>
      <c r="P481" s="154"/>
      <c r="Q481" s="154"/>
      <c r="R481" s="154"/>
      <c r="S481" s="154"/>
      <c r="T481" s="154"/>
      <c r="U481" s="154"/>
      <c r="V481" s="172"/>
      <c r="W481" s="159"/>
      <c r="X481" s="158"/>
      <c r="Y481" s="181"/>
      <c r="Z481" s="1"/>
      <c r="BR481" s="41"/>
      <c r="BS481" s="2" t="s">
        <v>986</v>
      </c>
    </row>
    <row r="482" spans="1:72" s="3" customFormat="1" ht="18.75" x14ac:dyDescent="0.25">
      <c r="A482" s="320" t="s">
        <v>3487</v>
      </c>
      <c r="B482" s="321"/>
      <c r="C482" s="321"/>
      <c r="D482" s="321"/>
      <c r="E482" s="321"/>
      <c r="F482" s="344"/>
      <c r="G482" s="321"/>
      <c r="H482" s="321"/>
      <c r="I482" s="321"/>
      <c r="J482" s="321"/>
      <c r="K482" s="322"/>
      <c r="L482" s="61">
        <v>906691.39</v>
      </c>
      <c r="M482" s="61"/>
      <c r="N482" s="61"/>
      <c r="O482" s="61"/>
      <c r="P482" s="154"/>
      <c r="Q482" s="154"/>
      <c r="R482" s="154"/>
      <c r="S482" s="154"/>
      <c r="T482" s="154"/>
      <c r="U482" s="154"/>
      <c r="V482" s="172"/>
      <c r="W482" s="159"/>
      <c r="X482" s="158"/>
      <c r="Y482" s="181"/>
      <c r="Z482" s="1"/>
      <c r="BR482" s="41"/>
      <c r="BS482" s="2" t="s">
        <v>3487</v>
      </c>
    </row>
    <row r="483" spans="1:72" s="3" customFormat="1" ht="18.75" x14ac:dyDescent="0.25">
      <c r="A483" s="320" t="s">
        <v>958</v>
      </c>
      <c r="B483" s="321"/>
      <c r="C483" s="321"/>
      <c r="D483" s="321"/>
      <c r="E483" s="321"/>
      <c r="F483" s="344"/>
      <c r="G483" s="321"/>
      <c r="H483" s="321"/>
      <c r="I483" s="321"/>
      <c r="J483" s="321"/>
      <c r="K483" s="322"/>
      <c r="L483" s="61">
        <v>906691.39</v>
      </c>
      <c r="M483" s="61"/>
      <c r="N483" s="61"/>
      <c r="O483" s="61"/>
      <c r="P483" s="154"/>
      <c r="Q483" s="154"/>
      <c r="R483" s="154"/>
      <c r="S483" s="154"/>
      <c r="T483" s="154"/>
      <c r="U483" s="154"/>
      <c r="V483" s="172"/>
      <c r="W483" s="159"/>
      <c r="X483" s="158"/>
      <c r="Y483" s="181"/>
      <c r="Z483" s="1"/>
      <c r="BR483" s="41"/>
      <c r="BS483" s="2" t="s">
        <v>958</v>
      </c>
    </row>
    <row r="484" spans="1:72" s="3" customFormat="1" ht="18.75" x14ac:dyDescent="0.25">
      <c r="A484" s="320" t="s">
        <v>988</v>
      </c>
      <c r="B484" s="321"/>
      <c r="C484" s="321"/>
      <c r="D484" s="321"/>
      <c r="E484" s="321"/>
      <c r="F484" s="344"/>
      <c r="G484" s="321"/>
      <c r="H484" s="321"/>
      <c r="I484" s="321"/>
      <c r="J484" s="321"/>
      <c r="K484" s="322"/>
      <c r="L484" s="61">
        <v>45668201.939999998</v>
      </c>
      <c r="M484" s="61"/>
      <c r="N484" s="61"/>
      <c r="O484" s="61"/>
      <c r="P484" s="154"/>
      <c r="Q484" s="154"/>
      <c r="R484" s="154"/>
      <c r="S484" s="154"/>
      <c r="T484" s="154"/>
      <c r="U484" s="154"/>
      <c r="V484" s="172"/>
      <c r="W484" s="159"/>
      <c r="X484" s="158"/>
      <c r="Y484" s="181"/>
      <c r="Z484" s="1"/>
      <c r="BR484" s="41"/>
      <c r="BS484" s="2" t="s">
        <v>988</v>
      </c>
    </row>
    <row r="485" spans="1:72" s="3" customFormat="1" ht="18.75" x14ac:dyDescent="0.25">
      <c r="A485" s="320" t="s">
        <v>989</v>
      </c>
      <c r="B485" s="321"/>
      <c r="C485" s="321"/>
      <c r="D485" s="321"/>
      <c r="E485" s="321"/>
      <c r="F485" s="344"/>
      <c r="G485" s="321"/>
      <c r="H485" s="321"/>
      <c r="I485" s="321"/>
      <c r="J485" s="321"/>
      <c r="K485" s="322"/>
      <c r="L485" s="61"/>
      <c r="M485" s="61"/>
      <c r="N485" s="61"/>
      <c r="O485" s="61"/>
      <c r="P485" s="154"/>
      <c r="Q485" s="154"/>
      <c r="R485" s="154"/>
      <c r="S485" s="154"/>
      <c r="T485" s="154"/>
      <c r="U485" s="154"/>
      <c r="V485" s="172"/>
      <c r="W485" s="159"/>
      <c r="X485" s="158"/>
      <c r="Y485" s="181"/>
      <c r="Z485" s="1"/>
      <c r="BR485" s="41"/>
      <c r="BS485" s="2" t="s">
        <v>989</v>
      </c>
    </row>
    <row r="486" spans="1:72" s="3" customFormat="1" ht="18.75" x14ac:dyDescent="0.25">
      <c r="A486" s="320" t="s">
        <v>1024</v>
      </c>
      <c r="B486" s="321"/>
      <c r="C486" s="321"/>
      <c r="D486" s="321"/>
      <c r="E486" s="321"/>
      <c r="F486" s="344"/>
      <c r="G486" s="321"/>
      <c r="H486" s="321"/>
      <c r="I486" s="321"/>
      <c r="J486" s="321"/>
      <c r="K486" s="322"/>
      <c r="L486" s="61">
        <v>1029301.99</v>
      </c>
      <c r="M486" s="61"/>
      <c r="N486" s="61"/>
      <c r="O486" s="61"/>
      <c r="P486" s="154"/>
      <c r="Q486" s="154"/>
      <c r="R486" s="154"/>
      <c r="S486" s="154"/>
      <c r="T486" s="154"/>
      <c r="U486" s="154"/>
      <c r="V486" s="172"/>
      <c r="W486" s="159"/>
      <c r="X486" s="158"/>
      <c r="Y486" s="181"/>
      <c r="Z486" s="1"/>
      <c r="BR486" s="41"/>
      <c r="BS486" s="2" t="s">
        <v>1024</v>
      </c>
    </row>
    <row r="487" spans="1:72" s="3" customFormat="1" ht="18.75" x14ac:dyDescent="0.25">
      <c r="A487" s="320" t="s">
        <v>990</v>
      </c>
      <c r="B487" s="321"/>
      <c r="C487" s="321"/>
      <c r="D487" s="321"/>
      <c r="E487" s="321"/>
      <c r="F487" s="344"/>
      <c r="G487" s="321"/>
      <c r="H487" s="321"/>
      <c r="I487" s="321"/>
      <c r="J487" s="321"/>
      <c r="K487" s="322"/>
      <c r="L487" s="61">
        <v>42016013.689999998</v>
      </c>
      <c r="M487" s="61"/>
      <c r="N487" s="61"/>
      <c r="O487" s="61"/>
      <c r="P487" s="154"/>
      <c r="Q487" s="154"/>
      <c r="R487" s="154"/>
      <c r="S487" s="154"/>
      <c r="T487" s="154"/>
      <c r="U487" s="154"/>
      <c r="V487" s="172"/>
      <c r="W487" s="159"/>
      <c r="X487" s="158"/>
      <c r="Y487" s="181"/>
      <c r="Z487" s="1"/>
      <c r="BR487" s="41"/>
      <c r="BS487" s="2" t="s">
        <v>990</v>
      </c>
    </row>
    <row r="488" spans="1:72" s="3" customFormat="1" ht="18.75" x14ac:dyDescent="0.25">
      <c r="A488" s="320" t="s">
        <v>991</v>
      </c>
      <c r="B488" s="321"/>
      <c r="C488" s="321"/>
      <c r="D488" s="321"/>
      <c r="E488" s="321"/>
      <c r="F488" s="344"/>
      <c r="G488" s="321"/>
      <c r="H488" s="321"/>
      <c r="I488" s="321"/>
      <c r="J488" s="321"/>
      <c r="K488" s="322"/>
      <c r="L488" s="61">
        <v>172922.6</v>
      </c>
      <c r="M488" s="61"/>
      <c r="N488" s="61"/>
      <c r="O488" s="61"/>
      <c r="P488" s="154"/>
      <c r="Q488" s="154"/>
      <c r="R488" s="154"/>
      <c r="S488" s="154"/>
      <c r="T488" s="154"/>
      <c r="U488" s="154"/>
      <c r="V488" s="172"/>
      <c r="W488" s="159"/>
      <c r="X488" s="158"/>
      <c r="Y488" s="181"/>
      <c r="Z488" s="1"/>
      <c r="BR488" s="41"/>
      <c r="BS488" s="2" t="s">
        <v>991</v>
      </c>
    </row>
    <row r="489" spans="1:72" s="3" customFormat="1" ht="18.75" x14ac:dyDescent="0.25">
      <c r="A489" s="320" t="s">
        <v>1025</v>
      </c>
      <c r="B489" s="321"/>
      <c r="C489" s="321"/>
      <c r="D489" s="321"/>
      <c r="E489" s="321"/>
      <c r="F489" s="344"/>
      <c r="G489" s="321"/>
      <c r="H489" s="321"/>
      <c r="I489" s="321"/>
      <c r="J489" s="321"/>
      <c r="K489" s="322"/>
      <c r="L489" s="61">
        <v>29283.43</v>
      </c>
      <c r="M489" s="61"/>
      <c r="N489" s="61"/>
      <c r="O489" s="61"/>
      <c r="P489" s="154"/>
      <c r="Q489" s="154"/>
      <c r="R489" s="154"/>
      <c r="S489" s="154"/>
      <c r="T489" s="154"/>
      <c r="U489" s="154"/>
      <c r="V489" s="172"/>
      <c r="W489" s="159"/>
      <c r="X489" s="158"/>
      <c r="Y489" s="181"/>
      <c r="Z489" s="1"/>
      <c r="BR489" s="41"/>
      <c r="BS489" s="2" t="s">
        <v>1025</v>
      </c>
    </row>
    <row r="490" spans="1:72" s="3" customFormat="1" ht="18.75" x14ac:dyDescent="0.25">
      <c r="A490" s="320" t="s">
        <v>993</v>
      </c>
      <c r="B490" s="321"/>
      <c r="C490" s="321"/>
      <c r="D490" s="321"/>
      <c r="E490" s="321"/>
      <c r="F490" s="344"/>
      <c r="G490" s="321"/>
      <c r="H490" s="321"/>
      <c r="I490" s="321"/>
      <c r="J490" s="321"/>
      <c r="K490" s="322"/>
      <c r="L490" s="61">
        <v>906691.39</v>
      </c>
      <c r="M490" s="61"/>
      <c r="N490" s="61"/>
      <c r="O490" s="61"/>
      <c r="P490" s="154"/>
      <c r="Q490" s="154"/>
      <c r="R490" s="154"/>
      <c r="S490" s="154"/>
      <c r="T490" s="154"/>
      <c r="U490" s="154"/>
      <c r="V490" s="172"/>
      <c r="W490" s="159"/>
      <c r="X490" s="158"/>
      <c r="Y490" s="181"/>
      <c r="Z490" s="1"/>
      <c r="BR490" s="41"/>
      <c r="BS490" s="2" t="s">
        <v>993</v>
      </c>
    </row>
    <row r="491" spans="1:72" s="3" customFormat="1" ht="19.5" thickBot="1" x14ac:dyDescent="0.3">
      <c r="A491" s="320" t="s">
        <v>994</v>
      </c>
      <c r="B491" s="321"/>
      <c r="C491" s="321"/>
      <c r="D491" s="321"/>
      <c r="E491" s="321"/>
      <c r="F491" s="344"/>
      <c r="G491" s="321"/>
      <c r="H491" s="321"/>
      <c r="I491" s="321"/>
      <c r="J491" s="321"/>
      <c r="K491" s="322"/>
      <c r="L491" s="61">
        <v>1015484.86</v>
      </c>
      <c r="M491" s="61"/>
      <c r="N491" s="61"/>
      <c r="O491" s="61"/>
      <c r="P491" s="220"/>
      <c r="Q491" s="194"/>
      <c r="R491" s="194"/>
      <c r="S491" s="194"/>
      <c r="T491" s="194"/>
      <c r="U491" s="194"/>
      <c r="V491" s="195"/>
      <c r="W491" s="196"/>
      <c r="X491" s="197"/>
      <c r="Y491" s="198"/>
      <c r="Z491" s="1"/>
      <c r="BR491" s="41"/>
      <c r="BS491" s="2" t="s">
        <v>994</v>
      </c>
    </row>
    <row r="492" spans="1:72" s="3" customFormat="1" ht="18.75" thickTop="1" x14ac:dyDescent="0.25">
      <c r="A492" s="320" t="s">
        <v>995</v>
      </c>
      <c r="B492" s="321"/>
      <c r="C492" s="321"/>
      <c r="D492" s="321"/>
      <c r="E492" s="321"/>
      <c r="F492" s="344"/>
      <c r="G492" s="321"/>
      <c r="H492" s="321"/>
      <c r="I492" s="321"/>
      <c r="J492" s="321"/>
      <c r="K492" s="322"/>
      <c r="L492" s="61">
        <v>527787.41</v>
      </c>
      <c r="M492" s="61"/>
      <c r="N492" s="61"/>
      <c r="O492" s="61"/>
      <c r="P492" s="1"/>
      <c r="Q492" s="1"/>
      <c r="R492" s="1"/>
      <c r="S492" s="1"/>
      <c r="T492" s="1"/>
      <c r="U492" s="1"/>
      <c r="V492" s="179"/>
      <c r="W492" s="171"/>
      <c r="X492" s="170"/>
      <c r="Y492" s="188"/>
      <c r="Z492" s="1"/>
      <c r="BR492" s="41"/>
      <c r="BS492" s="2" t="s">
        <v>995</v>
      </c>
    </row>
    <row r="493" spans="1:72" s="3" customFormat="1" ht="18" x14ac:dyDescent="0.25">
      <c r="A493" s="320" t="s">
        <v>996</v>
      </c>
      <c r="B493" s="321"/>
      <c r="C493" s="321"/>
      <c r="D493" s="321"/>
      <c r="E493" s="321"/>
      <c r="F493" s="344"/>
      <c r="G493" s="321"/>
      <c r="H493" s="321"/>
      <c r="I493" s="321"/>
      <c r="J493" s="321"/>
      <c r="K493" s="322"/>
      <c r="L493" s="61">
        <v>44761510.549999997</v>
      </c>
      <c r="M493" s="61"/>
      <c r="N493" s="61"/>
      <c r="O493" s="61"/>
      <c r="P493" s="1"/>
      <c r="Q493" s="1"/>
      <c r="R493" s="1"/>
      <c r="S493" s="1"/>
      <c r="T493" s="1"/>
      <c r="U493" s="1"/>
      <c r="V493" s="179"/>
      <c r="W493" s="171"/>
      <c r="X493" s="170"/>
      <c r="Y493" s="188"/>
      <c r="Z493" s="1"/>
      <c r="BR493" s="41"/>
      <c r="BS493" s="2" t="s">
        <v>996</v>
      </c>
    </row>
    <row r="494" spans="1:72" s="3" customFormat="1" ht="18" x14ac:dyDescent="0.25">
      <c r="A494" s="320" t="s">
        <v>997</v>
      </c>
      <c r="B494" s="321"/>
      <c r="C494" s="321"/>
      <c r="D494" s="321"/>
      <c r="E494" s="321"/>
      <c r="F494" s="344"/>
      <c r="G494" s="321"/>
      <c r="H494" s="321"/>
      <c r="I494" s="321"/>
      <c r="J494" s="321"/>
      <c r="K494" s="322"/>
      <c r="L494" s="61">
        <v>2327598.5499999998</v>
      </c>
      <c r="M494" s="61"/>
      <c r="N494" s="61"/>
      <c r="O494" s="61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R494" s="41"/>
      <c r="BS494" s="2" t="s">
        <v>997</v>
      </c>
    </row>
    <row r="495" spans="1:72" s="3" customFormat="1" ht="18" x14ac:dyDescent="0.25">
      <c r="A495" s="317" t="s">
        <v>988</v>
      </c>
      <c r="B495" s="318"/>
      <c r="C495" s="318"/>
      <c r="D495" s="318"/>
      <c r="E495" s="318"/>
      <c r="F495" s="345"/>
      <c r="G495" s="318"/>
      <c r="H495" s="318"/>
      <c r="I495" s="318"/>
      <c r="J495" s="318"/>
      <c r="K495" s="319"/>
      <c r="L495" s="39">
        <v>47089109.100000001</v>
      </c>
      <c r="M495" s="39"/>
      <c r="N495" s="39"/>
      <c r="O495" s="39"/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R495" s="41"/>
      <c r="BT495" s="41" t="s">
        <v>988</v>
      </c>
    </row>
    <row r="496" spans="1:72" s="3" customFormat="1" ht="18" x14ac:dyDescent="0.25">
      <c r="A496" s="320" t="s">
        <v>998</v>
      </c>
      <c r="B496" s="321"/>
      <c r="C496" s="321"/>
      <c r="D496" s="321"/>
      <c r="E496" s="321"/>
      <c r="F496" s="344"/>
      <c r="G496" s="321"/>
      <c r="H496" s="321"/>
      <c r="I496" s="321"/>
      <c r="J496" s="321"/>
      <c r="K496" s="322"/>
      <c r="L496" s="61">
        <v>988871.29</v>
      </c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R496" s="41"/>
      <c r="BS496" s="2" t="s">
        <v>998</v>
      </c>
      <c r="BT496" s="41"/>
    </row>
    <row r="497" spans="1:95" s="3" customFormat="1" ht="18" x14ac:dyDescent="0.25">
      <c r="A497" s="320" t="s">
        <v>999</v>
      </c>
      <c r="B497" s="321"/>
      <c r="C497" s="321"/>
      <c r="D497" s="321"/>
      <c r="E497" s="321"/>
      <c r="F497" s="344"/>
      <c r="G497" s="321"/>
      <c r="H497" s="321"/>
      <c r="I497" s="321"/>
      <c r="J497" s="321"/>
      <c r="K497" s="322"/>
      <c r="L497" s="61">
        <v>1648118.82</v>
      </c>
      <c r="M497" s="61"/>
      <c r="N497" s="61"/>
      <c r="O497" s="61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BR497" s="41"/>
      <c r="BS497" s="2" t="s">
        <v>999</v>
      </c>
      <c r="BT497" s="41"/>
    </row>
    <row r="498" spans="1:95" s="3" customFormat="1" ht="18" x14ac:dyDescent="0.25">
      <c r="A498" s="320" t="s">
        <v>1000</v>
      </c>
      <c r="B498" s="321"/>
      <c r="C498" s="321"/>
      <c r="D498" s="321"/>
      <c r="E498" s="321"/>
      <c r="F498" s="344"/>
      <c r="G498" s="321"/>
      <c r="H498" s="321"/>
      <c r="I498" s="321"/>
      <c r="J498" s="321"/>
      <c r="K498" s="322"/>
      <c r="L498" s="61">
        <v>1177227.73</v>
      </c>
      <c r="M498" s="61"/>
      <c r="N498" s="61"/>
      <c r="O498" s="61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BR498" s="41"/>
      <c r="BS498" s="2" t="s">
        <v>1000</v>
      </c>
      <c r="BT498" s="41"/>
    </row>
    <row r="499" spans="1:95" s="3" customFormat="1" ht="18" x14ac:dyDescent="0.25">
      <c r="A499" s="320" t="s">
        <v>1001</v>
      </c>
      <c r="B499" s="321"/>
      <c r="C499" s="321"/>
      <c r="D499" s="321"/>
      <c r="E499" s="321"/>
      <c r="F499" s="344"/>
      <c r="G499" s="321"/>
      <c r="H499" s="321"/>
      <c r="I499" s="321"/>
      <c r="J499" s="321"/>
      <c r="K499" s="322"/>
      <c r="L499" s="61">
        <v>941782.18</v>
      </c>
      <c r="M499" s="61"/>
      <c r="N499" s="61"/>
      <c r="O499" s="61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BR499" s="41"/>
      <c r="BS499" s="2" t="s">
        <v>1001</v>
      </c>
      <c r="BT499" s="41"/>
    </row>
    <row r="500" spans="1:95" s="3" customFormat="1" ht="18" x14ac:dyDescent="0.25">
      <c r="A500" s="317" t="s">
        <v>988</v>
      </c>
      <c r="B500" s="318"/>
      <c r="C500" s="318"/>
      <c r="D500" s="318"/>
      <c r="E500" s="318"/>
      <c r="F500" s="345"/>
      <c r="G500" s="318"/>
      <c r="H500" s="318"/>
      <c r="I500" s="318"/>
      <c r="J500" s="318"/>
      <c r="K500" s="319"/>
      <c r="L500" s="39">
        <v>51845109.119999997</v>
      </c>
      <c r="M500" s="39"/>
      <c r="N500" s="39"/>
      <c r="O500" s="39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BR500" s="41"/>
      <c r="BT500" s="41" t="s">
        <v>988</v>
      </c>
    </row>
    <row r="501" spans="1:95" s="3" customFormat="1" ht="18" x14ac:dyDescent="0.25">
      <c r="A501" s="320" t="s">
        <v>3488</v>
      </c>
      <c r="B501" s="321"/>
      <c r="C501" s="321"/>
      <c r="D501" s="321"/>
      <c r="E501" s="321"/>
      <c r="F501" s="344"/>
      <c r="G501" s="321"/>
      <c r="H501" s="321"/>
      <c r="I501" s="321"/>
      <c r="J501" s="321"/>
      <c r="K501" s="322"/>
      <c r="L501" s="61">
        <v>52751800.509999998</v>
      </c>
      <c r="M501" s="61"/>
      <c r="N501" s="61"/>
      <c r="O501" s="61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BR501" s="41"/>
      <c r="BS501" s="2" t="s">
        <v>3488</v>
      </c>
      <c r="BT501" s="41"/>
    </row>
    <row r="502" spans="1:95" s="3" customFormat="1" ht="18" x14ac:dyDescent="0.25">
      <c r="A502" s="320" t="s">
        <v>1003</v>
      </c>
      <c r="B502" s="321"/>
      <c r="C502" s="321"/>
      <c r="D502" s="321"/>
      <c r="E502" s="321"/>
      <c r="F502" s="344"/>
      <c r="G502" s="321"/>
      <c r="H502" s="321"/>
      <c r="I502" s="321"/>
      <c r="J502" s="321"/>
      <c r="K502" s="322"/>
      <c r="L502" s="61">
        <v>1582554.02</v>
      </c>
      <c r="M502" s="61"/>
      <c r="N502" s="61"/>
      <c r="O502" s="61"/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BR502" s="41"/>
      <c r="BS502" s="2" t="s">
        <v>1003</v>
      </c>
      <c r="BT502" s="41"/>
    </row>
    <row r="503" spans="1:95" s="116" customFormat="1" ht="18" x14ac:dyDescent="0.25">
      <c r="A503" s="324" t="s">
        <v>5479</v>
      </c>
      <c r="B503" s="325"/>
      <c r="C503" s="325"/>
      <c r="D503" s="325"/>
      <c r="E503" s="325"/>
      <c r="F503" s="348"/>
      <c r="G503" s="325"/>
      <c r="H503" s="325"/>
      <c r="I503" s="325"/>
      <c r="J503" s="325"/>
      <c r="K503" s="326"/>
      <c r="L503" s="117">
        <f>L501+L502</f>
        <v>54334354.530000001</v>
      </c>
      <c r="M503" s="117"/>
      <c r="N503" s="117"/>
      <c r="O503" s="117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5"/>
      <c r="AO503" s="65"/>
      <c r="AP503" s="65"/>
      <c r="AQ503" s="65"/>
      <c r="AR503" s="65"/>
      <c r="AS503" s="65"/>
      <c r="AT503" s="65"/>
      <c r="AU503" s="65"/>
      <c r="AV503" s="65"/>
      <c r="AW503" s="65"/>
      <c r="AX503" s="65"/>
      <c r="AY503" s="65"/>
      <c r="AZ503" s="65"/>
      <c r="BA503" s="65"/>
      <c r="BB503" s="65"/>
      <c r="BC503" s="65"/>
      <c r="BD503" s="65"/>
      <c r="BE503" s="65"/>
      <c r="BF503" s="65"/>
      <c r="BG503" s="65"/>
      <c r="BH503" s="65"/>
      <c r="BI503" s="65"/>
      <c r="BJ503" s="65"/>
      <c r="BK503" s="65"/>
      <c r="BL503" s="65"/>
      <c r="BM503" s="65"/>
      <c r="BN503" s="65"/>
      <c r="BO503" s="65"/>
      <c r="BP503" s="65"/>
      <c r="BQ503" s="65"/>
      <c r="BR503" s="65"/>
      <c r="BS503" s="65"/>
      <c r="BT503" s="65"/>
      <c r="BU503" s="65" t="s">
        <v>1004</v>
      </c>
      <c r="BV503" s="65"/>
      <c r="BW503" s="65"/>
    </row>
    <row r="504" spans="1:95" s="121" customFormat="1" ht="15" customHeight="1" x14ac:dyDescent="0.25">
      <c r="A504" s="327" t="s">
        <v>5480</v>
      </c>
      <c r="B504" s="328"/>
      <c r="C504" s="328"/>
      <c r="D504" s="328"/>
      <c r="E504" s="328"/>
      <c r="F504" s="346"/>
      <c r="G504" s="328"/>
      <c r="H504" s="328"/>
      <c r="I504" s="328"/>
      <c r="J504" s="328"/>
      <c r="K504" s="329"/>
      <c r="L504" s="118">
        <f>L487*1.052*1.021*1.035*1.025*1.02*1.03</f>
        <v>50298836.533530392</v>
      </c>
      <c r="M504" s="119"/>
      <c r="N504" s="120"/>
      <c r="O504" s="120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  <c r="AL504" s="65"/>
      <c r="AM504" s="65"/>
      <c r="AN504" s="65"/>
      <c r="AO504" s="65"/>
      <c r="AP504" s="65"/>
      <c r="AQ504" s="65"/>
      <c r="AR504" s="65"/>
      <c r="AS504" s="65"/>
      <c r="AT504" s="65"/>
      <c r="AU504" s="65"/>
      <c r="AV504" s="65"/>
      <c r="AW504" s="65"/>
      <c r="AX504" s="65"/>
      <c r="AY504" s="65"/>
      <c r="AZ504" s="65"/>
      <c r="BA504" s="65"/>
      <c r="BB504" s="65"/>
      <c r="BC504" s="65"/>
      <c r="BD504" s="65"/>
      <c r="BE504" s="65"/>
      <c r="BF504" s="65"/>
      <c r="BG504" s="65"/>
      <c r="BH504" s="65"/>
      <c r="BI504" s="65"/>
      <c r="BJ504" s="65"/>
      <c r="BK504" s="65"/>
      <c r="BL504" s="65"/>
      <c r="BM504" s="65"/>
      <c r="BN504" s="65"/>
      <c r="BO504" s="65"/>
      <c r="BP504" s="65"/>
      <c r="BQ504" s="65"/>
      <c r="BR504" s="65"/>
      <c r="BS504" s="65"/>
      <c r="BT504" s="65"/>
      <c r="BU504" s="65"/>
      <c r="BV504" s="65"/>
      <c r="BW504" s="65"/>
      <c r="CG504" s="122"/>
      <c r="CI504" s="122" t="s">
        <v>1004</v>
      </c>
      <c r="CK504" s="123"/>
      <c r="CL504" s="124"/>
      <c r="CM504" s="124"/>
      <c r="CN504" s="124"/>
      <c r="CO504" s="124"/>
      <c r="CP504" s="124"/>
      <c r="CQ504" s="124"/>
    </row>
    <row r="505" spans="1:95" s="121" customFormat="1" ht="15" customHeight="1" x14ac:dyDescent="0.25">
      <c r="A505" s="327" t="s">
        <v>5486</v>
      </c>
      <c r="B505" s="328"/>
      <c r="C505" s="328"/>
      <c r="D505" s="328"/>
      <c r="E505" s="328"/>
      <c r="F505" s="346"/>
      <c r="G505" s="328"/>
      <c r="H505" s="328"/>
      <c r="I505" s="328"/>
      <c r="J505" s="328"/>
      <c r="K505" s="329"/>
      <c r="L505" s="118">
        <f>L490*1.03</f>
        <v>933892.13170000003</v>
      </c>
      <c r="M505" s="119"/>
      <c r="N505" s="120"/>
      <c r="O505" s="120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5"/>
      <c r="AO505" s="65"/>
      <c r="AP505" s="65"/>
      <c r="AQ505" s="65"/>
      <c r="AR505" s="65"/>
      <c r="AS505" s="65"/>
      <c r="AT505" s="65"/>
      <c r="AU505" s="65"/>
      <c r="AV505" s="65"/>
      <c r="AW505" s="65"/>
      <c r="AX505" s="65"/>
      <c r="AY505" s="65"/>
      <c r="AZ505" s="65"/>
      <c r="BA505" s="65"/>
      <c r="BB505" s="65"/>
      <c r="BC505" s="65"/>
      <c r="BD505" s="65"/>
      <c r="BE505" s="65"/>
      <c r="BF505" s="65"/>
      <c r="BG505" s="65"/>
      <c r="BH505" s="65"/>
      <c r="BI505" s="65"/>
      <c r="BJ505" s="65"/>
      <c r="BK505" s="65"/>
      <c r="BL505" s="65"/>
      <c r="BM505" s="65"/>
      <c r="BN505" s="65"/>
      <c r="BO505" s="65"/>
      <c r="BP505" s="65"/>
      <c r="BQ505" s="65"/>
      <c r="BR505" s="65"/>
      <c r="BS505" s="65"/>
      <c r="BT505" s="65"/>
      <c r="BU505" s="65"/>
      <c r="BV505" s="65"/>
      <c r="BW505" s="65"/>
      <c r="CG505" s="122"/>
      <c r="CI505" s="122" t="s">
        <v>1004</v>
      </c>
      <c r="CK505" s="123"/>
      <c r="CL505" s="124"/>
      <c r="CM505" s="124"/>
      <c r="CN505" s="124"/>
      <c r="CO505" s="124"/>
      <c r="CP505" s="124"/>
      <c r="CQ505" s="124"/>
    </row>
    <row r="506" spans="1:95" s="121" customFormat="1" ht="15" customHeight="1" x14ac:dyDescent="0.25">
      <c r="A506" s="327" t="s">
        <v>5481</v>
      </c>
      <c r="B506" s="328"/>
      <c r="C506" s="328"/>
      <c r="D506" s="328"/>
      <c r="E506" s="328"/>
      <c r="F506" s="346"/>
      <c r="G506" s="328"/>
      <c r="H506" s="328"/>
      <c r="I506" s="328"/>
      <c r="J506" s="328"/>
      <c r="K506" s="329"/>
      <c r="L506" s="118">
        <f>L503-L504-L505</f>
        <v>3101625.8647696096</v>
      </c>
      <c r="M506" s="119"/>
      <c r="N506" s="120"/>
      <c r="O506" s="120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  <c r="AL506" s="65"/>
      <c r="AM506" s="65"/>
      <c r="AN506" s="65"/>
      <c r="AO506" s="65"/>
      <c r="AP506" s="65"/>
      <c r="AQ506" s="65"/>
      <c r="AR506" s="65"/>
      <c r="AS506" s="65"/>
      <c r="AT506" s="65"/>
      <c r="AU506" s="65"/>
      <c r="AV506" s="65"/>
      <c r="AW506" s="65"/>
      <c r="AX506" s="65"/>
      <c r="AY506" s="65"/>
      <c r="AZ506" s="65"/>
      <c r="BA506" s="65"/>
      <c r="BB506" s="65"/>
      <c r="BC506" s="65"/>
      <c r="BD506" s="65"/>
      <c r="BE506" s="65"/>
      <c r="BF506" s="65"/>
      <c r="BG506" s="65"/>
      <c r="BH506" s="65"/>
      <c r="BI506" s="65"/>
      <c r="BJ506" s="65"/>
      <c r="BK506" s="65"/>
      <c r="BL506" s="65"/>
      <c r="BM506" s="65"/>
      <c r="BN506" s="65"/>
      <c r="BO506" s="65"/>
      <c r="BP506" s="65"/>
      <c r="BQ506" s="65"/>
      <c r="BR506" s="65"/>
      <c r="BS506" s="65"/>
      <c r="BT506" s="65"/>
      <c r="BU506" s="65"/>
      <c r="BV506" s="65"/>
      <c r="BW506" s="65"/>
      <c r="CG506" s="122"/>
      <c r="CI506" s="122" t="s">
        <v>1004</v>
      </c>
      <c r="CK506" s="123"/>
      <c r="CL506" s="124"/>
      <c r="CM506" s="124"/>
      <c r="CN506" s="124"/>
      <c r="CO506" s="124"/>
      <c r="CP506" s="124"/>
      <c r="CQ506" s="124"/>
    </row>
    <row r="507" spans="1:95" s="65" customFormat="1" ht="15" customHeight="1" x14ac:dyDescent="0.25">
      <c r="A507" s="330" t="s">
        <v>5482</v>
      </c>
      <c r="B507" s="331"/>
      <c r="C507" s="331"/>
      <c r="D507" s="331"/>
      <c r="E507" s="331"/>
      <c r="F507" s="349"/>
      <c r="G507" s="331"/>
      <c r="H507" s="331"/>
      <c r="I507" s="331"/>
      <c r="J507" s="331"/>
      <c r="K507" s="332"/>
      <c r="L507" s="125">
        <f>'00-ЭС1.СУБ'!L202</f>
        <v>1</v>
      </c>
      <c r="M507" s="89"/>
      <c r="N507" s="126"/>
      <c r="O507" s="89"/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CG507" s="95"/>
      <c r="CH507" s="101" t="s">
        <v>1003</v>
      </c>
      <c r="CI507" s="95"/>
      <c r="CK507" s="127"/>
    </row>
    <row r="508" spans="1:95" s="65" customFormat="1" ht="28.5" customHeight="1" x14ac:dyDescent="0.25">
      <c r="A508" s="330" t="s">
        <v>5483</v>
      </c>
      <c r="B508" s="331"/>
      <c r="C508" s="331"/>
      <c r="D508" s="331"/>
      <c r="E508" s="331"/>
      <c r="F508" s="349"/>
      <c r="G508" s="331"/>
      <c r="H508" s="331"/>
      <c r="I508" s="331"/>
      <c r="J508" s="331"/>
      <c r="K508" s="332"/>
      <c r="L508" s="128">
        <f>L504+L505+L506*L507</f>
        <v>54334354.530000001</v>
      </c>
      <c r="M508" s="129"/>
      <c r="N508" s="98"/>
      <c r="O508" s="98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CG508" s="95"/>
      <c r="CI508" s="95" t="s">
        <v>1004</v>
      </c>
      <c r="CK508" s="130"/>
    </row>
    <row r="509" spans="1:95" s="65" customFormat="1" ht="15" customHeight="1" x14ac:dyDescent="0.25">
      <c r="A509" s="333" t="s">
        <v>1005</v>
      </c>
      <c r="B509" s="334"/>
      <c r="C509" s="334"/>
      <c r="D509" s="334"/>
      <c r="E509" s="334"/>
      <c r="F509" s="350"/>
      <c r="G509" s="334"/>
      <c r="H509" s="334"/>
      <c r="I509" s="334"/>
      <c r="J509" s="334"/>
      <c r="K509" s="335"/>
      <c r="L509" s="131">
        <f>L508*0.2</f>
        <v>10866870.906000001</v>
      </c>
      <c r="M509" s="89"/>
      <c r="N509" s="89"/>
      <c r="O509" s="89"/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CG509" s="95"/>
      <c r="CH509" s="101" t="s">
        <v>1005</v>
      </c>
      <c r="CI509" s="95"/>
    </row>
    <row r="510" spans="1:95" s="65" customFormat="1" ht="15" customHeight="1" x14ac:dyDescent="0.25">
      <c r="A510" s="330" t="s">
        <v>1006</v>
      </c>
      <c r="B510" s="331"/>
      <c r="C510" s="331"/>
      <c r="D510" s="331"/>
      <c r="E510" s="331"/>
      <c r="F510" s="349"/>
      <c r="G510" s="331"/>
      <c r="H510" s="331"/>
      <c r="I510" s="331"/>
      <c r="J510" s="331"/>
      <c r="K510" s="332"/>
      <c r="L510" s="132">
        <f>L508+L509</f>
        <v>65201225.436000004</v>
      </c>
      <c r="M510" s="98"/>
      <c r="N510" s="98"/>
      <c r="O510" s="98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CG510" s="95"/>
      <c r="CI510" s="95"/>
      <c r="CJ510" s="95" t="s">
        <v>1006</v>
      </c>
      <c r="CM510" s="127"/>
    </row>
    <row r="511" spans="1:95" s="16" customFormat="1" ht="12.75" customHeight="1" x14ac:dyDescent="0.2">
      <c r="A511" s="323"/>
      <c r="B511" s="323"/>
      <c r="C511" s="323"/>
      <c r="D511" s="323"/>
      <c r="E511" s="323"/>
      <c r="F511" s="347"/>
      <c r="G511" s="323"/>
      <c r="H511" s="323"/>
      <c r="I511" s="323"/>
      <c r="J511" s="323"/>
      <c r="K511" s="323"/>
      <c r="L511" s="323"/>
      <c r="M511" s="323"/>
      <c r="N511" s="323"/>
      <c r="O511" s="323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  <c r="AS511" s="25"/>
      <c r="AT511" s="25"/>
      <c r="AU511" s="25"/>
      <c r="AV511" s="25"/>
      <c r="AW511" s="25"/>
      <c r="AX511" s="25"/>
      <c r="AY511" s="25"/>
      <c r="AZ511" s="25"/>
      <c r="BA511" s="25"/>
      <c r="BB511" s="25"/>
      <c r="BC511" s="25"/>
      <c r="BD511" s="25"/>
      <c r="BE511" s="25"/>
      <c r="BF511" s="25"/>
      <c r="BG511" s="25"/>
      <c r="BH511" s="25"/>
      <c r="BI511" s="25"/>
      <c r="BJ511" s="25"/>
      <c r="BK511" s="25"/>
      <c r="BL511" s="25"/>
      <c r="BM511" s="25"/>
      <c r="BN511" s="25"/>
      <c r="BO511" s="25"/>
      <c r="BP511" s="25"/>
      <c r="BQ511" s="25"/>
      <c r="BR511" s="25"/>
      <c r="BS511" s="25"/>
      <c r="BT511" s="25"/>
      <c r="BU511" s="25"/>
      <c r="BV511" s="25"/>
    </row>
    <row r="512" spans="1:95" s="135" customFormat="1" ht="12.75" customHeight="1" x14ac:dyDescent="0.2">
      <c r="A512" s="287" t="s">
        <v>5484</v>
      </c>
      <c r="B512" s="287"/>
      <c r="C512" s="287"/>
      <c r="D512" s="287"/>
      <c r="E512" s="287"/>
      <c r="F512" s="336"/>
      <c r="G512" s="287"/>
      <c r="H512" s="287"/>
      <c r="I512" s="287"/>
      <c r="J512" s="287"/>
      <c r="K512" s="287"/>
      <c r="L512" s="287"/>
      <c r="M512" s="287"/>
      <c r="N512" s="287"/>
      <c r="O512" s="287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  <c r="AA512" s="134"/>
      <c r="AB512" s="134"/>
      <c r="AC512" s="134"/>
      <c r="AD512" s="134"/>
      <c r="AE512" s="134"/>
      <c r="AF512" s="134"/>
      <c r="AG512" s="134"/>
      <c r="AH512" s="134"/>
      <c r="AI512" s="134"/>
      <c r="AJ512" s="134"/>
      <c r="AK512" s="134"/>
      <c r="AL512" s="134"/>
      <c r="AM512" s="134"/>
      <c r="AN512" s="134"/>
      <c r="AO512" s="134"/>
      <c r="AP512" s="134"/>
      <c r="AQ512" s="134"/>
      <c r="AR512" s="134"/>
      <c r="AS512" s="134"/>
      <c r="AT512" s="134"/>
      <c r="AU512" s="134"/>
      <c r="AV512" s="134"/>
      <c r="AW512" s="134"/>
      <c r="AX512" s="134"/>
      <c r="AY512" s="134"/>
      <c r="AZ512" s="134"/>
      <c r="BA512" s="134"/>
      <c r="BB512" s="134"/>
      <c r="BC512" s="134"/>
      <c r="BD512" s="134"/>
      <c r="BE512" s="134"/>
      <c r="BF512" s="134"/>
      <c r="BG512" s="134"/>
      <c r="BH512" s="134"/>
      <c r="BI512" s="134"/>
      <c r="BJ512" s="134"/>
      <c r="BK512" s="134"/>
      <c r="BL512" s="134"/>
      <c r="BM512" s="134"/>
      <c r="BN512" s="134"/>
      <c r="BO512" s="134"/>
      <c r="BP512" s="134"/>
      <c r="BQ512" s="134"/>
      <c r="BR512" s="134"/>
      <c r="BS512" s="134"/>
      <c r="BT512" s="134"/>
      <c r="BU512" s="134"/>
      <c r="BV512" s="134"/>
    </row>
    <row r="513" spans="1:74" s="135" customFormat="1" ht="12.75" customHeight="1" x14ac:dyDescent="0.2">
      <c r="A513" s="288" t="s">
        <v>1007</v>
      </c>
      <c r="B513" s="288"/>
      <c r="C513" s="288"/>
      <c r="D513" s="288"/>
      <c r="E513" s="288"/>
      <c r="F513" s="337"/>
      <c r="G513" s="288"/>
      <c r="H513" s="288"/>
      <c r="I513" s="288"/>
      <c r="J513" s="288"/>
      <c r="K513" s="288"/>
      <c r="L513" s="288"/>
      <c r="M513" s="288"/>
      <c r="N513" s="288"/>
      <c r="O513" s="288"/>
      <c r="P513" s="1"/>
      <c r="Q513" s="1"/>
      <c r="R513" s="1"/>
      <c r="S513" s="1"/>
      <c r="T513" s="1"/>
      <c r="U513" s="1"/>
      <c r="V513" s="179"/>
      <c r="W513" s="171"/>
      <c r="X513" s="170"/>
      <c r="Y513" s="188"/>
      <c r="Z513" s="1"/>
      <c r="AA513" s="134"/>
      <c r="AB513" s="134"/>
      <c r="AC513" s="134"/>
      <c r="AD513" s="134"/>
      <c r="AE513" s="134"/>
      <c r="AF513" s="134"/>
      <c r="AG513" s="134"/>
      <c r="AH513" s="134"/>
      <c r="AI513" s="134"/>
      <c r="AJ513" s="134"/>
      <c r="AK513" s="134"/>
      <c r="AL513" s="134"/>
      <c r="AM513" s="134"/>
      <c r="AN513" s="134"/>
      <c r="AO513" s="134"/>
      <c r="AP513" s="134"/>
      <c r="AQ513" s="134"/>
      <c r="AR513" s="134"/>
      <c r="AS513" s="134"/>
      <c r="AT513" s="134"/>
      <c r="AU513" s="134"/>
      <c r="AV513" s="134"/>
      <c r="AW513" s="134"/>
      <c r="AX513" s="134"/>
      <c r="AY513" s="134"/>
      <c r="AZ513" s="134"/>
      <c r="BA513" s="134"/>
      <c r="BB513" s="134"/>
      <c r="BC513" s="134"/>
      <c r="BD513" s="134"/>
      <c r="BE513" s="134"/>
      <c r="BF513" s="134"/>
      <c r="BG513" s="134"/>
      <c r="BH513" s="134"/>
      <c r="BI513" s="134"/>
      <c r="BJ513" s="134"/>
      <c r="BK513" s="134"/>
      <c r="BL513" s="134"/>
      <c r="BM513" s="134"/>
      <c r="BN513" s="134"/>
      <c r="BO513" s="134"/>
      <c r="BP513" s="134"/>
      <c r="BQ513" s="134"/>
      <c r="BR513" s="134"/>
      <c r="BS513" s="134"/>
      <c r="BT513" s="134"/>
      <c r="BU513" s="134"/>
      <c r="BV513" s="134"/>
    </row>
    <row r="514" spans="1:74" s="135" customFormat="1" ht="13.5" customHeight="1" x14ac:dyDescent="0.2">
      <c r="A514" s="137"/>
      <c r="B514" s="137"/>
      <c r="C514" s="137"/>
      <c r="D514" s="137"/>
      <c r="E514" s="137"/>
      <c r="F514" s="209"/>
      <c r="G514" s="137"/>
      <c r="H514" s="138"/>
      <c r="I514" s="139"/>
      <c r="J514" s="139"/>
      <c r="K514" s="139"/>
      <c r="L514" s="139"/>
      <c r="M514" s="137"/>
      <c r="N514" s="137"/>
      <c r="O514" s="137"/>
      <c r="P514" s="1"/>
      <c r="Q514" s="1"/>
      <c r="R514" s="1"/>
      <c r="S514" s="1"/>
      <c r="T514" s="1"/>
      <c r="U514" s="1"/>
      <c r="V514" s="179"/>
      <c r="W514" s="171"/>
      <c r="X514" s="170"/>
      <c r="Y514" s="188"/>
      <c r="Z514" s="1"/>
      <c r="AA514" s="134"/>
      <c r="AB514" s="134"/>
      <c r="AC514" s="134"/>
      <c r="AD514" s="134"/>
      <c r="AE514" s="134"/>
      <c r="AF514" s="134"/>
      <c r="AG514" s="134"/>
      <c r="AH514" s="134"/>
      <c r="AI514" s="134"/>
      <c r="AJ514" s="134"/>
      <c r="AK514" s="134"/>
      <c r="AL514" s="134"/>
      <c r="AM514" s="134"/>
      <c r="AN514" s="134"/>
      <c r="AO514" s="134"/>
      <c r="AP514" s="134"/>
      <c r="AQ514" s="134"/>
      <c r="AR514" s="134"/>
      <c r="AS514" s="134"/>
      <c r="AT514" s="134"/>
      <c r="AU514" s="134"/>
      <c r="AV514" s="134"/>
      <c r="AW514" s="134"/>
      <c r="AX514" s="134"/>
      <c r="AY514" s="134"/>
      <c r="AZ514" s="134"/>
      <c r="BA514" s="134"/>
      <c r="BB514" s="134"/>
      <c r="BC514" s="134"/>
      <c r="BD514" s="134"/>
      <c r="BE514" s="134"/>
      <c r="BF514" s="134"/>
      <c r="BG514" s="134"/>
      <c r="BH514" s="134"/>
      <c r="BI514" s="134"/>
      <c r="BJ514" s="134"/>
      <c r="BK514" s="134"/>
      <c r="BL514" s="134"/>
      <c r="BM514" s="134"/>
      <c r="BN514" s="134"/>
      <c r="BO514" s="134"/>
      <c r="BP514" s="134"/>
      <c r="BQ514" s="134"/>
      <c r="BR514" s="134"/>
      <c r="BS514" s="134"/>
      <c r="BT514" s="134"/>
      <c r="BU514" s="134"/>
      <c r="BV514" s="134"/>
    </row>
    <row r="515" spans="1:74" s="135" customFormat="1" ht="12.75" customHeight="1" x14ac:dyDescent="0.2">
      <c r="A515" s="287" t="s">
        <v>5485</v>
      </c>
      <c r="B515" s="287"/>
      <c r="C515" s="287"/>
      <c r="D515" s="287"/>
      <c r="E515" s="287"/>
      <c r="F515" s="336"/>
      <c r="G515" s="287"/>
      <c r="H515" s="287"/>
      <c r="I515" s="287"/>
      <c r="J515" s="287"/>
      <c r="K515" s="287"/>
      <c r="L515" s="287"/>
      <c r="M515" s="287"/>
      <c r="N515" s="287"/>
      <c r="O515" s="287"/>
      <c r="P515" s="1"/>
      <c r="Q515" s="1"/>
      <c r="R515" s="1"/>
      <c r="S515" s="1"/>
      <c r="T515" s="1"/>
      <c r="U515" s="1"/>
      <c r="V515" s="179"/>
      <c r="W515" s="171"/>
      <c r="X515" s="170"/>
      <c r="Y515" s="188"/>
      <c r="Z515" s="1"/>
      <c r="AA515" s="134"/>
      <c r="AB515" s="134"/>
      <c r="AC515" s="134"/>
      <c r="AD515" s="134"/>
      <c r="AE515" s="134"/>
      <c r="AF515" s="134"/>
      <c r="AG515" s="134"/>
      <c r="AH515" s="134"/>
      <c r="AI515" s="134"/>
      <c r="AJ515" s="134"/>
      <c r="AK515" s="134"/>
      <c r="AL515" s="134"/>
      <c r="AM515" s="134"/>
      <c r="AN515" s="134"/>
      <c r="AO515" s="134"/>
      <c r="AP515" s="134"/>
      <c r="AQ515" s="134"/>
      <c r="AR515" s="134"/>
      <c r="AS515" s="134"/>
      <c r="AT515" s="134"/>
      <c r="AU515" s="134"/>
      <c r="AV515" s="134"/>
      <c r="AW515" s="134"/>
      <c r="AX515" s="134"/>
      <c r="AY515" s="134"/>
      <c r="AZ515" s="134"/>
      <c r="BA515" s="134"/>
      <c r="BB515" s="134"/>
      <c r="BC515" s="134"/>
      <c r="BD515" s="134"/>
      <c r="BE515" s="134"/>
      <c r="BF515" s="134"/>
      <c r="BG515" s="134"/>
      <c r="BH515" s="134"/>
      <c r="BI515" s="134"/>
      <c r="BJ515" s="134"/>
      <c r="BK515" s="134"/>
      <c r="BL515" s="134"/>
      <c r="BM515" s="134"/>
      <c r="BN515" s="134"/>
      <c r="BO515" s="134"/>
      <c r="BP515" s="134"/>
      <c r="BQ515" s="134"/>
      <c r="BR515" s="134"/>
      <c r="BS515" s="134"/>
      <c r="BT515" s="134"/>
      <c r="BU515" s="134"/>
      <c r="BV515" s="134"/>
    </row>
    <row r="516" spans="1:74" s="135" customFormat="1" ht="12.75" customHeight="1" x14ac:dyDescent="0.2">
      <c r="A516" s="288" t="s">
        <v>1007</v>
      </c>
      <c r="B516" s="288"/>
      <c r="C516" s="288"/>
      <c r="D516" s="288"/>
      <c r="E516" s="288"/>
      <c r="F516" s="337"/>
      <c r="G516" s="288"/>
      <c r="H516" s="288"/>
      <c r="I516" s="288"/>
      <c r="J516" s="288"/>
      <c r="K516" s="288"/>
      <c r="L516" s="288"/>
      <c r="M516" s="288"/>
      <c r="N516" s="288"/>
      <c r="O516" s="288"/>
      <c r="P516" s="1"/>
      <c r="Q516" s="1"/>
      <c r="R516" s="1"/>
      <c r="S516" s="1"/>
      <c r="T516" s="1"/>
      <c r="U516" s="1"/>
      <c r="V516" s="179"/>
      <c r="W516" s="171"/>
      <c r="X516" s="170"/>
      <c r="Y516" s="188"/>
      <c r="Z516" s="1"/>
      <c r="AA516" s="134"/>
      <c r="AB516" s="134"/>
      <c r="AC516" s="134"/>
      <c r="AD516" s="134"/>
      <c r="AE516" s="134"/>
      <c r="AF516" s="134"/>
      <c r="AG516" s="134"/>
      <c r="AH516" s="134"/>
      <c r="AI516" s="134"/>
      <c r="AJ516" s="134"/>
      <c r="AK516" s="134"/>
      <c r="AL516" s="134"/>
      <c r="AM516" s="134"/>
      <c r="AN516" s="134"/>
      <c r="AO516" s="134"/>
      <c r="AP516" s="134"/>
      <c r="AQ516" s="134"/>
      <c r="AR516" s="134"/>
      <c r="AS516" s="134"/>
      <c r="AT516" s="134"/>
      <c r="AU516" s="134"/>
      <c r="AV516" s="134"/>
      <c r="AW516" s="134"/>
      <c r="AX516" s="134"/>
      <c r="AY516" s="134"/>
      <c r="AZ516" s="134"/>
      <c r="BA516" s="134"/>
      <c r="BB516" s="134"/>
      <c r="BC516" s="134"/>
      <c r="BD516" s="134"/>
      <c r="BE516" s="134"/>
      <c r="BF516" s="134"/>
      <c r="BG516" s="134"/>
      <c r="BH516" s="134"/>
      <c r="BI516" s="134"/>
      <c r="BJ516" s="134"/>
      <c r="BK516" s="134"/>
      <c r="BL516" s="134"/>
      <c r="BM516" s="134"/>
      <c r="BN516" s="134"/>
      <c r="BO516" s="134"/>
      <c r="BP516" s="134"/>
      <c r="BQ516" s="134"/>
      <c r="BR516" s="134"/>
      <c r="BS516" s="134"/>
      <c r="BT516" s="134"/>
      <c r="BU516" s="134"/>
      <c r="BV516" s="134"/>
    </row>
    <row r="517" spans="1:74" s="135" customFormat="1" ht="13.5" customHeight="1" x14ac:dyDescent="0.2">
      <c r="A517" s="137"/>
      <c r="B517" s="137"/>
      <c r="C517" s="137"/>
      <c r="D517" s="137"/>
      <c r="E517" s="137"/>
      <c r="F517" s="209"/>
      <c r="G517" s="137"/>
      <c r="H517" s="138"/>
      <c r="I517" s="139"/>
      <c r="J517" s="139"/>
      <c r="K517" s="139"/>
      <c r="L517" s="139"/>
      <c r="M517" s="137"/>
      <c r="N517" s="137"/>
      <c r="O517" s="137"/>
      <c r="P517" s="1"/>
      <c r="Q517" s="1"/>
      <c r="R517" s="1"/>
      <c r="S517" s="1"/>
      <c r="T517" s="1"/>
      <c r="U517" s="1"/>
      <c r="V517" s="179"/>
      <c r="W517" s="171"/>
      <c r="X517" s="170"/>
      <c r="Y517" s="188"/>
      <c r="Z517" s="1"/>
      <c r="AA517" s="134"/>
      <c r="AB517" s="134"/>
      <c r="AC517" s="134"/>
      <c r="AD517" s="134"/>
      <c r="AE517" s="134"/>
      <c r="AF517" s="134"/>
      <c r="AG517" s="134"/>
      <c r="AH517" s="134"/>
      <c r="AI517" s="134"/>
      <c r="AJ517" s="134"/>
      <c r="AK517" s="134"/>
      <c r="AL517" s="134"/>
      <c r="AM517" s="134"/>
      <c r="AN517" s="134"/>
      <c r="AO517" s="134"/>
      <c r="AP517" s="134"/>
      <c r="AQ517" s="134"/>
      <c r="AR517" s="134"/>
      <c r="AS517" s="134"/>
      <c r="AT517" s="134"/>
      <c r="AU517" s="134"/>
      <c r="AV517" s="134"/>
      <c r="AW517" s="134"/>
      <c r="AX517" s="134"/>
      <c r="AY517" s="134"/>
      <c r="AZ517" s="134"/>
      <c r="BA517" s="134"/>
      <c r="BB517" s="134"/>
      <c r="BC517" s="134"/>
      <c r="BD517" s="134"/>
      <c r="BE517" s="134"/>
      <c r="BF517" s="134"/>
      <c r="BG517" s="134"/>
      <c r="BH517" s="134"/>
      <c r="BI517" s="134"/>
      <c r="BJ517" s="134"/>
      <c r="BK517" s="134"/>
      <c r="BL517" s="134"/>
      <c r="BM517" s="134"/>
      <c r="BN517" s="134"/>
      <c r="BO517" s="134"/>
      <c r="BP517" s="134"/>
      <c r="BQ517" s="134"/>
      <c r="BR517" s="134"/>
      <c r="BS517" s="134"/>
      <c r="BT517" s="134"/>
      <c r="BU517" s="134"/>
      <c r="BV517" s="134"/>
    </row>
    <row r="518" spans="1:74" s="116" customFormat="1" ht="18" x14ac:dyDescent="0.25">
      <c r="A518" s="140"/>
      <c r="B518" s="140"/>
      <c r="C518" s="140"/>
      <c r="D518" s="140"/>
      <c r="E518" s="140"/>
      <c r="F518" s="209"/>
      <c r="G518" s="140"/>
      <c r="H518" s="137"/>
      <c r="I518" s="141"/>
      <c r="J518" s="141"/>
      <c r="K518" s="141"/>
      <c r="L518" s="141"/>
      <c r="M518" s="140"/>
      <c r="N518" s="140"/>
      <c r="O518" s="140"/>
      <c r="P518" s="1"/>
      <c r="Q518" s="1"/>
      <c r="R518" s="1"/>
      <c r="S518" s="1"/>
      <c r="T518" s="1"/>
      <c r="U518" s="1"/>
      <c r="V518" s="179"/>
      <c r="W518" s="171"/>
      <c r="X518" s="170"/>
      <c r="Y518" s="188"/>
      <c r="Z518" s="1"/>
    </row>
  </sheetData>
  <autoFilter ref="A28:CQ510" xr:uid="{00000000-0001-0000-0A00-000000000000}">
    <filterColumn colId="2" showButton="0"/>
    <filterColumn colId="3" showButton="0"/>
    <filterColumn colId="14">
      <colorFilter dxfId="2"/>
    </filterColumn>
  </autoFilter>
  <mergeCells count="295">
    <mergeCell ref="A511:O511"/>
    <mergeCell ref="A513:O513"/>
    <mergeCell ref="A503:K503"/>
    <mergeCell ref="A504:K504"/>
    <mergeCell ref="A505:K505"/>
    <mergeCell ref="A506:K506"/>
    <mergeCell ref="A507:K507"/>
    <mergeCell ref="A508:K508"/>
    <mergeCell ref="A509:K509"/>
    <mergeCell ref="A510:K510"/>
    <mergeCell ref="A512:O512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A478:K478"/>
    <mergeCell ref="A479:K479"/>
    <mergeCell ref="A480:K480"/>
    <mergeCell ref="A481:K481"/>
    <mergeCell ref="A482:K482"/>
    <mergeCell ref="A473:K473"/>
    <mergeCell ref="A474:K474"/>
    <mergeCell ref="A475:K475"/>
    <mergeCell ref="A476:K476"/>
    <mergeCell ref="A477:K477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C438:E438"/>
    <mergeCell ref="C439:E439"/>
    <mergeCell ref="C440:E440"/>
    <mergeCell ref="A441:K441"/>
    <mergeCell ref="A442:K442"/>
    <mergeCell ref="C428:E428"/>
    <mergeCell ref="C429:E429"/>
    <mergeCell ref="C434:E434"/>
    <mergeCell ref="C436:E436"/>
    <mergeCell ref="C437:E437"/>
    <mergeCell ref="C416:E416"/>
    <mergeCell ref="C418:E418"/>
    <mergeCell ref="C423:E423"/>
    <mergeCell ref="C425:E425"/>
    <mergeCell ref="C427:E427"/>
    <mergeCell ref="C407:E407"/>
    <mergeCell ref="C408:E408"/>
    <mergeCell ref="C409:E409"/>
    <mergeCell ref="C410:E410"/>
    <mergeCell ref="C411:E411"/>
    <mergeCell ref="C398:E398"/>
    <mergeCell ref="C399:E399"/>
    <mergeCell ref="C400:E400"/>
    <mergeCell ref="C401:E401"/>
    <mergeCell ref="C406:E406"/>
    <mergeCell ref="C389:E389"/>
    <mergeCell ref="C390:E390"/>
    <mergeCell ref="C391:E391"/>
    <mergeCell ref="C396:E396"/>
    <mergeCell ref="C397:E397"/>
    <mergeCell ref="C380:E380"/>
    <mergeCell ref="C381:E381"/>
    <mergeCell ref="C386:E386"/>
    <mergeCell ref="C387:E387"/>
    <mergeCell ref="C388:E388"/>
    <mergeCell ref="C375:E375"/>
    <mergeCell ref="C376:E376"/>
    <mergeCell ref="C377:E377"/>
    <mergeCell ref="C378:E378"/>
    <mergeCell ref="C379:E379"/>
    <mergeCell ref="C366:E366"/>
    <mergeCell ref="C371:E371"/>
    <mergeCell ref="C372:E372"/>
    <mergeCell ref="C373:E373"/>
    <mergeCell ref="C374:E374"/>
    <mergeCell ref="C361:E361"/>
    <mergeCell ref="C362:E362"/>
    <mergeCell ref="C363:E363"/>
    <mergeCell ref="C364:E364"/>
    <mergeCell ref="C365:E365"/>
    <mergeCell ref="C352:E352"/>
    <mergeCell ref="C353:E353"/>
    <mergeCell ref="C354:E354"/>
    <mergeCell ref="C359:E359"/>
    <mergeCell ref="C360:E360"/>
    <mergeCell ref="C346:E346"/>
    <mergeCell ref="C348:E348"/>
    <mergeCell ref="C349:E349"/>
    <mergeCell ref="C350:E350"/>
    <mergeCell ref="C351:E351"/>
    <mergeCell ref="C334:E334"/>
    <mergeCell ref="A336:O336"/>
    <mergeCell ref="C337:E337"/>
    <mergeCell ref="C342:E342"/>
    <mergeCell ref="C344:E344"/>
    <mergeCell ref="C322:E322"/>
    <mergeCell ref="C324:E324"/>
    <mergeCell ref="C326:E326"/>
    <mergeCell ref="C327:E327"/>
    <mergeCell ref="C329:E329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88:E288"/>
    <mergeCell ref="A290:O290"/>
    <mergeCell ref="C291:E291"/>
    <mergeCell ref="C296:E296"/>
    <mergeCell ref="C298:E298"/>
    <mergeCell ref="C276:E276"/>
    <mergeCell ref="C277:E277"/>
    <mergeCell ref="C278:E278"/>
    <mergeCell ref="C282:E282"/>
    <mergeCell ref="C283:E283"/>
    <mergeCell ref="C270:E270"/>
    <mergeCell ref="C272:E272"/>
    <mergeCell ref="C273:E273"/>
    <mergeCell ref="C274:E274"/>
    <mergeCell ref="C275:E275"/>
    <mergeCell ref="A256:O256"/>
    <mergeCell ref="C257:E257"/>
    <mergeCell ref="C262:E262"/>
    <mergeCell ref="C264:E264"/>
    <mergeCell ref="C265:E265"/>
    <mergeCell ref="C247:E247"/>
    <mergeCell ref="C248:E248"/>
    <mergeCell ref="C249:E249"/>
    <mergeCell ref="C250:E250"/>
    <mergeCell ref="C255:E255"/>
    <mergeCell ref="C231:E231"/>
    <mergeCell ref="C236:E236"/>
    <mergeCell ref="C237:E237"/>
    <mergeCell ref="C242:E242"/>
    <mergeCell ref="C246:E246"/>
    <mergeCell ref="C215:E215"/>
    <mergeCell ref="A216:O216"/>
    <mergeCell ref="C217:E217"/>
    <mergeCell ref="C222:E222"/>
    <mergeCell ref="C226:E226"/>
    <mergeCell ref="C202:E202"/>
    <mergeCell ref="C203:E203"/>
    <mergeCell ref="C208:E208"/>
    <mergeCell ref="C209:E209"/>
    <mergeCell ref="C214:E214"/>
    <mergeCell ref="C190:E190"/>
    <mergeCell ref="C191:E191"/>
    <mergeCell ref="C195:E195"/>
    <mergeCell ref="C196:E196"/>
    <mergeCell ref="C201:E201"/>
    <mergeCell ref="C178:E178"/>
    <mergeCell ref="A179:O179"/>
    <mergeCell ref="C180:E180"/>
    <mergeCell ref="C185:E185"/>
    <mergeCell ref="C186:E186"/>
    <mergeCell ref="C166:E166"/>
    <mergeCell ref="C170:E170"/>
    <mergeCell ref="C171:E171"/>
    <mergeCell ref="C172:E172"/>
    <mergeCell ref="C173:E173"/>
    <mergeCell ref="C156:E156"/>
    <mergeCell ref="A158:O158"/>
    <mergeCell ref="C159:E159"/>
    <mergeCell ref="C164:E164"/>
    <mergeCell ref="A165:O165"/>
    <mergeCell ref="C143:E143"/>
    <mergeCell ref="C145:E145"/>
    <mergeCell ref="C150:E150"/>
    <mergeCell ref="C152:E152"/>
    <mergeCell ref="C154:E154"/>
    <mergeCell ref="C133:E133"/>
    <mergeCell ref="C135:E135"/>
    <mergeCell ref="C137:E137"/>
    <mergeCell ref="C139:E139"/>
    <mergeCell ref="C141:E141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515:O515"/>
    <mergeCell ref="A516:O516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Q480"/>
  <sheetViews>
    <sheetView topLeftCell="C1" workbookViewId="0">
      <selection activeCell="P380" sqref="P1:T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4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4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4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3114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26.25" x14ac:dyDescent="0.25">
      <c r="A13" s="289" t="s">
        <v>3115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3115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3116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84608.097999999998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48354.031999999999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4296.7619999999997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7470.2659999999996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1560.5809999999999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3837.16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 t="s">
        <v>1793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300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354"/>
      <c r="G26" s="293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355"/>
      <c r="G27" s="293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3" t="s">
        <v>3117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3117</v>
      </c>
    </row>
    <row r="30" spans="1:69" s="3" customFormat="1" ht="67.5" x14ac:dyDescent="0.25">
      <c r="A30" s="35" t="s">
        <v>36</v>
      </c>
      <c r="B30" s="36" t="s">
        <v>2357</v>
      </c>
      <c r="C30" s="316" t="s">
        <v>2358</v>
      </c>
      <c r="D30" s="316"/>
      <c r="E30" s="316"/>
      <c r="F30" s="35" t="s">
        <v>109</v>
      </c>
      <c r="G30" s="55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</v>
      </c>
      <c r="M30" s="39">
        <v>2270</v>
      </c>
      <c r="N30" s="40" t="s">
        <v>3118</v>
      </c>
      <c r="O30" s="39">
        <v>2716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3251.4184004462745</v>
      </c>
      <c r="W30" s="159">
        <v>1.2</v>
      </c>
      <c r="X30" s="158">
        <f>V30*W30</f>
        <v>3901.7020805355291</v>
      </c>
      <c r="Y30" s="181">
        <f>X30/G30</f>
        <v>3901.7020805355291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3119</v>
      </c>
      <c r="F31" s="49"/>
      <c r="G31" s="50"/>
      <c r="H31" s="51"/>
      <c r="I31" s="17"/>
      <c r="J31" s="17"/>
      <c r="K31" s="17"/>
      <c r="L31" s="52">
        <v>2455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3120</v>
      </c>
      <c r="F32" s="49"/>
      <c r="G32" s="50"/>
      <c r="H32" s="51"/>
      <c r="I32" s="17"/>
      <c r="J32" s="17"/>
      <c r="K32" s="17"/>
      <c r="L32" s="52">
        <v>1291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10290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2630</v>
      </c>
      <c r="C34" s="305" t="s">
        <v>1255</v>
      </c>
      <c r="D34" s="305"/>
      <c r="E34" s="305"/>
      <c r="F34" s="111" t="s">
        <v>51</v>
      </c>
      <c r="G34" s="113">
        <v>1</v>
      </c>
      <c r="H34" s="114">
        <v>737035.85</v>
      </c>
      <c r="I34" s="114"/>
      <c r="J34" s="114"/>
      <c r="K34" s="144" t="s">
        <v>52</v>
      </c>
      <c r="L34" s="114">
        <v>4591733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4729484.99</v>
      </c>
      <c r="W34" s="190">
        <v>1.2</v>
      </c>
      <c r="X34" s="191">
        <f>V34*W34</f>
        <v>5675381.9879999999</v>
      </c>
      <c r="Y34" s="181">
        <f>X34/G34</f>
        <v>5675381.9879999999</v>
      </c>
      <c r="BP34" s="33"/>
      <c r="BQ34" s="41" t="s">
        <v>1255</v>
      </c>
    </row>
    <row r="35" spans="1:69" s="3" customFormat="1" ht="67.5" x14ac:dyDescent="0.25">
      <c r="A35" s="35" t="s">
        <v>53</v>
      </c>
      <c r="B35" s="36" t="s">
        <v>37</v>
      </c>
      <c r="C35" s="316" t="s">
        <v>38</v>
      </c>
      <c r="D35" s="316"/>
      <c r="E35" s="316"/>
      <c r="F35" s="35" t="s">
        <v>39</v>
      </c>
      <c r="G35" s="38">
        <v>0.6</v>
      </c>
      <c r="H35" s="39" t="s">
        <v>40</v>
      </c>
      <c r="I35" s="39" t="s">
        <v>41</v>
      </c>
      <c r="J35" s="39">
        <v>1081.29</v>
      </c>
      <c r="K35" s="37" t="s">
        <v>42</v>
      </c>
      <c r="L35" s="39">
        <v>16826</v>
      </c>
      <c r="M35" s="39">
        <v>6927</v>
      </c>
      <c r="N35" s="40" t="s">
        <v>3121</v>
      </c>
      <c r="O35" s="39">
        <v>5553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3" si="0">O35*P35*Q35*R35*S35*T35*U35</f>
        <v>6647.6901243292195</v>
      </c>
      <c r="W35" s="159">
        <v>1.2</v>
      </c>
      <c r="X35" s="158">
        <f t="shared" ref="X35" si="1">V35*W35</f>
        <v>7977.2281491950635</v>
      </c>
      <c r="Y35" s="181">
        <f t="shared" ref="Y35" si="2">X35/G35</f>
        <v>13295.380248658439</v>
      </c>
      <c r="BP35" s="33"/>
      <c r="BQ35" s="41" t="s">
        <v>38</v>
      </c>
    </row>
    <row r="36" spans="1:69" s="3" customFormat="1" ht="18.75" x14ac:dyDescent="0.25">
      <c r="A36" s="47"/>
      <c r="B36" s="48"/>
      <c r="C36" s="48"/>
      <c r="D36" s="48"/>
      <c r="E36" s="49" t="s">
        <v>3122</v>
      </c>
      <c r="F36" s="49"/>
      <c r="G36" s="50"/>
      <c r="H36" s="51"/>
      <c r="I36" s="17"/>
      <c r="J36" s="17"/>
      <c r="K36" s="17"/>
      <c r="L36" s="52">
        <v>7562</v>
      </c>
      <c r="M36" s="53"/>
      <c r="N36" s="53"/>
      <c r="O36" s="54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x14ac:dyDescent="0.25">
      <c r="A37" s="47"/>
      <c r="B37" s="48"/>
      <c r="C37" s="48"/>
      <c r="D37" s="48"/>
      <c r="E37" s="49" t="s">
        <v>3123</v>
      </c>
      <c r="F37" s="49"/>
      <c r="G37" s="50"/>
      <c r="H37" s="51"/>
      <c r="I37" s="17"/>
      <c r="J37" s="17"/>
      <c r="K37" s="17"/>
      <c r="L37" s="52">
        <v>3976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28364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45" x14ac:dyDescent="0.25">
      <c r="A39" s="111" t="s">
        <v>2632</v>
      </c>
      <c r="B39" s="112"/>
      <c r="C39" s="305" t="s">
        <v>3124</v>
      </c>
      <c r="D39" s="305"/>
      <c r="E39" s="305"/>
      <c r="F39" s="111" t="s">
        <v>51</v>
      </c>
      <c r="G39" s="113">
        <v>1</v>
      </c>
      <c r="H39" s="114"/>
      <c r="I39" s="114"/>
      <c r="J39" s="114"/>
      <c r="K39" s="144" t="s">
        <v>52</v>
      </c>
      <c r="L39" s="114"/>
      <c r="M39" s="114"/>
      <c r="N39" s="115"/>
      <c r="O39" s="114"/>
      <c r="P39" s="189"/>
      <c r="Q39" s="189"/>
      <c r="R39" s="189"/>
      <c r="S39" s="189"/>
      <c r="T39" s="189"/>
      <c r="U39" s="189">
        <v>1.03</v>
      </c>
      <c r="V39" s="180"/>
      <c r="W39" s="190">
        <v>1.2</v>
      </c>
      <c r="X39" s="191"/>
      <c r="Y39" s="181"/>
      <c r="BP39" s="33"/>
      <c r="BQ39" s="41" t="s">
        <v>3124</v>
      </c>
    </row>
    <row r="40" spans="1:69" s="3" customFormat="1" ht="67.5" x14ac:dyDescent="0.25">
      <c r="A40" s="35" t="s">
        <v>72</v>
      </c>
      <c r="B40" s="36" t="s">
        <v>1801</v>
      </c>
      <c r="C40" s="316" t="s">
        <v>1802</v>
      </c>
      <c r="D40" s="316"/>
      <c r="E40" s="316"/>
      <c r="F40" s="35" t="s">
        <v>109</v>
      </c>
      <c r="G40" s="55">
        <v>2</v>
      </c>
      <c r="H40" s="39" t="s">
        <v>1803</v>
      </c>
      <c r="I40" s="39" t="s">
        <v>1804</v>
      </c>
      <c r="J40" s="39">
        <v>43.72</v>
      </c>
      <c r="K40" s="37" t="s">
        <v>42</v>
      </c>
      <c r="L40" s="39">
        <v>3596</v>
      </c>
      <c r="M40" s="39">
        <v>2659</v>
      </c>
      <c r="N40" s="40" t="s">
        <v>3125</v>
      </c>
      <c r="O40" s="39">
        <v>748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>O40*P40*Q40*R40*S40*T40*U40</f>
        <v>895.45690851760423</v>
      </c>
      <c r="W40" s="159">
        <v>1.2</v>
      </c>
      <c r="X40" s="158">
        <f t="shared" ref="X40:X46" si="3">V40*W40</f>
        <v>1074.5482902211249</v>
      </c>
      <c r="Y40" s="181">
        <f t="shared" ref="Y40:Y46" si="4">X40/G40</f>
        <v>537.27414511056247</v>
      </c>
      <c r="BP40" s="33"/>
      <c r="BQ40" s="41" t="s">
        <v>1802</v>
      </c>
    </row>
    <row r="41" spans="1:69" s="3" customFormat="1" ht="18.75" x14ac:dyDescent="0.25">
      <c r="A41" s="42"/>
      <c r="B41" s="43"/>
      <c r="C41" s="44" t="s">
        <v>1374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</row>
    <row r="42" spans="1:69" s="3" customFormat="1" ht="18.75" x14ac:dyDescent="0.25">
      <c r="A42" s="47"/>
      <c r="B42" s="48"/>
      <c r="C42" s="48"/>
      <c r="D42" s="48"/>
      <c r="E42" s="49" t="s">
        <v>3126</v>
      </c>
      <c r="F42" s="49"/>
      <c r="G42" s="50"/>
      <c r="H42" s="51"/>
      <c r="I42" s="17"/>
      <c r="J42" s="17"/>
      <c r="K42" s="17"/>
      <c r="L42" s="52">
        <v>2616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</row>
    <row r="43" spans="1:69" s="3" customFormat="1" ht="18.75" x14ac:dyDescent="0.25">
      <c r="A43" s="47"/>
      <c r="B43" s="48"/>
      <c r="C43" s="48"/>
      <c r="D43" s="48"/>
      <c r="E43" s="49" t="s">
        <v>3127</v>
      </c>
      <c r="F43" s="49"/>
      <c r="G43" s="50"/>
      <c r="H43" s="51"/>
      <c r="I43" s="17"/>
      <c r="J43" s="17"/>
      <c r="K43" s="17"/>
      <c r="L43" s="52">
        <v>1375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7587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45" x14ac:dyDescent="0.25">
      <c r="A45" s="111" t="s">
        <v>1810</v>
      </c>
      <c r="B45" s="112" t="s">
        <v>2633</v>
      </c>
      <c r="C45" s="305" t="s">
        <v>1258</v>
      </c>
      <c r="D45" s="305"/>
      <c r="E45" s="305"/>
      <c r="F45" s="111" t="s">
        <v>51</v>
      </c>
      <c r="G45" s="113">
        <v>1</v>
      </c>
      <c r="H45" s="114">
        <v>61371.86</v>
      </c>
      <c r="I45" s="114"/>
      <c r="J45" s="114"/>
      <c r="K45" s="144" t="s">
        <v>52</v>
      </c>
      <c r="L45" s="114">
        <v>382347</v>
      </c>
      <c r="M45" s="114"/>
      <c r="N45" s="115"/>
      <c r="O45" s="114"/>
      <c r="P45" s="189"/>
      <c r="Q45" s="189"/>
      <c r="R45" s="189"/>
      <c r="S45" s="189"/>
      <c r="T45" s="189"/>
      <c r="U45" s="189">
        <v>1.03</v>
      </c>
      <c r="V45" s="180">
        <f t="shared" ref="V45:V46" si="5">L45*U45</f>
        <v>393817.41000000003</v>
      </c>
      <c r="W45" s="190">
        <v>1.2</v>
      </c>
      <c r="X45" s="191">
        <f t="shared" si="3"/>
        <v>472580.89199999999</v>
      </c>
      <c r="Y45" s="181">
        <f t="shared" si="4"/>
        <v>472580.89199999999</v>
      </c>
      <c r="BP45" s="33"/>
      <c r="BQ45" s="41" t="s">
        <v>1258</v>
      </c>
    </row>
    <row r="46" spans="1:69" s="3" customFormat="1" ht="45" x14ac:dyDescent="0.25">
      <c r="A46" s="111" t="s">
        <v>2636</v>
      </c>
      <c r="B46" s="112" t="s">
        <v>2633</v>
      </c>
      <c r="C46" s="305" t="s">
        <v>1257</v>
      </c>
      <c r="D46" s="305"/>
      <c r="E46" s="305"/>
      <c r="F46" s="111" t="s">
        <v>51</v>
      </c>
      <c r="G46" s="113">
        <v>1</v>
      </c>
      <c r="H46" s="114">
        <v>59077.58</v>
      </c>
      <c r="I46" s="114"/>
      <c r="J46" s="114"/>
      <c r="K46" s="144" t="s">
        <v>52</v>
      </c>
      <c r="L46" s="114">
        <v>368053</v>
      </c>
      <c r="M46" s="114"/>
      <c r="N46" s="115"/>
      <c r="O46" s="114"/>
      <c r="P46" s="189"/>
      <c r="Q46" s="189"/>
      <c r="R46" s="189"/>
      <c r="S46" s="189"/>
      <c r="T46" s="189"/>
      <c r="U46" s="189">
        <v>1.03</v>
      </c>
      <c r="V46" s="180">
        <f t="shared" si="5"/>
        <v>379094.59</v>
      </c>
      <c r="W46" s="190">
        <v>1.2</v>
      </c>
      <c r="X46" s="191">
        <f t="shared" si="3"/>
        <v>454913.50800000003</v>
      </c>
      <c r="Y46" s="181">
        <f t="shared" si="4"/>
        <v>454913.50800000003</v>
      </c>
      <c r="BP46" s="33"/>
      <c r="BQ46" s="41" t="s">
        <v>1257</v>
      </c>
    </row>
    <row r="47" spans="1:69" s="3" customFormat="1" ht="67.5" x14ac:dyDescent="0.25">
      <c r="A47" s="35" t="s">
        <v>1013</v>
      </c>
      <c r="B47" s="36" t="s">
        <v>132</v>
      </c>
      <c r="C47" s="316" t="s">
        <v>133</v>
      </c>
      <c r="D47" s="316"/>
      <c r="E47" s="316"/>
      <c r="F47" s="35" t="s">
        <v>109</v>
      </c>
      <c r="G47" s="55">
        <v>2</v>
      </c>
      <c r="H47" s="39" t="s">
        <v>134</v>
      </c>
      <c r="I47" s="39" t="s">
        <v>135</v>
      </c>
      <c r="J47" s="39">
        <v>4.09</v>
      </c>
      <c r="K47" s="37" t="s">
        <v>42</v>
      </c>
      <c r="L47" s="39">
        <v>3624</v>
      </c>
      <c r="M47" s="39">
        <v>2309</v>
      </c>
      <c r="N47" s="40" t="s">
        <v>3128</v>
      </c>
      <c r="O47" s="39">
        <v>71</v>
      </c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>
        <f t="shared" si="0"/>
        <v>84.996578214906279</v>
      </c>
      <c r="W47" s="159">
        <v>1.2</v>
      </c>
      <c r="X47" s="158">
        <f t="shared" ref="X47" si="6">V47*W47</f>
        <v>101.99589385788754</v>
      </c>
      <c r="Y47" s="181">
        <f t="shared" ref="Y47" si="7">X47/G47</f>
        <v>50.997946928943769</v>
      </c>
      <c r="BP47" s="33"/>
      <c r="BQ47" s="41" t="s">
        <v>133</v>
      </c>
    </row>
    <row r="48" spans="1:69" s="3" customFormat="1" ht="18.75" x14ac:dyDescent="0.25">
      <c r="A48" s="42"/>
      <c r="B48" s="43"/>
      <c r="C48" s="44" t="s">
        <v>1374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</row>
    <row r="49" spans="1:69" s="3" customFormat="1" ht="18.75" x14ac:dyDescent="0.25">
      <c r="A49" s="47"/>
      <c r="B49" s="48"/>
      <c r="C49" s="48"/>
      <c r="D49" s="48"/>
      <c r="E49" s="49" t="s">
        <v>3129</v>
      </c>
      <c r="F49" s="49"/>
      <c r="G49" s="50"/>
      <c r="H49" s="51"/>
      <c r="I49" s="17"/>
      <c r="J49" s="17"/>
      <c r="K49" s="17"/>
      <c r="L49" s="52">
        <v>2528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</row>
    <row r="50" spans="1:69" s="3" customFormat="1" ht="18.75" x14ac:dyDescent="0.25">
      <c r="A50" s="47"/>
      <c r="B50" s="48"/>
      <c r="C50" s="48"/>
      <c r="D50" s="48"/>
      <c r="E50" s="49" t="s">
        <v>3130</v>
      </c>
      <c r="F50" s="49"/>
      <c r="G50" s="50"/>
      <c r="H50" s="51"/>
      <c r="I50" s="17"/>
      <c r="J50" s="17"/>
      <c r="K50" s="17"/>
      <c r="L50" s="52">
        <v>1329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</row>
    <row r="51" spans="1:69" s="3" customFormat="1" ht="18.75" x14ac:dyDescent="0.25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7481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45" x14ac:dyDescent="0.25">
      <c r="A52" s="111" t="s">
        <v>2372</v>
      </c>
      <c r="B52" s="112" t="s">
        <v>2633</v>
      </c>
      <c r="C52" s="305" t="s">
        <v>2371</v>
      </c>
      <c r="D52" s="305"/>
      <c r="E52" s="305"/>
      <c r="F52" s="111" t="s">
        <v>51</v>
      </c>
      <c r="G52" s="113">
        <v>1</v>
      </c>
      <c r="H52" s="114">
        <v>90050.29</v>
      </c>
      <c r="I52" s="114"/>
      <c r="J52" s="114"/>
      <c r="K52" s="144" t="s">
        <v>52</v>
      </c>
      <c r="L52" s="114">
        <v>561013</v>
      </c>
      <c r="M52" s="114"/>
      <c r="N52" s="115"/>
      <c r="O52" s="114"/>
      <c r="P52" s="189"/>
      <c r="Q52" s="189"/>
      <c r="R52" s="189"/>
      <c r="S52" s="189"/>
      <c r="T52" s="189"/>
      <c r="U52" s="189">
        <v>1.03</v>
      </c>
      <c r="V52" s="180">
        <f>L52*U52</f>
        <v>577843.39</v>
      </c>
      <c r="W52" s="190">
        <v>1.2</v>
      </c>
      <c r="X52" s="191">
        <f>V52*W52</f>
        <v>693412.06799999997</v>
      </c>
      <c r="Y52" s="181">
        <f>X52/G52</f>
        <v>693412.06799999997</v>
      </c>
      <c r="BP52" s="33"/>
      <c r="BQ52" s="41" t="s">
        <v>2371</v>
      </c>
    </row>
    <row r="53" spans="1:69" s="3" customFormat="1" ht="18.75" x14ac:dyDescent="0.25">
      <c r="A53" s="313" t="s">
        <v>1259</v>
      </c>
      <c r="B53" s="314"/>
      <c r="C53" s="314"/>
      <c r="D53" s="314"/>
      <c r="E53" s="314"/>
      <c r="F53" s="314"/>
      <c r="G53" s="314"/>
      <c r="H53" s="314"/>
      <c r="I53" s="314"/>
      <c r="J53" s="314"/>
      <c r="K53" s="314"/>
      <c r="L53" s="314"/>
      <c r="M53" s="314"/>
      <c r="N53" s="314"/>
      <c r="O53" s="315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 t="s">
        <v>1259</v>
      </c>
      <c r="BQ53" s="41"/>
    </row>
    <row r="54" spans="1:69" s="3" customFormat="1" ht="67.5" x14ac:dyDescent="0.25">
      <c r="A54" s="35" t="s">
        <v>106</v>
      </c>
      <c r="B54" s="36" t="s">
        <v>203</v>
      </c>
      <c r="C54" s="316" t="s">
        <v>204</v>
      </c>
      <c r="D54" s="316"/>
      <c r="E54" s="316"/>
      <c r="F54" s="35" t="s">
        <v>174</v>
      </c>
      <c r="G54" s="38">
        <v>2.5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105835</v>
      </c>
      <c r="M54" s="39">
        <v>86021</v>
      </c>
      <c r="N54" s="40" t="s">
        <v>3131</v>
      </c>
      <c r="O54" s="39">
        <v>11041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13217.566479870145</v>
      </c>
      <c r="W54" s="159">
        <v>1.2</v>
      </c>
      <c r="X54" s="158">
        <f t="shared" ref="X54:X116" si="8">V54*W54</f>
        <v>15861.079775844173</v>
      </c>
      <c r="Y54" s="181">
        <f t="shared" ref="Y54:Y116" si="9">X54/G54</f>
        <v>6344.4319103376693</v>
      </c>
      <c r="BP54" s="33"/>
      <c r="BQ54" s="41" t="s">
        <v>204</v>
      </c>
    </row>
    <row r="55" spans="1:69" s="3" customFormat="1" ht="18.75" x14ac:dyDescent="0.25">
      <c r="A55" s="42"/>
      <c r="B55" s="43"/>
      <c r="C55" s="44" t="s">
        <v>3132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18.75" x14ac:dyDescent="0.25">
      <c r="A56" s="47"/>
      <c r="B56" s="48"/>
      <c r="C56" s="48"/>
      <c r="D56" s="48"/>
      <c r="E56" s="49" t="s">
        <v>3133</v>
      </c>
      <c r="F56" s="49"/>
      <c r="G56" s="50"/>
      <c r="H56" s="51"/>
      <c r="I56" s="17"/>
      <c r="J56" s="17"/>
      <c r="K56" s="17"/>
      <c r="L56" s="52">
        <v>84796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18.75" x14ac:dyDescent="0.25">
      <c r="A57" s="47"/>
      <c r="B57" s="48"/>
      <c r="C57" s="48"/>
      <c r="D57" s="48"/>
      <c r="E57" s="49" t="s">
        <v>3134</v>
      </c>
      <c r="F57" s="49"/>
      <c r="G57" s="50"/>
      <c r="H57" s="51"/>
      <c r="I57" s="17"/>
      <c r="J57" s="17"/>
      <c r="K57" s="17"/>
      <c r="L57" s="52">
        <v>44584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</row>
    <row r="58" spans="1:69" s="3" customFormat="1" ht="18.75" x14ac:dyDescent="0.25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235215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67.5" x14ac:dyDescent="0.25">
      <c r="A59" s="35" t="s">
        <v>1014</v>
      </c>
      <c r="B59" s="36" t="s">
        <v>1815</v>
      </c>
      <c r="C59" s="316" t="s">
        <v>2643</v>
      </c>
      <c r="D59" s="316"/>
      <c r="E59" s="316"/>
      <c r="F59" s="35" t="s">
        <v>437</v>
      </c>
      <c r="G59" s="55">
        <v>211</v>
      </c>
      <c r="H59" s="39">
        <v>10552.11</v>
      </c>
      <c r="I59" s="39"/>
      <c r="J59" s="39">
        <v>10552.11</v>
      </c>
      <c r="K59" s="37" t="s">
        <v>42</v>
      </c>
      <c r="L59" s="39">
        <v>19058799</v>
      </c>
      <c r="M59" s="39"/>
      <c r="N59" s="40"/>
      <c r="O59" s="39">
        <v>19058799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22815953.519516587</v>
      </c>
      <c r="W59" s="159">
        <v>1.2</v>
      </c>
      <c r="X59" s="158">
        <f t="shared" si="8"/>
        <v>27379144.223419905</v>
      </c>
      <c r="Y59" s="181">
        <f t="shared" si="9"/>
        <v>129758.97736217965</v>
      </c>
      <c r="BP59" s="33"/>
      <c r="BQ59" s="41" t="s">
        <v>2643</v>
      </c>
    </row>
    <row r="60" spans="1:69" s="3" customFormat="1" ht="67.5" x14ac:dyDescent="0.25">
      <c r="A60" s="35" t="s">
        <v>119</v>
      </c>
      <c r="B60" s="36" t="s">
        <v>1815</v>
      </c>
      <c r="C60" s="316" t="s">
        <v>3135</v>
      </c>
      <c r="D60" s="316"/>
      <c r="E60" s="316"/>
      <c r="F60" s="35" t="s">
        <v>437</v>
      </c>
      <c r="G60" s="55">
        <v>36</v>
      </c>
      <c r="H60" s="39">
        <v>5395.12</v>
      </c>
      <c r="I60" s="39"/>
      <c r="J60" s="39">
        <v>5395.12</v>
      </c>
      <c r="K60" s="37" t="s">
        <v>42</v>
      </c>
      <c r="L60" s="39">
        <v>1662560</v>
      </c>
      <c r="M60" s="39"/>
      <c r="N60" s="40"/>
      <c r="O60" s="39">
        <v>1662560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1990308.6067179523</v>
      </c>
      <c r="W60" s="159">
        <v>1.2</v>
      </c>
      <c r="X60" s="158">
        <f t="shared" si="8"/>
        <v>2388370.3280615425</v>
      </c>
      <c r="Y60" s="181">
        <f t="shared" si="9"/>
        <v>66343.620223931735</v>
      </c>
      <c r="BP60" s="33"/>
      <c r="BQ60" s="41" t="s">
        <v>3135</v>
      </c>
    </row>
    <row r="61" spans="1:69" s="3" customFormat="1" ht="68.25" x14ac:dyDescent="0.25">
      <c r="A61" s="35" t="s">
        <v>1015</v>
      </c>
      <c r="B61" s="36" t="s">
        <v>1815</v>
      </c>
      <c r="C61" s="316" t="s">
        <v>3136</v>
      </c>
      <c r="D61" s="316"/>
      <c r="E61" s="316"/>
      <c r="F61" s="35" t="s">
        <v>437</v>
      </c>
      <c r="G61" s="55">
        <v>3</v>
      </c>
      <c r="H61" s="39">
        <v>3887.06</v>
      </c>
      <c r="I61" s="39"/>
      <c r="J61" s="39">
        <v>3887.06</v>
      </c>
      <c r="K61" s="37" t="s">
        <v>42</v>
      </c>
      <c r="L61" s="39">
        <v>99820</v>
      </c>
      <c r="M61" s="39"/>
      <c r="N61" s="40"/>
      <c r="O61" s="39">
        <v>99820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119498.00616073162</v>
      </c>
      <c r="W61" s="159">
        <v>1.2</v>
      </c>
      <c r="X61" s="158">
        <f t="shared" si="8"/>
        <v>143397.60739287792</v>
      </c>
      <c r="Y61" s="181">
        <f t="shared" si="9"/>
        <v>47799.202464292641</v>
      </c>
      <c r="BP61" s="33"/>
      <c r="BQ61" s="41" t="s">
        <v>3136</v>
      </c>
    </row>
    <row r="62" spans="1:69" s="3" customFormat="1" ht="67.5" x14ac:dyDescent="0.25">
      <c r="A62" s="35" t="s">
        <v>126</v>
      </c>
      <c r="B62" s="36" t="s">
        <v>2384</v>
      </c>
      <c r="C62" s="316" t="s">
        <v>2385</v>
      </c>
      <c r="D62" s="316"/>
      <c r="E62" s="316"/>
      <c r="F62" s="35" t="s">
        <v>174</v>
      </c>
      <c r="G62" s="56">
        <v>1.1399999999999999</v>
      </c>
      <c r="H62" s="39">
        <v>2637</v>
      </c>
      <c r="I62" s="39"/>
      <c r="J62" s="39">
        <v>2637</v>
      </c>
      <c r="K62" s="37" t="s">
        <v>42</v>
      </c>
      <c r="L62" s="39">
        <v>25733</v>
      </c>
      <c r="M62" s="39"/>
      <c r="N62" s="40"/>
      <c r="O62" s="39">
        <v>25733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0"/>
        <v>30805.87249583357</v>
      </c>
      <c r="W62" s="159">
        <v>1.2</v>
      </c>
      <c r="X62" s="158">
        <f t="shared" si="8"/>
        <v>36967.046995000281</v>
      </c>
      <c r="Y62" s="181">
        <f t="shared" si="9"/>
        <v>32427.234206140602</v>
      </c>
      <c r="BP62" s="33"/>
      <c r="BQ62" s="41" t="s">
        <v>2385</v>
      </c>
    </row>
    <row r="63" spans="1:69" s="3" customFormat="1" ht="18.75" x14ac:dyDescent="0.25">
      <c r="A63" s="42"/>
      <c r="B63" s="43"/>
      <c r="C63" s="44" t="s">
        <v>3069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x14ac:dyDescent="0.25">
      <c r="A64" s="313" t="s">
        <v>1817</v>
      </c>
      <c r="B64" s="314"/>
      <c r="C64" s="314"/>
      <c r="D64" s="314"/>
      <c r="E64" s="314"/>
      <c r="F64" s="314"/>
      <c r="G64" s="314"/>
      <c r="H64" s="314"/>
      <c r="I64" s="314"/>
      <c r="J64" s="314"/>
      <c r="K64" s="314"/>
      <c r="L64" s="314"/>
      <c r="M64" s="314"/>
      <c r="N64" s="314"/>
      <c r="O64" s="315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 t="s">
        <v>1817</v>
      </c>
      <c r="BQ64" s="41"/>
    </row>
    <row r="65" spans="1:69" s="3" customFormat="1" ht="67.5" x14ac:dyDescent="0.25">
      <c r="A65" s="35" t="s">
        <v>1016</v>
      </c>
      <c r="B65" s="36" t="s">
        <v>255</v>
      </c>
      <c r="C65" s="316" t="s">
        <v>256</v>
      </c>
      <c r="D65" s="316"/>
      <c r="E65" s="316"/>
      <c r="F65" s="35" t="s">
        <v>238</v>
      </c>
      <c r="G65" s="56">
        <v>38.72</v>
      </c>
      <c r="H65" s="39" t="s">
        <v>257</v>
      </c>
      <c r="I65" s="39" t="s">
        <v>258</v>
      </c>
      <c r="J65" s="39">
        <v>57.82</v>
      </c>
      <c r="K65" s="37" t="s">
        <v>42</v>
      </c>
      <c r="L65" s="39">
        <v>263811</v>
      </c>
      <c r="M65" s="39">
        <v>218942</v>
      </c>
      <c r="N65" s="40" t="s">
        <v>3137</v>
      </c>
      <c r="O65" s="39">
        <v>19164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22941.893308598086</v>
      </c>
      <c r="W65" s="159">
        <v>1.2</v>
      </c>
      <c r="X65" s="158">
        <f t="shared" si="8"/>
        <v>27530.271970317703</v>
      </c>
      <c r="Y65" s="181">
        <f t="shared" si="9"/>
        <v>711.00909014250271</v>
      </c>
      <c r="BP65" s="33"/>
      <c r="BQ65" s="41" t="s">
        <v>256</v>
      </c>
    </row>
    <row r="66" spans="1:69" s="3" customFormat="1" ht="18.75" x14ac:dyDescent="0.25">
      <c r="A66" s="42"/>
      <c r="B66" s="43"/>
      <c r="C66" s="44" t="s">
        <v>1272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3138</v>
      </c>
      <c r="F67" s="49"/>
      <c r="G67" s="50"/>
      <c r="H67" s="51"/>
      <c r="I67" s="17"/>
      <c r="J67" s="17"/>
      <c r="K67" s="17"/>
      <c r="L67" s="52">
        <v>214758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3139</v>
      </c>
      <c r="F68" s="49"/>
      <c r="G68" s="50"/>
      <c r="H68" s="51"/>
      <c r="I68" s="17"/>
      <c r="J68" s="17"/>
      <c r="K68" s="17"/>
      <c r="L68" s="52">
        <v>112914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591483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67.5" x14ac:dyDescent="0.25">
      <c r="A70" s="35" t="s">
        <v>142</v>
      </c>
      <c r="B70" s="36" t="s">
        <v>246</v>
      </c>
      <c r="C70" s="316" t="s">
        <v>247</v>
      </c>
      <c r="D70" s="316"/>
      <c r="E70" s="316"/>
      <c r="F70" s="35" t="s">
        <v>238</v>
      </c>
      <c r="G70" s="56">
        <v>30.21</v>
      </c>
      <c r="H70" s="39" t="s">
        <v>248</v>
      </c>
      <c r="I70" s="39" t="s">
        <v>249</v>
      </c>
      <c r="J70" s="39">
        <v>52.81</v>
      </c>
      <c r="K70" s="37" t="s">
        <v>42</v>
      </c>
      <c r="L70" s="39">
        <v>104633</v>
      </c>
      <c r="M70" s="39">
        <v>87783</v>
      </c>
      <c r="N70" s="40" t="s">
        <v>3140</v>
      </c>
      <c r="O70" s="39">
        <v>13656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0"/>
        <v>16348.074254968455</v>
      </c>
      <c r="W70" s="159">
        <v>1.2</v>
      </c>
      <c r="X70" s="158">
        <f t="shared" si="8"/>
        <v>19617.689105962145</v>
      </c>
      <c r="Y70" s="181">
        <f t="shared" si="9"/>
        <v>649.37732889646293</v>
      </c>
      <c r="BP70" s="33"/>
      <c r="BQ70" s="41" t="s">
        <v>247</v>
      </c>
    </row>
    <row r="71" spans="1:69" s="3" customFormat="1" ht="18.75" x14ac:dyDescent="0.25">
      <c r="A71" s="42"/>
      <c r="B71" s="43"/>
      <c r="C71" s="44" t="s">
        <v>3141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3142</v>
      </c>
      <c r="F72" s="49"/>
      <c r="G72" s="50"/>
      <c r="H72" s="51"/>
      <c r="I72" s="17"/>
      <c r="J72" s="17"/>
      <c r="K72" s="17"/>
      <c r="L72" s="52">
        <v>85711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3143</v>
      </c>
      <c r="F73" s="49"/>
      <c r="G73" s="50"/>
      <c r="H73" s="51"/>
      <c r="I73" s="17"/>
      <c r="J73" s="17"/>
      <c r="K73" s="17"/>
      <c r="L73" s="52">
        <v>45065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235409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67.5" x14ac:dyDescent="0.25">
      <c r="A75" s="35" t="s">
        <v>1017</v>
      </c>
      <c r="B75" s="36" t="s">
        <v>1325</v>
      </c>
      <c r="C75" s="316" t="s">
        <v>3144</v>
      </c>
      <c r="D75" s="316"/>
      <c r="E75" s="316"/>
      <c r="F75" s="35" t="s">
        <v>265</v>
      </c>
      <c r="G75" s="56">
        <v>118.32</v>
      </c>
      <c r="H75" s="39">
        <v>471.01</v>
      </c>
      <c r="I75" s="39"/>
      <c r="J75" s="39">
        <v>471.01</v>
      </c>
      <c r="K75" s="37" t="s">
        <v>42</v>
      </c>
      <c r="L75" s="39">
        <v>477048</v>
      </c>
      <c r="M75" s="39"/>
      <c r="N75" s="40"/>
      <c r="O75" s="39">
        <v>477048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571090.81189105089</v>
      </c>
      <c r="W75" s="159">
        <v>1.2</v>
      </c>
      <c r="X75" s="158">
        <f t="shared" si="8"/>
        <v>685308.974269261</v>
      </c>
      <c r="Y75" s="181">
        <f t="shared" si="9"/>
        <v>5791.996063803761</v>
      </c>
      <c r="BP75" s="33"/>
      <c r="BQ75" s="41" t="s">
        <v>3144</v>
      </c>
    </row>
    <row r="76" spans="1:69" s="3" customFormat="1" ht="18.75" x14ac:dyDescent="0.25">
      <c r="A76" s="42"/>
      <c r="B76" s="43"/>
      <c r="C76" s="44" t="s">
        <v>3145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67.5" x14ac:dyDescent="0.25">
      <c r="A77" s="35" t="s">
        <v>1018</v>
      </c>
      <c r="B77" s="36" t="s">
        <v>1325</v>
      </c>
      <c r="C77" s="316" t="s">
        <v>3146</v>
      </c>
      <c r="D77" s="316"/>
      <c r="E77" s="316"/>
      <c r="F77" s="35" t="s">
        <v>265</v>
      </c>
      <c r="G77" s="38">
        <v>372.3</v>
      </c>
      <c r="H77" s="39">
        <v>282.27999999999997</v>
      </c>
      <c r="I77" s="39"/>
      <c r="J77" s="39">
        <v>282.27999999999997</v>
      </c>
      <c r="K77" s="37" t="s">
        <v>42</v>
      </c>
      <c r="L77" s="39">
        <v>899595</v>
      </c>
      <c r="M77" s="39"/>
      <c r="N77" s="40"/>
      <c r="O77" s="39">
        <v>899595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1076936.5743554735</v>
      </c>
      <c r="W77" s="159">
        <v>1.2</v>
      </c>
      <c r="X77" s="158">
        <f t="shared" si="8"/>
        <v>1292323.8892265682</v>
      </c>
      <c r="Y77" s="181">
        <f t="shared" si="9"/>
        <v>3471.1896030796888</v>
      </c>
      <c r="BP77" s="33"/>
      <c r="BQ77" s="41" t="s">
        <v>3146</v>
      </c>
    </row>
    <row r="78" spans="1:69" s="3" customFormat="1" ht="18.75" x14ac:dyDescent="0.25">
      <c r="A78" s="42"/>
      <c r="B78" s="43"/>
      <c r="C78" s="44" t="s">
        <v>2417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67.5" x14ac:dyDescent="0.25">
      <c r="A79" s="35" t="s">
        <v>151</v>
      </c>
      <c r="B79" s="36" t="s">
        <v>1325</v>
      </c>
      <c r="C79" s="316" t="s">
        <v>2673</v>
      </c>
      <c r="D79" s="316"/>
      <c r="E79" s="316"/>
      <c r="F79" s="35" t="s">
        <v>265</v>
      </c>
      <c r="G79" s="56">
        <v>723.18</v>
      </c>
      <c r="H79" s="39">
        <v>47.84</v>
      </c>
      <c r="I79" s="39"/>
      <c r="J79" s="39">
        <v>47.84</v>
      </c>
      <c r="K79" s="37" t="s">
        <v>42</v>
      </c>
      <c r="L79" s="39">
        <v>296150</v>
      </c>
      <c r="M79" s="39"/>
      <c r="N79" s="40"/>
      <c r="O79" s="39">
        <v>296150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354531.50194851402</v>
      </c>
      <c r="W79" s="159">
        <v>1.2</v>
      </c>
      <c r="X79" s="158">
        <f t="shared" si="8"/>
        <v>425437.8023382168</v>
      </c>
      <c r="Y79" s="181">
        <f t="shared" si="9"/>
        <v>588.28756649550155</v>
      </c>
      <c r="BP79" s="33"/>
      <c r="BQ79" s="41" t="s">
        <v>2673</v>
      </c>
    </row>
    <row r="80" spans="1:69" s="3" customFormat="1" ht="18.75" x14ac:dyDescent="0.25">
      <c r="A80" s="42"/>
      <c r="B80" s="43"/>
      <c r="C80" s="44" t="s">
        <v>3147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67.5" x14ac:dyDescent="0.25">
      <c r="A81" s="35" t="s">
        <v>156</v>
      </c>
      <c r="B81" s="36" t="s">
        <v>1325</v>
      </c>
      <c r="C81" s="316" t="s">
        <v>3148</v>
      </c>
      <c r="D81" s="316"/>
      <c r="E81" s="316"/>
      <c r="F81" s="35" t="s">
        <v>265</v>
      </c>
      <c r="G81" s="38">
        <v>397.8</v>
      </c>
      <c r="H81" s="39">
        <v>175.26</v>
      </c>
      <c r="I81" s="39"/>
      <c r="J81" s="39">
        <v>175.26</v>
      </c>
      <c r="K81" s="37" t="s">
        <v>42</v>
      </c>
      <c r="L81" s="39">
        <v>596790</v>
      </c>
      <c r="M81" s="39"/>
      <c r="N81" s="40"/>
      <c r="O81" s="39">
        <v>596790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714438.13961794262</v>
      </c>
      <c r="W81" s="159">
        <v>1.2</v>
      </c>
      <c r="X81" s="158">
        <f t="shared" si="8"/>
        <v>857325.76754153112</v>
      </c>
      <c r="Y81" s="181">
        <f t="shared" si="9"/>
        <v>2155.167841984744</v>
      </c>
      <c r="BP81" s="33"/>
      <c r="BQ81" s="41" t="s">
        <v>3148</v>
      </c>
    </row>
    <row r="82" spans="1:69" s="3" customFormat="1" ht="18.75" x14ac:dyDescent="0.25">
      <c r="A82" s="42"/>
      <c r="B82" s="43"/>
      <c r="C82" s="44" t="s">
        <v>2914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67.5" x14ac:dyDescent="0.25">
      <c r="A83" s="35" t="s">
        <v>1019</v>
      </c>
      <c r="B83" s="36" t="s">
        <v>2410</v>
      </c>
      <c r="C83" s="316" t="s">
        <v>3149</v>
      </c>
      <c r="D83" s="316"/>
      <c r="E83" s="316"/>
      <c r="F83" s="35" t="s">
        <v>265</v>
      </c>
      <c r="G83" s="38">
        <v>1239.3</v>
      </c>
      <c r="H83" s="39">
        <v>118.59</v>
      </c>
      <c r="I83" s="39"/>
      <c r="J83" s="39">
        <v>118.59</v>
      </c>
      <c r="K83" s="37" t="s">
        <v>42</v>
      </c>
      <c r="L83" s="39">
        <v>1258051</v>
      </c>
      <c r="M83" s="39"/>
      <c r="N83" s="40"/>
      <c r="O83" s="39">
        <v>1258051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1506056.7636597336</v>
      </c>
      <c r="W83" s="159">
        <v>1.2</v>
      </c>
      <c r="X83" s="158">
        <f t="shared" si="8"/>
        <v>1807268.1163916802</v>
      </c>
      <c r="Y83" s="181">
        <f t="shared" si="9"/>
        <v>1458.2975198835475</v>
      </c>
      <c r="BP83" s="33"/>
      <c r="BQ83" s="41" t="s">
        <v>3149</v>
      </c>
    </row>
    <row r="84" spans="1:69" s="3" customFormat="1" ht="18.75" x14ac:dyDescent="0.25">
      <c r="A84" s="42"/>
      <c r="B84" s="43"/>
      <c r="C84" s="44" t="s">
        <v>3150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67.5" x14ac:dyDescent="0.25">
      <c r="A85" s="35" t="s">
        <v>1020</v>
      </c>
      <c r="B85" s="36" t="s">
        <v>1338</v>
      </c>
      <c r="C85" s="316" t="s">
        <v>3151</v>
      </c>
      <c r="D85" s="316"/>
      <c r="E85" s="316"/>
      <c r="F85" s="35" t="s">
        <v>265</v>
      </c>
      <c r="G85" s="56">
        <v>199.92</v>
      </c>
      <c r="H85" s="39">
        <v>76.42</v>
      </c>
      <c r="I85" s="39"/>
      <c r="J85" s="39">
        <v>76.42</v>
      </c>
      <c r="K85" s="37" t="s">
        <v>42</v>
      </c>
      <c r="L85" s="39">
        <v>130779</v>
      </c>
      <c r="M85" s="39"/>
      <c r="N85" s="40"/>
      <c r="O85" s="39">
        <v>130779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156560.10566714409</v>
      </c>
      <c r="W85" s="159">
        <v>1.2</v>
      </c>
      <c r="X85" s="158">
        <f t="shared" si="8"/>
        <v>187872.12680057291</v>
      </c>
      <c r="Y85" s="181">
        <f t="shared" si="9"/>
        <v>939.73652861431037</v>
      </c>
      <c r="BP85" s="33"/>
      <c r="BQ85" s="41" t="s">
        <v>3151</v>
      </c>
    </row>
    <row r="86" spans="1:69" s="3" customFormat="1" ht="18.75" x14ac:dyDescent="0.25">
      <c r="A86" s="42"/>
      <c r="B86" s="43"/>
      <c r="C86" s="44" t="s">
        <v>3152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67.5" x14ac:dyDescent="0.25">
      <c r="A87" s="35" t="s">
        <v>171</v>
      </c>
      <c r="B87" s="36" t="s">
        <v>2415</v>
      </c>
      <c r="C87" s="316" t="s">
        <v>2677</v>
      </c>
      <c r="D87" s="316"/>
      <c r="E87" s="316"/>
      <c r="F87" s="35" t="s">
        <v>265</v>
      </c>
      <c r="G87" s="38">
        <v>122.4</v>
      </c>
      <c r="H87" s="39">
        <v>55.8</v>
      </c>
      <c r="I87" s="39"/>
      <c r="J87" s="39">
        <v>55.8</v>
      </c>
      <c r="K87" s="37" t="s">
        <v>42</v>
      </c>
      <c r="L87" s="39">
        <v>58464</v>
      </c>
      <c r="M87" s="39"/>
      <c r="N87" s="40"/>
      <c r="O87" s="39">
        <v>58464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0"/>
        <v>69989.295052905363</v>
      </c>
      <c r="W87" s="159">
        <v>1.2</v>
      </c>
      <c r="X87" s="158">
        <f t="shared" si="8"/>
        <v>83987.154063486436</v>
      </c>
      <c r="Y87" s="181">
        <f t="shared" si="9"/>
        <v>686.16955934220937</v>
      </c>
      <c r="BP87" s="33"/>
      <c r="BQ87" s="41" t="s">
        <v>2677</v>
      </c>
    </row>
    <row r="88" spans="1:69" s="3" customFormat="1" ht="18.75" x14ac:dyDescent="0.25">
      <c r="A88" s="42"/>
      <c r="B88" s="43"/>
      <c r="C88" s="44" t="s">
        <v>2678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67.5" x14ac:dyDescent="0.25">
      <c r="A89" s="35" t="s">
        <v>181</v>
      </c>
      <c r="B89" s="36" t="s">
        <v>1347</v>
      </c>
      <c r="C89" s="316" t="s">
        <v>2679</v>
      </c>
      <c r="D89" s="316"/>
      <c r="E89" s="316"/>
      <c r="F89" s="35" t="s">
        <v>265</v>
      </c>
      <c r="G89" s="55">
        <v>1734</v>
      </c>
      <c r="H89" s="39">
        <v>35.549999999999997</v>
      </c>
      <c r="I89" s="39"/>
      <c r="J89" s="39">
        <v>35.549999999999997</v>
      </c>
      <c r="K89" s="37" t="s">
        <v>42</v>
      </c>
      <c r="L89" s="39">
        <v>527670</v>
      </c>
      <c r="M89" s="39"/>
      <c r="N89" s="40"/>
      <c r="O89" s="39">
        <v>527670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631692.1750233745</v>
      </c>
      <c r="W89" s="159">
        <v>1.2</v>
      </c>
      <c r="X89" s="158">
        <f t="shared" si="8"/>
        <v>758030.61002804933</v>
      </c>
      <c r="Y89" s="181">
        <f t="shared" si="9"/>
        <v>437.15721454904804</v>
      </c>
      <c r="BP89" s="33"/>
      <c r="BQ89" s="41" t="s">
        <v>2679</v>
      </c>
    </row>
    <row r="90" spans="1:69" s="3" customFormat="1" ht="18.75" x14ac:dyDescent="0.25">
      <c r="A90" s="42"/>
      <c r="B90" s="43"/>
      <c r="C90" s="44" t="s">
        <v>3153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68.25" x14ac:dyDescent="0.25">
      <c r="A91" s="35" t="s">
        <v>185</v>
      </c>
      <c r="B91" s="36" t="s">
        <v>1347</v>
      </c>
      <c r="C91" s="316" t="s">
        <v>3154</v>
      </c>
      <c r="D91" s="316"/>
      <c r="E91" s="316"/>
      <c r="F91" s="35" t="s">
        <v>265</v>
      </c>
      <c r="G91" s="38">
        <v>35.700000000000003</v>
      </c>
      <c r="H91" s="39">
        <v>295.18</v>
      </c>
      <c r="I91" s="39"/>
      <c r="J91" s="39">
        <v>295.18</v>
      </c>
      <c r="K91" s="37" t="s">
        <v>42</v>
      </c>
      <c r="L91" s="39">
        <v>90205</v>
      </c>
      <c r="M91" s="39"/>
      <c r="N91" s="40"/>
      <c r="O91" s="39">
        <v>90205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0"/>
        <v>107987.55405458622</v>
      </c>
      <c r="W91" s="159">
        <v>1.2</v>
      </c>
      <c r="X91" s="158">
        <f t="shared" si="8"/>
        <v>129585.06486550346</v>
      </c>
      <c r="Y91" s="181">
        <f t="shared" si="9"/>
        <v>3629.8337497339903</v>
      </c>
      <c r="BP91" s="33"/>
      <c r="BQ91" s="41" t="s">
        <v>3154</v>
      </c>
    </row>
    <row r="92" spans="1:69" s="3" customFormat="1" ht="18.75" x14ac:dyDescent="0.25">
      <c r="A92" s="42"/>
      <c r="B92" s="43"/>
      <c r="C92" s="44" t="s">
        <v>2414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68.25" x14ac:dyDescent="0.25">
      <c r="A93" s="35" t="s">
        <v>187</v>
      </c>
      <c r="B93" s="36" t="s">
        <v>1347</v>
      </c>
      <c r="C93" s="316" t="s">
        <v>2681</v>
      </c>
      <c r="D93" s="316"/>
      <c r="E93" s="316"/>
      <c r="F93" s="35" t="s">
        <v>265</v>
      </c>
      <c r="G93" s="38">
        <v>56.1</v>
      </c>
      <c r="H93" s="39">
        <v>205.49</v>
      </c>
      <c r="I93" s="39"/>
      <c r="J93" s="39">
        <v>205.49</v>
      </c>
      <c r="K93" s="37" t="s">
        <v>42</v>
      </c>
      <c r="L93" s="39">
        <v>98680</v>
      </c>
      <c r="M93" s="39"/>
      <c r="N93" s="40"/>
      <c r="O93" s="39">
        <v>98680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>
        <f t="shared" si="0"/>
        <v>118133.27236967537</v>
      </c>
      <c r="W93" s="159">
        <v>1.2</v>
      </c>
      <c r="X93" s="158">
        <f t="shared" si="8"/>
        <v>141759.92684361045</v>
      </c>
      <c r="Y93" s="181">
        <f t="shared" si="9"/>
        <v>2526.9149169984034</v>
      </c>
      <c r="BP93" s="33"/>
      <c r="BQ93" s="41" t="s">
        <v>2681</v>
      </c>
    </row>
    <row r="94" spans="1:69" s="3" customFormat="1" ht="18.75" x14ac:dyDescent="0.25">
      <c r="A94" s="42"/>
      <c r="B94" s="43"/>
      <c r="C94" s="44" t="s">
        <v>2672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68.25" x14ac:dyDescent="0.25">
      <c r="A95" s="35" t="s">
        <v>196</v>
      </c>
      <c r="B95" s="36" t="s">
        <v>1347</v>
      </c>
      <c r="C95" s="316" t="s">
        <v>3155</v>
      </c>
      <c r="D95" s="316"/>
      <c r="E95" s="316"/>
      <c r="F95" s="35" t="s">
        <v>265</v>
      </c>
      <c r="G95" s="56">
        <v>344.76</v>
      </c>
      <c r="H95" s="39">
        <v>146.24</v>
      </c>
      <c r="I95" s="39"/>
      <c r="J95" s="39">
        <v>146.24</v>
      </c>
      <c r="K95" s="37" t="s">
        <v>42</v>
      </c>
      <c r="L95" s="39">
        <v>431576</v>
      </c>
      <c r="M95" s="39"/>
      <c r="N95" s="40"/>
      <c r="O95" s="39">
        <v>431576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7" si="10">O95*P95*Q95*R95*S95*T95*U95</f>
        <v>516654.69351656904</v>
      </c>
      <c r="W95" s="159">
        <v>1.2</v>
      </c>
      <c r="X95" s="158">
        <f t="shared" si="8"/>
        <v>619985.6322198828</v>
      </c>
      <c r="Y95" s="181">
        <f t="shared" si="9"/>
        <v>1798.3108023549216</v>
      </c>
      <c r="BP95" s="33"/>
      <c r="BQ95" s="41" t="s">
        <v>3155</v>
      </c>
    </row>
    <row r="96" spans="1:69" s="3" customFormat="1" ht="18.75" x14ac:dyDescent="0.25">
      <c r="A96" s="42"/>
      <c r="B96" s="43"/>
      <c r="C96" s="44" t="s">
        <v>3156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68.25" x14ac:dyDescent="0.25">
      <c r="A97" s="35" t="s">
        <v>198</v>
      </c>
      <c r="B97" s="36" t="s">
        <v>1347</v>
      </c>
      <c r="C97" s="316" t="s">
        <v>2683</v>
      </c>
      <c r="D97" s="316"/>
      <c r="E97" s="316"/>
      <c r="F97" s="35" t="s">
        <v>265</v>
      </c>
      <c r="G97" s="38">
        <v>520.20000000000005</v>
      </c>
      <c r="H97" s="39">
        <v>99.36</v>
      </c>
      <c r="I97" s="39"/>
      <c r="J97" s="39">
        <v>99.36</v>
      </c>
      <c r="K97" s="37" t="s">
        <v>42</v>
      </c>
      <c r="L97" s="39">
        <v>442441</v>
      </c>
      <c r="M97" s="39"/>
      <c r="N97" s="40"/>
      <c r="O97" s="39">
        <v>442441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si="10"/>
        <v>529661.5642532584</v>
      </c>
      <c r="W97" s="159">
        <v>1.2</v>
      </c>
      <c r="X97" s="158">
        <f t="shared" si="8"/>
        <v>635593.87710391008</v>
      </c>
      <c r="Y97" s="181">
        <f t="shared" si="9"/>
        <v>1221.8259844365821</v>
      </c>
      <c r="BP97" s="33"/>
      <c r="BQ97" s="41" t="s">
        <v>2683</v>
      </c>
    </row>
    <row r="98" spans="1:69" s="3" customFormat="1" ht="18.75" x14ac:dyDescent="0.25">
      <c r="A98" s="42"/>
      <c r="B98" s="43"/>
      <c r="C98" s="44" t="s">
        <v>2902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68.25" x14ac:dyDescent="0.25">
      <c r="A99" s="35" t="s">
        <v>200</v>
      </c>
      <c r="B99" s="36" t="s">
        <v>1347</v>
      </c>
      <c r="C99" s="316" t="s">
        <v>2684</v>
      </c>
      <c r="D99" s="316"/>
      <c r="E99" s="316"/>
      <c r="F99" s="35" t="s">
        <v>265</v>
      </c>
      <c r="G99" s="38">
        <v>81.599999999999994</v>
      </c>
      <c r="H99" s="39">
        <v>64.28</v>
      </c>
      <c r="I99" s="39"/>
      <c r="J99" s="39">
        <v>64.28</v>
      </c>
      <c r="K99" s="37" t="s">
        <v>42</v>
      </c>
      <c r="L99" s="39">
        <v>44899</v>
      </c>
      <c r="M99" s="39"/>
      <c r="N99" s="40"/>
      <c r="O99" s="39">
        <v>44899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si="10"/>
        <v>53750.160074240521</v>
      </c>
      <c r="W99" s="159">
        <v>1.2</v>
      </c>
      <c r="X99" s="158">
        <f t="shared" si="8"/>
        <v>64500.192089088625</v>
      </c>
      <c r="Y99" s="181">
        <f t="shared" si="9"/>
        <v>790.44353050353709</v>
      </c>
      <c r="BP99" s="33"/>
      <c r="BQ99" s="41" t="s">
        <v>2684</v>
      </c>
    </row>
    <row r="100" spans="1:69" s="3" customFormat="1" ht="18.75" x14ac:dyDescent="0.25">
      <c r="A100" s="42"/>
      <c r="B100" s="43"/>
      <c r="C100" s="44" t="s">
        <v>2893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68.25" x14ac:dyDescent="0.25">
      <c r="A101" s="35" t="s">
        <v>202</v>
      </c>
      <c r="B101" s="36" t="s">
        <v>1347</v>
      </c>
      <c r="C101" s="316" t="s">
        <v>2688</v>
      </c>
      <c r="D101" s="316"/>
      <c r="E101" s="316"/>
      <c r="F101" s="35" t="s">
        <v>265</v>
      </c>
      <c r="G101" s="56">
        <v>1034.28</v>
      </c>
      <c r="H101" s="39">
        <v>47.4</v>
      </c>
      <c r="I101" s="39"/>
      <c r="J101" s="39">
        <v>47.4</v>
      </c>
      <c r="K101" s="37" t="s">
        <v>42</v>
      </c>
      <c r="L101" s="39">
        <v>419653</v>
      </c>
      <c r="M101" s="39"/>
      <c r="N101" s="40"/>
      <c r="O101" s="39">
        <v>419653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10"/>
        <v>502381.2540509869</v>
      </c>
      <c r="W101" s="159">
        <v>1.2</v>
      </c>
      <c r="X101" s="158">
        <f t="shared" si="8"/>
        <v>602857.50486118428</v>
      </c>
      <c r="Y101" s="181">
        <f t="shared" si="9"/>
        <v>582.87649849284946</v>
      </c>
      <c r="BP101" s="33"/>
      <c r="BQ101" s="41" t="s">
        <v>2688</v>
      </c>
    </row>
    <row r="102" spans="1:69" s="3" customFormat="1" ht="18.75" x14ac:dyDescent="0.25">
      <c r="A102" s="42"/>
      <c r="B102" s="43"/>
      <c r="C102" s="44" t="s">
        <v>3157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67.5" x14ac:dyDescent="0.25">
      <c r="A103" s="35" t="s">
        <v>211</v>
      </c>
      <c r="B103" s="36" t="s">
        <v>3158</v>
      </c>
      <c r="C103" s="316" t="s">
        <v>2428</v>
      </c>
      <c r="D103" s="316"/>
      <c r="E103" s="316"/>
      <c r="F103" s="35" t="s">
        <v>265</v>
      </c>
      <c r="G103" s="55">
        <v>51</v>
      </c>
      <c r="H103" s="39">
        <v>54.01</v>
      </c>
      <c r="I103" s="39"/>
      <c r="J103" s="39">
        <v>54.01</v>
      </c>
      <c r="K103" s="37" t="s">
        <v>42</v>
      </c>
      <c r="L103" s="39">
        <v>23579</v>
      </c>
      <c r="M103" s="39"/>
      <c r="N103" s="40"/>
      <c r="O103" s="39">
        <v>23579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10"/>
        <v>28227.243911679932</v>
      </c>
      <c r="W103" s="159">
        <v>1.2</v>
      </c>
      <c r="X103" s="158">
        <f t="shared" si="8"/>
        <v>33872.692694015917</v>
      </c>
      <c r="Y103" s="181">
        <f t="shared" si="9"/>
        <v>664.17044498070425</v>
      </c>
      <c r="BP103" s="33"/>
      <c r="BQ103" s="41" t="s">
        <v>2428</v>
      </c>
    </row>
    <row r="104" spans="1:69" s="3" customFormat="1" ht="18.75" x14ac:dyDescent="0.25">
      <c r="A104" s="42"/>
      <c r="B104" s="43"/>
      <c r="C104" s="44" t="s">
        <v>287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67.5" x14ac:dyDescent="0.25">
      <c r="A105" s="35" t="s">
        <v>213</v>
      </c>
      <c r="B105" s="36" t="s">
        <v>310</v>
      </c>
      <c r="C105" s="316" t="s">
        <v>311</v>
      </c>
      <c r="D105" s="316"/>
      <c r="E105" s="316"/>
      <c r="F105" s="35" t="s">
        <v>238</v>
      </c>
      <c r="G105" s="38">
        <v>2.1</v>
      </c>
      <c r="H105" s="39" t="s">
        <v>312</v>
      </c>
      <c r="I105" s="39" t="s">
        <v>313</v>
      </c>
      <c r="J105" s="39">
        <v>171.88</v>
      </c>
      <c r="K105" s="37" t="s">
        <v>42</v>
      </c>
      <c r="L105" s="39">
        <v>35206</v>
      </c>
      <c r="M105" s="39">
        <v>31199</v>
      </c>
      <c r="N105" s="40" t="s">
        <v>3159</v>
      </c>
      <c r="O105" s="39">
        <v>3089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10"/>
        <v>3697.9497198006411</v>
      </c>
      <c r="W105" s="159">
        <v>1.2</v>
      </c>
      <c r="X105" s="158">
        <f t="shared" si="8"/>
        <v>4437.5396637607691</v>
      </c>
      <c r="Y105" s="181">
        <f t="shared" si="9"/>
        <v>2113.1141256003662</v>
      </c>
      <c r="BP105" s="33"/>
      <c r="BQ105" s="41" t="s">
        <v>311</v>
      </c>
    </row>
    <row r="106" spans="1:69" s="3" customFormat="1" ht="18.75" x14ac:dyDescent="0.25">
      <c r="A106" s="42"/>
      <c r="B106" s="43"/>
      <c r="C106" s="44" t="s">
        <v>3160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18.75" x14ac:dyDescent="0.25">
      <c r="A107" s="47"/>
      <c r="B107" s="48"/>
      <c r="C107" s="48"/>
      <c r="D107" s="48"/>
      <c r="E107" s="49" t="s">
        <v>3161</v>
      </c>
      <c r="F107" s="49"/>
      <c r="G107" s="50"/>
      <c r="H107" s="51"/>
      <c r="I107" s="17"/>
      <c r="J107" s="17"/>
      <c r="K107" s="17"/>
      <c r="L107" s="52">
        <v>30302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18.75" x14ac:dyDescent="0.25">
      <c r="A108" s="47"/>
      <c r="B108" s="48"/>
      <c r="C108" s="48"/>
      <c r="D108" s="48"/>
      <c r="E108" s="49" t="s">
        <v>3162</v>
      </c>
      <c r="F108" s="49"/>
      <c r="G108" s="50"/>
      <c r="H108" s="51"/>
      <c r="I108" s="17"/>
      <c r="J108" s="17"/>
      <c r="K108" s="17"/>
      <c r="L108" s="52">
        <v>15932</v>
      </c>
      <c r="M108" s="53"/>
      <c r="N108" s="53"/>
      <c r="O108" s="54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18.7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81440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67.5" x14ac:dyDescent="0.25">
      <c r="A110" s="35" t="s">
        <v>215</v>
      </c>
      <c r="B110" s="36" t="s">
        <v>1359</v>
      </c>
      <c r="C110" s="316" t="s">
        <v>1360</v>
      </c>
      <c r="D110" s="316"/>
      <c r="E110" s="316"/>
      <c r="F110" s="35" t="s">
        <v>265</v>
      </c>
      <c r="G110" s="55">
        <v>51</v>
      </c>
      <c r="H110" s="39">
        <v>143.46</v>
      </c>
      <c r="I110" s="39"/>
      <c r="J110" s="39">
        <v>143.46</v>
      </c>
      <c r="K110" s="37" t="s">
        <v>42</v>
      </c>
      <c r="L110" s="39">
        <v>62629</v>
      </c>
      <c r="M110" s="39"/>
      <c r="N110" s="40"/>
      <c r="O110" s="39">
        <v>62629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10"/>
        <v>74975.361929878374</v>
      </c>
      <c r="W110" s="159">
        <v>1.2</v>
      </c>
      <c r="X110" s="158">
        <f t="shared" si="8"/>
        <v>89970.434315854043</v>
      </c>
      <c r="Y110" s="181">
        <f t="shared" si="9"/>
        <v>1764.1261630559616</v>
      </c>
      <c r="BP110" s="33"/>
      <c r="BQ110" s="41" t="s">
        <v>1360</v>
      </c>
    </row>
    <row r="111" spans="1:69" s="3" customFormat="1" ht="18.75" x14ac:dyDescent="0.25">
      <c r="A111" s="42"/>
      <c r="B111" s="43"/>
      <c r="C111" s="44" t="s">
        <v>287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67.5" x14ac:dyDescent="0.25">
      <c r="A112" s="35" t="s">
        <v>217</v>
      </c>
      <c r="B112" s="36" t="s">
        <v>1359</v>
      </c>
      <c r="C112" s="316" t="s">
        <v>1865</v>
      </c>
      <c r="D112" s="316"/>
      <c r="E112" s="316"/>
      <c r="F112" s="35" t="s">
        <v>265</v>
      </c>
      <c r="G112" s="38">
        <v>10.199999999999999</v>
      </c>
      <c r="H112" s="39">
        <v>41.42</v>
      </c>
      <c r="I112" s="39"/>
      <c r="J112" s="39">
        <v>41.42</v>
      </c>
      <c r="K112" s="37" t="s">
        <v>42</v>
      </c>
      <c r="L112" s="39">
        <v>3616</v>
      </c>
      <c r="M112" s="39"/>
      <c r="N112" s="40"/>
      <c r="O112" s="39">
        <v>3616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10"/>
        <v>4328.8398144380444</v>
      </c>
      <c r="W112" s="159">
        <v>1.2</v>
      </c>
      <c r="X112" s="158">
        <f t="shared" si="8"/>
        <v>5194.6077773256529</v>
      </c>
      <c r="Y112" s="181">
        <f t="shared" si="9"/>
        <v>509.27527228682874</v>
      </c>
      <c r="BP112" s="33"/>
      <c r="BQ112" s="41" t="s">
        <v>1865</v>
      </c>
    </row>
    <row r="113" spans="1:69" s="3" customFormat="1" ht="18.75" x14ac:dyDescent="0.25">
      <c r="A113" s="42"/>
      <c r="B113" s="43"/>
      <c r="C113" s="44" t="s">
        <v>283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67.5" x14ac:dyDescent="0.25">
      <c r="A114" s="35" t="s">
        <v>219</v>
      </c>
      <c r="B114" s="36" t="s">
        <v>1359</v>
      </c>
      <c r="C114" s="316" t="s">
        <v>1866</v>
      </c>
      <c r="D114" s="316"/>
      <c r="E114" s="316"/>
      <c r="F114" s="35" t="s">
        <v>265</v>
      </c>
      <c r="G114" s="55">
        <v>102</v>
      </c>
      <c r="H114" s="39">
        <v>29.8</v>
      </c>
      <c r="I114" s="39"/>
      <c r="J114" s="39">
        <v>29.8</v>
      </c>
      <c r="K114" s="37" t="s">
        <v>42</v>
      </c>
      <c r="L114" s="39">
        <v>26019</v>
      </c>
      <c r="M114" s="39"/>
      <c r="N114" s="40"/>
      <c r="O114" s="39">
        <v>26019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10"/>
        <v>31148.253078502061</v>
      </c>
      <c r="W114" s="159">
        <v>1.2</v>
      </c>
      <c r="X114" s="158">
        <f t="shared" si="8"/>
        <v>37377.903694202469</v>
      </c>
      <c r="Y114" s="181">
        <f t="shared" si="9"/>
        <v>366.45003621767125</v>
      </c>
      <c r="BP114" s="33"/>
      <c r="BQ114" s="41" t="s">
        <v>1866</v>
      </c>
    </row>
    <row r="115" spans="1:69" s="3" customFormat="1" ht="18.75" x14ac:dyDescent="0.25">
      <c r="A115" s="42"/>
      <c r="B115" s="43"/>
      <c r="C115" s="44" t="s">
        <v>272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67.5" x14ac:dyDescent="0.25">
      <c r="A116" s="35" t="s">
        <v>221</v>
      </c>
      <c r="B116" s="36" t="s">
        <v>1369</v>
      </c>
      <c r="C116" s="316" t="s">
        <v>1867</v>
      </c>
      <c r="D116" s="316"/>
      <c r="E116" s="316"/>
      <c r="F116" s="35" t="s">
        <v>265</v>
      </c>
      <c r="G116" s="38">
        <v>51.5</v>
      </c>
      <c r="H116" s="39">
        <v>7.41</v>
      </c>
      <c r="I116" s="39"/>
      <c r="J116" s="39">
        <v>7.41</v>
      </c>
      <c r="K116" s="37" t="s">
        <v>42</v>
      </c>
      <c r="L116" s="39">
        <v>3267</v>
      </c>
      <c r="M116" s="39"/>
      <c r="N116" s="40"/>
      <c r="O116" s="39">
        <v>3267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10"/>
        <v>3911.0397327901242</v>
      </c>
      <c r="W116" s="159">
        <v>1.2</v>
      </c>
      <c r="X116" s="158">
        <f t="shared" si="8"/>
        <v>4693.2476793481492</v>
      </c>
      <c r="Y116" s="181">
        <f t="shared" si="9"/>
        <v>91.131022899964066</v>
      </c>
      <c r="BP116" s="33"/>
      <c r="BQ116" s="41" t="s">
        <v>1867</v>
      </c>
    </row>
    <row r="117" spans="1:69" s="3" customFormat="1" ht="18.75" x14ac:dyDescent="0.25">
      <c r="A117" s="42"/>
      <c r="B117" s="43"/>
      <c r="C117" s="44" t="s">
        <v>321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18.75" x14ac:dyDescent="0.25">
      <c r="A118" s="313" t="s">
        <v>1871</v>
      </c>
      <c r="B118" s="314"/>
      <c r="C118" s="314"/>
      <c r="D118" s="314"/>
      <c r="E118" s="314"/>
      <c r="F118" s="314"/>
      <c r="G118" s="314"/>
      <c r="H118" s="314"/>
      <c r="I118" s="314"/>
      <c r="J118" s="314"/>
      <c r="K118" s="314"/>
      <c r="L118" s="314"/>
      <c r="M118" s="314"/>
      <c r="N118" s="314"/>
      <c r="O118" s="315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 t="s">
        <v>1871</v>
      </c>
      <c r="BQ118" s="41"/>
    </row>
    <row r="119" spans="1:69" s="3" customFormat="1" ht="67.5" x14ac:dyDescent="0.25">
      <c r="A119" s="35" t="s">
        <v>230</v>
      </c>
      <c r="B119" s="36" t="s">
        <v>589</v>
      </c>
      <c r="C119" s="316" t="s">
        <v>590</v>
      </c>
      <c r="D119" s="316"/>
      <c r="E119" s="316"/>
      <c r="F119" s="35" t="s">
        <v>174</v>
      </c>
      <c r="G119" s="56">
        <v>0.02</v>
      </c>
      <c r="H119" s="39" t="s">
        <v>591</v>
      </c>
      <c r="I119" s="39" t="s">
        <v>592</v>
      </c>
      <c r="J119" s="39">
        <v>109.43</v>
      </c>
      <c r="K119" s="37" t="s">
        <v>42</v>
      </c>
      <c r="L119" s="39">
        <v>331</v>
      </c>
      <c r="M119" s="39">
        <v>308</v>
      </c>
      <c r="N119" s="40">
        <v>4</v>
      </c>
      <c r="O119" s="39">
        <v>19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10"/>
        <v>22.745563184270697</v>
      </c>
      <c r="W119" s="159">
        <v>1.2</v>
      </c>
      <c r="X119" s="158">
        <f t="shared" ref="X119" si="11">V119*W119</f>
        <v>27.294675821124837</v>
      </c>
      <c r="Y119" s="181">
        <f t="shared" ref="Y119" si="12">X119/G119</f>
        <v>1364.7337910562419</v>
      </c>
      <c r="BP119" s="33"/>
      <c r="BQ119" s="41" t="s">
        <v>590</v>
      </c>
    </row>
    <row r="120" spans="1:69" s="3" customFormat="1" ht="18.75" x14ac:dyDescent="0.25">
      <c r="A120" s="42"/>
      <c r="B120" s="43"/>
      <c r="C120" s="44" t="s">
        <v>680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18.75" x14ac:dyDescent="0.25">
      <c r="A121" s="47"/>
      <c r="B121" s="48"/>
      <c r="C121" s="48"/>
      <c r="D121" s="48"/>
      <c r="E121" s="49" t="s">
        <v>3163</v>
      </c>
      <c r="F121" s="49"/>
      <c r="G121" s="50"/>
      <c r="H121" s="51"/>
      <c r="I121" s="17"/>
      <c r="J121" s="17"/>
      <c r="K121" s="17"/>
      <c r="L121" s="52">
        <v>299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18.75" x14ac:dyDescent="0.25">
      <c r="A122" s="47"/>
      <c r="B122" s="48"/>
      <c r="C122" s="48"/>
      <c r="D122" s="48"/>
      <c r="E122" s="49" t="s">
        <v>3164</v>
      </c>
      <c r="F122" s="49"/>
      <c r="G122" s="50"/>
      <c r="H122" s="51"/>
      <c r="I122" s="17"/>
      <c r="J122" s="17"/>
      <c r="K122" s="17"/>
      <c r="L122" s="52">
        <v>157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18.7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787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45" x14ac:dyDescent="0.25">
      <c r="A124" s="111" t="s">
        <v>3165</v>
      </c>
      <c r="B124" s="112" t="s">
        <v>1377</v>
      </c>
      <c r="C124" s="305" t="s">
        <v>1378</v>
      </c>
      <c r="D124" s="305"/>
      <c r="E124" s="305"/>
      <c r="F124" s="111" t="s">
        <v>437</v>
      </c>
      <c r="G124" s="113">
        <v>2</v>
      </c>
      <c r="H124" s="114">
        <v>1737.2</v>
      </c>
      <c r="I124" s="114"/>
      <c r="J124" s="114"/>
      <c r="K124" s="144" t="s">
        <v>52</v>
      </c>
      <c r="L124" s="114">
        <v>21646</v>
      </c>
      <c r="M124" s="114"/>
      <c r="N124" s="115"/>
      <c r="O124" s="114"/>
      <c r="P124" s="189"/>
      <c r="Q124" s="189"/>
      <c r="R124" s="189"/>
      <c r="S124" s="189"/>
      <c r="T124" s="189"/>
      <c r="U124" s="189">
        <v>1.03</v>
      </c>
      <c r="V124" s="180">
        <f>L124*U124</f>
        <v>22295.38</v>
      </c>
      <c r="W124" s="190">
        <v>1.2</v>
      </c>
      <c r="X124" s="191">
        <f>V124*W124</f>
        <v>26754.456000000002</v>
      </c>
      <c r="Y124" s="181">
        <f>X124/G124</f>
        <v>13377.228000000001</v>
      </c>
      <c r="BP124" s="33"/>
      <c r="BQ124" s="41" t="s">
        <v>1378</v>
      </c>
    </row>
    <row r="125" spans="1:69" s="3" customFormat="1" ht="18.75" x14ac:dyDescent="0.25">
      <c r="A125" s="313" t="s">
        <v>2442</v>
      </c>
      <c r="B125" s="314"/>
      <c r="C125" s="314"/>
      <c r="D125" s="314"/>
      <c r="E125" s="314"/>
      <c r="F125" s="314"/>
      <c r="G125" s="314"/>
      <c r="H125" s="314"/>
      <c r="I125" s="314"/>
      <c r="J125" s="314"/>
      <c r="K125" s="314"/>
      <c r="L125" s="314"/>
      <c r="M125" s="314"/>
      <c r="N125" s="314"/>
      <c r="O125" s="315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 t="s">
        <v>2442</v>
      </c>
      <c r="BQ125" s="41"/>
    </row>
    <row r="126" spans="1:69" s="3" customFormat="1" ht="67.5" x14ac:dyDescent="0.25">
      <c r="A126" s="35" t="s">
        <v>235</v>
      </c>
      <c r="B126" s="36" t="s">
        <v>324</v>
      </c>
      <c r="C126" s="316" t="s">
        <v>325</v>
      </c>
      <c r="D126" s="316"/>
      <c r="E126" s="316"/>
      <c r="F126" s="35" t="s">
        <v>326</v>
      </c>
      <c r="G126" s="55">
        <v>10</v>
      </c>
      <c r="H126" s="39" t="s">
        <v>1204</v>
      </c>
      <c r="I126" s="39"/>
      <c r="J126" s="39">
        <v>1.55</v>
      </c>
      <c r="K126" s="37" t="s">
        <v>42</v>
      </c>
      <c r="L126" s="39">
        <v>1928</v>
      </c>
      <c r="M126" s="39">
        <v>1796</v>
      </c>
      <c r="N126" s="40"/>
      <c r="O126" s="39">
        <v>132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10"/>
        <v>158.02180738545957</v>
      </c>
      <c r="W126" s="159">
        <v>1.2</v>
      </c>
      <c r="X126" s="158">
        <f t="shared" ref="X126:X140" si="13">V126*W126</f>
        <v>189.62616886255148</v>
      </c>
      <c r="Y126" s="181">
        <f t="shared" ref="Y126:Y140" si="14">X126/G126</f>
        <v>18.962616886255148</v>
      </c>
      <c r="BP126" s="33"/>
      <c r="BQ126" s="41" t="s">
        <v>325</v>
      </c>
    </row>
    <row r="127" spans="1:69" s="3" customFormat="1" ht="18.75" x14ac:dyDescent="0.25">
      <c r="A127" s="47"/>
      <c r="B127" s="48"/>
      <c r="C127" s="48"/>
      <c r="D127" s="48"/>
      <c r="E127" s="49" t="s">
        <v>3166</v>
      </c>
      <c r="F127" s="49"/>
      <c r="G127" s="50"/>
      <c r="H127" s="51"/>
      <c r="I127" s="17"/>
      <c r="J127" s="17"/>
      <c r="K127" s="17"/>
      <c r="L127" s="52">
        <v>1742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18.75" x14ac:dyDescent="0.25">
      <c r="A128" s="47"/>
      <c r="B128" s="48"/>
      <c r="C128" s="48"/>
      <c r="D128" s="48"/>
      <c r="E128" s="49" t="s">
        <v>3167</v>
      </c>
      <c r="F128" s="49"/>
      <c r="G128" s="50"/>
      <c r="H128" s="51"/>
      <c r="I128" s="17"/>
      <c r="J128" s="17"/>
      <c r="K128" s="17"/>
      <c r="L128" s="52">
        <v>916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18.7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4586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</row>
    <row r="130" spans="1:69" s="3" customFormat="1" ht="67.5" x14ac:dyDescent="0.25">
      <c r="A130" s="35" t="s">
        <v>245</v>
      </c>
      <c r="B130" s="36" t="s">
        <v>1446</v>
      </c>
      <c r="C130" s="316" t="s">
        <v>1929</v>
      </c>
      <c r="D130" s="316"/>
      <c r="E130" s="316"/>
      <c r="F130" s="35" t="s">
        <v>437</v>
      </c>
      <c r="G130" s="55">
        <v>5</v>
      </c>
      <c r="H130" s="39">
        <v>814.25</v>
      </c>
      <c r="I130" s="39"/>
      <c r="J130" s="39">
        <v>814.25</v>
      </c>
      <c r="K130" s="37" t="s">
        <v>42</v>
      </c>
      <c r="L130" s="39">
        <v>34850</v>
      </c>
      <c r="M130" s="39"/>
      <c r="N130" s="40"/>
      <c r="O130" s="39">
        <v>34850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10"/>
        <v>41720.151419570204</v>
      </c>
      <c r="W130" s="159">
        <v>1.2</v>
      </c>
      <c r="X130" s="158">
        <f t="shared" si="13"/>
        <v>50064.181703484246</v>
      </c>
      <c r="Y130" s="181">
        <f t="shared" si="14"/>
        <v>10012.836340696849</v>
      </c>
      <c r="BP130" s="33"/>
      <c r="BQ130" s="41" t="s">
        <v>1929</v>
      </c>
    </row>
    <row r="131" spans="1:69" s="3" customFormat="1" ht="67.5" x14ac:dyDescent="0.25">
      <c r="A131" s="35" t="s">
        <v>254</v>
      </c>
      <c r="B131" s="36" t="s">
        <v>1448</v>
      </c>
      <c r="C131" s="316" t="s">
        <v>1930</v>
      </c>
      <c r="D131" s="316"/>
      <c r="E131" s="316"/>
      <c r="F131" s="35" t="s">
        <v>437</v>
      </c>
      <c r="G131" s="55">
        <v>5</v>
      </c>
      <c r="H131" s="39">
        <v>181.62</v>
      </c>
      <c r="I131" s="39"/>
      <c r="J131" s="39">
        <v>181.62</v>
      </c>
      <c r="K131" s="37" t="s">
        <v>42</v>
      </c>
      <c r="L131" s="39">
        <v>7773</v>
      </c>
      <c r="M131" s="39"/>
      <c r="N131" s="40"/>
      <c r="O131" s="39">
        <v>7773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10"/>
        <v>9305.3296121755848</v>
      </c>
      <c r="W131" s="159">
        <v>1.2</v>
      </c>
      <c r="X131" s="158">
        <f t="shared" si="13"/>
        <v>11166.395534610701</v>
      </c>
      <c r="Y131" s="181">
        <f t="shared" si="14"/>
        <v>2233.2791069221403</v>
      </c>
      <c r="BP131" s="33"/>
      <c r="BQ131" s="41" t="s">
        <v>1930</v>
      </c>
    </row>
    <row r="132" spans="1:69" s="3" customFormat="1" ht="67.5" x14ac:dyDescent="0.25">
      <c r="A132" s="35" t="s">
        <v>288</v>
      </c>
      <c r="B132" s="36" t="s">
        <v>1450</v>
      </c>
      <c r="C132" s="316" t="s">
        <v>1931</v>
      </c>
      <c r="D132" s="316"/>
      <c r="E132" s="316"/>
      <c r="F132" s="35" t="s">
        <v>437</v>
      </c>
      <c r="G132" s="55">
        <v>2</v>
      </c>
      <c r="H132" s="39">
        <v>2214.5700000000002</v>
      </c>
      <c r="I132" s="39"/>
      <c r="J132" s="39">
        <v>2214.5700000000002</v>
      </c>
      <c r="K132" s="37" t="s">
        <v>42</v>
      </c>
      <c r="L132" s="39">
        <v>37913</v>
      </c>
      <c r="M132" s="39"/>
      <c r="N132" s="40"/>
      <c r="O132" s="39">
        <v>37913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10"/>
        <v>45386.975631855523</v>
      </c>
      <c r="W132" s="159">
        <v>1.2</v>
      </c>
      <c r="X132" s="158">
        <f t="shared" si="13"/>
        <v>54464.370758226629</v>
      </c>
      <c r="Y132" s="181">
        <f t="shared" si="14"/>
        <v>27232.185379113314</v>
      </c>
      <c r="BP132" s="33"/>
      <c r="BQ132" s="41" t="s">
        <v>1931</v>
      </c>
    </row>
    <row r="133" spans="1:69" s="3" customFormat="1" ht="67.5" x14ac:dyDescent="0.25">
      <c r="A133" s="35" t="s">
        <v>300</v>
      </c>
      <c r="B133" s="36" t="s">
        <v>1452</v>
      </c>
      <c r="C133" s="316" t="s">
        <v>1453</v>
      </c>
      <c r="D133" s="316"/>
      <c r="E133" s="316"/>
      <c r="F133" s="35" t="s">
        <v>1454</v>
      </c>
      <c r="G133" s="56">
        <v>0.24</v>
      </c>
      <c r="H133" s="39" t="s">
        <v>1455</v>
      </c>
      <c r="I133" s="39">
        <v>88.52</v>
      </c>
      <c r="J133" s="39"/>
      <c r="K133" s="37" t="s">
        <v>42</v>
      </c>
      <c r="L133" s="39">
        <v>1401</v>
      </c>
      <c r="M133" s="39">
        <v>1159</v>
      </c>
      <c r="N133" s="40">
        <v>242</v>
      </c>
      <c r="O133" s="39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 t="s">
        <v>1453</v>
      </c>
    </row>
    <row r="134" spans="1:69" s="3" customFormat="1" ht="18.75" x14ac:dyDescent="0.25">
      <c r="A134" s="42"/>
      <c r="B134" s="43"/>
      <c r="C134" s="44" t="s">
        <v>1456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18.75" x14ac:dyDescent="0.25">
      <c r="A135" s="47"/>
      <c r="B135" s="48"/>
      <c r="C135" s="48"/>
      <c r="D135" s="48"/>
      <c r="E135" s="49" t="s">
        <v>1932</v>
      </c>
      <c r="F135" s="49"/>
      <c r="G135" s="50"/>
      <c r="H135" s="51"/>
      <c r="I135" s="17"/>
      <c r="J135" s="17"/>
      <c r="K135" s="17"/>
      <c r="L135" s="52">
        <v>1124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18.75" x14ac:dyDescent="0.25">
      <c r="A136" s="47"/>
      <c r="B136" s="48"/>
      <c r="C136" s="48"/>
      <c r="D136" s="48"/>
      <c r="E136" s="49" t="s">
        <v>1933</v>
      </c>
      <c r="F136" s="49"/>
      <c r="G136" s="50"/>
      <c r="H136" s="51"/>
      <c r="I136" s="17"/>
      <c r="J136" s="17"/>
      <c r="K136" s="17"/>
      <c r="L136" s="52">
        <v>637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18.7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3162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67.5" x14ac:dyDescent="0.25">
      <c r="A138" s="35" t="s">
        <v>309</v>
      </c>
      <c r="B138" s="36" t="s">
        <v>1459</v>
      </c>
      <c r="C138" s="316" t="s">
        <v>1460</v>
      </c>
      <c r="D138" s="316"/>
      <c r="E138" s="316"/>
      <c r="F138" s="35" t="s">
        <v>437</v>
      </c>
      <c r="G138" s="55">
        <v>5</v>
      </c>
      <c r="H138" s="39">
        <v>24.82</v>
      </c>
      <c r="I138" s="39"/>
      <c r="J138" s="39">
        <v>24.82</v>
      </c>
      <c r="K138" s="37" t="s">
        <v>42</v>
      </c>
      <c r="L138" s="39">
        <v>1062</v>
      </c>
      <c r="M138" s="39"/>
      <c r="N138" s="40"/>
      <c r="O138" s="39">
        <v>1062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10"/>
        <v>1271.3572685102883</v>
      </c>
      <c r="W138" s="159">
        <v>1.2</v>
      </c>
      <c r="X138" s="158">
        <f t="shared" si="13"/>
        <v>1525.628722212346</v>
      </c>
      <c r="Y138" s="181">
        <f t="shared" si="14"/>
        <v>305.12574444246923</v>
      </c>
      <c r="BP138" s="33"/>
      <c r="BQ138" s="41" t="s">
        <v>1460</v>
      </c>
    </row>
    <row r="139" spans="1:69" s="3" customFormat="1" ht="18.75" x14ac:dyDescent="0.25">
      <c r="A139" s="313" t="s">
        <v>2447</v>
      </c>
      <c r="B139" s="314"/>
      <c r="C139" s="314"/>
      <c r="D139" s="314"/>
      <c r="E139" s="314"/>
      <c r="F139" s="314"/>
      <c r="G139" s="314"/>
      <c r="H139" s="314"/>
      <c r="I139" s="314"/>
      <c r="J139" s="314"/>
      <c r="K139" s="314"/>
      <c r="L139" s="314"/>
      <c r="M139" s="314"/>
      <c r="N139" s="314"/>
      <c r="O139" s="315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 t="s">
        <v>2447</v>
      </c>
      <c r="BQ139" s="41"/>
    </row>
    <row r="140" spans="1:69" s="3" customFormat="1" ht="67.5" x14ac:dyDescent="0.25">
      <c r="A140" s="35" t="s">
        <v>323</v>
      </c>
      <c r="B140" s="36" t="s">
        <v>578</v>
      </c>
      <c r="C140" s="316" t="s">
        <v>579</v>
      </c>
      <c r="D140" s="316"/>
      <c r="E140" s="316"/>
      <c r="F140" s="35" t="s">
        <v>109</v>
      </c>
      <c r="G140" s="55">
        <v>3</v>
      </c>
      <c r="H140" s="39" t="s">
        <v>580</v>
      </c>
      <c r="I140" s="39" t="s">
        <v>581</v>
      </c>
      <c r="J140" s="39">
        <v>3.51</v>
      </c>
      <c r="K140" s="37" t="s">
        <v>42</v>
      </c>
      <c r="L140" s="39">
        <v>1875</v>
      </c>
      <c r="M140" s="39">
        <v>1666</v>
      </c>
      <c r="N140" s="40" t="s">
        <v>3168</v>
      </c>
      <c r="O140" s="39">
        <v>90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10"/>
        <v>107.74214139917697</v>
      </c>
      <c r="W140" s="159">
        <v>1.2</v>
      </c>
      <c r="X140" s="158">
        <f t="shared" si="13"/>
        <v>129.29056967901235</v>
      </c>
      <c r="Y140" s="181">
        <f t="shared" si="14"/>
        <v>43.096856559670783</v>
      </c>
      <c r="BP140" s="33"/>
      <c r="BQ140" s="41" t="s">
        <v>579</v>
      </c>
    </row>
    <row r="141" spans="1:69" s="3" customFormat="1" ht="18.75" x14ac:dyDescent="0.25">
      <c r="A141" s="47"/>
      <c r="B141" s="48"/>
      <c r="C141" s="48"/>
      <c r="D141" s="48"/>
      <c r="E141" s="49" t="s">
        <v>3169</v>
      </c>
      <c r="F141" s="49"/>
      <c r="G141" s="50"/>
      <c r="H141" s="51"/>
      <c r="I141" s="17"/>
      <c r="J141" s="17"/>
      <c r="K141" s="17"/>
      <c r="L141" s="52">
        <v>1634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3170</v>
      </c>
      <c r="F142" s="49"/>
      <c r="G142" s="50"/>
      <c r="H142" s="51"/>
      <c r="I142" s="17"/>
      <c r="J142" s="17"/>
      <c r="K142" s="17"/>
      <c r="L142" s="52">
        <v>859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4368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45" x14ac:dyDescent="0.25">
      <c r="A144" s="111" t="s">
        <v>3171</v>
      </c>
      <c r="B144" s="112" t="s">
        <v>1884</v>
      </c>
      <c r="C144" s="305" t="s">
        <v>1385</v>
      </c>
      <c r="D144" s="305"/>
      <c r="E144" s="305"/>
      <c r="F144" s="111" t="s">
        <v>437</v>
      </c>
      <c r="G144" s="113">
        <v>3</v>
      </c>
      <c r="H144" s="114">
        <v>1576.88</v>
      </c>
      <c r="I144" s="114"/>
      <c r="J144" s="114"/>
      <c r="K144" s="144" t="s">
        <v>52</v>
      </c>
      <c r="L144" s="114">
        <v>29472</v>
      </c>
      <c r="M144" s="114"/>
      <c r="N144" s="115"/>
      <c r="O144" s="114"/>
      <c r="P144" s="189"/>
      <c r="Q144" s="189"/>
      <c r="R144" s="189"/>
      <c r="S144" s="189"/>
      <c r="T144" s="189"/>
      <c r="U144" s="189">
        <v>1.03</v>
      </c>
      <c r="V144" s="180">
        <f>L144*U144</f>
        <v>30356.16</v>
      </c>
      <c r="W144" s="190">
        <v>1.2</v>
      </c>
      <c r="X144" s="191">
        <f>V144*W144</f>
        <v>36427.392</v>
      </c>
      <c r="Y144" s="181">
        <f>X144/G144</f>
        <v>12142.464</v>
      </c>
      <c r="BP144" s="33"/>
      <c r="BQ144" s="41" t="s">
        <v>1385</v>
      </c>
    </row>
    <row r="145" spans="1:69" s="3" customFormat="1" ht="67.5" x14ac:dyDescent="0.25">
      <c r="A145" s="35" t="s">
        <v>335</v>
      </c>
      <c r="B145" s="36" t="s">
        <v>1386</v>
      </c>
      <c r="C145" s="316" t="s">
        <v>1387</v>
      </c>
      <c r="D145" s="316"/>
      <c r="E145" s="316"/>
      <c r="F145" s="35" t="s">
        <v>109</v>
      </c>
      <c r="G145" s="55">
        <v>93</v>
      </c>
      <c r="H145" s="39" t="s">
        <v>1388</v>
      </c>
      <c r="I145" s="39">
        <v>0.37</v>
      </c>
      <c r="J145" s="39">
        <v>55.05</v>
      </c>
      <c r="K145" s="37" t="s">
        <v>42</v>
      </c>
      <c r="L145" s="39">
        <v>125466</v>
      </c>
      <c r="M145" s="39">
        <v>81251</v>
      </c>
      <c r="N145" s="40">
        <v>391</v>
      </c>
      <c r="O145" s="39">
        <v>43824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10"/>
        <v>52463.240051972585</v>
      </c>
      <c r="W145" s="159">
        <v>1.2</v>
      </c>
      <c r="X145" s="158">
        <f t="shared" ref="X145:X151" si="15">V145*W145</f>
        <v>62955.888062367099</v>
      </c>
      <c r="Y145" s="181">
        <f t="shared" ref="Y145:Y151" si="16">X145/G145</f>
        <v>676.94503292867853</v>
      </c>
      <c r="BP145" s="33"/>
      <c r="BQ145" s="41" t="s">
        <v>1387</v>
      </c>
    </row>
    <row r="146" spans="1:69" s="3" customFormat="1" ht="18.75" x14ac:dyDescent="0.25">
      <c r="A146" s="42"/>
      <c r="B146" s="43"/>
      <c r="C146" s="44" t="s">
        <v>3172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18.75" x14ac:dyDescent="0.25">
      <c r="A147" s="47"/>
      <c r="B147" s="48"/>
      <c r="C147" s="48"/>
      <c r="D147" s="48"/>
      <c r="E147" s="49" t="s">
        <v>3173</v>
      </c>
      <c r="F147" s="49"/>
      <c r="G147" s="50"/>
      <c r="H147" s="51"/>
      <c r="I147" s="17"/>
      <c r="J147" s="17"/>
      <c r="K147" s="17"/>
      <c r="L147" s="52">
        <v>78813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3174</v>
      </c>
      <c r="F148" s="49"/>
      <c r="G148" s="50"/>
      <c r="H148" s="51"/>
      <c r="I148" s="17"/>
      <c r="J148" s="17"/>
      <c r="K148" s="17"/>
      <c r="L148" s="52">
        <v>41438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18.75" x14ac:dyDescent="0.25">
      <c r="A149" s="47"/>
      <c r="B149" s="48"/>
      <c r="C149" s="48"/>
      <c r="D149" s="48"/>
      <c r="E149" s="49" t="s">
        <v>47</v>
      </c>
      <c r="F149" s="49"/>
      <c r="G149" s="50"/>
      <c r="H149" s="51"/>
      <c r="I149" s="17"/>
      <c r="J149" s="17"/>
      <c r="K149" s="17"/>
      <c r="L149" s="52">
        <v>245717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45" x14ac:dyDescent="0.25">
      <c r="A150" s="111" t="s">
        <v>1876</v>
      </c>
      <c r="B150" s="112" t="s">
        <v>1889</v>
      </c>
      <c r="C150" s="305" t="s">
        <v>1890</v>
      </c>
      <c r="D150" s="305"/>
      <c r="E150" s="305"/>
      <c r="F150" s="111" t="s">
        <v>437</v>
      </c>
      <c r="G150" s="113">
        <v>3</v>
      </c>
      <c r="H150" s="114">
        <v>2403.11</v>
      </c>
      <c r="I150" s="114"/>
      <c r="J150" s="114"/>
      <c r="K150" s="144" t="s">
        <v>52</v>
      </c>
      <c r="L150" s="114">
        <v>44914</v>
      </c>
      <c r="M150" s="114"/>
      <c r="N150" s="115"/>
      <c r="O150" s="114"/>
      <c r="P150" s="189"/>
      <c r="Q150" s="189"/>
      <c r="R150" s="189"/>
      <c r="S150" s="189"/>
      <c r="T150" s="189"/>
      <c r="U150" s="189">
        <v>1.03</v>
      </c>
      <c r="V150" s="180">
        <f t="shared" ref="V150:V151" si="17">L150*U150</f>
        <v>46261.42</v>
      </c>
      <c r="W150" s="190">
        <v>1.2</v>
      </c>
      <c r="X150" s="191">
        <f t="shared" si="15"/>
        <v>55513.703999999998</v>
      </c>
      <c r="Y150" s="181">
        <f t="shared" si="16"/>
        <v>18504.567999999999</v>
      </c>
      <c r="BP150" s="33"/>
      <c r="BQ150" s="41" t="s">
        <v>1890</v>
      </c>
    </row>
    <row r="151" spans="1:69" s="3" customFormat="1" ht="45.75" x14ac:dyDescent="0.25">
      <c r="A151" s="111" t="s">
        <v>1878</v>
      </c>
      <c r="B151" s="112" t="s">
        <v>1889</v>
      </c>
      <c r="C151" s="305" t="s">
        <v>2457</v>
      </c>
      <c r="D151" s="305"/>
      <c r="E151" s="305"/>
      <c r="F151" s="111" t="s">
        <v>437</v>
      </c>
      <c r="G151" s="113">
        <v>90</v>
      </c>
      <c r="H151" s="114">
        <v>2292.27</v>
      </c>
      <c r="I151" s="114"/>
      <c r="J151" s="114"/>
      <c r="K151" s="144" t="s">
        <v>52</v>
      </c>
      <c r="L151" s="114">
        <v>1285276</v>
      </c>
      <c r="M151" s="114"/>
      <c r="N151" s="115"/>
      <c r="O151" s="114"/>
      <c r="P151" s="189"/>
      <c r="Q151" s="189"/>
      <c r="R151" s="189"/>
      <c r="S151" s="189"/>
      <c r="T151" s="189"/>
      <c r="U151" s="189">
        <v>1.03</v>
      </c>
      <c r="V151" s="180">
        <f t="shared" si="17"/>
        <v>1323834.28</v>
      </c>
      <c r="W151" s="190">
        <v>1.2</v>
      </c>
      <c r="X151" s="191">
        <f t="shared" si="15"/>
        <v>1588601.1359999999</v>
      </c>
      <c r="Y151" s="181">
        <f t="shared" si="16"/>
        <v>17651.123733333334</v>
      </c>
      <c r="BP151" s="33"/>
      <c r="BQ151" s="41" t="s">
        <v>2457</v>
      </c>
    </row>
    <row r="152" spans="1:69" s="3" customFormat="1" ht="67.5" x14ac:dyDescent="0.25">
      <c r="A152" s="35" t="s">
        <v>350</v>
      </c>
      <c r="B152" s="36" t="s">
        <v>1416</v>
      </c>
      <c r="C152" s="316" t="s">
        <v>1417</v>
      </c>
      <c r="D152" s="316"/>
      <c r="E152" s="316"/>
      <c r="F152" s="35" t="s">
        <v>665</v>
      </c>
      <c r="G152" s="55">
        <v>1</v>
      </c>
      <c r="H152" s="39" t="s">
        <v>1418</v>
      </c>
      <c r="I152" s="39">
        <v>0.81</v>
      </c>
      <c r="J152" s="39">
        <v>51.31</v>
      </c>
      <c r="K152" s="37" t="s">
        <v>42</v>
      </c>
      <c r="L152" s="39">
        <v>1776</v>
      </c>
      <c r="M152" s="39">
        <v>1327</v>
      </c>
      <c r="N152" s="40">
        <v>9</v>
      </c>
      <c r="O152" s="39">
        <v>440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10"/>
        <v>526.73935795153182</v>
      </c>
      <c r="W152" s="159">
        <v>1.2</v>
      </c>
      <c r="X152" s="158">
        <f t="shared" ref="X152" si="18">V152*W152</f>
        <v>632.08722954183816</v>
      </c>
      <c r="Y152" s="181">
        <f t="shared" ref="Y152" si="19">X152/G152</f>
        <v>632.08722954183816</v>
      </c>
      <c r="BP152" s="33"/>
      <c r="BQ152" s="41" t="s">
        <v>1417</v>
      </c>
    </row>
    <row r="153" spans="1:69" s="3" customFormat="1" ht="18.75" x14ac:dyDescent="0.25">
      <c r="A153" s="47"/>
      <c r="B153" s="48"/>
      <c r="C153" s="48"/>
      <c r="D153" s="48"/>
      <c r="E153" s="49" t="s">
        <v>1901</v>
      </c>
      <c r="F153" s="49"/>
      <c r="G153" s="50"/>
      <c r="H153" s="51"/>
      <c r="I153" s="17"/>
      <c r="J153" s="17"/>
      <c r="K153" s="17"/>
      <c r="L153" s="52">
        <v>1287</v>
      </c>
      <c r="M153" s="53"/>
      <c r="N153" s="53"/>
      <c r="O153" s="54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x14ac:dyDescent="0.25">
      <c r="A154" s="47"/>
      <c r="B154" s="48"/>
      <c r="C154" s="48"/>
      <c r="D154" s="48"/>
      <c r="E154" s="49" t="s">
        <v>1902</v>
      </c>
      <c r="F154" s="49"/>
      <c r="G154" s="50"/>
      <c r="H154" s="51"/>
      <c r="I154" s="17"/>
      <c r="J154" s="17"/>
      <c r="K154" s="17"/>
      <c r="L154" s="52">
        <v>677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18.75" x14ac:dyDescent="0.25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3740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45" x14ac:dyDescent="0.25">
      <c r="A156" s="111" t="s">
        <v>1883</v>
      </c>
      <c r="B156" s="112" t="s">
        <v>3175</v>
      </c>
      <c r="C156" s="305" t="s">
        <v>1422</v>
      </c>
      <c r="D156" s="305"/>
      <c r="E156" s="305"/>
      <c r="F156" s="111" t="s">
        <v>437</v>
      </c>
      <c r="G156" s="113">
        <v>1</v>
      </c>
      <c r="H156" s="114">
        <v>989.98</v>
      </c>
      <c r="I156" s="114"/>
      <c r="J156" s="114"/>
      <c r="K156" s="144" t="s">
        <v>52</v>
      </c>
      <c r="L156" s="114">
        <v>6168</v>
      </c>
      <c r="M156" s="114"/>
      <c r="N156" s="115"/>
      <c r="O156" s="114"/>
      <c r="P156" s="189"/>
      <c r="Q156" s="189"/>
      <c r="R156" s="189"/>
      <c r="S156" s="189"/>
      <c r="T156" s="189"/>
      <c r="U156" s="189">
        <v>1.03</v>
      </c>
      <c r="V156" s="180">
        <f>L156*U156</f>
        <v>6353.04</v>
      </c>
      <c r="W156" s="190">
        <v>1.2</v>
      </c>
      <c r="X156" s="191">
        <f>V156*W156</f>
        <v>7623.6479999999992</v>
      </c>
      <c r="Y156" s="181">
        <f>X156/G156</f>
        <v>7623.6479999999992</v>
      </c>
      <c r="BP156" s="33"/>
      <c r="BQ156" s="41" t="s">
        <v>1422</v>
      </c>
    </row>
    <row r="157" spans="1:69" s="3" customFormat="1" ht="67.5" x14ac:dyDescent="0.25">
      <c r="A157" s="35" t="s">
        <v>355</v>
      </c>
      <c r="B157" s="36" t="s">
        <v>132</v>
      </c>
      <c r="C157" s="316" t="s">
        <v>133</v>
      </c>
      <c r="D157" s="316"/>
      <c r="E157" s="316"/>
      <c r="F157" s="35" t="s">
        <v>109</v>
      </c>
      <c r="G157" s="55">
        <v>7</v>
      </c>
      <c r="H157" s="39" t="s">
        <v>134</v>
      </c>
      <c r="I157" s="39" t="s">
        <v>135</v>
      </c>
      <c r="J157" s="39">
        <v>4.09</v>
      </c>
      <c r="K157" s="37" t="s">
        <v>42</v>
      </c>
      <c r="L157" s="39">
        <v>12682</v>
      </c>
      <c r="M157" s="39">
        <v>8082</v>
      </c>
      <c r="N157" s="40" t="s">
        <v>3176</v>
      </c>
      <c r="O157" s="39">
        <v>244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10"/>
        <v>292.10091668221321</v>
      </c>
      <c r="W157" s="159">
        <v>1.2</v>
      </c>
      <c r="X157" s="158">
        <f t="shared" ref="X157:X163" si="20">V157*W157</f>
        <v>350.52110001865583</v>
      </c>
      <c r="Y157" s="181">
        <f t="shared" ref="Y157:Y163" si="21">X157/G157</f>
        <v>50.074442859807974</v>
      </c>
      <c r="BP157" s="33"/>
      <c r="BQ157" s="41" t="s">
        <v>133</v>
      </c>
    </row>
    <row r="158" spans="1:69" s="3" customFormat="1" ht="18.75" x14ac:dyDescent="0.25">
      <c r="A158" s="42"/>
      <c r="B158" s="43"/>
      <c r="C158" s="44" t="s">
        <v>3177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6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18.75" x14ac:dyDescent="0.25">
      <c r="A159" s="47"/>
      <c r="B159" s="48"/>
      <c r="C159" s="48"/>
      <c r="D159" s="48"/>
      <c r="E159" s="49" t="s">
        <v>3178</v>
      </c>
      <c r="F159" s="49"/>
      <c r="G159" s="50"/>
      <c r="H159" s="51"/>
      <c r="I159" s="17"/>
      <c r="J159" s="17"/>
      <c r="K159" s="17"/>
      <c r="L159" s="52">
        <v>8847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18.75" x14ac:dyDescent="0.25">
      <c r="A160" s="47"/>
      <c r="B160" s="48"/>
      <c r="C160" s="48"/>
      <c r="D160" s="48"/>
      <c r="E160" s="49" t="s">
        <v>3179</v>
      </c>
      <c r="F160" s="49"/>
      <c r="G160" s="50"/>
      <c r="H160" s="51"/>
      <c r="I160" s="17"/>
      <c r="J160" s="17"/>
      <c r="K160" s="17"/>
      <c r="L160" s="52">
        <v>4652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x14ac:dyDescent="0.25">
      <c r="A161" s="47"/>
      <c r="B161" s="48"/>
      <c r="C161" s="48"/>
      <c r="D161" s="48"/>
      <c r="E161" s="49" t="s">
        <v>47</v>
      </c>
      <c r="F161" s="49"/>
      <c r="G161" s="50"/>
      <c r="H161" s="51"/>
      <c r="I161" s="17"/>
      <c r="J161" s="17"/>
      <c r="K161" s="17"/>
      <c r="L161" s="52">
        <v>26181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45" x14ac:dyDescent="0.25">
      <c r="A162" s="111" t="s">
        <v>1888</v>
      </c>
      <c r="B162" s="112" t="s">
        <v>3180</v>
      </c>
      <c r="C162" s="305" t="s">
        <v>1910</v>
      </c>
      <c r="D162" s="305"/>
      <c r="E162" s="305"/>
      <c r="F162" s="111" t="s">
        <v>437</v>
      </c>
      <c r="G162" s="113">
        <v>2</v>
      </c>
      <c r="H162" s="114">
        <v>6225.34</v>
      </c>
      <c r="I162" s="114"/>
      <c r="J162" s="114"/>
      <c r="K162" s="144" t="s">
        <v>52</v>
      </c>
      <c r="L162" s="114">
        <v>77568</v>
      </c>
      <c r="M162" s="114"/>
      <c r="N162" s="115"/>
      <c r="O162" s="114"/>
      <c r="P162" s="189"/>
      <c r="Q162" s="189"/>
      <c r="R162" s="189"/>
      <c r="S162" s="189"/>
      <c r="T162" s="189"/>
      <c r="U162" s="189">
        <v>1.03</v>
      </c>
      <c r="V162" s="180">
        <f t="shared" ref="V162:V163" si="22">L162*U162</f>
        <v>79895.040000000008</v>
      </c>
      <c r="W162" s="190">
        <v>1.2</v>
      </c>
      <c r="X162" s="191">
        <f t="shared" si="20"/>
        <v>95874.04800000001</v>
      </c>
      <c r="Y162" s="181">
        <f t="shared" si="21"/>
        <v>47937.024000000005</v>
      </c>
      <c r="BP162" s="33"/>
      <c r="BQ162" s="41" t="s">
        <v>1910</v>
      </c>
    </row>
    <row r="163" spans="1:69" s="3" customFormat="1" ht="45" x14ac:dyDescent="0.25">
      <c r="A163" s="111" t="s">
        <v>366</v>
      </c>
      <c r="B163" s="112" t="s">
        <v>3180</v>
      </c>
      <c r="C163" s="305" t="s">
        <v>1429</v>
      </c>
      <c r="D163" s="305"/>
      <c r="E163" s="305"/>
      <c r="F163" s="111" t="s">
        <v>437</v>
      </c>
      <c r="G163" s="113">
        <v>5</v>
      </c>
      <c r="H163" s="114">
        <v>3276.91</v>
      </c>
      <c r="I163" s="114"/>
      <c r="J163" s="114"/>
      <c r="K163" s="144" t="s">
        <v>52</v>
      </c>
      <c r="L163" s="114">
        <v>102076</v>
      </c>
      <c r="M163" s="114"/>
      <c r="N163" s="115"/>
      <c r="O163" s="114"/>
      <c r="P163" s="189"/>
      <c r="Q163" s="189"/>
      <c r="R163" s="189"/>
      <c r="S163" s="189"/>
      <c r="T163" s="189"/>
      <c r="U163" s="189">
        <v>1.03</v>
      </c>
      <c r="V163" s="180">
        <f t="shared" si="22"/>
        <v>105138.28</v>
      </c>
      <c r="W163" s="190">
        <v>1.2</v>
      </c>
      <c r="X163" s="191">
        <f t="shared" si="20"/>
        <v>126165.93599999999</v>
      </c>
      <c r="Y163" s="181">
        <f t="shared" si="21"/>
        <v>25233.187199999997</v>
      </c>
      <c r="BP163" s="33"/>
      <c r="BQ163" s="41" t="s">
        <v>1429</v>
      </c>
    </row>
    <row r="164" spans="1:69" s="3" customFormat="1" ht="67.5" x14ac:dyDescent="0.25">
      <c r="A164" s="35" t="s">
        <v>371</v>
      </c>
      <c r="B164" s="36" t="s">
        <v>429</v>
      </c>
      <c r="C164" s="316" t="s">
        <v>430</v>
      </c>
      <c r="D164" s="316"/>
      <c r="E164" s="316"/>
      <c r="F164" s="35" t="s">
        <v>109</v>
      </c>
      <c r="G164" s="55">
        <v>140</v>
      </c>
      <c r="H164" s="39" t="s">
        <v>431</v>
      </c>
      <c r="I164" s="39"/>
      <c r="J164" s="39">
        <v>7.45</v>
      </c>
      <c r="K164" s="37" t="s">
        <v>42</v>
      </c>
      <c r="L164" s="39">
        <v>243544</v>
      </c>
      <c r="M164" s="39">
        <v>234616</v>
      </c>
      <c r="N164" s="40"/>
      <c r="O164" s="39">
        <v>8928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ref="V164:V222" si="23">O164*P164*Q164*R164*S164*T164*U164</f>
        <v>10688.020426798359</v>
      </c>
      <c r="W164" s="159">
        <v>1.2</v>
      </c>
      <c r="X164" s="158">
        <f t="shared" ref="X164:X225" si="24">V164*W164</f>
        <v>12825.62451215803</v>
      </c>
      <c r="Y164" s="181">
        <f t="shared" ref="Y164:Y225" si="25">X164/G164</f>
        <v>91.611603658271648</v>
      </c>
      <c r="BP164" s="33"/>
      <c r="BQ164" s="41" t="s">
        <v>430</v>
      </c>
    </row>
    <row r="165" spans="1:69" s="3" customFormat="1" ht="18.75" x14ac:dyDescent="0.25">
      <c r="A165" s="47"/>
      <c r="B165" s="48"/>
      <c r="C165" s="48"/>
      <c r="D165" s="48"/>
      <c r="E165" s="49" t="s">
        <v>3181</v>
      </c>
      <c r="F165" s="49"/>
      <c r="G165" s="50"/>
      <c r="H165" s="51"/>
      <c r="I165" s="17"/>
      <c r="J165" s="17"/>
      <c r="K165" s="17"/>
      <c r="L165" s="52">
        <v>222885</v>
      </c>
      <c r="M165" s="53"/>
      <c r="N165" s="53"/>
      <c r="O165" s="54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x14ac:dyDescent="0.25">
      <c r="A166" s="47"/>
      <c r="B166" s="48"/>
      <c r="C166" s="48"/>
      <c r="D166" s="48"/>
      <c r="E166" s="49" t="s">
        <v>3182</v>
      </c>
      <c r="F166" s="49"/>
      <c r="G166" s="50"/>
      <c r="H166" s="51"/>
      <c r="I166" s="17"/>
      <c r="J166" s="17"/>
      <c r="K166" s="17"/>
      <c r="L166" s="52">
        <v>124346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18.75" x14ac:dyDescent="0.25">
      <c r="A167" s="47"/>
      <c r="B167" s="48"/>
      <c r="C167" s="48"/>
      <c r="D167" s="48"/>
      <c r="E167" s="49" t="s">
        <v>47</v>
      </c>
      <c r="F167" s="49"/>
      <c r="G167" s="50"/>
      <c r="H167" s="51"/>
      <c r="I167" s="17"/>
      <c r="J167" s="17"/>
      <c r="K167" s="17"/>
      <c r="L167" s="52">
        <v>590775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</row>
    <row r="168" spans="1:69" s="3" customFormat="1" ht="67.5" x14ac:dyDescent="0.25">
      <c r="A168" s="35" t="s">
        <v>381</v>
      </c>
      <c r="B168" s="36" t="s">
        <v>1410</v>
      </c>
      <c r="C168" s="316" t="s">
        <v>1899</v>
      </c>
      <c r="D168" s="316"/>
      <c r="E168" s="316"/>
      <c r="F168" s="35" t="s">
        <v>437</v>
      </c>
      <c r="G168" s="55">
        <v>140</v>
      </c>
      <c r="H168" s="39">
        <v>2561.42</v>
      </c>
      <c r="I168" s="39"/>
      <c r="J168" s="39">
        <v>2561.42</v>
      </c>
      <c r="K168" s="37" t="s">
        <v>42</v>
      </c>
      <c r="L168" s="39">
        <v>3069606</v>
      </c>
      <c r="M168" s="39"/>
      <c r="N168" s="40"/>
      <c r="O168" s="39">
        <v>3069606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23"/>
        <v>3674732.485464023</v>
      </c>
      <c r="W168" s="159">
        <v>1.2</v>
      </c>
      <c r="X168" s="158">
        <f t="shared" si="24"/>
        <v>4409678.9825568274</v>
      </c>
      <c r="Y168" s="181">
        <f t="shared" si="25"/>
        <v>31497.707018263052</v>
      </c>
      <c r="BP168" s="33"/>
      <c r="BQ168" s="41" t="s">
        <v>1899</v>
      </c>
    </row>
    <row r="169" spans="1:69" s="3" customFormat="1" ht="18.75" x14ac:dyDescent="0.25">
      <c r="A169" s="313" t="s">
        <v>2463</v>
      </c>
      <c r="B169" s="314"/>
      <c r="C169" s="314"/>
      <c r="D169" s="314"/>
      <c r="E169" s="314"/>
      <c r="F169" s="314"/>
      <c r="G169" s="314"/>
      <c r="H169" s="314"/>
      <c r="I169" s="314"/>
      <c r="J169" s="314"/>
      <c r="K169" s="314"/>
      <c r="L169" s="314"/>
      <c r="M169" s="314"/>
      <c r="N169" s="314"/>
      <c r="O169" s="315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 t="s">
        <v>2463</v>
      </c>
      <c r="BQ169" s="41"/>
    </row>
    <row r="170" spans="1:69" s="3" customFormat="1" ht="67.5" x14ac:dyDescent="0.25">
      <c r="A170" s="35" t="s">
        <v>386</v>
      </c>
      <c r="B170" s="36" t="s">
        <v>1682</v>
      </c>
      <c r="C170" s="316" t="s">
        <v>1683</v>
      </c>
      <c r="D170" s="316"/>
      <c r="E170" s="316"/>
      <c r="F170" s="35" t="s">
        <v>1684</v>
      </c>
      <c r="G170" s="58">
        <v>0.3125</v>
      </c>
      <c r="H170" s="39" t="s">
        <v>1685</v>
      </c>
      <c r="I170" s="39"/>
      <c r="J170" s="39"/>
      <c r="K170" s="37" t="s">
        <v>42</v>
      </c>
      <c r="L170" s="39">
        <v>18442</v>
      </c>
      <c r="M170" s="39">
        <v>18442</v>
      </c>
      <c r="N170" s="40"/>
      <c r="O170" s="39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 t="s">
        <v>1683</v>
      </c>
    </row>
    <row r="171" spans="1:69" s="3" customFormat="1" ht="18.75" x14ac:dyDescent="0.25">
      <c r="A171" s="42"/>
      <c r="B171" s="43"/>
      <c r="C171" s="44" t="s">
        <v>2713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6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3183</v>
      </c>
      <c r="F172" s="49"/>
      <c r="G172" s="50"/>
      <c r="H172" s="51"/>
      <c r="I172" s="17"/>
      <c r="J172" s="17"/>
      <c r="K172" s="17"/>
      <c r="L172" s="52">
        <v>16413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18.75" x14ac:dyDescent="0.25">
      <c r="A173" s="47"/>
      <c r="B173" s="48"/>
      <c r="C173" s="48"/>
      <c r="D173" s="48"/>
      <c r="E173" s="49" t="s">
        <v>3184</v>
      </c>
      <c r="F173" s="49"/>
      <c r="G173" s="50"/>
      <c r="H173" s="51"/>
      <c r="I173" s="17"/>
      <c r="J173" s="17"/>
      <c r="K173" s="17"/>
      <c r="L173" s="52">
        <v>7377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18.75" x14ac:dyDescent="0.25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42232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67.5" x14ac:dyDescent="0.25">
      <c r="A175" s="35" t="s">
        <v>388</v>
      </c>
      <c r="B175" s="36" t="s">
        <v>1689</v>
      </c>
      <c r="C175" s="316" t="s">
        <v>1690</v>
      </c>
      <c r="D175" s="316"/>
      <c r="E175" s="316"/>
      <c r="F175" s="35" t="s">
        <v>1684</v>
      </c>
      <c r="G175" s="58">
        <v>0.3125</v>
      </c>
      <c r="H175" s="39" t="s">
        <v>1691</v>
      </c>
      <c r="I175" s="39"/>
      <c r="J175" s="39"/>
      <c r="K175" s="37" t="s">
        <v>42</v>
      </c>
      <c r="L175" s="39">
        <v>10189</v>
      </c>
      <c r="M175" s="39">
        <v>10189</v>
      </c>
      <c r="N175" s="40"/>
      <c r="O175" s="39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 t="s">
        <v>1690</v>
      </c>
    </row>
    <row r="176" spans="1:69" s="3" customFormat="1" ht="18.75" x14ac:dyDescent="0.25">
      <c r="A176" s="47"/>
      <c r="B176" s="48"/>
      <c r="C176" s="48"/>
      <c r="D176" s="48"/>
      <c r="E176" s="49" t="s">
        <v>3185</v>
      </c>
      <c r="F176" s="49"/>
      <c r="G176" s="50"/>
      <c r="H176" s="51"/>
      <c r="I176" s="17"/>
      <c r="J176" s="17"/>
      <c r="K176" s="17"/>
      <c r="L176" s="52">
        <v>9068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3186</v>
      </c>
      <c r="F177" s="49"/>
      <c r="G177" s="50"/>
      <c r="H177" s="51"/>
      <c r="I177" s="17"/>
      <c r="J177" s="17"/>
      <c r="K177" s="17"/>
      <c r="L177" s="52">
        <v>4076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23333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67.5" x14ac:dyDescent="0.25">
      <c r="A179" s="35" t="s">
        <v>391</v>
      </c>
      <c r="B179" s="36" t="s">
        <v>1010</v>
      </c>
      <c r="C179" s="316" t="s">
        <v>1695</v>
      </c>
      <c r="D179" s="316"/>
      <c r="E179" s="316"/>
      <c r="F179" s="35" t="s">
        <v>238</v>
      </c>
      <c r="G179" s="56">
        <v>1.25</v>
      </c>
      <c r="H179" s="39" t="s">
        <v>1011</v>
      </c>
      <c r="I179" s="39" t="s">
        <v>1012</v>
      </c>
      <c r="J179" s="39">
        <v>124.14</v>
      </c>
      <c r="K179" s="37" t="s">
        <v>42</v>
      </c>
      <c r="L179" s="39">
        <v>12310</v>
      </c>
      <c r="M179" s="39">
        <v>9586</v>
      </c>
      <c r="N179" s="40" t="s">
        <v>3187</v>
      </c>
      <c r="O179" s="39">
        <v>1328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23"/>
        <v>1589.7951530900784</v>
      </c>
      <c r="W179" s="159">
        <v>1.2</v>
      </c>
      <c r="X179" s="158">
        <f t="shared" si="24"/>
        <v>1907.7541837080939</v>
      </c>
      <c r="Y179" s="181">
        <f t="shared" si="25"/>
        <v>1526.2033469664752</v>
      </c>
      <c r="BP179" s="33"/>
      <c r="BQ179" s="41" t="s">
        <v>1695</v>
      </c>
    </row>
    <row r="180" spans="1:69" s="3" customFormat="1" ht="18.75" x14ac:dyDescent="0.25">
      <c r="A180" s="42"/>
      <c r="B180" s="43"/>
      <c r="C180" s="44" t="s">
        <v>2719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</row>
    <row r="181" spans="1:69" s="3" customFormat="1" ht="18.75" x14ac:dyDescent="0.25">
      <c r="A181" s="47"/>
      <c r="B181" s="48"/>
      <c r="C181" s="48"/>
      <c r="D181" s="48"/>
      <c r="E181" s="49" t="s">
        <v>3188</v>
      </c>
      <c r="F181" s="49"/>
      <c r="G181" s="50"/>
      <c r="H181" s="51"/>
      <c r="I181" s="17"/>
      <c r="J181" s="17"/>
      <c r="K181" s="17"/>
      <c r="L181" s="52">
        <v>9468</v>
      </c>
      <c r="M181" s="53"/>
      <c r="N181" s="53"/>
      <c r="O181" s="54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3189</v>
      </c>
      <c r="F182" s="49"/>
      <c r="G182" s="50"/>
      <c r="H182" s="51"/>
      <c r="I182" s="17"/>
      <c r="J182" s="17"/>
      <c r="K182" s="17"/>
      <c r="L182" s="52">
        <v>4978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47</v>
      </c>
      <c r="F183" s="49"/>
      <c r="G183" s="50"/>
      <c r="H183" s="51"/>
      <c r="I183" s="17"/>
      <c r="J183" s="17"/>
      <c r="K183" s="17"/>
      <c r="L183" s="52">
        <v>26756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67.5" x14ac:dyDescent="0.25">
      <c r="A184" s="35" t="s">
        <v>393</v>
      </c>
      <c r="B184" s="36" t="s">
        <v>812</v>
      </c>
      <c r="C184" s="316" t="s">
        <v>813</v>
      </c>
      <c r="D184" s="316"/>
      <c r="E184" s="316"/>
      <c r="F184" s="35" t="s">
        <v>238</v>
      </c>
      <c r="G184" s="56">
        <v>16.75</v>
      </c>
      <c r="H184" s="39" t="s">
        <v>1700</v>
      </c>
      <c r="I184" s="39" t="s">
        <v>815</v>
      </c>
      <c r="J184" s="39">
        <v>22.32</v>
      </c>
      <c r="K184" s="37" t="s">
        <v>42</v>
      </c>
      <c r="L184" s="39">
        <v>188919</v>
      </c>
      <c r="M184" s="39">
        <v>164818</v>
      </c>
      <c r="N184" s="40" t="s">
        <v>3190</v>
      </c>
      <c r="O184" s="39">
        <v>3201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23"/>
        <v>3832.0288290973945</v>
      </c>
      <c r="W184" s="159">
        <v>1.2</v>
      </c>
      <c r="X184" s="158">
        <f t="shared" si="24"/>
        <v>4598.4345949168728</v>
      </c>
      <c r="Y184" s="181">
        <f t="shared" si="25"/>
        <v>274.53340865175358</v>
      </c>
      <c r="BP184" s="33"/>
      <c r="BQ184" s="41" t="s">
        <v>813</v>
      </c>
    </row>
    <row r="185" spans="1:69" s="3" customFormat="1" ht="18.75" x14ac:dyDescent="0.25">
      <c r="A185" s="42"/>
      <c r="B185" s="43"/>
      <c r="C185" s="44" t="s">
        <v>3191</v>
      </c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6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</row>
    <row r="186" spans="1:69" s="3" customFormat="1" ht="18.75" x14ac:dyDescent="0.25">
      <c r="A186" s="47"/>
      <c r="B186" s="48"/>
      <c r="C186" s="48"/>
      <c r="D186" s="48"/>
      <c r="E186" s="49" t="s">
        <v>3192</v>
      </c>
      <c r="F186" s="49"/>
      <c r="G186" s="50"/>
      <c r="H186" s="51"/>
      <c r="I186" s="17"/>
      <c r="J186" s="17"/>
      <c r="K186" s="17"/>
      <c r="L186" s="52">
        <v>162454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</row>
    <row r="187" spans="1:69" s="3" customFormat="1" ht="18.75" x14ac:dyDescent="0.25">
      <c r="A187" s="47"/>
      <c r="B187" s="48"/>
      <c r="C187" s="48"/>
      <c r="D187" s="48"/>
      <c r="E187" s="49" t="s">
        <v>3193</v>
      </c>
      <c r="F187" s="49"/>
      <c r="G187" s="50"/>
      <c r="H187" s="51"/>
      <c r="I187" s="17"/>
      <c r="J187" s="17"/>
      <c r="K187" s="17"/>
      <c r="L187" s="52">
        <v>85414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47</v>
      </c>
      <c r="F188" s="49"/>
      <c r="G188" s="50"/>
      <c r="H188" s="51"/>
      <c r="I188" s="17"/>
      <c r="J188" s="17"/>
      <c r="K188" s="17"/>
      <c r="L188" s="52">
        <v>436787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67.5" x14ac:dyDescent="0.25">
      <c r="A189" s="35" t="s">
        <v>395</v>
      </c>
      <c r="B189" s="36" t="s">
        <v>1705</v>
      </c>
      <c r="C189" s="316" t="s">
        <v>822</v>
      </c>
      <c r="D189" s="316"/>
      <c r="E189" s="316"/>
      <c r="F189" s="35" t="s">
        <v>265</v>
      </c>
      <c r="G189" s="55">
        <v>1800</v>
      </c>
      <c r="H189" s="39">
        <v>33.17</v>
      </c>
      <c r="I189" s="39"/>
      <c r="J189" s="39">
        <v>33.17</v>
      </c>
      <c r="K189" s="37" t="s">
        <v>42</v>
      </c>
      <c r="L189" s="39">
        <v>511083</v>
      </c>
      <c r="M189" s="39"/>
      <c r="N189" s="40"/>
      <c r="O189" s="39">
        <v>511083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23"/>
        <v>611835.29836350621</v>
      </c>
      <c r="W189" s="159">
        <v>1.2</v>
      </c>
      <c r="X189" s="158">
        <f t="shared" si="24"/>
        <v>734202.35803620738</v>
      </c>
      <c r="Y189" s="181">
        <f t="shared" si="25"/>
        <v>407.89019890900408</v>
      </c>
      <c r="BP189" s="33"/>
      <c r="BQ189" s="41" t="s">
        <v>822</v>
      </c>
    </row>
    <row r="190" spans="1:69" s="3" customFormat="1" ht="67.5" x14ac:dyDescent="0.25">
      <c r="A190" s="35" t="s">
        <v>397</v>
      </c>
      <c r="B190" s="36" t="s">
        <v>849</v>
      </c>
      <c r="C190" s="316" t="s">
        <v>850</v>
      </c>
      <c r="D190" s="316"/>
      <c r="E190" s="316"/>
      <c r="F190" s="35" t="s">
        <v>520</v>
      </c>
      <c r="G190" s="55">
        <v>5</v>
      </c>
      <c r="H190" s="39" t="s">
        <v>851</v>
      </c>
      <c r="I190" s="39" t="s">
        <v>852</v>
      </c>
      <c r="J190" s="39">
        <v>69.58</v>
      </c>
      <c r="K190" s="37" t="s">
        <v>42</v>
      </c>
      <c r="L190" s="39">
        <v>31996</v>
      </c>
      <c r="M190" s="39">
        <v>24715</v>
      </c>
      <c r="N190" s="40" t="s">
        <v>3194</v>
      </c>
      <c r="O190" s="39">
        <v>2978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23"/>
        <v>3565.0677454083225</v>
      </c>
      <c r="W190" s="159">
        <v>1.2</v>
      </c>
      <c r="X190" s="158">
        <f t="shared" si="24"/>
        <v>4278.0812944899872</v>
      </c>
      <c r="Y190" s="181">
        <f t="shared" si="25"/>
        <v>855.61625889799745</v>
      </c>
      <c r="BP190" s="33"/>
      <c r="BQ190" s="41" t="s">
        <v>850</v>
      </c>
    </row>
    <row r="191" spans="1:69" s="3" customFormat="1" ht="18.75" x14ac:dyDescent="0.25">
      <c r="A191" s="42"/>
      <c r="B191" s="43"/>
      <c r="C191" s="44" t="s">
        <v>1159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18.75" x14ac:dyDescent="0.25">
      <c r="A192" s="47"/>
      <c r="B192" s="48"/>
      <c r="C192" s="48"/>
      <c r="D192" s="48"/>
      <c r="E192" s="49" t="s">
        <v>3195</v>
      </c>
      <c r="F192" s="49"/>
      <c r="G192" s="50"/>
      <c r="H192" s="51"/>
      <c r="I192" s="17"/>
      <c r="J192" s="17"/>
      <c r="K192" s="17"/>
      <c r="L192" s="52">
        <v>24559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3196</v>
      </c>
      <c r="F193" s="49"/>
      <c r="G193" s="50"/>
      <c r="H193" s="51"/>
      <c r="I193" s="17"/>
      <c r="J193" s="17"/>
      <c r="K193" s="17"/>
      <c r="L193" s="52">
        <v>12913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69468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67.5" x14ac:dyDescent="0.25">
      <c r="A195" s="35" t="s">
        <v>399</v>
      </c>
      <c r="B195" s="36" t="s">
        <v>1751</v>
      </c>
      <c r="C195" s="316" t="s">
        <v>1752</v>
      </c>
      <c r="D195" s="316"/>
      <c r="E195" s="316"/>
      <c r="F195" s="35" t="s">
        <v>437</v>
      </c>
      <c r="G195" s="55">
        <v>50</v>
      </c>
      <c r="H195" s="39">
        <v>148.94999999999999</v>
      </c>
      <c r="I195" s="39"/>
      <c r="J195" s="39">
        <v>148.94999999999999</v>
      </c>
      <c r="K195" s="37" t="s">
        <v>42</v>
      </c>
      <c r="L195" s="39">
        <v>63751</v>
      </c>
      <c r="M195" s="39"/>
      <c r="N195" s="40"/>
      <c r="O195" s="39">
        <v>63751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23"/>
        <v>76318.547292654781</v>
      </c>
      <c r="W195" s="159">
        <v>1.2</v>
      </c>
      <c r="X195" s="158">
        <f t="shared" si="24"/>
        <v>91582.256751185734</v>
      </c>
      <c r="Y195" s="181">
        <f t="shared" si="25"/>
        <v>1831.6451350237146</v>
      </c>
      <c r="BP195" s="33"/>
      <c r="BQ195" s="41" t="s">
        <v>1752</v>
      </c>
    </row>
    <row r="196" spans="1:69" s="3" customFormat="1" ht="67.5" x14ac:dyDescent="0.25">
      <c r="A196" s="35" t="s">
        <v>401</v>
      </c>
      <c r="B196" s="36" t="s">
        <v>1706</v>
      </c>
      <c r="C196" s="316" t="s">
        <v>824</v>
      </c>
      <c r="D196" s="316"/>
      <c r="E196" s="316"/>
      <c r="F196" s="35" t="s">
        <v>437</v>
      </c>
      <c r="G196" s="55">
        <v>2100</v>
      </c>
      <c r="H196" s="39">
        <v>48.46</v>
      </c>
      <c r="I196" s="39"/>
      <c r="J196" s="39">
        <v>48.46</v>
      </c>
      <c r="K196" s="37" t="s">
        <v>42</v>
      </c>
      <c r="L196" s="39">
        <v>871117</v>
      </c>
      <c r="M196" s="39"/>
      <c r="N196" s="40"/>
      <c r="O196" s="39">
        <v>871117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23"/>
        <v>1042844.566546965</v>
      </c>
      <c r="W196" s="159">
        <v>1.2</v>
      </c>
      <c r="X196" s="158">
        <f t="shared" si="24"/>
        <v>1251413.4798563579</v>
      </c>
      <c r="Y196" s="181">
        <f t="shared" si="25"/>
        <v>595.91118088397991</v>
      </c>
      <c r="BP196" s="33"/>
      <c r="BQ196" s="41" t="s">
        <v>824</v>
      </c>
    </row>
    <row r="197" spans="1:69" s="3" customFormat="1" ht="67.5" x14ac:dyDescent="0.25">
      <c r="A197" s="35" t="s">
        <v>403</v>
      </c>
      <c r="B197" s="36" t="s">
        <v>2484</v>
      </c>
      <c r="C197" s="316" t="s">
        <v>3197</v>
      </c>
      <c r="D197" s="316"/>
      <c r="E197" s="316"/>
      <c r="F197" s="35" t="s">
        <v>437</v>
      </c>
      <c r="G197" s="55">
        <v>2100</v>
      </c>
      <c r="H197" s="39">
        <v>11.32</v>
      </c>
      <c r="I197" s="39"/>
      <c r="J197" s="39">
        <v>11.32</v>
      </c>
      <c r="K197" s="37" t="s">
        <v>42</v>
      </c>
      <c r="L197" s="39">
        <v>203488</v>
      </c>
      <c r="M197" s="39"/>
      <c r="N197" s="40"/>
      <c r="O197" s="39">
        <v>203488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23"/>
        <v>243602.58743373028</v>
      </c>
      <c r="W197" s="159">
        <v>1.2</v>
      </c>
      <c r="X197" s="158">
        <f t="shared" si="24"/>
        <v>292323.10492047633</v>
      </c>
      <c r="Y197" s="181">
        <f t="shared" si="25"/>
        <v>139.20147853356016</v>
      </c>
      <c r="BP197" s="33"/>
      <c r="BQ197" s="41" t="s">
        <v>3197</v>
      </c>
    </row>
    <row r="198" spans="1:69" s="3" customFormat="1" ht="67.5" x14ac:dyDescent="0.25">
      <c r="A198" s="35" t="s">
        <v>405</v>
      </c>
      <c r="B198" s="36" t="s">
        <v>1726</v>
      </c>
      <c r="C198" s="316" t="s">
        <v>1727</v>
      </c>
      <c r="D198" s="316"/>
      <c r="E198" s="316"/>
      <c r="F198" s="35" t="s">
        <v>437</v>
      </c>
      <c r="G198" s="55">
        <v>20</v>
      </c>
      <c r="H198" s="39">
        <v>363.83</v>
      </c>
      <c r="I198" s="39"/>
      <c r="J198" s="39">
        <v>363.83</v>
      </c>
      <c r="K198" s="37" t="s">
        <v>42</v>
      </c>
      <c r="L198" s="39">
        <v>62288</v>
      </c>
      <c r="M198" s="39"/>
      <c r="N198" s="40"/>
      <c r="O198" s="39">
        <v>62288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23"/>
        <v>74567.13892746596</v>
      </c>
      <c r="W198" s="159">
        <v>1.2</v>
      </c>
      <c r="X198" s="158">
        <f t="shared" si="24"/>
        <v>89480.566712959146</v>
      </c>
      <c r="Y198" s="181">
        <f t="shared" si="25"/>
        <v>4474.0283356479576</v>
      </c>
      <c r="BP198" s="33"/>
      <c r="BQ198" s="41" t="s">
        <v>1727</v>
      </c>
    </row>
    <row r="199" spans="1:69" s="3" customFormat="1" ht="67.5" x14ac:dyDescent="0.25">
      <c r="A199" s="35" t="s">
        <v>407</v>
      </c>
      <c r="B199" s="36" t="s">
        <v>1763</v>
      </c>
      <c r="C199" s="316" t="s">
        <v>3198</v>
      </c>
      <c r="D199" s="316"/>
      <c r="E199" s="316"/>
      <c r="F199" s="35" t="s">
        <v>2170</v>
      </c>
      <c r="G199" s="55">
        <v>1</v>
      </c>
      <c r="H199" s="39">
        <v>643.07000000000005</v>
      </c>
      <c r="I199" s="39"/>
      <c r="J199" s="39">
        <v>643.07000000000005</v>
      </c>
      <c r="K199" s="37" t="s">
        <v>42</v>
      </c>
      <c r="L199" s="39">
        <v>5505</v>
      </c>
      <c r="M199" s="39"/>
      <c r="N199" s="40"/>
      <c r="O199" s="39">
        <v>5505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23"/>
        <v>6590.227648916326</v>
      </c>
      <c r="W199" s="159">
        <v>1.2</v>
      </c>
      <c r="X199" s="158">
        <f t="shared" si="24"/>
        <v>7908.273178699591</v>
      </c>
      <c r="Y199" s="181">
        <f t="shared" si="25"/>
        <v>7908.273178699591</v>
      </c>
      <c r="BP199" s="33"/>
      <c r="BQ199" s="41" t="s">
        <v>3198</v>
      </c>
    </row>
    <row r="200" spans="1:69" s="3" customFormat="1" ht="67.5" x14ac:dyDescent="0.25">
      <c r="A200" s="35" t="s">
        <v>409</v>
      </c>
      <c r="B200" s="36" t="s">
        <v>2735</v>
      </c>
      <c r="C200" s="316" t="s">
        <v>2736</v>
      </c>
      <c r="D200" s="316"/>
      <c r="E200" s="316"/>
      <c r="F200" s="35" t="s">
        <v>437</v>
      </c>
      <c r="G200" s="55">
        <v>1</v>
      </c>
      <c r="H200" s="39">
        <v>1349.87</v>
      </c>
      <c r="I200" s="39"/>
      <c r="J200" s="39">
        <v>1349.87</v>
      </c>
      <c r="K200" s="37" t="s">
        <v>42</v>
      </c>
      <c r="L200" s="39">
        <v>11555</v>
      </c>
      <c r="M200" s="39"/>
      <c r="N200" s="40"/>
      <c r="O200" s="39">
        <v>11555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23"/>
        <v>13832.893820749889</v>
      </c>
      <c r="W200" s="159">
        <v>1.2</v>
      </c>
      <c r="X200" s="158">
        <f t="shared" si="24"/>
        <v>16599.472584899864</v>
      </c>
      <c r="Y200" s="181">
        <f t="shared" si="25"/>
        <v>16599.472584899864</v>
      </c>
      <c r="BP200" s="33"/>
      <c r="BQ200" s="41" t="s">
        <v>2736</v>
      </c>
    </row>
    <row r="201" spans="1:69" s="3" customFormat="1" ht="18.75" x14ac:dyDescent="0.25">
      <c r="A201" s="313" t="s">
        <v>2486</v>
      </c>
      <c r="B201" s="314"/>
      <c r="C201" s="314"/>
      <c r="D201" s="314"/>
      <c r="E201" s="314"/>
      <c r="F201" s="314"/>
      <c r="G201" s="314"/>
      <c r="H201" s="314"/>
      <c r="I201" s="314"/>
      <c r="J201" s="314"/>
      <c r="K201" s="314"/>
      <c r="L201" s="314"/>
      <c r="M201" s="314"/>
      <c r="N201" s="314"/>
      <c r="O201" s="315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 t="s">
        <v>2486</v>
      </c>
      <c r="BQ201" s="41"/>
    </row>
    <row r="202" spans="1:69" s="3" customFormat="1" ht="67.5" x14ac:dyDescent="0.25">
      <c r="A202" s="35" t="s">
        <v>411</v>
      </c>
      <c r="B202" s="36" t="s">
        <v>737</v>
      </c>
      <c r="C202" s="316" t="s">
        <v>738</v>
      </c>
      <c r="D202" s="316"/>
      <c r="E202" s="316"/>
      <c r="F202" s="35" t="s">
        <v>739</v>
      </c>
      <c r="G202" s="38">
        <v>11.5</v>
      </c>
      <c r="H202" s="39" t="s">
        <v>2086</v>
      </c>
      <c r="I202" s="39" t="s">
        <v>741</v>
      </c>
      <c r="J202" s="39">
        <v>43.08</v>
      </c>
      <c r="K202" s="37" t="s">
        <v>42</v>
      </c>
      <c r="L202" s="39">
        <v>68369</v>
      </c>
      <c r="M202" s="39">
        <v>53913</v>
      </c>
      <c r="N202" s="40" t="s">
        <v>3199</v>
      </c>
      <c r="O202" s="39">
        <v>4240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23"/>
        <v>5075.8519948056719</v>
      </c>
      <c r="W202" s="159">
        <v>1.2</v>
      </c>
      <c r="X202" s="158">
        <f t="shared" si="24"/>
        <v>6091.0223937668061</v>
      </c>
      <c r="Y202" s="181">
        <f t="shared" si="25"/>
        <v>529.65412119711357</v>
      </c>
      <c r="BP202" s="33"/>
      <c r="BQ202" s="41" t="s">
        <v>738</v>
      </c>
    </row>
    <row r="203" spans="1:69" s="3" customFormat="1" ht="18.75" x14ac:dyDescent="0.25">
      <c r="A203" s="42"/>
      <c r="B203" s="43"/>
      <c r="C203" s="44" t="s">
        <v>3200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3201</v>
      </c>
      <c r="F204" s="49"/>
      <c r="G204" s="50"/>
      <c r="H204" s="51"/>
      <c r="I204" s="17"/>
      <c r="J204" s="17"/>
      <c r="K204" s="17"/>
      <c r="L204" s="52">
        <v>53715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18.75" x14ac:dyDescent="0.25">
      <c r="A205" s="47"/>
      <c r="B205" s="48"/>
      <c r="C205" s="48"/>
      <c r="D205" s="48"/>
      <c r="E205" s="49" t="s">
        <v>3202</v>
      </c>
      <c r="F205" s="49"/>
      <c r="G205" s="50"/>
      <c r="H205" s="51"/>
      <c r="I205" s="17"/>
      <c r="J205" s="17"/>
      <c r="K205" s="17"/>
      <c r="L205" s="52">
        <v>28242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x14ac:dyDescent="0.25">
      <c r="A206" s="47"/>
      <c r="B206" s="48"/>
      <c r="C206" s="48"/>
      <c r="D206" s="48"/>
      <c r="E206" s="49" t="s">
        <v>47</v>
      </c>
      <c r="F206" s="49"/>
      <c r="G206" s="50"/>
      <c r="H206" s="51"/>
      <c r="I206" s="17"/>
      <c r="J206" s="17"/>
      <c r="K206" s="17"/>
      <c r="L206" s="52">
        <v>150326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67.5" x14ac:dyDescent="0.25">
      <c r="A207" s="35" t="s">
        <v>413</v>
      </c>
      <c r="B207" s="36" t="s">
        <v>2742</v>
      </c>
      <c r="C207" s="316" t="s">
        <v>2093</v>
      </c>
      <c r="D207" s="316"/>
      <c r="E207" s="316"/>
      <c r="F207" s="35" t="s">
        <v>265</v>
      </c>
      <c r="G207" s="55">
        <v>1530</v>
      </c>
      <c r="H207" s="39">
        <v>23.04</v>
      </c>
      <c r="I207" s="39"/>
      <c r="J207" s="39">
        <v>23.04</v>
      </c>
      <c r="K207" s="37" t="s">
        <v>42</v>
      </c>
      <c r="L207" s="39">
        <v>301750</v>
      </c>
      <c r="M207" s="39"/>
      <c r="N207" s="40"/>
      <c r="O207" s="39">
        <v>301750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23"/>
        <v>361235.45741335175</v>
      </c>
      <c r="W207" s="159">
        <v>1.2</v>
      </c>
      <c r="X207" s="158">
        <f t="shared" si="24"/>
        <v>433482.54889602208</v>
      </c>
      <c r="Y207" s="181">
        <f t="shared" si="25"/>
        <v>283.32192738302098</v>
      </c>
      <c r="BP207" s="33"/>
      <c r="BQ207" s="41" t="s">
        <v>2093</v>
      </c>
    </row>
    <row r="208" spans="1:69" s="3" customFormat="1" ht="18.75" x14ac:dyDescent="0.25">
      <c r="A208" s="42"/>
      <c r="B208" s="43"/>
      <c r="C208" s="44" t="s">
        <v>1858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67.5" x14ac:dyDescent="0.25">
      <c r="A209" s="35" t="s">
        <v>415</v>
      </c>
      <c r="B209" s="36" t="s">
        <v>2142</v>
      </c>
      <c r="C209" s="316" t="s">
        <v>2147</v>
      </c>
      <c r="D209" s="316"/>
      <c r="E209" s="316"/>
      <c r="F209" s="35" t="s">
        <v>437</v>
      </c>
      <c r="G209" s="55">
        <v>12</v>
      </c>
      <c r="H209" s="39">
        <v>3350.24</v>
      </c>
      <c r="I209" s="39"/>
      <c r="J209" s="39">
        <v>3350.24</v>
      </c>
      <c r="K209" s="37" t="s">
        <v>42</v>
      </c>
      <c r="L209" s="39">
        <v>344137</v>
      </c>
      <c r="M209" s="39"/>
      <c r="N209" s="40"/>
      <c r="O209" s="39">
        <v>344137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23"/>
        <v>411978.41460765072</v>
      </c>
      <c r="W209" s="159">
        <v>1.2</v>
      </c>
      <c r="X209" s="158">
        <f t="shared" si="24"/>
        <v>494374.09752918081</v>
      </c>
      <c r="Y209" s="181">
        <f t="shared" si="25"/>
        <v>41197.84146076507</v>
      </c>
      <c r="BP209" s="33"/>
      <c r="BQ209" s="41" t="s">
        <v>2147</v>
      </c>
    </row>
    <row r="210" spans="1:69" s="3" customFormat="1" ht="67.5" x14ac:dyDescent="0.25">
      <c r="A210" s="35" t="s">
        <v>417</v>
      </c>
      <c r="B210" s="36" t="s">
        <v>2142</v>
      </c>
      <c r="C210" s="316" t="s">
        <v>2153</v>
      </c>
      <c r="D210" s="316"/>
      <c r="E210" s="316"/>
      <c r="F210" s="35" t="s">
        <v>437</v>
      </c>
      <c r="G210" s="55">
        <v>24</v>
      </c>
      <c r="H210" s="39">
        <v>17.04</v>
      </c>
      <c r="I210" s="39"/>
      <c r="J210" s="39">
        <v>17.04</v>
      </c>
      <c r="K210" s="37" t="s">
        <v>42</v>
      </c>
      <c r="L210" s="39">
        <v>3501</v>
      </c>
      <c r="M210" s="39"/>
      <c r="N210" s="40"/>
      <c r="O210" s="39">
        <v>3501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23"/>
        <v>4191.1693004279841</v>
      </c>
      <c r="W210" s="159">
        <v>1.2</v>
      </c>
      <c r="X210" s="158">
        <f t="shared" si="24"/>
        <v>5029.4031605135806</v>
      </c>
      <c r="Y210" s="181">
        <f t="shared" si="25"/>
        <v>209.5584650213992</v>
      </c>
      <c r="BP210" s="33"/>
      <c r="BQ210" s="41" t="s">
        <v>2153</v>
      </c>
    </row>
    <row r="211" spans="1:69" s="3" customFormat="1" ht="67.5" x14ac:dyDescent="0.25">
      <c r="A211" s="35" t="s">
        <v>426</v>
      </c>
      <c r="B211" s="36" t="s">
        <v>2142</v>
      </c>
      <c r="C211" s="316" t="s">
        <v>2155</v>
      </c>
      <c r="D211" s="316"/>
      <c r="E211" s="316"/>
      <c r="F211" s="35" t="s">
        <v>437</v>
      </c>
      <c r="G211" s="55">
        <v>24</v>
      </c>
      <c r="H211" s="39">
        <v>67.52</v>
      </c>
      <c r="I211" s="39"/>
      <c r="J211" s="39">
        <v>67.52</v>
      </c>
      <c r="K211" s="37" t="s">
        <v>42</v>
      </c>
      <c r="L211" s="39">
        <v>13871</v>
      </c>
      <c r="M211" s="39"/>
      <c r="N211" s="40"/>
      <c r="O211" s="39">
        <v>13871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23"/>
        <v>16605.458259422045</v>
      </c>
      <c r="W211" s="159">
        <v>1.2</v>
      </c>
      <c r="X211" s="158">
        <f t="shared" si="24"/>
        <v>19926.549911306454</v>
      </c>
      <c r="Y211" s="181">
        <f t="shared" si="25"/>
        <v>830.2729129711023</v>
      </c>
      <c r="BP211" s="33"/>
      <c r="BQ211" s="41" t="s">
        <v>2155</v>
      </c>
    </row>
    <row r="212" spans="1:69" s="3" customFormat="1" ht="67.5" x14ac:dyDescent="0.25">
      <c r="A212" s="35" t="s">
        <v>428</v>
      </c>
      <c r="B212" s="36" t="s">
        <v>2214</v>
      </c>
      <c r="C212" s="316" t="s">
        <v>2215</v>
      </c>
      <c r="D212" s="316"/>
      <c r="E212" s="316"/>
      <c r="F212" s="35" t="s">
        <v>739</v>
      </c>
      <c r="G212" s="38">
        <v>3.5</v>
      </c>
      <c r="H212" s="39" t="s">
        <v>2216</v>
      </c>
      <c r="I212" s="39" t="s">
        <v>2217</v>
      </c>
      <c r="J212" s="39">
        <v>422.51</v>
      </c>
      <c r="K212" s="37" t="s">
        <v>42</v>
      </c>
      <c r="L212" s="39">
        <v>116304</v>
      </c>
      <c r="M212" s="39">
        <v>22627</v>
      </c>
      <c r="N212" s="40" t="s">
        <v>3203</v>
      </c>
      <c r="O212" s="39">
        <v>12659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23"/>
        <v>15154.53075524646</v>
      </c>
      <c r="W212" s="159">
        <v>1.2</v>
      </c>
      <c r="X212" s="158">
        <f t="shared" si="24"/>
        <v>18185.436906295752</v>
      </c>
      <c r="Y212" s="181">
        <f t="shared" si="25"/>
        <v>5195.8391160845003</v>
      </c>
      <c r="BP212" s="33"/>
      <c r="BQ212" s="41" t="s">
        <v>2215</v>
      </c>
    </row>
    <row r="213" spans="1:69" s="3" customFormat="1" ht="18.75" x14ac:dyDescent="0.25">
      <c r="A213" s="42"/>
      <c r="B213" s="43"/>
      <c r="C213" s="44" t="s">
        <v>743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</row>
    <row r="214" spans="1:69" s="3" customFormat="1" ht="18.75" x14ac:dyDescent="0.25">
      <c r="A214" s="47"/>
      <c r="B214" s="48"/>
      <c r="C214" s="48"/>
      <c r="D214" s="48"/>
      <c r="E214" s="49" t="s">
        <v>3204</v>
      </c>
      <c r="F214" s="49"/>
      <c r="G214" s="50"/>
      <c r="H214" s="51"/>
      <c r="I214" s="17"/>
      <c r="J214" s="17"/>
      <c r="K214" s="17"/>
      <c r="L214" s="52">
        <v>45339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</row>
    <row r="215" spans="1:69" s="3" customFormat="1" ht="18.75" x14ac:dyDescent="0.25">
      <c r="A215" s="47"/>
      <c r="B215" s="48"/>
      <c r="C215" s="48"/>
      <c r="D215" s="48"/>
      <c r="E215" s="49" t="s">
        <v>3205</v>
      </c>
      <c r="F215" s="49"/>
      <c r="G215" s="50"/>
      <c r="H215" s="51"/>
      <c r="I215" s="17"/>
      <c r="J215" s="17"/>
      <c r="K215" s="17"/>
      <c r="L215" s="52">
        <v>23838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185481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67.5" x14ac:dyDescent="0.25">
      <c r="A217" s="35" t="s">
        <v>434</v>
      </c>
      <c r="B217" s="36" t="s">
        <v>2223</v>
      </c>
      <c r="C217" s="316" t="s">
        <v>2748</v>
      </c>
      <c r="D217" s="316"/>
      <c r="E217" s="316"/>
      <c r="F217" s="35" t="s">
        <v>265</v>
      </c>
      <c r="G217" s="38">
        <v>360.5</v>
      </c>
      <c r="H217" s="39">
        <v>1.24</v>
      </c>
      <c r="I217" s="39"/>
      <c r="J217" s="39">
        <v>1.24</v>
      </c>
      <c r="K217" s="37" t="s">
        <v>42</v>
      </c>
      <c r="L217" s="39">
        <v>3826</v>
      </c>
      <c r="M217" s="39"/>
      <c r="N217" s="40"/>
      <c r="O217" s="39">
        <v>3826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23"/>
        <v>4580.2381443694576</v>
      </c>
      <c r="W217" s="159">
        <v>1.2</v>
      </c>
      <c r="X217" s="158">
        <f t="shared" si="24"/>
        <v>5496.2857732433486</v>
      </c>
      <c r="Y217" s="181">
        <f t="shared" si="25"/>
        <v>15.246285085279746</v>
      </c>
      <c r="BP217" s="33"/>
      <c r="BQ217" s="41" t="s">
        <v>2748</v>
      </c>
    </row>
    <row r="218" spans="1:69" s="3" customFormat="1" ht="18.75" x14ac:dyDescent="0.25">
      <c r="A218" s="42"/>
      <c r="B218" s="43"/>
      <c r="C218" s="44" t="s">
        <v>3206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6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67.5" x14ac:dyDescent="0.25">
      <c r="A219" s="35" t="s">
        <v>438</v>
      </c>
      <c r="B219" s="36" t="s">
        <v>2227</v>
      </c>
      <c r="C219" s="316" t="s">
        <v>2228</v>
      </c>
      <c r="D219" s="316"/>
      <c r="E219" s="316"/>
      <c r="F219" s="35" t="s">
        <v>437</v>
      </c>
      <c r="G219" s="55">
        <v>15</v>
      </c>
      <c r="H219" s="39">
        <v>0.41</v>
      </c>
      <c r="I219" s="39"/>
      <c r="J219" s="39">
        <v>0.41</v>
      </c>
      <c r="K219" s="37" t="s">
        <v>42</v>
      </c>
      <c r="L219" s="39">
        <v>53</v>
      </c>
      <c r="M219" s="39"/>
      <c r="N219" s="40"/>
      <c r="O219" s="39">
        <v>53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23"/>
        <v>63.44814993507088</v>
      </c>
      <c r="W219" s="159">
        <v>1.2</v>
      </c>
      <c r="X219" s="158">
        <f t="shared" si="24"/>
        <v>76.137779922085059</v>
      </c>
      <c r="Y219" s="181">
        <f t="shared" si="25"/>
        <v>5.0758519948056708</v>
      </c>
      <c r="BP219" s="33"/>
      <c r="BQ219" s="41" t="s">
        <v>2228</v>
      </c>
    </row>
    <row r="220" spans="1:69" s="3" customFormat="1" ht="67.5" x14ac:dyDescent="0.25">
      <c r="A220" s="35" t="s">
        <v>1223</v>
      </c>
      <c r="B220" s="36" t="s">
        <v>2227</v>
      </c>
      <c r="C220" s="316" t="s">
        <v>2230</v>
      </c>
      <c r="D220" s="316"/>
      <c r="E220" s="316"/>
      <c r="F220" s="35" t="s">
        <v>437</v>
      </c>
      <c r="G220" s="55">
        <v>15</v>
      </c>
      <c r="H220" s="39">
        <v>0.88</v>
      </c>
      <c r="I220" s="39"/>
      <c r="J220" s="39">
        <v>0.88</v>
      </c>
      <c r="K220" s="37" t="s">
        <v>42</v>
      </c>
      <c r="L220" s="39">
        <v>113</v>
      </c>
      <c r="M220" s="39"/>
      <c r="N220" s="40"/>
      <c r="O220" s="39">
        <v>113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23"/>
        <v>135.27624420118889</v>
      </c>
      <c r="W220" s="159">
        <v>1.2</v>
      </c>
      <c r="X220" s="158">
        <f t="shared" si="24"/>
        <v>162.33149304142665</v>
      </c>
      <c r="Y220" s="181">
        <f t="shared" si="25"/>
        <v>10.822099536095111</v>
      </c>
      <c r="BP220" s="33"/>
      <c r="BQ220" s="41" t="s">
        <v>2230</v>
      </c>
    </row>
    <row r="221" spans="1:69" s="3" customFormat="1" ht="67.5" x14ac:dyDescent="0.25">
      <c r="A221" s="35" t="s">
        <v>450</v>
      </c>
      <c r="B221" s="36" t="s">
        <v>2194</v>
      </c>
      <c r="C221" s="316" t="s">
        <v>2195</v>
      </c>
      <c r="D221" s="316"/>
      <c r="E221" s="316"/>
      <c r="F221" s="35" t="s">
        <v>437</v>
      </c>
      <c r="G221" s="55">
        <v>700</v>
      </c>
      <c r="H221" s="39">
        <v>2.74</v>
      </c>
      <c r="I221" s="39"/>
      <c r="J221" s="39">
        <v>2.74</v>
      </c>
      <c r="K221" s="37" t="s">
        <v>42</v>
      </c>
      <c r="L221" s="39">
        <v>16418</v>
      </c>
      <c r="M221" s="39"/>
      <c r="N221" s="40"/>
      <c r="O221" s="39">
        <v>16418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23"/>
        <v>19654.560861018756</v>
      </c>
      <c r="W221" s="159">
        <v>1.2</v>
      </c>
      <c r="X221" s="158">
        <f t="shared" si="24"/>
        <v>23585.473033222504</v>
      </c>
      <c r="Y221" s="181">
        <f t="shared" si="25"/>
        <v>33.693532904603579</v>
      </c>
      <c r="BP221" s="33"/>
      <c r="BQ221" s="41" t="s">
        <v>2195</v>
      </c>
    </row>
    <row r="222" spans="1:69" s="3" customFormat="1" ht="67.5" x14ac:dyDescent="0.25">
      <c r="A222" s="35" t="s">
        <v>1474</v>
      </c>
      <c r="B222" s="36" t="s">
        <v>2194</v>
      </c>
      <c r="C222" s="316" t="s">
        <v>2197</v>
      </c>
      <c r="D222" s="316"/>
      <c r="E222" s="316"/>
      <c r="F222" s="35" t="s">
        <v>437</v>
      </c>
      <c r="G222" s="55">
        <v>100</v>
      </c>
      <c r="H222" s="39">
        <v>3.52</v>
      </c>
      <c r="I222" s="39"/>
      <c r="J222" s="39">
        <v>3.52</v>
      </c>
      <c r="K222" s="37" t="s">
        <v>42</v>
      </c>
      <c r="L222" s="39">
        <v>3013</v>
      </c>
      <c r="M222" s="39"/>
      <c r="N222" s="40"/>
      <c r="O222" s="39">
        <v>3013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23"/>
        <v>3606.9674670635577</v>
      </c>
      <c r="W222" s="159">
        <v>1.2</v>
      </c>
      <c r="X222" s="158">
        <f t="shared" si="24"/>
        <v>4328.3609604762687</v>
      </c>
      <c r="Y222" s="181">
        <f t="shared" si="25"/>
        <v>43.283609604762688</v>
      </c>
      <c r="BP222" s="33"/>
      <c r="BQ222" s="41" t="s">
        <v>2197</v>
      </c>
    </row>
    <row r="223" spans="1:69" s="3" customFormat="1" ht="67.5" x14ac:dyDescent="0.25">
      <c r="A223" s="35" t="s">
        <v>462</v>
      </c>
      <c r="B223" s="36" t="s">
        <v>2207</v>
      </c>
      <c r="C223" s="316" t="s">
        <v>2208</v>
      </c>
      <c r="D223" s="316"/>
      <c r="E223" s="316"/>
      <c r="F223" s="35" t="s">
        <v>265</v>
      </c>
      <c r="G223" s="55">
        <v>400</v>
      </c>
      <c r="H223" s="39">
        <v>25.52</v>
      </c>
      <c r="I223" s="39"/>
      <c r="J223" s="39">
        <v>25.52</v>
      </c>
      <c r="K223" s="37" t="s">
        <v>42</v>
      </c>
      <c r="L223" s="39">
        <v>87380</v>
      </c>
      <c r="M223" s="39"/>
      <c r="N223" s="40"/>
      <c r="O223" s="39">
        <v>87380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86" si="26">O223*P223*Q223*R223*S223*T223*U223</f>
        <v>104605.6479495565</v>
      </c>
      <c r="W223" s="159">
        <v>1.2</v>
      </c>
      <c r="X223" s="158">
        <f t="shared" si="24"/>
        <v>125526.77753946779</v>
      </c>
      <c r="Y223" s="181">
        <f t="shared" si="25"/>
        <v>313.8169438486695</v>
      </c>
      <c r="BP223" s="33"/>
      <c r="BQ223" s="41" t="s">
        <v>2208</v>
      </c>
    </row>
    <row r="224" spans="1:69" s="3" customFormat="1" ht="67.5" x14ac:dyDescent="0.25">
      <c r="A224" s="35" t="s">
        <v>464</v>
      </c>
      <c r="B224" s="36" t="s">
        <v>2204</v>
      </c>
      <c r="C224" s="316" t="s">
        <v>2205</v>
      </c>
      <c r="D224" s="316"/>
      <c r="E224" s="316"/>
      <c r="F224" s="35" t="s">
        <v>437</v>
      </c>
      <c r="G224" s="55">
        <v>1100</v>
      </c>
      <c r="H224" s="39">
        <v>0.18</v>
      </c>
      <c r="I224" s="39"/>
      <c r="J224" s="39">
        <v>0.18</v>
      </c>
      <c r="K224" s="37" t="s">
        <v>42</v>
      </c>
      <c r="L224" s="39">
        <v>1695</v>
      </c>
      <c r="M224" s="39"/>
      <c r="N224" s="40"/>
      <c r="O224" s="39">
        <v>1695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si="26"/>
        <v>2029.143663017833</v>
      </c>
      <c r="W224" s="159">
        <v>1.2</v>
      </c>
      <c r="X224" s="158">
        <f t="shared" si="24"/>
        <v>2434.9723956213993</v>
      </c>
      <c r="Y224" s="181">
        <f t="shared" si="25"/>
        <v>2.2136112687467264</v>
      </c>
      <c r="BP224" s="33"/>
      <c r="BQ224" s="41" t="s">
        <v>2205</v>
      </c>
    </row>
    <row r="225" spans="1:69" s="3" customFormat="1" ht="67.5" x14ac:dyDescent="0.25">
      <c r="A225" s="35" t="s">
        <v>466</v>
      </c>
      <c r="B225" s="36" t="s">
        <v>2232</v>
      </c>
      <c r="C225" s="316" t="s">
        <v>325</v>
      </c>
      <c r="D225" s="316"/>
      <c r="E225" s="316"/>
      <c r="F225" s="35" t="s">
        <v>326</v>
      </c>
      <c r="G225" s="55">
        <v>4</v>
      </c>
      <c r="H225" s="39" t="s">
        <v>1204</v>
      </c>
      <c r="I225" s="39"/>
      <c r="J225" s="39">
        <v>1.55</v>
      </c>
      <c r="K225" s="37" t="s">
        <v>42</v>
      </c>
      <c r="L225" s="39">
        <v>771</v>
      </c>
      <c r="M225" s="39">
        <v>718</v>
      </c>
      <c r="N225" s="40"/>
      <c r="O225" s="39">
        <v>53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si="26"/>
        <v>63.44814993507088</v>
      </c>
      <c r="W225" s="159">
        <v>1.2</v>
      </c>
      <c r="X225" s="158">
        <f t="shared" si="24"/>
        <v>76.137779922085059</v>
      </c>
      <c r="Y225" s="181">
        <f t="shared" si="25"/>
        <v>19.034444980521265</v>
      </c>
      <c r="BP225" s="33"/>
      <c r="BQ225" s="41" t="s">
        <v>325</v>
      </c>
    </row>
    <row r="226" spans="1:69" s="3" customFormat="1" ht="18.75" x14ac:dyDescent="0.25">
      <c r="A226" s="47"/>
      <c r="B226" s="48"/>
      <c r="C226" s="48"/>
      <c r="D226" s="48"/>
      <c r="E226" s="49" t="s">
        <v>3207</v>
      </c>
      <c r="F226" s="49"/>
      <c r="G226" s="50"/>
      <c r="H226" s="51"/>
      <c r="I226" s="17"/>
      <c r="J226" s="17"/>
      <c r="K226" s="17"/>
      <c r="L226" s="52">
        <v>696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</row>
    <row r="227" spans="1:69" s="3" customFormat="1" ht="18.75" x14ac:dyDescent="0.25">
      <c r="A227" s="47"/>
      <c r="B227" s="48"/>
      <c r="C227" s="48"/>
      <c r="D227" s="48"/>
      <c r="E227" s="49" t="s">
        <v>3208</v>
      </c>
      <c r="F227" s="49"/>
      <c r="G227" s="50"/>
      <c r="H227" s="51"/>
      <c r="I227" s="17"/>
      <c r="J227" s="17"/>
      <c r="K227" s="17"/>
      <c r="L227" s="52">
        <v>366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1833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67.5" x14ac:dyDescent="0.25">
      <c r="A229" s="35" t="s">
        <v>469</v>
      </c>
      <c r="B229" s="36" t="s">
        <v>2496</v>
      </c>
      <c r="C229" s="316" t="s">
        <v>2497</v>
      </c>
      <c r="D229" s="316"/>
      <c r="E229" s="316"/>
      <c r="F229" s="35" t="s">
        <v>437</v>
      </c>
      <c r="G229" s="55">
        <v>4</v>
      </c>
      <c r="H229" s="39">
        <v>56.6</v>
      </c>
      <c r="I229" s="39"/>
      <c r="J229" s="39">
        <v>56.6</v>
      </c>
      <c r="K229" s="37" t="s">
        <v>42</v>
      </c>
      <c r="L229" s="39">
        <v>1938</v>
      </c>
      <c r="M229" s="39"/>
      <c r="N229" s="40"/>
      <c r="O229" s="39">
        <v>1938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26"/>
        <v>2320.0474447956112</v>
      </c>
      <c r="W229" s="159">
        <v>1.2</v>
      </c>
      <c r="X229" s="158">
        <f t="shared" ref="X229:X287" si="27">V229*W229</f>
        <v>2784.0569337547336</v>
      </c>
      <c r="Y229" s="181">
        <f t="shared" ref="Y229:Y287" si="28">X229/G229</f>
        <v>696.01423343868339</v>
      </c>
      <c r="BP229" s="33"/>
      <c r="BQ229" s="41" t="s">
        <v>2497</v>
      </c>
    </row>
    <row r="230" spans="1:69" s="3" customFormat="1" ht="67.5" x14ac:dyDescent="0.25">
      <c r="A230" s="35" t="s">
        <v>478</v>
      </c>
      <c r="B230" s="36" t="s">
        <v>1523</v>
      </c>
      <c r="C230" s="316" t="s">
        <v>1524</v>
      </c>
      <c r="D230" s="316"/>
      <c r="E230" s="316"/>
      <c r="F230" s="35" t="s">
        <v>238</v>
      </c>
      <c r="G230" s="55">
        <v>2</v>
      </c>
      <c r="H230" s="39" t="s">
        <v>1525</v>
      </c>
      <c r="I230" s="39" t="s">
        <v>1526</v>
      </c>
      <c r="J230" s="39">
        <v>603.04999999999995</v>
      </c>
      <c r="K230" s="37" t="s">
        <v>42</v>
      </c>
      <c r="L230" s="39">
        <v>40562</v>
      </c>
      <c r="M230" s="39">
        <v>25648</v>
      </c>
      <c r="N230" s="40" t="s">
        <v>3209</v>
      </c>
      <c r="O230" s="39">
        <v>10325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26"/>
        <v>12360.417888294469</v>
      </c>
      <c r="W230" s="159">
        <v>1.2</v>
      </c>
      <c r="X230" s="158">
        <f t="shared" si="27"/>
        <v>14832.501465953363</v>
      </c>
      <c r="Y230" s="181">
        <f t="shared" si="28"/>
        <v>7416.2507329766813</v>
      </c>
      <c r="BP230" s="33"/>
      <c r="BQ230" s="41" t="s">
        <v>1524</v>
      </c>
    </row>
    <row r="231" spans="1:69" s="3" customFormat="1" ht="18.75" x14ac:dyDescent="0.25">
      <c r="A231" s="42"/>
      <c r="B231" s="43"/>
      <c r="C231" s="44" t="s">
        <v>3210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6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18.75" x14ac:dyDescent="0.25">
      <c r="A232" s="47"/>
      <c r="B232" s="48"/>
      <c r="C232" s="48"/>
      <c r="D232" s="48"/>
      <c r="E232" s="49" t="s">
        <v>3211</v>
      </c>
      <c r="F232" s="49"/>
      <c r="G232" s="50"/>
      <c r="H232" s="51"/>
      <c r="I232" s="17"/>
      <c r="J232" s="17"/>
      <c r="K232" s="17"/>
      <c r="L232" s="52">
        <v>25101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3212</v>
      </c>
      <c r="F233" s="49"/>
      <c r="G233" s="50"/>
      <c r="H233" s="51"/>
      <c r="I233" s="17"/>
      <c r="J233" s="17"/>
      <c r="K233" s="17"/>
      <c r="L233" s="52">
        <v>13197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18.75" x14ac:dyDescent="0.25">
      <c r="A234" s="47"/>
      <c r="B234" s="48"/>
      <c r="C234" s="48"/>
      <c r="D234" s="48"/>
      <c r="E234" s="49" t="s">
        <v>47</v>
      </c>
      <c r="F234" s="49"/>
      <c r="G234" s="50"/>
      <c r="H234" s="51"/>
      <c r="I234" s="17"/>
      <c r="J234" s="17"/>
      <c r="K234" s="17"/>
      <c r="L234" s="52">
        <v>78860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</row>
    <row r="235" spans="1:69" s="3" customFormat="1" ht="67.5" x14ac:dyDescent="0.25">
      <c r="A235" s="35" t="s">
        <v>480</v>
      </c>
      <c r="B235" s="36" t="s">
        <v>2045</v>
      </c>
      <c r="C235" s="316" t="s">
        <v>2757</v>
      </c>
      <c r="D235" s="316"/>
      <c r="E235" s="316"/>
      <c r="F235" s="35" t="s">
        <v>265</v>
      </c>
      <c r="G235" s="55">
        <v>206</v>
      </c>
      <c r="H235" s="39">
        <v>472.96</v>
      </c>
      <c r="I235" s="39"/>
      <c r="J235" s="39">
        <v>472.96</v>
      </c>
      <c r="K235" s="37" t="s">
        <v>42</v>
      </c>
      <c r="L235" s="39">
        <v>833999</v>
      </c>
      <c r="M235" s="39"/>
      <c r="N235" s="40"/>
      <c r="O235" s="39">
        <v>833999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26"/>
        <v>998409.31316413556</v>
      </c>
      <c r="W235" s="159">
        <v>1.2</v>
      </c>
      <c r="X235" s="158">
        <f t="shared" si="27"/>
        <v>1198091.1757969626</v>
      </c>
      <c r="Y235" s="181">
        <f t="shared" si="28"/>
        <v>5815.9765815386536</v>
      </c>
      <c r="BP235" s="33"/>
      <c r="BQ235" s="41" t="s">
        <v>2757</v>
      </c>
    </row>
    <row r="236" spans="1:69" s="3" customFormat="1" ht="18.75" x14ac:dyDescent="0.25">
      <c r="A236" s="42"/>
      <c r="B236" s="43"/>
      <c r="C236" s="44" t="s">
        <v>3213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</row>
    <row r="237" spans="1:69" s="3" customFormat="1" ht="18.75" x14ac:dyDescent="0.25">
      <c r="A237" s="313" t="s">
        <v>3214</v>
      </c>
      <c r="B237" s="314"/>
      <c r="C237" s="314"/>
      <c r="D237" s="314"/>
      <c r="E237" s="314"/>
      <c r="F237" s="314"/>
      <c r="G237" s="314"/>
      <c r="H237" s="314"/>
      <c r="I237" s="314"/>
      <c r="J237" s="314"/>
      <c r="K237" s="314"/>
      <c r="L237" s="314"/>
      <c r="M237" s="314"/>
      <c r="N237" s="314"/>
      <c r="O237" s="315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 t="s">
        <v>3214</v>
      </c>
      <c r="BQ237" s="41"/>
    </row>
    <row r="238" spans="1:69" s="3" customFormat="1" ht="67.5" x14ac:dyDescent="0.25">
      <c r="A238" s="35" t="s">
        <v>482</v>
      </c>
      <c r="B238" s="36" t="s">
        <v>372</v>
      </c>
      <c r="C238" s="316" t="s">
        <v>373</v>
      </c>
      <c r="D238" s="316"/>
      <c r="E238" s="316"/>
      <c r="F238" s="35" t="s">
        <v>374</v>
      </c>
      <c r="G238" s="59">
        <v>0.92266999999999999</v>
      </c>
      <c r="H238" s="39" t="s">
        <v>1462</v>
      </c>
      <c r="I238" s="39" t="s">
        <v>376</v>
      </c>
      <c r="J238" s="39">
        <v>57.29</v>
      </c>
      <c r="K238" s="37" t="s">
        <v>42</v>
      </c>
      <c r="L238" s="39">
        <v>29740</v>
      </c>
      <c r="M238" s="39">
        <v>24168</v>
      </c>
      <c r="N238" s="40" t="s">
        <v>3215</v>
      </c>
      <c r="O238" s="39">
        <v>452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26"/>
        <v>541.10497680475555</v>
      </c>
      <c r="W238" s="159">
        <v>1.2</v>
      </c>
      <c r="X238" s="158">
        <f t="shared" si="27"/>
        <v>649.32597216570662</v>
      </c>
      <c r="Y238" s="181">
        <f t="shared" si="28"/>
        <v>703.74670485190438</v>
      </c>
      <c r="BP238" s="33"/>
      <c r="BQ238" s="41" t="s">
        <v>373</v>
      </c>
    </row>
    <row r="239" spans="1:69" s="3" customFormat="1" ht="18.75" x14ac:dyDescent="0.25">
      <c r="A239" s="42"/>
      <c r="B239" s="43"/>
      <c r="C239" s="44" t="s">
        <v>3216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18.75" x14ac:dyDescent="0.25">
      <c r="A240" s="47"/>
      <c r="B240" s="48"/>
      <c r="C240" s="48"/>
      <c r="D240" s="48"/>
      <c r="E240" s="49" t="s">
        <v>3217</v>
      </c>
      <c r="F240" s="49"/>
      <c r="G240" s="50"/>
      <c r="H240" s="51"/>
      <c r="I240" s="17"/>
      <c r="J240" s="17"/>
      <c r="K240" s="17"/>
      <c r="L240" s="52">
        <v>24154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18.75" x14ac:dyDescent="0.25">
      <c r="A241" s="47"/>
      <c r="B241" s="48"/>
      <c r="C241" s="48"/>
      <c r="D241" s="48"/>
      <c r="E241" s="49" t="s">
        <v>3218</v>
      </c>
      <c r="F241" s="49"/>
      <c r="G241" s="50"/>
      <c r="H241" s="51"/>
      <c r="I241" s="17"/>
      <c r="J241" s="17"/>
      <c r="K241" s="17"/>
      <c r="L241" s="52">
        <v>12700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</row>
    <row r="242" spans="1:69" s="3" customFormat="1" ht="18.75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66594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</row>
    <row r="243" spans="1:69" s="3" customFormat="1" ht="67.5" x14ac:dyDescent="0.25">
      <c r="A243" s="35" t="s">
        <v>484</v>
      </c>
      <c r="B243" s="36" t="s">
        <v>1467</v>
      </c>
      <c r="C243" s="316" t="s">
        <v>3219</v>
      </c>
      <c r="D243" s="316"/>
      <c r="E243" s="316"/>
      <c r="F243" s="35" t="s">
        <v>437</v>
      </c>
      <c r="G243" s="55">
        <v>105</v>
      </c>
      <c r="H243" s="39">
        <v>2143.1</v>
      </c>
      <c r="I243" s="39"/>
      <c r="J243" s="39">
        <v>2143.1</v>
      </c>
      <c r="K243" s="37" t="s">
        <v>42</v>
      </c>
      <c r="L243" s="39">
        <v>1926218</v>
      </c>
      <c r="M243" s="39"/>
      <c r="N243" s="40"/>
      <c r="O243" s="39">
        <v>1926218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26"/>
        <v>2305942.8013515547</v>
      </c>
      <c r="W243" s="159">
        <v>1.2</v>
      </c>
      <c r="X243" s="158">
        <f t="shared" si="27"/>
        <v>2767131.3616218655</v>
      </c>
      <c r="Y243" s="181">
        <f t="shared" si="28"/>
        <v>26353.632015446339</v>
      </c>
      <c r="BP243" s="33"/>
      <c r="BQ243" s="41" t="s">
        <v>3219</v>
      </c>
    </row>
    <row r="244" spans="1:69" s="3" customFormat="1" ht="18.75" x14ac:dyDescent="0.25">
      <c r="A244" s="42"/>
      <c r="B244" s="43"/>
      <c r="C244" s="44" t="s">
        <v>3220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67.5" x14ac:dyDescent="0.25">
      <c r="A245" s="35" t="s">
        <v>486</v>
      </c>
      <c r="B245" s="36" t="s">
        <v>1467</v>
      </c>
      <c r="C245" s="316" t="s">
        <v>3221</v>
      </c>
      <c r="D245" s="316"/>
      <c r="E245" s="316"/>
      <c r="F245" s="35" t="s">
        <v>437</v>
      </c>
      <c r="G245" s="55">
        <v>8</v>
      </c>
      <c r="H245" s="39">
        <v>970.33</v>
      </c>
      <c r="I245" s="39"/>
      <c r="J245" s="39">
        <v>970.33</v>
      </c>
      <c r="K245" s="37" t="s">
        <v>42</v>
      </c>
      <c r="L245" s="39">
        <v>66448</v>
      </c>
      <c r="M245" s="39"/>
      <c r="N245" s="40"/>
      <c r="O245" s="39">
        <v>66448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26"/>
        <v>79547.220129916808</v>
      </c>
      <c r="W245" s="159">
        <v>1.2</v>
      </c>
      <c r="X245" s="158">
        <f t="shared" si="27"/>
        <v>95456.664155900173</v>
      </c>
      <c r="Y245" s="181">
        <f t="shared" si="28"/>
        <v>11932.083019487522</v>
      </c>
      <c r="BP245" s="33"/>
      <c r="BQ245" s="41" t="s">
        <v>3221</v>
      </c>
    </row>
    <row r="246" spans="1:69" s="3" customFormat="1" ht="67.5" x14ac:dyDescent="0.25">
      <c r="A246" s="35" t="s">
        <v>487</v>
      </c>
      <c r="B246" s="36" t="s">
        <v>1467</v>
      </c>
      <c r="C246" s="316" t="s">
        <v>3222</v>
      </c>
      <c r="D246" s="316"/>
      <c r="E246" s="316"/>
      <c r="F246" s="35" t="s">
        <v>437</v>
      </c>
      <c r="G246" s="55">
        <v>13</v>
      </c>
      <c r="H246" s="39">
        <v>1666.41</v>
      </c>
      <c r="I246" s="39"/>
      <c r="J246" s="39">
        <v>1666.41</v>
      </c>
      <c r="K246" s="37" t="s">
        <v>42</v>
      </c>
      <c r="L246" s="39">
        <v>185438</v>
      </c>
      <c r="M246" s="39"/>
      <c r="N246" s="40"/>
      <c r="O246" s="39">
        <v>185438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26"/>
        <v>221994.3024086731</v>
      </c>
      <c r="W246" s="159">
        <v>1.2</v>
      </c>
      <c r="X246" s="158">
        <f t="shared" si="27"/>
        <v>266393.16289040772</v>
      </c>
      <c r="Y246" s="181">
        <f t="shared" si="28"/>
        <v>20491.781760800593</v>
      </c>
      <c r="BP246" s="33"/>
      <c r="BQ246" s="41" t="s">
        <v>3222</v>
      </c>
    </row>
    <row r="247" spans="1:69" s="3" customFormat="1" ht="67.5" x14ac:dyDescent="0.25">
      <c r="A247" s="35" t="s">
        <v>488</v>
      </c>
      <c r="B247" s="36" t="s">
        <v>3223</v>
      </c>
      <c r="C247" s="316" t="s">
        <v>2561</v>
      </c>
      <c r="D247" s="316"/>
      <c r="E247" s="316"/>
      <c r="F247" s="35" t="s">
        <v>437</v>
      </c>
      <c r="G247" s="55">
        <v>265</v>
      </c>
      <c r="H247" s="39">
        <v>116.71</v>
      </c>
      <c r="I247" s="39"/>
      <c r="J247" s="39">
        <v>116.71</v>
      </c>
      <c r="K247" s="37" t="s">
        <v>42</v>
      </c>
      <c r="L247" s="39">
        <v>264745</v>
      </c>
      <c r="M247" s="39"/>
      <c r="N247" s="40"/>
      <c r="O247" s="39">
        <v>264745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26"/>
        <v>316935.48027472338</v>
      </c>
      <c r="W247" s="159">
        <v>1.2</v>
      </c>
      <c r="X247" s="158">
        <f t="shared" si="27"/>
        <v>380322.57632966805</v>
      </c>
      <c r="Y247" s="181">
        <f t="shared" si="28"/>
        <v>1435.1795333195021</v>
      </c>
      <c r="BP247" s="33"/>
      <c r="BQ247" s="41" t="s">
        <v>2561</v>
      </c>
    </row>
    <row r="248" spans="1:69" s="3" customFormat="1" ht="67.5" x14ac:dyDescent="0.25">
      <c r="A248" s="35" t="s">
        <v>490</v>
      </c>
      <c r="B248" s="36" t="s">
        <v>3223</v>
      </c>
      <c r="C248" s="316" t="s">
        <v>3224</v>
      </c>
      <c r="D248" s="316"/>
      <c r="E248" s="316"/>
      <c r="F248" s="35" t="s">
        <v>437</v>
      </c>
      <c r="G248" s="55">
        <v>20</v>
      </c>
      <c r="H248" s="39">
        <v>52.35</v>
      </c>
      <c r="I248" s="39"/>
      <c r="J248" s="39">
        <v>52.35</v>
      </c>
      <c r="K248" s="37" t="s">
        <v>42</v>
      </c>
      <c r="L248" s="39">
        <v>8962</v>
      </c>
      <c r="M248" s="39"/>
      <c r="N248" s="40"/>
      <c r="O248" s="39">
        <v>8962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26"/>
        <v>10728.723013549159</v>
      </c>
      <c r="W248" s="159">
        <v>1.2</v>
      </c>
      <c r="X248" s="158">
        <f t="shared" si="27"/>
        <v>12874.467616258991</v>
      </c>
      <c r="Y248" s="181">
        <f t="shared" si="28"/>
        <v>643.72338081294959</v>
      </c>
      <c r="BP248" s="33"/>
      <c r="BQ248" s="41" t="s">
        <v>3224</v>
      </c>
    </row>
    <row r="249" spans="1:69" s="3" customFormat="1" ht="67.5" x14ac:dyDescent="0.25">
      <c r="A249" s="35" t="s">
        <v>492</v>
      </c>
      <c r="B249" s="36" t="s">
        <v>1493</v>
      </c>
      <c r="C249" s="316" t="s">
        <v>1494</v>
      </c>
      <c r="D249" s="316"/>
      <c r="E249" s="316"/>
      <c r="F249" s="35" t="s">
        <v>174</v>
      </c>
      <c r="G249" s="55">
        <v>1</v>
      </c>
      <c r="H249" s="39" t="s">
        <v>1495</v>
      </c>
      <c r="I249" s="39" t="s">
        <v>421</v>
      </c>
      <c r="J249" s="39">
        <v>67.47</v>
      </c>
      <c r="K249" s="37" t="s">
        <v>42</v>
      </c>
      <c r="L249" s="39">
        <v>13271</v>
      </c>
      <c r="M249" s="39">
        <v>10737</v>
      </c>
      <c r="N249" s="40" t="s">
        <v>1953</v>
      </c>
      <c r="O249" s="39">
        <v>578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26"/>
        <v>691.94397476360325</v>
      </c>
      <c r="W249" s="159">
        <v>1.2</v>
      </c>
      <c r="X249" s="158">
        <f t="shared" si="27"/>
        <v>830.33276971632392</v>
      </c>
      <c r="Y249" s="181">
        <f t="shared" si="28"/>
        <v>830.33276971632392</v>
      </c>
      <c r="BP249" s="33"/>
      <c r="BQ249" s="41" t="s">
        <v>1494</v>
      </c>
    </row>
    <row r="250" spans="1:69" s="3" customFormat="1" ht="18.75" x14ac:dyDescent="0.25">
      <c r="A250" s="42"/>
      <c r="B250" s="43"/>
      <c r="C250" s="44" t="s">
        <v>3225</v>
      </c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6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18.75" x14ac:dyDescent="0.25">
      <c r="A251" s="47"/>
      <c r="B251" s="48"/>
      <c r="C251" s="48"/>
      <c r="D251" s="48"/>
      <c r="E251" s="49" t="s">
        <v>1955</v>
      </c>
      <c r="F251" s="49"/>
      <c r="G251" s="50"/>
      <c r="H251" s="51"/>
      <c r="I251" s="17"/>
      <c r="J251" s="17"/>
      <c r="K251" s="17"/>
      <c r="L251" s="52">
        <v>10421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18.75" x14ac:dyDescent="0.25">
      <c r="A252" s="47"/>
      <c r="B252" s="48"/>
      <c r="C252" s="48"/>
      <c r="D252" s="48"/>
      <c r="E252" s="49" t="s">
        <v>1956</v>
      </c>
      <c r="F252" s="49"/>
      <c r="G252" s="50"/>
      <c r="H252" s="51"/>
      <c r="I252" s="17"/>
      <c r="J252" s="17"/>
      <c r="K252" s="17"/>
      <c r="L252" s="52">
        <v>5479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</row>
    <row r="253" spans="1:69" s="3" customFormat="1" ht="18.75" x14ac:dyDescent="0.25">
      <c r="A253" s="47"/>
      <c r="B253" s="48"/>
      <c r="C253" s="48"/>
      <c r="D253" s="48"/>
      <c r="E253" s="49" t="s">
        <v>47</v>
      </c>
      <c r="F253" s="49"/>
      <c r="G253" s="50"/>
      <c r="H253" s="51"/>
      <c r="I253" s="17"/>
      <c r="J253" s="17"/>
      <c r="K253" s="17"/>
      <c r="L253" s="52">
        <v>29171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67.5" x14ac:dyDescent="0.25">
      <c r="A254" s="35" t="s">
        <v>493</v>
      </c>
      <c r="B254" s="36" t="s">
        <v>2566</v>
      </c>
      <c r="C254" s="316" t="s">
        <v>1502</v>
      </c>
      <c r="D254" s="316"/>
      <c r="E254" s="316"/>
      <c r="F254" s="35" t="s">
        <v>437</v>
      </c>
      <c r="G254" s="55">
        <v>100</v>
      </c>
      <c r="H254" s="39">
        <v>213.26</v>
      </c>
      <c r="I254" s="39"/>
      <c r="J254" s="39">
        <v>213.26</v>
      </c>
      <c r="K254" s="37" t="s">
        <v>42</v>
      </c>
      <c r="L254" s="39">
        <v>182551</v>
      </c>
      <c r="M254" s="39"/>
      <c r="N254" s="40"/>
      <c r="O254" s="39">
        <v>182551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26"/>
        <v>218538.1739395684</v>
      </c>
      <c r="W254" s="159">
        <v>1.2</v>
      </c>
      <c r="X254" s="158">
        <f t="shared" si="27"/>
        <v>262245.80872748204</v>
      </c>
      <c r="Y254" s="181">
        <f t="shared" si="28"/>
        <v>2622.4580872748206</v>
      </c>
      <c r="BP254" s="33"/>
      <c r="BQ254" s="41" t="s">
        <v>1502</v>
      </c>
    </row>
    <row r="255" spans="1:69" s="3" customFormat="1" ht="67.5" x14ac:dyDescent="0.25">
      <c r="A255" s="35" t="s">
        <v>494</v>
      </c>
      <c r="B255" s="36" t="s">
        <v>1503</v>
      </c>
      <c r="C255" s="316" t="s">
        <v>2520</v>
      </c>
      <c r="D255" s="316"/>
      <c r="E255" s="316"/>
      <c r="F255" s="35" t="s">
        <v>437</v>
      </c>
      <c r="G255" s="55">
        <v>200</v>
      </c>
      <c r="H255" s="39">
        <v>213.89</v>
      </c>
      <c r="I255" s="39"/>
      <c r="J255" s="39">
        <v>213.89</v>
      </c>
      <c r="K255" s="37" t="s">
        <v>42</v>
      </c>
      <c r="L255" s="39">
        <v>366180</v>
      </c>
      <c r="M255" s="39"/>
      <c r="N255" s="40"/>
      <c r="O255" s="39">
        <v>366180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26"/>
        <v>438366.8593061181</v>
      </c>
      <c r="W255" s="159">
        <v>1.2</v>
      </c>
      <c r="X255" s="158">
        <f t="shared" si="27"/>
        <v>526040.2311673417</v>
      </c>
      <c r="Y255" s="181">
        <f t="shared" si="28"/>
        <v>2630.2011558367085</v>
      </c>
      <c r="BP255" s="33"/>
      <c r="BQ255" s="41" t="s">
        <v>2520</v>
      </c>
    </row>
    <row r="256" spans="1:69" s="3" customFormat="1" ht="67.5" x14ac:dyDescent="0.25">
      <c r="A256" s="35" t="s">
        <v>495</v>
      </c>
      <c r="B256" s="36" t="s">
        <v>534</v>
      </c>
      <c r="C256" s="316" t="s">
        <v>535</v>
      </c>
      <c r="D256" s="316"/>
      <c r="E256" s="316"/>
      <c r="F256" s="35" t="s">
        <v>174</v>
      </c>
      <c r="G256" s="38">
        <v>0.9</v>
      </c>
      <c r="H256" s="39" t="s">
        <v>536</v>
      </c>
      <c r="I256" s="39" t="s">
        <v>58</v>
      </c>
      <c r="J256" s="39">
        <v>2.4700000000000002</v>
      </c>
      <c r="K256" s="37" t="s">
        <v>42</v>
      </c>
      <c r="L256" s="39">
        <v>884</v>
      </c>
      <c r="M256" s="39">
        <v>834</v>
      </c>
      <c r="N256" s="40" t="s">
        <v>3226</v>
      </c>
      <c r="O256" s="39">
        <v>18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26"/>
        <v>21.548428279835399</v>
      </c>
      <c r="W256" s="159">
        <v>1.2</v>
      </c>
      <c r="X256" s="158">
        <f t="shared" si="27"/>
        <v>25.858113935802479</v>
      </c>
      <c r="Y256" s="181">
        <f t="shared" si="28"/>
        <v>28.731237706447196</v>
      </c>
      <c r="BP256" s="33"/>
      <c r="BQ256" s="41" t="s">
        <v>535</v>
      </c>
    </row>
    <row r="257" spans="1:69" s="3" customFormat="1" ht="18.75" x14ac:dyDescent="0.25">
      <c r="A257" s="42"/>
      <c r="B257" s="43"/>
      <c r="C257" s="44" t="s">
        <v>3227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</row>
    <row r="258" spans="1:69" s="3" customFormat="1" ht="18.75" x14ac:dyDescent="0.25">
      <c r="A258" s="47"/>
      <c r="B258" s="48"/>
      <c r="C258" s="48"/>
      <c r="D258" s="48"/>
      <c r="E258" s="49" t="s">
        <v>3228</v>
      </c>
      <c r="F258" s="49"/>
      <c r="G258" s="50"/>
      <c r="H258" s="51"/>
      <c r="I258" s="17"/>
      <c r="J258" s="17"/>
      <c r="K258" s="17"/>
      <c r="L258" s="52">
        <v>815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18.75" x14ac:dyDescent="0.25">
      <c r="A259" s="47"/>
      <c r="B259" s="48"/>
      <c r="C259" s="48"/>
      <c r="D259" s="48"/>
      <c r="E259" s="49" t="s">
        <v>3229</v>
      </c>
      <c r="F259" s="49"/>
      <c r="G259" s="50"/>
      <c r="H259" s="51"/>
      <c r="I259" s="17"/>
      <c r="J259" s="17"/>
      <c r="K259" s="17"/>
      <c r="L259" s="52">
        <v>428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</row>
    <row r="260" spans="1:69" s="3" customFormat="1" ht="18.75" x14ac:dyDescent="0.25">
      <c r="A260" s="47"/>
      <c r="B260" s="48"/>
      <c r="C260" s="48"/>
      <c r="D260" s="48"/>
      <c r="E260" s="49" t="s">
        <v>47</v>
      </c>
      <c r="F260" s="49"/>
      <c r="G260" s="50"/>
      <c r="H260" s="51"/>
      <c r="I260" s="17"/>
      <c r="J260" s="17"/>
      <c r="K260" s="17"/>
      <c r="L260" s="52">
        <v>2127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69" s="3" customFormat="1" ht="67.5" x14ac:dyDescent="0.25">
      <c r="A261" s="35" t="s">
        <v>496</v>
      </c>
      <c r="B261" s="36" t="s">
        <v>1481</v>
      </c>
      <c r="C261" s="316" t="s">
        <v>3230</v>
      </c>
      <c r="D261" s="316"/>
      <c r="E261" s="316"/>
      <c r="F261" s="35" t="s">
        <v>437</v>
      </c>
      <c r="G261" s="55">
        <v>30</v>
      </c>
      <c r="H261" s="39">
        <v>1019.28</v>
      </c>
      <c r="I261" s="39"/>
      <c r="J261" s="39">
        <v>1019.28</v>
      </c>
      <c r="K261" s="37" t="s">
        <v>42</v>
      </c>
      <c r="L261" s="39">
        <v>261751</v>
      </c>
      <c r="M261" s="39"/>
      <c r="N261" s="40"/>
      <c r="O261" s="39">
        <v>261751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26"/>
        <v>313351.25837084407</v>
      </c>
      <c r="W261" s="159">
        <v>1.2</v>
      </c>
      <c r="X261" s="158">
        <f t="shared" si="27"/>
        <v>376021.51004501287</v>
      </c>
      <c r="Y261" s="181">
        <f t="shared" si="28"/>
        <v>12534.050334833762</v>
      </c>
      <c r="BP261" s="33"/>
      <c r="BQ261" s="41" t="s">
        <v>3230</v>
      </c>
    </row>
    <row r="262" spans="1:69" s="3" customFormat="1" ht="67.5" x14ac:dyDescent="0.25">
      <c r="A262" s="35" t="s">
        <v>498</v>
      </c>
      <c r="B262" s="36" t="s">
        <v>1481</v>
      </c>
      <c r="C262" s="316" t="s">
        <v>2521</v>
      </c>
      <c r="D262" s="316"/>
      <c r="E262" s="316"/>
      <c r="F262" s="35" t="s">
        <v>437</v>
      </c>
      <c r="G262" s="55">
        <v>60</v>
      </c>
      <c r="H262" s="39">
        <v>372.35</v>
      </c>
      <c r="I262" s="39"/>
      <c r="J262" s="39">
        <v>372.35</v>
      </c>
      <c r="K262" s="37" t="s">
        <v>42</v>
      </c>
      <c r="L262" s="39">
        <v>191239</v>
      </c>
      <c r="M262" s="39"/>
      <c r="N262" s="40"/>
      <c r="O262" s="39">
        <v>191239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26"/>
        <v>228938.88198930229</v>
      </c>
      <c r="W262" s="159">
        <v>1.2</v>
      </c>
      <c r="X262" s="158">
        <f t="shared" si="27"/>
        <v>274726.65838716272</v>
      </c>
      <c r="Y262" s="181">
        <f t="shared" si="28"/>
        <v>4578.7776397860453</v>
      </c>
      <c r="BP262" s="33"/>
      <c r="BQ262" s="41" t="s">
        <v>2521</v>
      </c>
    </row>
    <row r="263" spans="1:69" s="3" customFormat="1" ht="67.5" x14ac:dyDescent="0.25">
      <c r="A263" s="35" t="s">
        <v>500</v>
      </c>
      <c r="B263" s="36" t="s">
        <v>3231</v>
      </c>
      <c r="C263" s="316" t="s">
        <v>1643</v>
      </c>
      <c r="D263" s="316"/>
      <c r="E263" s="316"/>
      <c r="F263" s="35" t="s">
        <v>437</v>
      </c>
      <c r="G263" s="55">
        <v>380</v>
      </c>
      <c r="H263" s="39">
        <v>8.52</v>
      </c>
      <c r="I263" s="39"/>
      <c r="J263" s="39">
        <v>8.52</v>
      </c>
      <c r="K263" s="37" t="s">
        <v>42</v>
      </c>
      <c r="L263" s="39">
        <v>27714</v>
      </c>
      <c r="M263" s="39"/>
      <c r="N263" s="40"/>
      <c r="O263" s="39">
        <v>27714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26"/>
        <v>33177.3967415199</v>
      </c>
      <c r="W263" s="159">
        <v>1.2</v>
      </c>
      <c r="X263" s="158">
        <f t="shared" si="27"/>
        <v>39812.876089823876</v>
      </c>
      <c r="Y263" s="181">
        <f t="shared" si="28"/>
        <v>104.7707265521681</v>
      </c>
      <c r="BP263" s="33"/>
      <c r="BQ263" s="41" t="s">
        <v>1643</v>
      </c>
    </row>
    <row r="264" spans="1:69" s="3" customFormat="1" ht="67.5" x14ac:dyDescent="0.25">
      <c r="A264" s="35" t="s">
        <v>502</v>
      </c>
      <c r="B264" s="36" t="s">
        <v>3232</v>
      </c>
      <c r="C264" s="316" t="s">
        <v>1583</v>
      </c>
      <c r="D264" s="316"/>
      <c r="E264" s="316"/>
      <c r="F264" s="35" t="s">
        <v>437</v>
      </c>
      <c r="G264" s="55">
        <v>6</v>
      </c>
      <c r="H264" s="39">
        <v>723.02</v>
      </c>
      <c r="I264" s="39"/>
      <c r="J264" s="39">
        <v>723.02</v>
      </c>
      <c r="K264" s="37" t="s">
        <v>42</v>
      </c>
      <c r="L264" s="39">
        <v>37134</v>
      </c>
      <c r="M264" s="39"/>
      <c r="N264" s="40"/>
      <c r="O264" s="39">
        <v>37134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26"/>
        <v>44454.407541300425</v>
      </c>
      <c r="W264" s="159">
        <v>1.2</v>
      </c>
      <c r="X264" s="158">
        <f t="shared" si="27"/>
        <v>53345.28904956051</v>
      </c>
      <c r="Y264" s="181">
        <f t="shared" si="28"/>
        <v>8890.881508260085</v>
      </c>
      <c r="BP264" s="33"/>
      <c r="BQ264" s="41" t="s">
        <v>1583</v>
      </c>
    </row>
    <row r="265" spans="1:69" s="3" customFormat="1" ht="67.5" x14ac:dyDescent="0.25">
      <c r="A265" s="35" t="s">
        <v>504</v>
      </c>
      <c r="B265" s="36" t="s">
        <v>3232</v>
      </c>
      <c r="C265" s="316" t="s">
        <v>1585</v>
      </c>
      <c r="D265" s="316"/>
      <c r="E265" s="316"/>
      <c r="F265" s="35" t="s">
        <v>437</v>
      </c>
      <c r="G265" s="55">
        <v>12</v>
      </c>
      <c r="H265" s="39">
        <v>198.9</v>
      </c>
      <c r="I265" s="39"/>
      <c r="J265" s="39">
        <v>198.9</v>
      </c>
      <c r="K265" s="37" t="s">
        <v>42</v>
      </c>
      <c r="L265" s="39">
        <v>20431</v>
      </c>
      <c r="M265" s="39"/>
      <c r="N265" s="40"/>
      <c r="O265" s="39">
        <v>20431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26"/>
        <v>24458.663232517607</v>
      </c>
      <c r="W265" s="159">
        <v>1.2</v>
      </c>
      <c r="X265" s="158">
        <f t="shared" si="27"/>
        <v>29350.395879021129</v>
      </c>
      <c r="Y265" s="181">
        <f t="shared" si="28"/>
        <v>2445.8663232517606</v>
      </c>
      <c r="BP265" s="33"/>
      <c r="BQ265" s="41" t="s">
        <v>1585</v>
      </c>
    </row>
    <row r="266" spans="1:69" s="3" customFormat="1" ht="67.5" x14ac:dyDescent="0.25">
      <c r="A266" s="35" t="s">
        <v>506</v>
      </c>
      <c r="B266" s="36" t="s">
        <v>3232</v>
      </c>
      <c r="C266" s="316" t="s">
        <v>2574</v>
      </c>
      <c r="D266" s="316"/>
      <c r="E266" s="316"/>
      <c r="F266" s="35" t="s">
        <v>437</v>
      </c>
      <c r="G266" s="55">
        <v>10</v>
      </c>
      <c r="H266" s="39">
        <v>70.91</v>
      </c>
      <c r="I266" s="39"/>
      <c r="J266" s="39">
        <v>70.91</v>
      </c>
      <c r="K266" s="37" t="s">
        <v>42</v>
      </c>
      <c r="L266" s="39">
        <v>6070</v>
      </c>
      <c r="M266" s="39"/>
      <c r="N266" s="40"/>
      <c r="O266" s="39">
        <v>6070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26"/>
        <v>7266.608869922271</v>
      </c>
      <c r="W266" s="159">
        <v>1.2</v>
      </c>
      <c r="X266" s="158">
        <f t="shared" si="27"/>
        <v>8719.9306439067241</v>
      </c>
      <c r="Y266" s="181">
        <f t="shared" si="28"/>
        <v>871.99306439067243</v>
      </c>
      <c r="BP266" s="33"/>
      <c r="BQ266" s="41" t="s">
        <v>2574</v>
      </c>
    </row>
    <row r="267" spans="1:69" s="3" customFormat="1" ht="67.5" x14ac:dyDescent="0.25">
      <c r="A267" s="35" t="s">
        <v>508</v>
      </c>
      <c r="B267" s="36" t="s">
        <v>1493</v>
      </c>
      <c r="C267" s="316" t="s">
        <v>1494</v>
      </c>
      <c r="D267" s="316"/>
      <c r="E267" s="316"/>
      <c r="F267" s="35" t="s">
        <v>174</v>
      </c>
      <c r="G267" s="38">
        <v>0.1</v>
      </c>
      <c r="H267" s="39" t="s">
        <v>1495</v>
      </c>
      <c r="I267" s="39" t="s">
        <v>421</v>
      </c>
      <c r="J267" s="39">
        <v>67.47</v>
      </c>
      <c r="K267" s="37" t="s">
        <v>42</v>
      </c>
      <c r="L267" s="39">
        <v>1327</v>
      </c>
      <c r="M267" s="39">
        <v>1074</v>
      </c>
      <c r="N267" s="40" t="s">
        <v>3233</v>
      </c>
      <c r="O267" s="39">
        <v>57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26"/>
        <v>68.236689552812095</v>
      </c>
      <c r="W267" s="159">
        <v>1.2</v>
      </c>
      <c r="X267" s="158">
        <f t="shared" si="27"/>
        <v>81.884027463374508</v>
      </c>
      <c r="Y267" s="181">
        <f t="shared" si="28"/>
        <v>818.84027463374503</v>
      </c>
      <c r="BP267" s="33"/>
      <c r="BQ267" s="41" t="s">
        <v>1494</v>
      </c>
    </row>
    <row r="268" spans="1:69" s="3" customFormat="1" ht="18.75" x14ac:dyDescent="0.25">
      <c r="A268" s="42"/>
      <c r="B268" s="43"/>
      <c r="C268" s="44" t="s">
        <v>1052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</row>
    <row r="269" spans="1:69" s="3" customFormat="1" ht="18.75" x14ac:dyDescent="0.25">
      <c r="A269" s="47"/>
      <c r="B269" s="48"/>
      <c r="C269" s="48"/>
      <c r="D269" s="48"/>
      <c r="E269" s="49" t="s">
        <v>3234</v>
      </c>
      <c r="F269" s="49"/>
      <c r="G269" s="50"/>
      <c r="H269" s="51"/>
      <c r="I269" s="17"/>
      <c r="J269" s="17"/>
      <c r="K269" s="17"/>
      <c r="L269" s="52">
        <v>1043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</row>
    <row r="270" spans="1:69" s="3" customFormat="1" ht="18.75" x14ac:dyDescent="0.25">
      <c r="A270" s="47"/>
      <c r="B270" s="48"/>
      <c r="C270" s="48"/>
      <c r="D270" s="48"/>
      <c r="E270" s="49" t="s">
        <v>3235</v>
      </c>
      <c r="F270" s="49"/>
      <c r="G270" s="50"/>
      <c r="H270" s="51"/>
      <c r="I270" s="17"/>
      <c r="J270" s="17"/>
      <c r="K270" s="17"/>
      <c r="L270" s="52">
        <v>548</v>
      </c>
      <c r="M270" s="53"/>
      <c r="N270" s="53"/>
      <c r="O270" s="54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</row>
    <row r="271" spans="1:69" s="3" customFormat="1" ht="18.75" x14ac:dyDescent="0.25">
      <c r="A271" s="47"/>
      <c r="B271" s="48"/>
      <c r="C271" s="48"/>
      <c r="D271" s="48"/>
      <c r="E271" s="49" t="s">
        <v>47</v>
      </c>
      <c r="F271" s="49"/>
      <c r="G271" s="50"/>
      <c r="H271" s="51"/>
      <c r="I271" s="17"/>
      <c r="J271" s="17"/>
      <c r="K271" s="17"/>
      <c r="L271" s="52">
        <v>2918</v>
      </c>
      <c r="M271" s="53"/>
      <c r="N271" s="53"/>
      <c r="O271" s="54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67.5" x14ac:dyDescent="0.25">
      <c r="A272" s="35" t="s">
        <v>510</v>
      </c>
      <c r="B272" s="36" t="s">
        <v>2566</v>
      </c>
      <c r="C272" s="316" t="s">
        <v>2528</v>
      </c>
      <c r="D272" s="316"/>
      <c r="E272" s="316"/>
      <c r="F272" s="35" t="s">
        <v>437</v>
      </c>
      <c r="G272" s="55">
        <v>10</v>
      </c>
      <c r="H272" s="39">
        <v>432.55</v>
      </c>
      <c r="I272" s="39"/>
      <c r="J272" s="39">
        <v>432.55</v>
      </c>
      <c r="K272" s="37" t="s">
        <v>42</v>
      </c>
      <c r="L272" s="39">
        <v>37026</v>
      </c>
      <c r="M272" s="39"/>
      <c r="N272" s="40"/>
      <c r="O272" s="39">
        <v>37026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26"/>
        <v>44325.116971621399</v>
      </c>
      <c r="W272" s="159">
        <v>1.2</v>
      </c>
      <c r="X272" s="158">
        <f t="shared" si="27"/>
        <v>53190.140365945677</v>
      </c>
      <c r="Y272" s="181">
        <f t="shared" si="28"/>
        <v>5319.0140365945681</v>
      </c>
      <c r="BP272" s="33"/>
      <c r="BQ272" s="41" t="s">
        <v>2528</v>
      </c>
    </row>
    <row r="273" spans="1:69" s="3" customFormat="1" ht="67.5" x14ac:dyDescent="0.25">
      <c r="A273" s="35" t="s">
        <v>511</v>
      </c>
      <c r="B273" s="36" t="s">
        <v>3236</v>
      </c>
      <c r="C273" s="316" t="s">
        <v>2529</v>
      </c>
      <c r="D273" s="316"/>
      <c r="E273" s="316"/>
      <c r="F273" s="35" t="s">
        <v>437</v>
      </c>
      <c r="G273" s="55">
        <v>20</v>
      </c>
      <c r="H273" s="39">
        <v>34.6</v>
      </c>
      <c r="I273" s="39"/>
      <c r="J273" s="39">
        <v>34.6</v>
      </c>
      <c r="K273" s="37" t="s">
        <v>42</v>
      </c>
      <c r="L273" s="39">
        <v>5924</v>
      </c>
      <c r="M273" s="39"/>
      <c r="N273" s="40"/>
      <c r="O273" s="39">
        <v>5924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26"/>
        <v>7091.8271738747162</v>
      </c>
      <c r="W273" s="159">
        <v>1.2</v>
      </c>
      <c r="X273" s="158">
        <f t="shared" si="27"/>
        <v>8510.1926086496587</v>
      </c>
      <c r="Y273" s="181">
        <f t="shared" si="28"/>
        <v>425.50963043248294</v>
      </c>
      <c r="BP273" s="33"/>
      <c r="BQ273" s="41" t="s">
        <v>2529</v>
      </c>
    </row>
    <row r="274" spans="1:69" s="3" customFormat="1" ht="67.5" x14ac:dyDescent="0.25">
      <c r="A274" s="35" t="s">
        <v>515</v>
      </c>
      <c r="B274" s="36" t="s">
        <v>1544</v>
      </c>
      <c r="C274" s="316" t="s">
        <v>2027</v>
      </c>
      <c r="D274" s="316"/>
      <c r="E274" s="316"/>
      <c r="F274" s="35" t="s">
        <v>437</v>
      </c>
      <c r="G274" s="55">
        <v>800</v>
      </c>
      <c r="H274" s="39">
        <v>2.31</v>
      </c>
      <c r="I274" s="39"/>
      <c r="J274" s="39">
        <v>2.31</v>
      </c>
      <c r="K274" s="37" t="s">
        <v>42</v>
      </c>
      <c r="L274" s="39">
        <v>15819</v>
      </c>
      <c r="M274" s="39"/>
      <c r="N274" s="40"/>
      <c r="O274" s="39">
        <v>15819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26"/>
        <v>18937.477053262006</v>
      </c>
      <c r="W274" s="159">
        <v>1.2</v>
      </c>
      <c r="X274" s="158">
        <f t="shared" si="27"/>
        <v>22724.972463914408</v>
      </c>
      <c r="Y274" s="181">
        <f t="shared" si="28"/>
        <v>28.406215579893011</v>
      </c>
      <c r="BP274" s="33"/>
      <c r="BQ274" s="41" t="s">
        <v>2027</v>
      </c>
    </row>
    <row r="275" spans="1:69" s="3" customFormat="1" ht="67.5" x14ac:dyDescent="0.25">
      <c r="A275" s="35" t="s">
        <v>517</v>
      </c>
      <c r="B275" s="36" t="s">
        <v>1546</v>
      </c>
      <c r="C275" s="316" t="s">
        <v>1973</v>
      </c>
      <c r="D275" s="316"/>
      <c r="E275" s="316"/>
      <c r="F275" s="35" t="s">
        <v>437</v>
      </c>
      <c r="G275" s="55">
        <v>800</v>
      </c>
      <c r="H275" s="39">
        <v>6.23</v>
      </c>
      <c r="I275" s="39"/>
      <c r="J275" s="39">
        <v>6.23</v>
      </c>
      <c r="K275" s="37" t="s">
        <v>42</v>
      </c>
      <c r="L275" s="39">
        <v>42663</v>
      </c>
      <c r="M275" s="39"/>
      <c r="N275" s="40"/>
      <c r="O275" s="39">
        <v>42663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26"/>
        <v>51073.366427923203</v>
      </c>
      <c r="W275" s="159">
        <v>1.2</v>
      </c>
      <c r="X275" s="158">
        <f t="shared" si="27"/>
        <v>61288.039713507838</v>
      </c>
      <c r="Y275" s="181">
        <f t="shared" si="28"/>
        <v>76.6100496418848</v>
      </c>
      <c r="BP275" s="33"/>
      <c r="BQ275" s="41" t="s">
        <v>1973</v>
      </c>
    </row>
    <row r="276" spans="1:69" s="3" customFormat="1" ht="67.5" x14ac:dyDescent="0.25">
      <c r="A276" s="35" t="s">
        <v>522</v>
      </c>
      <c r="B276" s="36" t="s">
        <v>1507</v>
      </c>
      <c r="C276" s="316" t="s">
        <v>2531</v>
      </c>
      <c r="D276" s="316"/>
      <c r="E276" s="316"/>
      <c r="F276" s="35" t="s">
        <v>437</v>
      </c>
      <c r="G276" s="55">
        <v>200</v>
      </c>
      <c r="H276" s="39">
        <v>6.56</v>
      </c>
      <c r="I276" s="39"/>
      <c r="J276" s="39">
        <v>6.56</v>
      </c>
      <c r="K276" s="37" t="s">
        <v>42</v>
      </c>
      <c r="L276" s="39">
        <v>11231</v>
      </c>
      <c r="M276" s="39"/>
      <c r="N276" s="40"/>
      <c r="O276" s="39">
        <v>11231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26"/>
        <v>13445.022111712853</v>
      </c>
      <c r="W276" s="159">
        <v>1.2</v>
      </c>
      <c r="X276" s="158">
        <f t="shared" si="27"/>
        <v>16134.026534055423</v>
      </c>
      <c r="Y276" s="181">
        <f t="shared" si="28"/>
        <v>80.670132670277113</v>
      </c>
      <c r="BP276" s="33"/>
      <c r="BQ276" s="41" t="s">
        <v>2531</v>
      </c>
    </row>
    <row r="277" spans="1:69" s="3" customFormat="1" ht="67.5" x14ac:dyDescent="0.25">
      <c r="A277" s="35" t="s">
        <v>1551</v>
      </c>
      <c r="B277" s="36" t="s">
        <v>3237</v>
      </c>
      <c r="C277" s="316" t="s">
        <v>1652</v>
      </c>
      <c r="D277" s="316"/>
      <c r="E277" s="316"/>
      <c r="F277" s="35" t="s">
        <v>437</v>
      </c>
      <c r="G277" s="55">
        <v>20</v>
      </c>
      <c r="H277" s="39">
        <v>318.12</v>
      </c>
      <c r="I277" s="39"/>
      <c r="J277" s="39">
        <v>318.12</v>
      </c>
      <c r="K277" s="37" t="s">
        <v>42</v>
      </c>
      <c r="L277" s="39">
        <v>54462</v>
      </c>
      <c r="M277" s="39"/>
      <c r="N277" s="40"/>
      <c r="O277" s="39">
        <v>54462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26"/>
        <v>65198.361165355302</v>
      </c>
      <c r="W277" s="159">
        <v>1.2</v>
      </c>
      <c r="X277" s="158">
        <f t="shared" si="27"/>
        <v>78238.033398426356</v>
      </c>
      <c r="Y277" s="181">
        <f t="shared" si="28"/>
        <v>3911.901669921318</v>
      </c>
      <c r="BP277" s="33"/>
      <c r="BQ277" s="41" t="s">
        <v>1652</v>
      </c>
    </row>
    <row r="278" spans="1:69" s="3" customFormat="1" ht="67.5" x14ac:dyDescent="0.25">
      <c r="A278" s="35" t="s">
        <v>529</v>
      </c>
      <c r="B278" s="36" t="s">
        <v>3238</v>
      </c>
      <c r="C278" s="316" t="s">
        <v>1588</v>
      </c>
      <c r="D278" s="316"/>
      <c r="E278" s="316"/>
      <c r="F278" s="35" t="s">
        <v>437</v>
      </c>
      <c r="G278" s="55">
        <v>20</v>
      </c>
      <c r="H278" s="39">
        <v>85.17</v>
      </c>
      <c r="I278" s="39"/>
      <c r="J278" s="39">
        <v>85.17</v>
      </c>
      <c r="K278" s="37" t="s">
        <v>42</v>
      </c>
      <c r="L278" s="39">
        <v>14581</v>
      </c>
      <c r="M278" s="39"/>
      <c r="N278" s="40"/>
      <c r="O278" s="39">
        <v>14581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26"/>
        <v>17455.424041571106</v>
      </c>
      <c r="W278" s="159">
        <v>1.2</v>
      </c>
      <c r="X278" s="158">
        <f t="shared" si="27"/>
        <v>20946.508849885326</v>
      </c>
      <c r="Y278" s="181">
        <f t="shared" si="28"/>
        <v>1047.3254424942663</v>
      </c>
      <c r="BP278" s="33"/>
      <c r="BQ278" s="41" t="s">
        <v>1588</v>
      </c>
    </row>
    <row r="279" spans="1:69" s="3" customFormat="1" ht="67.5" x14ac:dyDescent="0.25">
      <c r="A279" s="35" t="s">
        <v>531</v>
      </c>
      <c r="B279" s="36" t="s">
        <v>1679</v>
      </c>
      <c r="C279" s="316" t="s">
        <v>1508</v>
      </c>
      <c r="D279" s="316"/>
      <c r="E279" s="316"/>
      <c r="F279" s="35" t="s">
        <v>265</v>
      </c>
      <c r="G279" s="55">
        <v>220</v>
      </c>
      <c r="H279" s="39">
        <v>128.13</v>
      </c>
      <c r="I279" s="39"/>
      <c r="J279" s="39">
        <v>128.13</v>
      </c>
      <c r="K279" s="37" t="s">
        <v>42</v>
      </c>
      <c r="L279" s="39">
        <v>241294</v>
      </c>
      <c r="M279" s="39"/>
      <c r="N279" s="40"/>
      <c r="O279" s="39">
        <v>241294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26"/>
        <v>288861.46963081125</v>
      </c>
      <c r="W279" s="159">
        <v>1.2</v>
      </c>
      <c r="X279" s="158">
        <f t="shared" si="27"/>
        <v>346633.76355697348</v>
      </c>
      <c r="Y279" s="181">
        <f t="shared" si="28"/>
        <v>1575.6080161680613</v>
      </c>
      <c r="BP279" s="33"/>
      <c r="BQ279" s="41" t="s">
        <v>1508</v>
      </c>
    </row>
    <row r="280" spans="1:69" s="3" customFormat="1" ht="67.5" x14ac:dyDescent="0.25">
      <c r="A280" s="35" t="s">
        <v>533</v>
      </c>
      <c r="B280" s="36" t="s">
        <v>1535</v>
      </c>
      <c r="C280" s="316" t="s">
        <v>1536</v>
      </c>
      <c r="D280" s="316"/>
      <c r="E280" s="316"/>
      <c r="F280" s="35" t="s">
        <v>437</v>
      </c>
      <c r="G280" s="55">
        <v>80</v>
      </c>
      <c r="H280" s="39">
        <v>72.86</v>
      </c>
      <c r="I280" s="39"/>
      <c r="J280" s="39">
        <v>72.86</v>
      </c>
      <c r="K280" s="37" t="s">
        <v>42</v>
      </c>
      <c r="L280" s="39">
        <v>49895</v>
      </c>
      <c r="M280" s="39"/>
      <c r="N280" s="40"/>
      <c r="O280" s="39">
        <v>49895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26"/>
        <v>59731.046056799285</v>
      </c>
      <c r="W280" s="159">
        <v>1.2</v>
      </c>
      <c r="X280" s="158">
        <f t="shared" si="27"/>
        <v>71677.255268159133</v>
      </c>
      <c r="Y280" s="181">
        <f t="shared" si="28"/>
        <v>895.96569085198917</v>
      </c>
      <c r="BP280" s="33"/>
      <c r="BQ280" s="41" t="s">
        <v>1536</v>
      </c>
    </row>
    <row r="281" spans="1:69" s="3" customFormat="1" ht="67.5" x14ac:dyDescent="0.25">
      <c r="A281" s="35" t="s">
        <v>541</v>
      </c>
      <c r="B281" s="36" t="s">
        <v>1542</v>
      </c>
      <c r="C281" s="316" t="s">
        <v>1649</v>
      </c>
      <c r="D281" s="316"/>
      <c r="E281" s="316"/>
      <c r="F281" s="35" t="s">
        <v>437</v>
      </c>
      <c r="G281" s="55">
        <v>2790</v>
      </c>
      <c r="H281" s="39">
        <v>4.1500000000000004</v>
      </c>
      <c r="I281" s="39"/>
      <c r="J281" s="39">
        <v>4.1500000000000004</v>
      </c>
      <c r="K281" s="37" t="s">
        <v>42</v>
      </c>
      <c r="L281" s="39">
        <v>99112</v>
      </c>
      <c r="M281" s="39"/>
      <c r="N281" s="40"/>
      <c r="O281" s="39">
        <v>99112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26"/>
        <v>118650.43464839144</v>
      </c>
      <c r="W281" s="159">
        <v>1.2</v>
      </c>
      <c r="X281" s="158">
        <f t="shared" si="27"/>
        <v>142380.52157806972</v>
      </c>
      <c r="Y281" s="181">
        <f t="shared" si="28"/>
        <v>51.032445010060833</v>
      </c>
      <c r="BP281" s="33"/>
      <c r="BQ281" s="41" t="s">
        <v>1649</v>
      </c>
    </row>
    <row r="282" spans="1:69" s="3" customFormat="1" ht="67.5" x14ac:dyDescent="0.25">
      <c r="A282" s="35" t="s">
        <v>544</v>
      </c>
      <c r="B282" s="36" t="s">
        <v>3238</v>
      </c>
      <c r="C282" s="316" t="s">
        <v>1650</v>
      </c>
      <c r="D282" s="316"/>
      <c r="E282" s="316"/>
      <c r="F282" s="35" t="s">
        <v>437</v>
      </c>
      <c r="G282" s="55">
        <v>2790</v>
      </c>
      <c r="H282" s="39">
        <v>1.17</v>
      </c>
      <c r="I282" s="39"/>
      <c r="J282" s="39">
        <v>1.17</v>
      </c>
      <c r="K282" s="37" t="s">
        <v>42</v>
      </c>
      <c r="L282" s="39">
        <v>27942</v>
      </c>
      <c r="M282" s="39"/>
      <c r="N282" s="40"/>
      <c r="O282" s="39">
        <v>27942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26"/>
        <v>33450.343499731149</v>
      </c>
      <c r="W282" s="159">
        <v>1.2</v>
      </c>
      <c r="X282" s="158">
        <f t="shared" si="27"/>
        <v>40140.412199677376</v>
      </c>
      <c r="Y282" s="181">
        <f t="shared" si="28"/>
        <v>14.387244516013396</v>
      </c>
      <c r="BP282" s="33"/>
      <c r="BQ282" s="41" t="s">
        <v>1650</v>
      </c>
    </row>
    <row r="283" spans="1:69" s="3" customFormat="1" ht="67.5" x14ac:dyDescent="0.25">
      <c r="A283" s="35" t="s">
        <v>546</v>
      </c>
      <c r="B283" s="36" t="s">
        <v>3239</v>
      </c>
      <c r="C283" s="316" t="s">
        <v>1651</v>
      </c>
      <c r="D283" s="316"/>
      <c r="E283" s="316"/>
      <c r="F283" s="35" t="s">
        <v>437</v>
      </c>
      <c r="G283" s="55">
        <v>2790</v>
      </c>
      <c r="H283" s="39">
        <v>0.34</v>
      </c>
      <c r="I283" s="39"/>
      <c r="J283" s="39">
        <v>0.34</v>
      </c>
      <c r="K283" s="37" t="s">
        <v>42</v>
      </c>
      <c r="L283" s="39">
        <v>8120</v>
      </c>
      <c r="M283" s="39"/>
      <c r="N283" s="40"/>
      <c r="O283" s="39">
        <v>8120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26"/>
        <v>9720.7354240146342</v>
      </c>
      <c r="W283" s="159">
        <v>1.2</v>
      </c>
      <c r="X283" s="158">
        <f t="shared" si="27"/>
        <v>11664.88250881756</v>
      </c>
      <c r="Y283" s="181">
        <f t="shared" si="28"/>
        <v>4.1809614726944657</v>
      </c>
      <c r="BP283" s="33"/>
      <c r="BQ283" s="41" t="s">
        <v>1651</v>
      </c>
    </row>
    <row r="284" spans="1:69" s="3" customFormat="1" ht="67.5" x14ac:dyDescent="0.25">
      <c r="A284" s="35" t="s">
        <v>554</v>
      </c>
      <c r="B284" s="36" t="s">
        <v>1542</v>
      </c>
      <c r="C284" s="316" t="s">
        <v>1555</v>
      </c>
      <c r="D284" s="316"/>
      <c r="E284" s="316"/>
      <c r="F284" s="35" t="s">
        <v>437</v>
      </c>
      <c r="G284" s="55">
        <v>840</v>
      </c>
      <c r="H284" s="39">
        <v>4.03</v>
      </c>
      <c r="I284" s="39"/>
      <c r="J284" s="39">
        <v>4.03</v>
      </c>
      <c r="K284" s="37" t="s">
        <v>42</v>
      </c>
      <c r="L284" s="39">
        <v>28977</v>
      </c>
      <c r="M284" s="39"/>
      <c r="N284" s="40"/>
      <c r="O284" s="39">
        <v>28977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26"/>
        <v>34689.378125821684</v>
      </c>
      <c r="W284" s="159">
        <v>1.2</v>
      </c>
      <c r="X284" s="158">
        <f t="shared" si="27"/>
        <v>41627.253750986019</v>
      </c>
      <c r="Y284" s="181">
        <f t="shared" si="28"/>
        <v>49.556254465459546</v>
      </c>
      <c r="BP284" s="33"/>
      <c r="BQ284" s="41" t="s">
        <v>1555</v>
      </c>
    </row>
    <row r="285" spans="1:69" s="3" customFormat="1" ht="67.5" x14ac:dyDescent="0.25">
      <c r="A285" s="35" t="s">
        <v>556</v>
      </c>
      <c r="B285" s="36" t="s">
        <v>1544</v>
      </c>
      <c r="C285" s="316" t="s">
        <v>1556</v>
      </c>
      <c r="D285" s="316"/>
      <c r="E285" s="316"/>
      <c r="F285" s="35" t="s">
        <v>437</v>
      </c>
      <c r="G285" s="55">
        <v>840</v>
      </c>
      <c r="H285" s="39">
        <v>2.73</v>
      </c>
      <c r="I285" s="39"/>
      <c r="J285" s="39">
        <v>2.73</v>
      </c>
      <c r="K285" s="37" t="s">
        <v>42</v>
      </c>
      <c r="L285" s="39">
        <v>19630</v>
      </c>
      <c r="M285" s="39"/>
      <c r="N285" s="40"/>
      <c r="O285" s="39">
        <v>19630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26"/>
        <v>23499.758174064933</v>
      </c>
      <c r="W285" s="159">
        <v>1.2</v>
      </c>
      <c r="X285" s="158">
        <f t="shared" si="27"/>
        <v>28199.70980887792</v>
      </c>
      <c r="Y285" s="181">
        <f t="shared" si="28"/>
        <v>33.571083105807048</v>
      </c>
      <c r="BP285" s="33"/>
      <c r="BQ285" s="41" t="s">
        <v>1556</v>
      </c>
    </row>
    <row r="286" spans="1:69" s="3" customFormat="1" ht="67.5" x14ac:dyDescent="0.25">
      <c r="A286" s="35" t="s">
        <v>558</v>
      </c>
      <c r="B286" s="36" t="s">
        <v>3240</v>
      </c>
      <c r="C286" s="316" t="s">
        <v>1534</v>
      </c>
      <c r="D286" s="316"/>
      <c r="E286" s="316"/>
      <c r="F286" s="35" t="s">
        <v>437</v>
      </c>
      <c r="G286" s="55">
        <v>115</v>
      </c>
      <c r="H286" s="39">
        <v>977.82</v>
      </c>
      <c r="I286" s="39"/>
      <c r="J286" s="39">
        <v>977.82</v>
      </c>
      <c r="K286" s="37" t="s">
        <v>42</v>
      </c>
      <c r="L286" s="39">
        <v>962566</v>
      </c>
      <c r="M286" s="39"/>
      <c r="N286" s="40"/>
      <c r="O286" s="39">
        <v>962566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26"/>
        <v>1152321.3564226686</v>
      </c>
      <c r="W286" s="159">
        <v>1.2</v>
      </c>
      <c r="X286" s="158">
        <f t="shared" si="27"/>
        <v>1382785.6277072022</v>
      </c>
      <c r="Y286" s="181">
        <f t="shared" si="28"/>
        <v>12024.222849627846</v>
      </c>
      <c r="BP286" s="33"/>
      <c r="BQ286" s="41" t="s">
        <v>1534</v>
      </c>
    </row>
    <row r="287" spans="1:69" s="3" customFormat="1" ht="67.5" x14ac:dyDescent="0.25">
      <c r="A287" s="35" t="s">
        <v>567</v>
      </c>
      <c r="B287" s="36" t="s">
        <v>1523</v>
      </c>
      <c r="C287" s="316" t="s">
        <v>1524</v>
      </c>
      <c r="D287" s="316"/>
      <c r="E287" s="316"/>
      <c r="F287" s="35" t="s">
        <v>238</v>
      </c>
      <c r="G287" s="55">
        <v>13</v>
      </c>
      <c r="H287" s="39" t="s">
        <v>1525</v>
      </c>
      <c r="I287" s="39" t="s">
        <v>1526</v>
      </c>
      <c r="J287" s="39">
        <v>603.04999999999995</v>
      </c>
      <c r="K287" s="37" t="s">
        <v>42</v>
      </c>
      <c r="L287" s="39">
        <v>263651</v>
      </c>
      <c r="M287" s="39">
        <v>166714</v>
      </c>
      <c r="N287" s="40" t="s">
        <v>3241</v>
      </c>
      <c r="O287" s="39">
        <v>67107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29">O287*P287*Q287*R287*S287*T287*U287</f>
        <v>80336.132031939662</v>
      </c>
      <c r="W287" s="159">
        <v>1.2</v>
      </c>
      <c r="X287" s="158">
        <f t="shared" si="27"/>
        <v>96403.358438327588</v>
      </c>
      <c r="Y287" s="181">
        <f t="shared" si="28"/>
        <v>7415.6429567944297</v>
      </c>
      <c r="BP287" s="33"/>
      <c r="BQ287" s="41" t="s">
        <v>1524</v>
      </c>
    </row>
    <row r="288" spans="1:69" s="3" customFormat="1" ht="18.75" x14ac:dyDescent="0.25">
      <c r="A288" s="42"/>
      <c r="B288" s="43"/>
      <c r="C288" s="44" t="s">
        <v>3242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</row>
    <row r="289" spans="1:69" s="3" customFormat="1" ht="18.75" x14ac:dyDescent="0.25">
      <c r="A289" s="47"/>
      <c r="B289" s="48"/>
      <c r="C289" s="48"/>
      <c r="D289" s="48"/>
      <c r="E289" s="49" t="s">
        <v>3243</v>
      </c>
      <c r="F289" s="49"/>
      <c r="G289" s="50"/>
      <c r="H289" s="51"/>
      <c r="I289" s="17"/>
      <c r="J289" s="17"/>
      <c r="K289" s="17"/>
      <c r="L289" s="52">
        <v>163157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47"/>
      <c r="B290" s="48"/>
      <c r="C290" s="48"/>
      <c r="D290" s="48"/>
      <c r="E290" s="49" t="s">
        <v>3244</v>
      </c>
      <c r="F290" s="49"/>
      <c r="G290" s="50"/>
      <c r="H290" s="51"/>
      <c r="I290" s="17"/>
      <c r="J290" s="17"/>
      <c r="K290" s="17"/>
      <c r="L290" s="52">
        <v>85784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69" s="3" customFormat="1" ht="18.75" x14ac:dyDescent="0.25">
      <c r="A291" s="47"/>
      <c r="B291" s="48"/>
      <c r="C291" s="48"/>
      <c r="D291" s="48"/>
      <c r="E291" s="49" t="s">
        <v>47</v>
      </c>
      <c r="F291" s="49"/>
      <c r="G291" s="50"/>
      <c r="H291" s="51"/>
      <c r="I291" s="17"/>
      <c r="J291" s="17"/>
      <c r="K291" s="17"/>
      <c r="L291" s="52">
        <v>512592</v>
      </c>
      <c r="M291" s="53"/>
      <c r="N291" s="53"/>
      <c r="O291" s="54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</row>
    <row r="292" spans="1:69" s="3" customFormat="1" ht="67.5" x14ac:dyDescent="0.25">
      <c r="A292" s="35" t="s">
        <v>569</v>
      </c>
      <c r="B292" s="36" t="s">
        <v>1531</v>
      </c>
      <c r="C292" s="316" t="s">
        <v>3245</v>
      </c>
      <c r="D292" s="316"/>
      <c r="E292" s="316"/>
      <c r="F292" s="35" t="s">
        <v>265</v>
      </c>
      <c r="G292" s="55">
        <v>1339</v>
      </c>
      <c r="H292" s="39">
        <v>121.85</v>
      </c>
      <c r="I292" s="39"/>
      <c r="J292" s="39">
        <v>121.85</v>
      </c>
      <c r="K292" s="37" t="s">
        <v>42</v>
      </c>
      <c r="L292" s="39">
        <v>1396625</v>
      </c>
      <c r="M292" s="39"/>
      <c r="N292" s="40"/>
      <c r="O292" s="39">
        <v>1396625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29"/>
        <v>1671948.5359069507</v>
      </c>
      <c r="W292" s="159">
        <v>1.2</v>
      </c>
      <c r="X292" s="158">
        <f t="shared" ref="X292:X355" si="30">V292*W292</f>
        <v>2006338.2430883409</v>
      </c>
      <c r="Y292" s="181">
        <f t="shared" ref="Y292:Y355" si="31">X292/G292</f>
        <v>1498.3855437552957</v>
      </c>
      <c r="BP292" s="33"/>
      <c r="BQ292" s="41" t="s">
        <v>3245</v>
      </c>
    </row>
    <row r="293" spans="1:69" s="3" customFormat="1" ht="18.75" x14ac:dyDescent="0.25">
      <c r="A293" s="42"/>
      <c r="B293" s="43"/>
      <c r="C293" s="44" t="s">
        <v>3246</v>
      </c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6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</row>
    <row r="294" spans="1:69" s="3" customFormat="1" ht="67.5" x14ac:dyDescent="0.25">
      <c r="A294" s="35" t="s">
        <v>1574</v>
      </c>
      <c r="B294" s="36" t="s">
        <v>1539</v>
      </c>
      <c r="C294" s="316" t="s">
        <v>1540</v>
      </c>
      <c r="D294" s="316"/>
      <c r="E294" s="316"/>
      <c r="F294" s="35" t="s">
        <v>437</v>
      </c>
      <c r="G294" s="55">
        <v>22</v>
      </c>
      <c r="H294" s="39">
        <v>6.03</v>
      </c>
      <c r="I294" s="39"/>
      <c r="J294" s="39">
        <v>6.03</v>
      </c>
      <c r="K294" s="37" t="s">
        <v>42</v>
      </c>
      <c r="L294" s="39">
        <v>1136</v>
      </c>
      <c r="M294" s="39"/>
      <c r="N294" s="40"/>
      <c r="O294" s="39">
        <v>1136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29"/>
        <v>1359.9452514385005</v>
      </c>
      <c r="W294" s="159">
        <v>1.2</v>
      </c>
      <c r="X294" s="158">
        <f t="shared" si="30"/>
        <v>1631.9343017262006</v>
      </c>
      <c r="Y294" s="181">
        <f t="shared" si="31"/>
        <v>74.178831896645477</v>
      </c>
      <c r="BP294" s="33"/>
      <c r="BQ294" s="41" t="s">
        <v>1540</v>
      </c>
    </row>
    <row r="295" spans="1:69" s="3" customFormat="1" ht="67.5" x14ac:dyDescent="0.25">
      <c r="A295" s="35" t="s">
        <v>577</v>
      </c>
      <c r="B295" s="36" t="s">
        <v>1537</v>
      </c>
      <c r="C295" s="316" t="s">
        <v>2542</v>
      </c>
      <c r="D295" s="316"/>
      <c r="E295" s="316"/>
      <c r="F295" s="35" t="s">
        <v>437</v>
      </c>
      <c r="G295" s="55">
        <v>2600</v>
      </c>
      <c r="H295" s="39">
        <v>2.96</v>
      </c>
      <c r="I295" s="39"/>
      <c r="J295" s="39">
        <v>2.96</v>
      </c>
      <c r="K295" s="37" t="s">
        <v>42</v>
      </c>
      <c r="L295" s="39">
        <v>65878</v>
      </c>
      <c r="M295" s="39"/>
      <c r="N295" s="40"/>
      <c r="O295" s="39">
        <v>65878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29"/>
        <v>78864.853234388676</v>
      </c>
      <c r="W295" s="159">
        <v>1.2</v>
      </c>
      <c r="X295" s="158">
        <f t="shared" si="30"/>
        <v>94637.823881266406</v>
      </c>
      <c r="Y295" s="181">
        <f t="shared" si="31"/>
        <v>36.399163031256307</v>
      </c>
      <c r="BP295" s="33"/>
      <c r="BQ295" s="41" t="s">
        <v>2542</v>
      </c>
    </row>
    <row r="296" spans="1:69" s="3" customFormat="1" ht="67.5" x14ac:dyDescent="0.25">
      <c r="A296" s="35" t="s">
        <v>1578</v>
      </c>
      <c r="B296" s="36" t="s">
        <v>1507</v>
      </c>
      <c r="C296" s="316" t="s">
        <v>1550</v>
      </c>
      <c r="D296" s="316"/>
      <c r="E296" s="316"/>
      <c r="F296" s="35" t="s">
        <v>437</v>
      </c>
      <c r="G296" s="55">
        <v>5200</v>
      </c>
      <c r="H296" s="39">
        <v>1.67</v>
      </c>
      <c r="I296" s="39"/>
      <c r="J296" s="39">
        <v>1.67</v>
      </c>
      <c r="K296" s="37" t="s">
        <v>42</v>
      </c>
      <c r="L296" s="39">
        <v>74335</v>
      </c>
      <c r="M296" s="39"/>
      <c r="N296" s="40"/>
      <c r="O296" s="39">
        <v>74335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29"/>
        <v>88989.023121197999</v>
      </c>
      <c r="W296" s="159">
        <v>1.2</v>
      </c>
      <c r="X296" s="158">
        <f t="shared" si="30"/>
        <v>106786.82774543759</v>
      </c>
      <c r="Y296" s="181">
        <f t="shared" si="31"/>
        <v>20.535928412584152</v>
      </c>
      <c r="BP296" s="33"/>
      <c r="BQ296" s="41" t="s">
        <v>1550</v>
      </c>
    </row>
    <row r="297" spans="1:69" s="3" customFormat="1" ht="67.5" x14ac:dyDescent="0.25">
      <c r="A297" s="35" t="s">
        <v>588</v>
      </c>
      <c r="B297" s="36" t="s">
        <v>1554</v>
      </c>
      <c r="C297" s="316" t="s">
        <v>2580</v>
      </c>
      <c r="D297" s="316"/>
      <c r="E297" s="316"/>
      <c r="F297" s="35" t="s">
        <v>437</v>
      </c>
      <c r="G297" s="55">
        <v>20</v>
      </c>
      <c r="H297" s="39">
        <v>55.53</v>
      </c>
      <c r="I297" s="39"/>
      <c r="J297" s="39">
        <v>55.53</v>
      </c>
      <c r="K297" s="37" t="s">
        <v>42</v>
      </c>
      <c r="L297" s="39">
        <v>9507</v>
      </c>
      <c r="M297" s="39"/>
      <c r="N297" s="40"/>
      <c r="O297" s="39">
        <v>9507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29"/>
        <v>11381.161536466394</v>
      </c>
      <c r="W297" s="159">
        <v>1.2</v>
      </c>
      <c r="X297" s="158">
        <f t="shared" si="30"/>
        <v>13657.393843759672</v>
      </c>
      <c r="Y297" s="181">
        <f t="shared" si="31"/>
        <v>682.86969218798356</v>
      </c>
      <c r="BP297" s="33"/>
      <c r="BQ297" s="41" t="s">
        <v>2580</v>
      </c>
    </row>
    <row r="298" spans="1:69" s="3" customFormat="1" ht="67.5" x14ac:dyDescent="0.25">
      <c r="A298" s="35" t="s">
        <v>1581</v>
      </c>
      <c r="B298" s="36" t="s">
        <v>870</v>
      </c>
      <c r="C298" s="316" t="s">
        <v>871</v>
      </c>
      <c r="D298" s="316"/>
      <c r="E298" s="316"/>
      <c r="F298" s="35" t="s">
        <v>238</v>
      </c>
      <c r="G298" s="56">
        <v>0.09</v>
      </c>
      <c r="H298" s="39" t="s">
        <v>872</v>
      </c>
      <c r="I298" s="39" t="s">
        <v>873</v>
      </c>
      <c r="J298" s="39">
        <v>348.62</v>
      </c>
      <c r="K298" s="37" t="s">
        <v>42</v>
      </c>
      <c r="L298" s="39">
        <v>1544</v>
      </c>
      <c r="M298" s="39">
        <v>1101</v>
      </c>
      <c r="N298" s="40" t="s">
        <v>3247</v>
      </c>
      <c r="O298" s="39">
        <v>269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29"/>
        <v>322.02928929309564</v>
      </c>
      <c r="W298" s="159">
        <v>1.2</v>
      </c>
      <c r="X298" s="158">
        <f t="shared" si="30"/>
        <v>386.43514715171477</v>
      </c>
      <c r="Y298" s="181">
        <f t="shared" si="31"/>
        <v>4293.7238572412753</v>
      </c>
      <c r="BP298" s="33"/>
      <c r="BQ298" s="41" t="s">
        <v>871</v>
      </c>
    </row>
    <row r="299" spans="1:69" s="3" customFormat="1" ht="18.75" x14ac:dyDescent="0.25">
      <c r="A299" s="42"/>
      <c r="B299" s="43"/>
      <c r="C299" s="44" t="s">
        <v>704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P299" s="33"/>
      <c r="BQ299" s="41"/>
    </row>
    <row r="300" spans="1:69" s="3" customFormat="1" ht="18.75" x14ac:dyDescent="0.25">
      <c r="A300" s="47"/>
      <c r="B300" s="48"/>
      <c r="C300" s="48"/>
      <c r="D300" s="48"/>
      <c r="E300" s="49" t="s">
        <v>1881</v>
      </c>
      <c r="F300" s="49"/>
      <c r="G300" s="50"/>
      <c r="H300" s="51"/>
      <c r="I300" s="17"/>
      <c r="J300" s="17"/>
      <c r="K300" s="17"/>
      <c r="L300" s="52">
        <v>1089</v>
      </c>
      <c r="M300" s="53"/>
      <c r="N300" s="53"/>
      <c r="O300" s="54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P300" s="33"/>
      <c r="BQ300" s="41"/>
    </row>
    <row r="301" spans="1:69" s="3" customFormat="1" ht="18.75" x14ac:dyDescent="0.25">
      <c r="A301" s="47"/>
      <c r="B301" s="48"/>
      <c r="C301" s="48"/>
      <c r="D301" s="48"/>
      <c r="E301" s="49" t="s">
        <v>1882</v>
      </c>
      <c r="F301" s="49"/>
      <c r="G301" s="50"/>
      <c r="H301" s="51"/>
      <c r="I301" s="17"/>
      <c r="J301" s="17"/>
      <c r="K301" s="17"/>
      <c r="L301" s="52">
        <v>573</v>
      </c>
      <c r="M301" s="53"/>
      <c r="N301" s="53"/>
      <c r="O301" s="54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P301" s="33"/>
      <c r="BQ301" s="41"/>
    </row>
    <row r="302" spans="1:69" s="3" customFormat="1" ht="18.7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3206</v>
      </c>
      <c r="M302" s="53"/>
      <c r="N302" s="53"/>
      <c r="O302" s="54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</row>
    <row r="303" spans="1:69" s="3" customFormat="1" ht="67.5" x14ac:dyDescent="0.25">
      <c r="A303" s="35" t="s">
        <v>600</v>
      </c>
      <c r="B303" s="36" t="s">
        <v>1521</v>
      </c>
      <c r="C303" s="316" t="s">
        <v>3248</v>
      </c>
      <c r="D303" s="316"/>
      <c r="E303" s="316"/>
      <c r="F303" s="35" t="s">
        <v>265</v>
      </c>
      <c r="G303" s="56">
        <v>9.27</v>
      </c>
      <c r="H303" s="39">
        <v>149.41</v>
      </c>
      <c r="I303" s="39"/>
      <c r="J303" s="39">
        <v>149.41</v>
      </c>
      <c r="K303" s="37" t="s">
        <v>42</v>
      </c>
      <c r="L303" s="39">
        <v>11856</v>
      </c>
      <c r="M303" s="39"/>
      <c r="N303" s="40"/>
      <c r="O303" s="39">
        <v>11856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29"/>
        <v>14193.231426984912</v>
      </c>
      <c r="W303" s="159">
        <v>1.2</v>
      </c>
      <c r="X303" s="158">
        <f t="shared" si="30"/>
        <v>17031.877712381895</v>
      </c>
      <c r="Y303" s="181">
        <f t="shared" si="31"/>
        <v>1837.3115115838075</v>
      </c>
      <c r="BP303" s="33"/>
      <c r="BQ303" s="41" t="s">
        <v>3248</v>
      </c>
    </row>
    <row r="304" spans="1:69" s="3" customFormat="1" ht="18.75" x14ac:dyDescent="0.25">
      <c r="A304" s="42"/>
      <c r="B304" s="43"/>
      <c r="C304" s="44" t="s">
        <v>2547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6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</row>
    <row r="305" spans="1:69" s="3" customFormat="1" ht="18.75" x14ac:dyDescent="0.25">
      <c r="A305" s="313" t="s">
        <v>2548</v>
      </c>
      <c r="B305" s="314"/>
      <c r="C305" s="314"/>
      <c r="D305" s="314"/>
      <c r="E305" s="314"/>
      <c r="F305" s="314"/>
      <c r="G305" s="314"/>
      <c r="H305" s="314"/>
      <c r="I305" s="314"/>
      <c r="J305" s="314"/>
      <c r="K305" s="314"/>
      <c r="L305" s="314"/>
      <c r="M305" s="314"/>
      <c r="N305" s="314"/>
      <c r="O305" s="315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P305" s="33" t="s">
        <v>2548</v>
      </c>
      <c r="BQ305" s="41"/>
    </row>
    <row r="306" spans="1:69" s="3" customFormat="1" ht="67.5" x14ac:dyDescent="0.25">
      <c r="A306" s="35" t="s">
        <v>1586</v>
      </c>
      <c r="B306" s="36" t="s">
        <v>372</v>
      </c>
      <c r="C306" s="316" t="s">
        <v>373</v>
      </c>
      <c r="D306" s="316"/>
      <c r="E306" s="316"/>
      <c r="F306" s="35" t="s">
        <v>374</v>
      </c>
      <c r="G306" s="59">
        <v>0.34947</v>
      </c>
      <c r="H306" s="39" t="s">
        <v>1462</v>
      </c>
      <c r="I306" s="39" t="s">
        <v>376</v>
      </c>
      <c r="J306" s="39">
        <v>57.29</v>
      </c>
      <c r="K306" s="37" t="s">
        <v>42</v>
      </c>
      <c r="L306" s="39">
        <v>11264</v>
      </c>
      <c r="M306" s="39">
        <v>9154</v>
      </c>
      <c r="N306" s="40" t="s">
        <v>3249</v>
      </c>
      <c r="O306" s="39">
        <v>171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29"/>
        <v>204.71006865843626</v>
      </c>
      <c r="W306" s="159">
        <v>1.2</v>
      </c>
      <c r="X306" s="158">
        <f t="shared" si="30"/>
        <v>245.6520823901235</v>
      </c>
      <c r="Y306" s="181">
        <f t="shared" si="31"/>
        <v>702.9275256534853</v>
      </c>
      <c r="BP306" s="33"/>
      <c r="BQ306" s="41" t="s">
        <v>373</v>
      </c>
    </row>
    <row r="307" spans="1:69" s="3" customFormat="1" ht="18.75" x14ac:dyDescent="0.25">
      <c r="A307" s="42"/>
      <c r="B307" s="43"/>
      <c r="C307" s="44" t="s">
        <v>3250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6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P307" s="33"/>
      <c r="BQ307" s="41"/>
    </row>
    <row r="308" spans="1:69" s="3" customFormat="1" ht="18.75" x14ac:dyDescent="0.25">
      <c r="A308" s="47"/>
      <c r="B308" s="48"/>
      <c r="C308" s="48"/>
      <c r="D308" s="48"/>
      <c r="E308" s="49" t="s">
        <v>3251</v>
      </c>
      <c r="F308" s="49"/>
      <c r="G308" s="50"/>
      <c r="H308" s="51"/>
      <c r="I308" s="17"/>
      <c r="J308" s="17"/>
      <c r="K308" s="17"/>
      <c r="L308" s="52">
        <v>9149</v>
      </c>
      <c r="M308" s="53"/>
      <c r="N308" s="53"/>
      <c r="O308" s="54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</row>
    <row r="309" spans="1:69" s="3" customFormat="1" ht="18.75" x14ac:dyDescent="0.25">
      <c r="A309" s="47"/>
      <c r="B309" s="48"/>
      <c r="C309" s="48"/>
      <c r="D309" s="48"/>
      <c r="E309" s="49" t="s">
        <v>3252</v>
      </c>
      <c r="F309" s="49"/>
      <c r="G309" s="50"/>
      <c r="H309" s="51"/>
      <c r="I309" s="17"/>
      <c r="J309" s="17"/>
      <c r="K309" s="17"/>
      <c r="L309" s="52">
        <v>4810</v>
      </c>
      <c r="M309" s="53"/>
      <c r="N309" s="53"/>
      <c r="O309" s="54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</row>
    <row r="310" spans="1:69" s="3" customFormat="1" ht="18.75" x14ac:dyDescent="0.25">
      <c r="A310" s="47"/>
      <c r="B310" s="48"/>
      <c r="C310" s="48"/>
      <c r="D310" s="48"/>
      <c r="E310" s="49" t="s">
        <v>47</v>
      </c>
      <c r="F310" s="49"/>
      <c r="G310" s="50"/>
      <c r="H310" s="51"/>
      <c r="I310" s="17"/>
      <c r="J310" s="17"/>
      <c r="K310" s="17"/>
      <c r="L310" s="52">
        <v>25223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67.5" x14ac:dyDescent="0.25">
      <c r="A311" s="35" t="s">
        <v>611</v>
      </c>
      <c r="B311" s="36" t="s">
        <v>1467</v>
      </c>
      <c r="C311" s="316" t="s">
        <v>3253</v>
      </c>
      <c r="D311" s="316"/>
      <c r="E311" s="316"/>
      <c r="F311" s="35" t="s">
        <v>437</v>
      </c>
      <c r="G311" s="55">
        <v>36</v>
      </c>
      <c r="H311" s="39">
        <v>2307.83</v>
      </c>
      <c r="I311" s="39"/>
      <c r="J311" s="39">
        <v>2307.83</v>
      </c>
      <c r="K311" s="37" t="s">
        <v>42</v>
      </c>
      <c r="L311" s="39">
        <v>711181</v>
      </c>
      <c r="M311" s="39"/>
      <c r="N311" s="40"/>
      <c r="O311" s="39">
        <v>711181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29"/>
        <v>851379.59847120102</v>
      </c>
      <c r="W311" s="159">
        <v>1.2</v>
      </c>
      <c r="X311" s="158">
        <f t="shared" si="30"/>
        <v>1021655.5181654412</v>
      </c>
      <c r="Y311" s="181">
        <f t="shared" si="31"/>
        <v>28379.319949040033</v>
      </c>
      <c r="Z311" s="65"/>
      <c r="BP311" s="33"/>
      <c r="BQ311" s="41" t="s">
        <v>3253</v>
      </c>
    </row>
    <row r="312" spans="1:69" s="3" customFormat="1" ht="18.75" x14ac:dyDescent="0.25">
      <c r="A312" s="42"/>
      <c r="B312" s="43"/>
      <c r="C312" s="44" t="s">
        <v>3254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6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67.5" x14ac:dyDescent="0.25">
      <c r="A313" s="35" t="s">
        <v>619</v>
      </c>
      <c r="B313" s="36" t="s">
        <v>1599</v>
      </c>
      <c r="C313" s="316" t="s">
        <v>3255</v>
      </c>
      <c r="D313" s="316"/>
      <c r="E313" s="316"/>
      <c r="F313" s="35" t="s">
        <v>437</v>
      </c>
      <c r="G313" s="55">
        <v>2</v>
      </c>
      <c r="H313" s="39">
        <v>1156.1300000000001</v>
      </c>
      <c r="I313" s="39"/>
      <c r="J313" s="39">
        <v>1156.1300000000001</v>
      </c>
      <c r="K313" s="37" t="s">
        <v>42</v>
      </c>
      <c r="L313" s="39">
        <v>19793</v>
      </c>
      <c r="M313" s="39"/>
      <c r="N313" s="40"/>
      <c r="O313" s="39">
        <v>19793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29"/>
        <v>23694.891163487893</v>
      </c>
      <c r="W313" s="159">
        <v>1.2</v>
      </c>
      <c r="X313" s="158">
        <f t="shared" si="30"/>
        <v>28433.86939618547</v>
      </c>
      <c r="Y313" s="181">
        <f t="shared" si="31"/>
        <v>14216.934698092735</v>
      </c>
      <c r="Z313" s="65"/>
      <c r="BP313" s="33"/>
      <c r="BQ313" s="41" t="s">
        <v>3255</v>
      </c>
    </row>
    <row r="314" spans="1:69" s="3" customFormat="1" ht="67.5" x14ac:dyDescent="0.25">
      <c r="A314" s="35" t="s">
        <v>623</v>
      </c>
      <c r="B314" s="36" t="s">
        <v>1467</v>
      </c>
      <c r="C314" s="316" t="s">
        <v>3256</v>
      </c>
      <c r="D314" s="316"/>
      <c r="E314" s="316"/>
      <c r="F314" s="35" t="s">
        <v>437</v>
      </c>
      <c r="G314" s="55">
        <v>5</v>
      </c>
      <c r="H314" s="39">
        <v>2602.9899999999998</v>
      </c>
      <c r="I314" s="39"/>
      <c r="J314" s="39">
        <v>2602.9899999999998</v>
      </c>
      <c r="K314" s="37" t="s">
        <v>42</v>
      </c>
      <c r="L314" s="39">
        <v>111408</v>
      </c>
      <c r="M314" s="39"/>
      <c r="N314" s="40"/>
      <c r="O314" s="39">
        <v>111408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29"/>
        <v>133370.40543332786</v>
      </c>
      <c r="W314" s="159">
        <v>1.2</v>
      </c>
      <c r="X314" s="158">
        <f t="shared" si="30"/>
        <v>160044.48651999343</v>
      </c>
      <c r="Y314" s="181">
        <f t="shared" si="31"/>
        <v>32008.897303998685</v>
      </c>
      <c r="Z314" s="65"/>
      <c r="BP314" s="33"/>
      <c r="BQ314" s="41" t="s">
        <v>3256</v>
      </c>
    </row>
    <row r="315" spans="1:69" s="3" customFormat="1" ht="67.5" x14ac:dyDescent="0.25">
      <c r="A315" s="35" t="s">
        <v>627</v>
      </c>
      <c r="B315" s="36" t="s">
        <v>1467</v>
      </c>
      <c r="C315" s="316" t="s">
        <v>2561</v>
      </c>
      <c r="D315" s="316"/>
      <c r="E315" s="316"/>
      <c r="F315" s="35" t="s">
        <v>437</v>
      </c>
      <c r="G315" s="55">
        <v>91</v>
      </c>
      <c r="H315" s="39">
        <v>116.71</v>
      </c>
      <c r="I315" s="39"/>
      <c r="J315" s="39">
        <v>116.71</v>
      </c>
      <c r="K315" s="37" t="s">
        <v>42</v>
      </c>
      <c r="L315" s="39">
        <v>90912</v>
      </c>
      <c r="M315" s="39"/>
      <c r="N315" s="40"/>
      <c r="O315" s="39">
        <v>90912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29"/>
        <v>108833.92843202199</v>
      </c>
      <c r="W315" s="159">
        <v>1.2</v>
      </c>
      <c r="X315" s="158">
        <f t="shared" si="30"/>
        <v>130600.71411842637</v>
      </c>
      <c r="Y315" s="181">
        <f t="shared" si="31"/>
        <v>1435.17268262007</v>
      </c>
      <c r="Z315" s="62"/>
      <c r="BP315" s="33"/>
      <c r="BQ315" s="41" t="s">
        <v>2561</v>
      </c>
    </row>
    <row r="316" spans="1:69" s="3" customFormat="1" ht="67.5" x14ac:dyDescent="0.25">
      <c r="A316" s="35" t="s">
        <v>629</v>
      </c>
      <c r="B316" s="36" t="s">
        <v>3223</v>
      </c>
      <c r="C316" s="316" t="s">
        <v>3224</v>
      </c>
      <c r="D316" s="316"/>
      <c r="E316" s="316"/>
      <c r="F316" s="35" t="s">
        <v>437</v>
      </c>
      <c r="G316" s="55">
        <v>100</v>
      </c>
      <c r="H316" s="39">
        <v>52.35</v>
      </c>
      <c r="I316" s="39"/>
      <c r="J316" s="39">
        <v>52.35</v>
      </c>
      <c r="K316" s="37" t="s">
        <v>42</v>
      </c>
      <c r="L316" s="39">
        <v>44812</v>
      </c>
      <c r="M316" s="39"/>
      <c r="N316" s="40"/>
      <c r="O316" s="39">
        <v>44812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29"/>
        <v>53646.009337554649</v>
      </c>
      <c r="W316" s="159">
        <v>1.2</v>
      </c>
      <c r="X316" s="158">
        <f t="shared" si="30"/>
        <v>64375.211205065578</v>
      </c>
      <c r="Y316" s="181">
        <f t="shared" si="31"/>
        <v>643.7521120506558</v>
      </c>
      <c r="Z316" s="133"/>
      <c r="BP316" s="33"/>
      <c r="BQ316" s="41" t="s">
        <v>3224</v>
      </c>
    </row>
    <row r="317" spans="1:69" s="3" customFormat="1" ht="67.5" x14ac:dyDescent="0.25">
      <c r="A317" s="35" t="s">
        <v>633</v>
      </c>
      <c r="B317" s="36" t="s">
        <v>418</v>
      </c>
      <c r="C317" s="316" t="s">
        <v>419</v>
      </c>
      <c r="D317" s="316"/>
      <c r="E317" s="316"/>
      <c r="F317" s="35" t="s">
        <v>174</v>
      </c>
      <c r="G317" s="38">
        <v>0.2</v>
      </c>
      <c r="H317" s="39" t="s">
        <v>420</v>
      </c>
      <c r="I317" s="39" t="s">
        <v>421</v>
      </c>
      <c r="J317" s="39">
        <v>77.400000000000006</v>
      </c>
      <c r="K317" s="37" t="s">
        <v>42</v>
      </c>
      <c r="L317" s="39">
        <v>2671</v>
      </c>
      <c r="M317" s="39">
        <v>2147</v>
      </c>
      <c r="N317" s="40" t="s">
        <v>3257</v>
      </c>
      <c r="O317" s="39">
        <v>133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29"/>
        <v>159.21894228989487</v>
      </c>
      <c r="W317" s="159">
        <v>1.2</v>
      </c>
      <c r="X317" s="158">
        <f t="shared" si="30"/>
        <v>191.06273074787384</v>
      </c>
      <c r="Y317" s="181">
        <f t="shared" si="31"/>
        <v>955.31365373936922</v>
      </c>
      <c r="Z317" s="136"/>
      <c r="BP317" s="33"/>
      <c r="BQ317" s="41" t="s">
        <v>419</v>
      </c>
    </row>
    <row r="318" spans="1:69" s="3" customFormat="1" ht="18.75" x14ac:dyDescent="0.25">
      <c r="A318" s="42"/>
      <c r="B318" s="43"/>
      <c r="C318" s="44" t="s">
        <v>1310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P318" s="33"/>
      <c r="BQ318" s="41"/>
    </row>
    <row r="319" spans="1:69" s="3" customFormat="1" ht="18.75" x14ac:dyDescent="0.25">
      <c r="A319" s="47"/>
      <c r="B319" s="48"/>
      <c r="C319" s="48"/>
      <c r="D319" s="48"/>
      <c r="E319" s="49" t="s">
        <v>3258</v>
      </c>
      <c r="F319" s="49"/>
      <c r="G319" s="50"/>
      <c r="H319" s="51"/>
      <c r="I319" s="17"/>
      <c r="J319" s="17"/>
      <c r="K319" s="17"/>
      <c r="L319" s="52">
        <v>2084</v>
      </c>
      <c r="M319" s="53"/>
      <c r="N319" s="53"/>
      <c r="O319" s="5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3259</v>
      </c>
      <c r="F320" s="49"/>
      <c r="G320" s="50"/>
      <c r="H320" s="51"/>
      <c r="I320" s="17"/>
      <c r="J320" s="17"/>
      <c r="K320" s="17"/>
      <c r="L320" s="52">
        <v>1095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5850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67.5" x14ac:dyDescent="0.25">
      <c r="A322" s="35" t="s">
        <v>636</v>
      </c>
      <c r="B322" s="36" t="s">
        <v>2566</v>
      </c>
      <c r="C322" s="316" t="s">
        <v>1639</v>
      </c>
      <c r="D322" s="316"/>
      <c r="E322" s="316"/>
      <c r="F322" s="35" t="s">
        <v>437</v>
      </c>
      <c r="G322" s="55">
        <v>20</v>
      </c>
      <c r="H322" s="39">
        <v>427.05</v>
      </c>
      <c r="I322" s="39"/>
      <c r="J322" s="39">
        <v>427.05</v>
      </c>
      <c r="K322" s="37" t="s">
        <v>42</v>
      </c>
      <c r="L322" s="39">
        <v>73111</v>
      </c>
      <c r="M322" s="39"/>
      <c r="N322" s="40"/>
      <c r="O322" s="39">
        <v>73111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29"/>
        <v>87523.72999816919</v>
      </c>
      <c r="W322" s="159">
        <v>1.2</v>
      </c>
      <c r="X322" s="158">
        <f t="shared" si="30"/>
        <v>105028.47599780302</v>
      </c>
      <c r="Y322" s="181">
        <f t="shared" si="31"/>
        <v>5251.4237998901508</v>
      </c>
      <c r="Z322" s="1"/>
      <c r="BP322" s="33"/>
      <c r="BQ322" s="41" t="s">
        <v>1639</v>
      </c>
    </row>
    <row r="323" spans="1:69" s="3" customFormat="1" ht="67.5" x14ac:dyDescent="0.25">
      <c r="A323" s="35" t="s">
        <v>641</v>
      </c>
      <c r="B323" s="36" t="s">
        <v>418</v>
      </c>
      <c r="C323" s="316" t="s">
        <v>419</v>
      </c>
      <c r="D323" s="316"/>
      <c r="E323" s="316"/>
      <c r="F323" s="35" t="s">
        <v>174</v>
      </c>
      <c r="G323" s="38">
        <v>0.7</v>
      </c>
      <c r="H323" s="39" t="s">
        <v>420</v>
      </c>
      <c r="I323" s="39" t="s">
        <v>421</v>
      </c>
      <c r="J323" s="39">
        <v>77.400000000000006</v>
      </c>
      <c r="K323" s="37" t="s">
        <v>42</v>
      </c>
      <c r="L323" s="39">
        <v>9349</v>
      </c>
      <c r="M323" s="39">
        <v>7516</v>
      </c>
      <c r="N323" s="40" t="s">
        <v>3260</v>
      </c>
      <c r="O323" s="39">
        <v>464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29"/>
        <v>555.47059565797906</v>
      </c>
      <c r="W323" s="159">
        <v>1.2</v>
      </c>
      <c r="X323" s="158">
        <f t="shared" si="30"/>
        <v>666.56471478957485</v>
      </c>
      <c r="Y323" s="181">
        <f t="shared" si="31"/>
        <v>952.23530684224988</v>
      </c>
      <c r="Z323" s="1"/>
      <c r="BP323" s="33"/>
      <c r="BQ323" s="41" t="s">
        <v>419</v>
      </c>
    </row>
    <row r="324" spans="1:69" s="3" customFormat="1" ht="18.75" x14ac:dyDescent="0.25">
      <c r="A324" s="42"/>
      <c r="B324" s="43"/>
      <c r="C324" s="44" t="s">
        <v>1518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P324" s="33"/>
      <c r="BQ324" s="41"/>
    </row>
    <row r="325" spans="1:69" s="3" customFormat="1" ht="18.75" x14ac:dyDescent="0.25">
      <c r="A325" s="47"/>
      <c r="B325" s="48"/>
      <c r="C325" s="48"/>
      <c r="D325" s="48"/>
      <c r="E325" s="49" t="s">
        <v>3261</v>
      </c>
      <c r="F325" s="49"/>
      <c r="G325" s="50"/>
      <c r="H325" s="51"/>
      <c r="I325" s="17"/>
      <c r="J325" s="17"/>
      <c r="K325" s="17"/>
      <c r="L325" s="52">
        <v>7295</v>
      </c>
      <c r="M325" s="53"/>
      <c r="N325" s="53"/>
      <c r="O325" s="54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P325" s="33"/>
      <c r="BQ325" s="41"/>
    </row>
    <row r="326" spans="1:69" s="3" customFormat="1" ht="18.75" x14ac:dyDescent="0.25">
      <c r="A326" s="47"/>
      <c r="B326" s="48"/>
      <c r="C326" s="48"/>
      <c r="D326" s="48"/>
      <c r="E326" s="49" t="s">
        <v>3262</v>
      </c>
      <c r="F326" s="49"/>
      <c r="G326" s="50"/>
      <c r="H326" s="51"/>
      <c r="I326" s="17"/>
      <c r="J326" s="17"/>
      <c r="K326" s="17"/>
      <c r="L326" s="52">
        <v>3836</v>
      </c>
      <c r="M326" s="53"/>
      <c r="N326" s="53"/>
      <c r="O326" s="54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P326" s="33"/>
      <c r="BQ326" s="41"/>
    </row>
    <row r="327" spans="1:69" s="3" customFormat="1" ht="18.75" x14ac:dyDescent="0.25">
      <c r="A327" s="47"/>
      <c r="B327" s="48"/>
      <c r="C327" s="48"/>
      <c r="D327" s="48"/>
      <c r="E327" s="49" t="s">
        <v>47</v>
      </c>
      <c r="F327" s="49"/>
      <c r="G327" s="50"/>
      <c r="H327" s="51"/>
      <c r="I327" s="17"/>
      <c r="J327" s="17"/>
      <c r="K327" s="17"/>
      <c r="L327" s="52">
        <v>20480</v>
      </c>
      <c r="M327" s="53"/>
      <c r="N327" s="53"/>
      <c r="O327" s="54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P327" s="33"/>
      <c r="BQ327" s="41"/>
    </row>
    <row r="328" spans="1:69" s="3" customFormat="1" ht="67.5" x14ac:dyDescent="0.25">
      <c r="A328" s="35" t="s">
        <v>644</v>
      </c>
      <c r="B328" s="36" t="s">
        <v>1500</v>
      </c>
      <c r="C328" s="316" t="s">
        <v>1502</v>
      </c>
      <c r="D328" s="316"/>
      <c r="E328" s="316"/>
      <c r="F328" s="35" t="s">
        <v>437</v>
      </c>
      <c r="G328" s="55">
        <v>70</v>
      </c>
      <c r="H328" s="39">
        <v>213.26</v>
      </c>
      <c r="I328" s="39"/>
      <c r="J328" s="39">
        <v>213.26</v>
      </c>
      <c r="K328" s="37" t="s">
        <v>42</v>
      </c>
      <c r="L328" s="39">
        <v>127785</v>
      </c>
      <c r="M328" s="39"/>
      <c r="N328" s="40"/>
      <c r="O328" s="39">
        <v>127785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29"/>
        <v>152975.88376326481</v>
      </c>
      <c r="W328" s="159">
        <v>1.2</v>
      </c>
      <c r="X328" s="158">
        <f t="shared" si="30"/>
        <v>183571.06051591775</v>
      </c>
      <c r="Y328" s="181">
        <f t="shared" si="31"/>
        <v>2622.4437216559677</v>
      </c>
      <c r="Z328" s="1"/>
      <c r="BP328" s="33"/>
      <c r="BQ328" s="41" t="s">
        <v>1502</v>
      </c>
    </row>
    <row r="329" spans="1:69" s="3" customFormat="1" ht="67.5" x14ac:dyDescent="0.25">
      <c r="A329" s="35" t="s">
        <v>647</v>
      </c>
      <c r="B329" s="36" t="s">
        <v>1503</v>
      </c>
      <c r="C329" s="316" t="s">
        <v>2520</v>
      </c>
      <c r="D329" s="316"/>
      <c r="E329" s="316"/>
      <c r="F329" s="35" t="s">
        <v>437</v>
      </c>
      <c r="G329" s="55">
        <v>280</v>
      </c>
      <c r="H329" s="39">
        <v>213.89</v>
      </c>
      <c r="I329" s="39"/>
      <c r="J329" s="39">
        <v>213.89</v>
      </c>
      <c r="K329" s="37" t="s">
        <v>42</v>
      </c>
      <c r="L329" s="39">
        <v>512652</v>
      </c>
      <c r="M329" s="39"/>
      <c r="N329" s="40"/>
      <c r="O329" s="39">
        <v>512652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>
        <f t="shared" si="29"/>
        <v>613713.6030285653</v>
      </c>
      <c r="W329" s="159">
        <v>1.2</v>
      </c>
      <c r="X329" s="158">
        <f t="shared" si="30"/>
        <v>736456.32363427838</v>
      </c>
      <c r="Y329" s="181">
        <f t="shared" si="31"/>
        <v>2630.2011558367085</v>
      </c>
      <c r="Z329" s="1"/>
      <c r="BP329" s="33"/>
      <c r="BQ329" s="41" t="s">
        <v>2520</v>
      </c>
    </row>
    <row r="330" spans="1:69" s="3" customFormat="1" ht="67.5" x14ac:dyDescent="0.25">
      <c r="A330" s="35" t="s">
        <v>652</v>
      </c>
      <c r="B330" s="36" t="s">
        <v>3263</v>
      </c>
      <c r="C330" s="316" t="s">
        <v>2568</v>
      </c>
      <c r="D330" s="316"/>
      <c r="E330" s="316"/>
      <c r="F330" s="35" t="s">
        <v>437</v>
      </c>
      <c r="G330" s="55">
        <v>15</v>
      </c>
      <c r="H330" s="39">
        <v>1575.3</v>
      </c>
      <c r="I330" s="39"/>
      <c r="J330" s="39">
        <v>1575.3</v>
      </c>
      <c r="K330" s="37" t="s">
        <v>42</v>
      </c>
      <c r="L330" s="39">
        <v>202269</v>
      </c>
      <c r="M330" s="39"/>
      <c r="N330" s="40"/>
      <c r="O330" s="39">
        <v>202269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154">
        <v>1.03</v>
      </c>
      <c r="V330" s="172">
        <f t="shared" si="29"/>
        <v>242143.27998522366</v>
      </c>
      <c r="W330" s="159">
        <v>1.2</v>
      </c>
      <c r="X330" s="158">
        <f t="shared" si="30"/>
        <v>290571.93598226836</v>
      </c>
      <c r="Y330" s="181">
        <f t="shared" si="31"/>
        <v>19371.46239881789</v>
      </c>
      <c r="Z330" s="1"/>
      <c r="BP330" s="33"/>
      <c r="BQ330" s="41" t="s">
        <v>2568</v>
      </c>
    </row>
    <row r="331" spans="1:69" s="3" customFormat="1" ht="67.5" x14ac:dyDescent="0.25">
      <c r="A331" s="35" t="s">
        <v>660</v>
      </c>
      <c r="B331" s="36" t="s">
        <v>1632</v>
      </c>
      <c r="C331" s="316" t="s">
        <v>3264</v>
      </c>
      <c r="D331" s="316"/>
      <c r="E331" s="316"/>
      <c r="F331" s="35" t="s">
        <v>437</v>
      </c>
      <c r="G331" s="55">
        <v>10</v>
      </c>
      <c r="H331" s="39">
        <v>868.06</v>
      </c>
      <c r="I331" s="39"/>
      <c r="J331" s="39">
        <v>868.06</v>
      </c>
      <c r="K331" s="37" t="s">
        <v>42</v>
      </c>
      <c r="L331" s="39">
        <v>74306</v>
      </c>
      <c r="M331" s="39"/>
      <c r="N331" s="40"/>
      <c r="O331" s="39">
        <v>74306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29"/>
        <v>88954.306208969385</v>
      </c>
      <c r="W331" s="159">
        <v>1.2</v>
      </c>
      <c r="X331" s="158">
        <f t="shared" si="30"/>
        <v>106745.16745076326</v>
      </c>
      <c r="Y331" s="181">
        <f t="shared" si="31"/>
        <v>10674.516745076326</v>
      </c>
      <c r="Z331" s="1"/>
      <c r="BP331" s="33"/>
      <c r="BQ331" s="41" t="s">
        <v>3264</v>
      </c>
    </row>
    <row r="332" spans="1:69" s="3" customFormat="1" ht="67.5" x14ac:dyDescent="0.25">
      <c r="A332" s="35" t="s">
        <v>662</v>
      </c>
      <c r="B332" s="36" t="s">
        <v>534</v>
      </c>
      <c r="C332" s="316" t="s">
        <v>535</v>
      </c>
      <c r="D332" s="316"/>
      <c r="E332" s="316"/>
      <c r="F332" s="35" t="s">
        <v>174</v>
      </c>
      <c r="G332" s="56">
        <v>2.35</v>
      </c>
      <c r="H332" s="39" t="s">
        <v>536</v>
      </c>
      <c r="I332" s="39" t="s">
        <v>58</v>
      </c>
      <c r="J332" s="39">
        <v>2.4700000000000002</v>
      </c>
      <c r="K332" s="37" t="s">
        <v>42</v>
      </c>
      <c r="L332" s="39">
        <v>2309</v>
      </c>
      <c r="M332" s="39">
        <v>2177</v>
      </c>
      <c r="N332" s="40" t="s">
        <v>3265</v>
      </c>
      <c r="O332" s="39">
        <v>49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29"/>
        <v>58.659610317329694</v>
      </c>
      <c r="W332" s="159">
        <v>1.2</v>
      </c>
      <c r="X332" s="158">
        <f t="shared" si="30"/>
        <v>70.391532380795624</v>
      </c>
      <c r="Y332" s="181">
        <f t="shared" si="31"/>
        <v>29.953843566296008</v>
      </c>
      <c r="Z332" s="1"/>
      <c r="BP332" s="33"/>
      <c r="BQ332" s="41" t="s">
        <v>535</v>
      </c>
    </row>
    <row r="333" spans="1:69" s="3" customFormat="1" ht="18.75" x14ac:dyDescent="0.25">
      <c r="A333" s="42"/>
      <c r="B333" s="43"/>
      <c r="C333" s="44" t="s">
        <v>3266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P333" s="33"/>
      <c r="BQ333" s="41"/>
    </row>
    <row r="334" spans="1:69" s="3" customFormat="1" ht="18.75" x14ac:dyDescent="0.25">
      <c r="A334" s="47"/>
      <c r="B334" s="48"/>
      <c r="C334" s="48"/>
      <c r="D334" s="48"/>
      <c r="E334" s="49" t="s">
        <v>3267</v>
      </c>
      <c r="F334" s="49"/>
      <c r="G334" s="50"/>
      <c r="H334" s="51"/>
      <c r="I334" s="17"/>
      <c r="J334" s="17"/>
      <c r="K334" s="17"/>
      <c r="L334" s="52">
        <v>2126</v>
      </c>
      <c r="M334" s="53"/>
      <c r="N334" s="53"/>
      <c r="O334" s="54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P334" s="33"/>
      <c r="BQ334" s="41"/>
    </row>
    <row r="335" spans="1:69" s="3" customFormat="1" ht="18.75" x14ac:dyDescent="0.25">
      <c r="A335" s="47"/>
      <c r="B335" s="48"/>
      <c r="C335" s="48"/>
      <c r="D335" s="48"/>
      <c r="E335" s="49" t="s">
        <v>3268</v>
      </c>
      <c r="F335" s="49"/>
      <c r="G335" s="50"/>
      <c r="H335" s="51"/>
      <c r="I335" s="17"/>
      <c r="J335" s="17"/>
      <c r="K335" s="17"/>
      <c r="L335" s="52">
        <v>1118</v>
      </c>
      <c r="M335" s="53"/>
      <c r="N335" s="53"/>
      <c r="O335" s="54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</row>
    <row r="336" spans="1:69" s="3" customFormat="1" ht="18.75" x14ac:dyDescent="0.25">
      <c r="A336" s="47"/>
      <c r="B336" s="48"/>
      <c r="C336" s="48"/>
      <c r="D336" s="48"/>
      <c r="E336" s="49" t="s">
        <v>47</v>
      </c>
      <c r="F336" s="49"/>
      <c r="G336" s="50"/>
      <c r="H336" s="51"/>
      <c r="I336" s="17"/>
      <c r="J336" s="17"/>
      <c r="K336" s="17"/>
      <c r="L336" s="52">
        <v>5553</v>
      </c>
      <c r="M336" s="53"/>
      <c r="N336" s="53"/>
      <c r="O336" s="54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41"/>
    </row>
    <row r="337" spans="1:69" s="3" customFormat="1" ht="67.5" x14ac:dyDescent="0.25">
      <c r="A337" s="35" t="s">
        <v>669</v>
      </c>
      <c r="B337" s="36" t="s">
        <v>1481</v>
      </c>
      <c r="C337" s="316" t="s">
        <v>3230</v>
      </c>
      <c r="D337" s="316"/>
      <c r="E337" s="316"/>
      <c r="F337" s="35" t="s">
        <v>437</v>
      </c>
      <c r="G337" s="55">
        <v>30</v>
      </c>
      <c r="H337" s="39">
        <v>1019.28</v>
      </c>
      <c r="I337" s="39"/>
      <c r="J337" s="39">
        <v>1019.28</v>
      </c>
      <c r="K337" s="37" t="s">
        <v>42</v>
      </c>
      <c r="L337" s="39">
        <v>261751</v>
      </c>
      <c r="M337" s="39"/>
      <c r="N337" s="40"/>
      <c r="O337" s="39">
        <v>261751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29"/>
        <v>313351.25837084407</v>
      </c>
      <c r="W337" s="159">
        <v>1.2</v>
      </c>
      <c r="X337" s="158">
        <f t="shared" si="30"/>
        <v>376021.51004501287</v>
      </c>
      <c r="Y337" s="181">
        <f t="shared" si="31"/>
        <v>12534.050334833762</v>
      </c>
      <c r="Z337" s="1"/>
      <c r="BP337" s="33"/>
      <c r="BQ337" s="41" t="s">
        <v>3230</v>
      </c>
    </row>
    <row r="338" spans="1:69" s="3" customFormat="1" ht="67.5" x14ac:dyDescent="0.25">
      <c r="A338" s="35" t="s">
        <v>671</v>
      </c>
      <c r="B338" s="36" t="s">
        <v>1481</v>
      </c>
      <c r="C338" s="316" t="s">
        <v>2573</v>
      </c>
      <c r="D338" s="316"/>
      <c r="E338" s="316"/>
      <c r="F338" s="35" t="s">
        <v>437</v>
      </c>
      <c r="G338" s="55">
        <v>170</v>
      </c>
      <c r="H338" s="39">
        <v>781.62</v>
      </c>
      <c r="I338" s="39"/>
      <c r="J338" s="39">
        <v>781.62</v>
      </c>
      <c r="K338" s="37" t="s">
        <v>42</v>
      </c>
      <c r="L338" s="39">
        <v>1137413</v>
      </c>
      <c r="M338" s="39"/>
      <c r="N338" s="40"/>
      <c r="O338" s="39">
        <v>1137413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29"/>
        <v>1361636.8030584676</v>
      </c>
      <c r="W338" s="159">
        <v>1.2</v>
      </c>
      <c r="X338" s="158">
        <f t="shared" si="30"/>
        <v>1633964.163670161</v>
      </c>
      <c r="Y338" s="181">
        <f t="shared" si="31"/>
        <v>9611.5539039421237</v>
      </c>
      <c r="Z338" s="1"/>
      <c r="BP338" s="33"/>
      <c r="BQ338" s="41" t="s">
        <v>2573</v>
      </c>
    </row>
    <row r="339" spans="1:69" s="3" customFormat="1" ht="67.5" x14ac:dyDescent="0.25">
      <c r="A339" s="35" t="s">
        <v>674</v>
      </c>
      <c r="B339" s="36" t="s">
        <v>1481</v>
      </c>
      <c r="C339" s="316" t="s">
        <v>2521</v>
      </c>
      <c r="D339" s="316"/>
      <c r="E339" s="316"/>
      <c r="F339" s="35" t="s">
        <v>437</v>
      </c>
      <c r="G339" s="55">
        <v>35</v>
      </c>
      <c r="H339" s="39">
        <v>372.35</v>
      </c>
      <c r="I339" s="39"/>
      <c r="J339" s="39">
        <v>372.35</v>
      </c>
      <c r="K339" s="37" t="s">
        <v>42</v>
      </c>
      <c r="L339" s="39">
        <v>111556</v>
      </c>
      <c r="M339" s="39"/>
      <c r="N339" s="40"/>
      <c r="O339" s="39">
        <v>111556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29"/>
        <v>133547.5813991843</v>
      </c>
      <c r="W339" s="159">
        <v>1.2</v>
      </c>
      <c r="X339" s="158">
        <f t="shared" si="30"/>
        <v>160257.09767902116</v>
      </c>
      <c r="Y339" s="181">
        <f t="shared" si="31"/>
        <v>4578.7742194006041</v>
      </c>
      <c r="Z339" s="1"/>
      <c r="BP339" s="33"/>
      <c r="BQ339" s="41" t="s">
        <v>2521</v>
      </c>
    </row>
    <row r="340" spans="1:69" s="3" customFormat="1" ht="67.5" x14ac:dyDescent="0.25">
      <c r="A340" s="35" t="s">
        <v>683</v>
      </c>
      <c r="B340" s="36" t="s">
        <v>3231</v>
      </c>
      <c r="C340" s="316" t="s">
        <v>1643</v>
      </c>
      <c r="D340" s="316"/>
      <c r="E340" s="316"/>
      <c r="F340" s="35" t="s">
        <v>437</v>
      </c>
      <c r="G340" s="55">
        <v>650</v>
      </c>
      <c r="H340" s="39">
        <v>8.49</v>
      </c>
      <c r="I340" s="39"/>
      <c r="J340" s="39">
        <v>8.49</v>
      </c>
      <c r="K340" s="37" t="s">
        <v>42</v>
      </c>
      <c r="L340" s="39">
        <v>47238</v>
      </c>
      <c r="M340" s="39"/>
      <c r="N340" s="40"/>
      <c r="O340" s="39">
        <v>47238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29"/>
        <v>56550.258615714687</v>
      </c>
      <c r="W340" s="159">
        <v>1.2</v>
      </c>
      <c r="X340" s="158">
        <f t="shared" si="30"/>
        <v>67860.310338857627</v>
      </c>
      <c r="Y340" s="181">
        <f t="shared" si="31"/>
        <v>104.40047744439634</v>
      </c>
      <c r="Z340" s="1"/>
      <c r="BP340" s="33"/>
      <c r="BQ340" s="41" t="s">
        <v>1643</v>
      </c>
    </row>
    <row r="341" spans="1:69" s="3" customFormat="1" ht="67.5" x14ac:dyDescent="0.25">
      <c r="A341" s="35" t="s">
        <v>685</v>
      </c>
      <c r="B341" s="36" t="s">
        <v>3232</v>
      </c>
      <c r="C341" s="316" t="s">
        <v>1583</v>
      </c>
      <c r="D341" s="316"/>
      <c r="E341" s="316"/>
      <c r="F341" s="35" t="s">
        <v>437</v>
      </c>
      <c r="G341" s="55">
        <v>10</v>
      </c>
      <c r="H341" s="39">
        <v>723.02</v>
      </c>
      <c r="I341" s="39"/>
      <c r="J341" s="39">
        <v>723.02</v>
      </c>
      <c r="K341" s="37" t="s">
        <v>42</v>
      </c>
      <c r="L341" s="39">
        <v>61891</v>
      </c>
      <c r="M341" s="39"/>
      <c r="N341" s="40"/>
      <c r="O341" s="39">
        <v>61891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29"/>
        <v>74091.876370405138</v>
      </c>
      <c r="W341" s="159">
        <v>1.2</v>
      </c>
      <c r="X341" s="158">
        <f t="shared" si="30"/>
        <v>88910.251644486169</v>
      </c>
      <c r="Y341" s="181">
        <f t="shared" si="31"/>
        <v>8891.0251644486161</v>
      </c>
      <c r="Z341" s="1"/>
      <c r="BP341" s="33"/>
      <c r="BQ341" s="41" t="s">
        <v>1583</v>
      </c>
    </row>
    <row r="342" spans="1:69" s="3" customFormat="1" ht="67.5" x14ac:dyDescent="0.25">
      <c r="A342" s="35" t="s">
        <v>688</v>
      </c>
      <c r="B342" s="36" t="s">
        <v>1582</v>
      </c>
      <c r="C342" s="316" t="s">
        <v>1585</v>
      </c>
      <c r="D342" s="316"/>
      <c r="E342" s="316"/>
      <c r="F342" s="35" t="s">
        <v>437</v>
      </c>
      <c r="G342" s="55">
        <v>20</v>
      </c>
      <c r="H342" s="39">
        <v>198.9</v>
      </c>
      <c r="I342" s="39"/>
      <c r="J342" s="39">
        <v>198.9</v>
      </c>
      <c r="K342" s="37" t="s">
        <v>42</v>
      </c>
      <c r="L342" s="39">
        <v>34052</v>
      </c>
      <c r="M342" s="39"/>
      <c r="N342" s="40"/>
      <c r="O342" s="39">
        <v>34052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29"/>
        <v>40764.837765830831</v>
      </c>
      <c r="W342" s="159">
        <v>1.2</v>
      </c>
      <c r="X342" s="158">
        <f t="shared" si="30"/>
        <v>48917.805318996994</v>
      </c>
      <c r="Y342" s="181">
        <f t="shared" si="31"/>
        <v>2445.8902659498499</v>
      </c>
      <c r="Z342" s="1"/>
      <c r="BP342" s="33"/>
      <c r="BQ342" s="41" t="s">
        <v>1585</v>
      </c>
    </row>
    <row r="343" spans="1:69" s="3" customFormat="1" ht="67.5" x14ac:dyDescent="0.25">
      <c r="A343" s="35" t="s">
        <v>690</v>
      </c>
      <c r="B343" s="36" t="s">
        <v>1582</v>
      </c>
      <c r="C343" s="316" t="s">
        <v>2574</v>
      </c>
      <c r="D343" s="316"/>
      <c r="E343" s="316"/>
      <c r="F343" s="35" t="s">
        <v>437</v>
      </c>
      <c r="G343" s="55">
        <v>15</v>
      </c>
      <c r="H343" s="39">
        <v>70.91</v>
      </c>
      <c r="I343" s="39"/>
      <c r="J343" s="39">
        <v>70.91</v>
      </c>
      <c r="K343" s="37" t="s">
        <v>42</v>
      </c>
      <c r="L343" s="39">
        <v>9105</v>
      </c>
      <c r="M343" s="39"/>
      <c r="N343" s="40"/>
      <c r="O343" s="39">
        <v>9105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29"/>
        <v>10899.913304883405</v>
      </c>
      <c r="W343" s="159">
        <v>1.2</v>
      </c>
      <c r="X343" s="158">
        <f t="shared" si="30"/>
        <v>13079.895965860085</v>
      </c>
      <c r="Y343" s="181">
        <f t="shared" si="31"/>
        <v>871.99306439067232</v>
      </c>
      <c r="Z343" s="1"/>
      <c r="BP343" s="33"/>
      <c r="BQ343" s="41" t="s">
        <v>2574</v>
      </c>
    </row>
    <row r="344" spans="1:69" s="3" customFormat="1" ht="67.5" x14ac:dyDescent="0.25">
      <c r="A344" s="35" t="s">
        <v>695</v>
      </c>
      <c r="B344" s="36" t="s">
        <v>418</v>
      </c>
      <c r="C344" s="316" t="s">
        <v>419</v>
      </c>
      <c r="D344" s="316"/>
      <c r="E344" s="316"/>
      <c r="F344" s="35" t="s">
        <v>174</v>
      </c>
      <c r="G344" s="56">
        <v>0.15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2003</v>
      </c>
      <c r="M344" s="39">
        <v>1611</v>
      </c>
      <c r="N344" s="40" t="s">
        <v>3269</v>
      </c>
      <c r="O344" s="39">
        <v>99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29"/>
        <v>118.51635553909469</v>
      </c>
      <c r="W344" s="159">
        <v>1.2</v>
      </c>
      <c r="X344" s="158">
        <f t="shared" si="30"/>
        <v>142.21962664691361</v>
      </c>
      <c r="Y344" s="181">
        <f t="shared" si="31"/>
        <v>948.1308443127574</v>
      </c>
      <c r="Z344" s="1"/>
      <c r="BP344" s="33"/>
      <c r="BQ344" s="41" t="s">
        <v>419</v>
      </c>
    </row>
    <row r="345" spans="1:69" s="3" customFormat="1" ht="18.75" x14ac:dyDescent="0.25">
      <c r="A345" s="42"/>
      <c r="B345" s="43"/>
      <c r="C345" s="44" t="s">
        <v>86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</row>
    <row r="346" spans="1:69" s="3" customFormat="1" ht="18.75" x14ac:dyDescent="0.25">
      <c r="A346" s="47"/>
      <c r="B346" s="48"/>
      <c r="C346" s="48"/>
      <c r="D346" s="48"/>
      <c r="E346" s="49" t="s">
        <v>3270</v>
      </c>
      <c r="F346" s="49"/>
      <c r="G346" s="50"/>
      <c r="H346" s="51"/>
      <c r="I346" s="17"/>
      <c r="J346" s="17"/>
      <c r="K346" s="17"/>
      <c r="L346" s="52">
        <v>1564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</row>
    <row r="347" spans="1:69" s="3" customFormat="1" ht="18.75" x14ac:dyDescent="0.25">
      <c r="A347" s="47"/>
      <c r="B347" s="48"/>
      <c r="C347" s="48"/>
      <c r="D347" s="48"/>
      <c r="E347" s="49" t="s">
        <v>3271</v>
      </c>
      <c r="F347" s="49"/>
      <c r="G347" s="50"/>
      <c r="H347" s="51"/>
      <c r="I347" s="17"/>
      <c r="J347" s="17"/>
      <c r="K347" s="17"/>
      <c r="L347" s="52">
        <v>822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18.7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4389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</row>
    <row r="349" spans="1:69" s="3" customFormat="1" ht="67.5" x14ac:dyDescent="0.25">
      <c r="A349" s="35" t="s">
        <v>698</v>
      </c>
      <c r="B349" s="36" t="s">
        <v>1500</v>
      </c>
      <c r="C349" s="316" t="s">
        <v>2528</v>
      </c>
      <c r="D349" s="316"/>
      <c r="E349" s="316"/>
      <c r="F349" s="35" t="s">
        <v>437</v>
      </c>
      <c r="G349" s="55">
        <v>15</v>
      </c>
      <c r="H349" s="39">
        <v>432.55</v>
      </c>
      <c r="I349" s="39"/>
      <c r="J349" s="39">
        <v>432.55</v>
      </c>
      <c r="K349" s="37" t="s">
        <v>42</v>
      </c>
      <c r="L349" s="39">
        <v>55539</v>
      </c>
      <c r="M349" s="39"/>
      <c r="N349" s="40"/>
      <c r="O349" s="39">
        <v>55539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29"/>
        <v>66487.675457432109</v>
      </c>
      <c r="W349" s="159">
        <v>1.2</v>
      </c>
      <c r="X349" s="158">
        <f t="shared" si="30"/>
        <v>79785.210548918534</v>
      </c>
      <c r="Y349" s="181">
        <f t="shared" si="31"/>
        <v>5319.014036594569</v>
      </c>
      <c r="Z349" s="1"/>
      <c r="BP349" s="33"/>
      <c r="BQ349" s="41" t="s">
        <v>2528</v>
      </c>
    </row>
    <row r="350" spans="1:69" s="3" customFormat="1" ht="67.5" x14ac:dyDescent="0.25">
      <c r="A350" s="35" t="s">
        <v>700</v>
      </c>
      <c r="B350" s="36" t="s">
        <v>1567</v>
      </c>
      <c r="C350" s="316" t="s">
        <v>2529</v>
      </c>
      <c r="D350" s="316"/>
      <c r="E350" s="316"/>
      <c r="F350" s="35" t="s">
        <v>437</v>
      </c>
      <c r="G350" s="55">
        <v>30</v>
      </c>
      <c r="H350" s="39">
        <v>34.6</v>
      </c>
      <c r="I350" s="39"/>
      <c r="J350" s="39">
        <v>34.6</v>
      </c>
      <c r="K350" s="37" t="s">
        <v>42</v>
      </c>
      <c r="L350" s="39">
        <v>8885</v>
      </c>
      <c r="M350" s="39"/>
      <c r="N350" s="40"/>
      <c r="O350" s="39">
        <v>8885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29"/>
        <v>10636.543625907638</v>
      </c>
      <c r="W350" s="159">
        <v>1.2</v>
      </c>
      <c r="X350" s="158">
        <f t="shared" si="30"/>
        <v>12763.852351089165</v>
      </c>
      <c r="Y350" s="181">
        <f t="shared" si="31"/>
        <v>425.4617450363055</v>
      </c>
      <c r="Z350" s="1"/>
      <c r="BP350" s="33"/>
      <c r="BQ350" s="41" t="s">
        <v>2529</v>
      </c>
    </row>
    <row r="351" spans="1:69" s="3" customFormat="1" ht="67.5" x14ac:dyDescent="0.25">
      <c r="A351" s="35" t="s">
        <v>702</v>
      </c>
      <c r="B351" s="36" t="s">
        <v>1544</v>
      </c>
      <c r="C351" s="316" t="s">
        <v>2027</v>
      </c>
      <c r="D351" s="316"/>
      <c r="E351" s="316"/>
      <c r="F351" s="35" t="s">
        <v>437</v>
      </c>
      <c r="G351" s="55">
        <v>1120</v>
      </c>
      <c r="H351" s="39">
        <v>2.31</v>
      </c>
      <c r="I351" s="39"/>
      <c r="J351" s="39">
        <v>2.31</v>
      </c>
      <c r="K351" s="37" t="s">
        <v>42</v>
      </c>
      <c r="L351" s="39">
        <v>22146</v>
      </c>
      <c r="M351" s="39"/>
      <c r="N351" s="40"/>
      <c r="O351" s="39">
        <v>22146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383" si="32">O351*P351*Q351*R351*S351*T351*U351</f>
        <v>26511.74959362415</v>
      </c>
      <c r="W351" s="159">
        <v>1.2</v>
      </c>
      <c r="X351" s="158">
        <f t="shared" si="30"/>
        <v>31814.099512348977</v>
      </c>
      <c r="Y351" s="181">
        <f t="shared" si="31"/>
        <v>28.40544599316873</v>
      </c>
      <c r="Z351" s="1"/>
      <c r="BP351" s="33"/>
      <c r="BQ351" s="41" t="s">
        <v>2027</v>
      </c>
    </row>
    <row r="352" spans="1:69" s="3" customFormat="1" ht="67.5" x14ac:dyDescent="0.25">
      <c r="A352" s="35" t="s">
        <v>705</v>
      </c>
      <c r="B352" s="36" t="s">
        <v>1546</v>
      </c>
      <c r="C352" s="316" t="s">
        <v>1973</v>
      </c>
      <c r="D352" s="316"/>
      <c r="E352" s="316"/>
      <c r="F352" s="35" t="s">
        <v>437</v>
      </c>
      <c r="G352" s="55">
        <v>1120</v>
      </c>
      <c r="H352" s="39">
        <v>6.23</v>
      </c>
      <c r="I352" s="39"/>
      <c r="J352" s="39">
        <v>6.23</v>
      </c>
      <c r="K352" s="37" t="s">
        <v>42</v>
      </c>
      <c r="L352" s="39">
        <v>59728</v>
      </c>
      <c r="M352" s="39"/>
      <c r="N352" s="40"/>
      <c r="O352" s="39">
        <v>59728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32"/>
        <v>71502.473572111587</v>
      </c>
      <c r="W352" s="159">
        <v>1.2</v>
      </c>
      <c r="X352" s="158">
        <f t="shared" si="30"/>
        <v>85802.968286533898</v>
      </c>
      <c r="Y352" s="181">
        <f t="shared" si="31"/>
        <v>76.609793112976689</v>
      </c>
      <c r="Z352" s="1"/>
      <c r="BP352" s="33"/>
      <c r="BQ352" s="41" t="s">
        <v>1973</v>
      </c>
    </row>
    <row r="353" spans="1:69" s="3" customFormat="1" ht="67.5" x14ac:dyDescent="0.25">
      <c r="A353" s="35" t="s">
        <v>707</v>
      </c>
      <c r="B353" s="36" t="s">
        <v>1507</v>
      </c>
      <c r="C353" s="316" t="s">
        <v>2531</v>
      </c>
      <c r="D353" s="316"/>
      <c r="E353" s="316"/>
      <c r="F353" s="35" t="s">
        <v>437</v>
      </c>
      <c r="G353" s="55">
        <v>280</v>
      </c>
      <c r="H353" s="39">
        <v>6.56</v>
      </c>
      <c r="I353" s="39"/>
      <c r="J353" s="39">
        <v>6.56</v>
      </c>
      <c r="K353" s="37" t="s">
        <v>42</v>
      </c>
      <c r="L353" s="39">
        <v>15723</v>
      </c>
      <c r="M353" s="39"/>
      <c r="N353" s="40"/>
      <c r="O353" s="39">
        <v>15723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32"/>
        <v>18822.552102436221</v>
      </c>
      <c r="W353" s="159">
        <v>1.2</v>
      </c>
      <c r="X353" s="158">
        <f t="shared" si="30"/>
        <v>22587.062522923465</v>
      </c>
      <c r="Y353" s="181">
        <f t="shared" si="31"/>
        <v>80.668080439012371</v>
      </c>
      <c r="Z353" s="1"/>
      <c r="BP353" s="33"/>
      <c r="BQ353" s="41" t="s">
        <v>2531</v>
      </c>
    </row>
    <row r="354" spans="1:69" s="3" customFormat="1" ht="67.5" x14ac:dyDescent="0.25">
      <c r="A354" s="35" t="s">
        <v>710</v>
      </c>
      <c r="B354" s="36" t="s">
        <v>1542</v>
      </c>
      <c r="C354" s="316" t="s">
        <v>1652</v>
      </c>
      <c r="D354" s="316"/>
      <c r="E354" s="316"/>
      <c r="F354" s="35" t="s">
        <v>437</v>
      </c>
      <c r="G354" s="55">
        <v>30</v>
      </c>
      <c r="H354" s="39">
        <v>318.12</v>
      </c>
      <c r="I354" s="39"/>
      <c r="J354" s="39">
        <v>318.12</v>
      </c>
      <c r="K354" s="37" t="s">
        <v>42</v>
      </c>
      <c r="L354" s="39">
        <v>81693</v>
      </c>
      <c r="M354" s="39"/>
      <c r="N354" s="40"/>
      <c r="O354" s="39">
        <v>81693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32"/>
        <v>97797.541748032963</v>
      </c>
      <c r="W354" s="159">
        <v>1.2</v>
      </c>
      <c r="X354" s="158">
        <f t="shared" si="30"/>
        <v>117357.05009763956</v>
      </c>
      <c r="Y354" s="181">
        <f t="shared" si="31"/>
        <v>3911.9016699213184</v>
      </c>
      <c r="Z354" s="1"/>
      <c r="BP354" s="33"/>
      <c r="BQ354" s="41" t="s">
        <v>1652</v>
      </c>
    </row>
    <row r="355" spans="1:69" s="3" customFormat="1" ht="67.5" x14ac:dyDescent="0.25">
      <c r="A355" s="35" t="s">
        <v>713</v>
      </c>
      <c r="B355" s="36" t="s">
        <v>1544</v>
      </c>
      <c r="C355" s="316" t="s">
        <v>1588</v>
      </c>
      <c r="D355" s="316"/>
      <c r="E355" s="316"/>
      <c r="F355" s="35" t="s">
        <v>437</v>
      </c>
      <c r="G355" s="55">
        <v>30</v>
      </c>
      <c r="H355" s="39">
        <v>85.17</v>
      </c>
      <c r="I355" s="39"/>
      <c r="J355" s="39">
        <v>85.17</v>
      </c>
      <c r="K355" s="37" t="s">
        <v>42</v>
      </c>
      <c r="L355" s="39">
        <v>21872</v>
      </c>
      <c r="M355" s="39"/>
      <c r="N355" s="40"/>
      <c r="O355" s="39">
        <v>21872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>
        <f t="shared" si="32"/>
        <v>26183.734629808878</v>
      </c>
      <c r="W355" s="159">
        <v>1.2</v>
      </c>
      <c r="X355" s="158">
        <f t="shared" si="30"/>
        <v>31420.481555770653</v>
      </c>
      <c r="Y355" s="181">
        <f t="shared" si="31"/>
        <v>1047.3493851923552</v>
      </c>
      <c r="Z355" s="1"/>
      <c r="BP355" s="33"/>
      <c r="BQ355" s="41" t="s">
        <v>1588</v>
      </c>
    </row>
    <row r="356" spans="1:69" s="3" customFormat="1" ht="67.5" x14ac:dyDescent="0.25">
      <c r="A356" s="35" t="s">
        <v>1638</v>
      </c>
      <c r="B356" s="36" t="s">
        <v>1554</v>
      </c>
      <c r="C356" s="316" t="s">
        <v>2580</v>
      </c>
      <c r="D356" s="316"/>
      <c r="E356" s="316"/>
      <c r="F356" s="35" t="s">
        <v>437</v>
      </c>
      <c r="G356" s="55">
        <v>130</v>
      </c>
      <c r="H356" s="39">
        <v>55.53</v>
      </c>
      <c r="I356" s="39"/>
      <c r="J356" s="39">
        <v>55.53</v>
      </c>
      <c r="K356" s="37" t="s">
        <v>42</v>
      </c>
      <c r="L356" s="39">
        <v>61794</v>
      </c>
      <c r="M356" s="39"/>
      <c r="N356" s="40"/>
      <c r="O356" s="39">
        <v>61794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32"/>
        <v>73975.754284674913</v>
      </c>
      <c r="W356" s="159">
        <v>1.2</v>
      </c>
      <c r="X356" s="158">
        <f t="shared" ref="X356:X383" si="33">V356*W356</f>
        <v>88770.905141609896</v>
      </c>
      <c r="Y356" s="181">
        <f t="shared" ref="Y356:Y383" si="34">X356/G356</f>
        <v>682.85311647392223</v>
      </c>
      <c r="Z356" s="1"/>
      <c r="BP356" s="33"/>
      <c r="BQ356" s="41" t="s">
        <v>2580</v>
      </c>
    </row>
    <row r="357" spans="1:69" s="3" customFormat="1" ht="67.5" x14ac:dyDescent="0.25">
      <c r="A357" s="35" t="s">
        <v>724</v>
      </c>
      <c r="B357" s="36" t="s">
        <v>1507</v>
      </c>
      <c r="C357" s="316" t="s">
        <v>1508</v>
      </c>
      <c r="D357" s="316"/>
      <c r="E357" s="316"/>
      <c r="F357" s="35" t="s">
        <v>437</v>
      </c>
      <c r="G357" s="55">
        <v>730</v>
      </c>
      <c r="H357" s="39">
        <v>128.13</v>
      </c>
      <c r="I357" s="39"/>
      <c r="J357" s="39">
        <v>128.13</v>
      </c>
      <c r="K357" s="37" t="s">
        <v>42</v>
      </c>
      <c r="L357" s="39">
        <v>800659</v>
      </c>
      <c r="M357" s="39"/>
      <c r="N357" s="40"/>
      <c r="O357" s="39">
        <v>800659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32"/>
        <v>958496.83545026265</v>
      </c>
      <c r="W357" s="159">
        <v>1.2</v>
      </c>
      <c r="X357" s="158">
        <f t="shared" si="33"/>
        <v>1150196.2025403152</v>
      </c>
      <c r="Y357" s="181">
        <f t="shared" si="34"/>
        <v>1575.6112363565962</v>
      </c>
      <c r="Z357" s="1"/>
      <c r="BP357" s="33"/>
      <c r="BQ357" s="41" t="s">
        <v>1508</v>
      </c>
    </row>
    <row r="358" spans="1:69" s="3" customFormat="1" ht="67.5" x14ac:dyDescent="0.25">
      <c r="A358" s="35" t="s">
        <v>1640</v>
      </c>
      <c r="B358" s="36" t="s">
        <v>1535</v>
      </c>
      <c r="C358" s="316" t="s">
        <v>1536</v>
      </c>
      <c r="D358" s="316"/>
      <c r="E358" s="316"/>
      <c r="F358" s="35" t="s">
        <v>437</v>
      </c>
      <c r="G358" s="55">
        <v>80</v>
      </c>
      <c r="H358" s="39">
        <v>72.86</v>
      </c>
      <c r="I358" s="39"/>
      <c r="J358" s="39">
        <v>72.86</v>
      </c>
      <c r="K358" s="37" t="s">
        <v>42</v>
      </c>
      <c r="L358" s="39">
        <v>49895</v>
      </c>
      <c r="M358" s="39"/>
      <c r="N358" s="40"/>
      <c r="O358" s="39">
        <v>49895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32"/>
        <v>59731.046056799285</v>
      </c>
      <c r="W358" s="159">
        <v>1.2</v>
      </c>
      <c r="X358" s="158">
        <f t="shared" si="33"/>
        <v>71677.255268159133</v>
      </c>
      <c r="Y358" s="181">
        <f t="shared" si="34"/>
        <v>895.96569085198917</v>
      </c>
      <c r="Z358" s="1"/>
      <c r="BP358" s="33"/>
      <c r="BQ358" s="41" t="s">
        <v>1536</v>
      </c>
    </row>
    <row r="359" spans="1:69" s="3" customFormat="1" ht="67.5" x14ac:dyDescent="0.25">
      <c r="A359" s="35" t="s">
        <v>1641</v>
      </c>
      <c r="B359" s="36" t="s">
        <v>1542</v>
      </c>
      <c r="C359" s="316" t="s">
        <v>1649</v>
      </c>
      <c r="D359" s="316"/>
      <c r="E359" s="316"/>
      <c r="F359" s="35" t="s">
        <v>437</v>
      </c>
      <c r="G359" s="55">
        <v>1610</v>
      </c>
      <c r="H359" s="39">
        <v>4.1500000000000004</v>
      </c>
      <c r="I359" s="39"/>
      <c r="J359" s="39">
        <v>4.1500000000000004</v>
      </c>
      <c r="K359" s="37" t="s">
        <v>42</v>
      </c>
      <c r="L359" s="39">
        <v>57194</v>
      </c>
      <c r="M359" s="39"/>
      <c r="N359" s="40"/>
      <c r="O359" s="39">
        <v>57194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32"/>
        <v>68468.933724272531</v>
      </c>
      <c r="W359" s="159">
        <v>1.2</v>
      </c>
      <c r="X359" s="158">
        <f t="shared" si="33"/>
        <v>82162.720469127031</v>
      </c>
      <c r="Y359" s="181">
        <f t="shared" si="34"/>
        <v>51.032745632998157</v>
      </c>
      <c r="Z359" s="1"/>
      <c r="BP359" s="33"/>
      <c r="BQ359" s="41" t="s">
        <v>1649</v>
      </c>
    </row>
    <row r="360" spans="1:69" s="3" customFormat="1" ht="67.5" x14ac:dyDescent="0.25">
      <c r="A360" s="35" t="s">
        <v>736</v>
      </c>
      <c r="B360" s="36" t="s">
        <v>1544</v>
      </c>
      <c r="C360" s="316" t="s">
        <v>1650</v>
      </c>
      <c r="D360" s="316"/>
      <c r="E360" s="316"/>
      <c r="F360" s="35" t="s">
        <v>437</v>
      </c>
      <c r="G360" s="55">
        <v>1610</v>
      </c>
      <c r="H360" s="39">
        <v>1.17</v>
      </c>
      <c r="I360" s="39"/>
      <c r="J360" s="39">
        <v>1.17</v>
      </c>
      <c r="K360" s="37" t="s">
        <v>42</v>
      </c>
      <c r="L360" s="39">
        <v>16124</v>
      </c>
      <c r="M360" s="39"/>
      <c r="N360" s="40"/>
      <c r="O360" s="39">
        <v>16124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32"/>
        <v>19302.603199114779</v>
      </c>
      <c r="W360" s="159">
        <v>1.2</v>
      </c>
      <c r="X360" s="158">
        <f t="shared" si="33"/>
        <v>23163.123838937736</v>
      </c>
      <c r="Y360" s="181">
        <f t="shared" si="34"/>
        <v>14.387033440333997</v>
      </c>
      <c r="Z360" s="1"/>
      <c r="BP360" s="33"/>
      <c r="BQ360" s="41" t="s">
        <v>1650</v>
      </c>
    </row>
    <row r="361" spans="1:69" s="3" customFormat="1" ht="67.5" x14ac:dyDescent="0.25">
      <c r="A361" s="35" t="s">
        <v>746</v>
      </c>
      <c r="B361" s="36" t="s">
        <v>1546</v>
      </c>
      <c r="C361" s="316" t="s">
        <v>1651</v>
      </c>
      <c r="D361" s="316"/>
      <c r="E361" s="316"/>
      <c r="F361" s="35" t="s">
        <v>437</v>
      </c>
      <c r="G361" s="55">
        <v>1610</v>
      </c>
      <c r="H361" s="39">
        <v>0.34</v>
      </c>
      <c r="I361" s="39"/>
      <c r="J361" s="39">
        <v>0.34</v>
      </c>
      <c r="K361" s="37" t="s">
        <v>42</v>
      </c>
      <c r="L361" s="39">
        <v>4686</v>
      </c>
      <c r="M361" s="39"/>
      <c r="N361" s="40"/>
      <c r="O361" s="39">
        <v>4686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32"/>
        <v>5609.7741621838159</v>
      </c>
      <c r="W361" s="159">
        <v>1.2</v>
      </c>
      <c r="X361" s="158">
        <f t="shared" si="33"/>
        <v>6731.7289946205792</v>
      </c>
      <c r="Y361" s="181">
        <f t="shared" si="34"/>
        <v>4.1811981333047079</v>
      </c>
      <c r="Z361" s="1"/>
      <c r="BP361" s="33"/>
      <c r="BQ361" s="41" t="s">
        <v>1651</v>
      </c>
    </row>
    <row r="362" spans="1:69" s="3" customFormat="1" ht="67.5" x14ac:dyDescent="0.25">
      <c r="A362" s="35" t="s">
        <v>1644</v>
      </c>
      <c r="B362" s="36" t="s">
        <v>1542</v>
      </c>
      <c r="C362" s="316" t="s">
        <v>1555</v>
      </c>
      <c r="D362" s="316"/>
      <c r="E362" s="316"/>
      <c r="F362" s="35" t="s">
        <v>437</v>
      </c>
      <c r="G362" s="55">
        <v>1820</v>
      </c>
      <c r="H362" s="39">
        <v>4.03</v>
      </c>
      <c r="I362" s="39"/>
      <c r="J362" s="39">
        <v>4.03</v>
      </c>
      <c r="K362" s="37" t="s">
        <v>42</v>
      </c>
      <c r="L362" s="39">
        <v>62784</v>
      </c>
      <c r="M362" s="39"/>
      <c r="N362" s="40"/>
      <c r="O362" s="39">
        <v>62784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32"/>
        <v>75160.917840065871</v>
      </c>
      <c r="W362" s="159">
        <v>1.2</v>
      </c>
      <c r="X362" s="158">
        <f t="shared" si="33"/>
        <v>90193.101408079048</v>
      </c>
      <c r="Y362" s="181">
        <f t="shared" si="34"/>
        <v>49.55664912531816</v>
      </c>
      <c r="Z362" s="1"/>
      <c r="BP362" s="33"/>
      <c r="BQ362" s="41" t="s">
        <v>1555</v>
      </c>
    </row>
    <row r="363" spans="1:69" s="3" customFormat="1" ht="67.5" x14ac:dyDescent="0.25">
      <c r="A363" s="35" t="s">
        <v>753</v>
      </c>
      <c r="B363" s="36" t="s">
        <v>1544</v>
      </c>
      <c r="C363" s="316" t="s">
        <v>1556</v>
      </c>
      <c r="D363" s="316"/>
      <c r="E363" s="316"/>
      <c r="F363" s="35" t="s">
        <v>437</v>
      </c>
      <c r="G363" s="55">
        <v>1820</v>
      </c>
      <c r="H363" s="39">
        <v>2.73</v>
      </c>
      <c r="I363" s="39"/>
      <c r="J363" s="39">
        <v>2.73</v>
      </c>
      <c r="K363" s="37" t="s">
        <v>42</v>
      </c>
      <c r="L363" s="39">
        <v>42531</v>
      </c>
      <c r="M363" s="39"/>
      <c r="N363" s="40"/>
      <c r="O363" s="39">
        <v>42531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32"/>
        <v>50915.344620537733</v>
      </c>
      <c r="W363" s="159">
        <v>1.2</v>
      </c>
      <c r="X363" s="158">
        <f t="shared" si="33"/>
        <v>61098.413544645278</v>
      </c>
      <c r="Y363" s="181">
        <f t="shared" si="34"/>
        <v>33.570556892662239</v>
      </c>
      <c r="Z363" s="1"/>
      <c r="BP363" s="33"/>
      <c r="BQ363" s="41" t="s">
        <v>1556</v>
      </c>
    </row>
    <row r="364" spans="1:69" s="3" customFormat="1" ht="67.5" x14ac:dyDescent="0.25">
      <c r="A364" s="35" t="s">
        <v>755</v>
      </c>
      <c r="B364" s="36" t="s">
        <v>1523</v>
      </c>
      <c r="C364" s="316" t="s">
        <v>1524</v>
      </c>
      <c r="D364" s="316"/>
      <c r="E364" s="316"/>
      <c r="F364" s="35" t="s">
        <v>238</v>
      </c>
      <c r="G364" s="55">
        <v>15</v>
      </c>
      <c r="H364" s="39" t="s">
        <v>1525</v>
      </c>
      <c r="I364" s="39" t="s">
        <v>1526</v>
      </c>
      <c r="J364" s="39">
        <v>603.04999999999995</v>
      </c>
      <c r="K364" s="37" t="s">
        <v>42</v>
      </c>
      <c r="L364" s="39">
        <v>304213</v>
      </c>
      <c r="M364" s="39">
        <v>192362</v>
      </c>
      <c r="N364" s="40" t="s">
        <v>3272</v>
      </c>
      <c r="O364" s="39">
        <v>77432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32"/>
        <v>92696.54992023416</v>
      </c>
      <c r="W364" s="159">
        <v>1.2</v>
      </c>
      <c r="X364" s="158">
        <f t="shared" si="33"/>
        <v>111235.85990428099</v>
      </c>
      <c r="Y364" s="181">
        <f t="shared" si="34"/>
        <v>7415.7239936187334</v>
      </c>
      <c r="Z364" s="1"/>
      <c r="BP364" s="33"/>
      <c r="BQ364" s="41" t="s">
        <v>1524</v>
      </c>
    </row>
    <row r="365" spans="1:69" s="3" customFormat="1" ht="18.75" x14ac:dyDescent="0.25">
      <c r="A365" s="42"/>
      <c r="B365" s="43"/>
      <c r="C365" s="44" t="s">
        <v>3273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</row>
    <row r="366" spans="1:69" s="3" customFormat="1" ht="18.75" x14ac:dyDescent="0.25">
      <c r="A366" s="47"/>
      <c r="B366" s="48"/>
      <c r="C366" s="48"/>
      <c r="D366" s="48"/>
      <c r="E366" s="49" t="s">
        <v>3274</v>
      </c>
      <c r="F366" s="49"/>
      <c r="G366" s="50"/>
      <c r="H366" s="51"/>
      <c r="I366" s="17"/>
      <c r="J366" s="17"/>
      <c r="K366" s="17"/>
      <c r="L366" s="52">
        <v>188258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</row>
    <row r="367" spans="1:69" s="3" customFormat="1" ht="18.75" x14ac:dyDescent="0.25">
      <c r="A367" s="47"/>
      <c r="B367" s="48"/>
      <c r="C367" s="48"/>
      <c r="D367" s="48"/>
      <c r="E367" s="49" t="s">
        <v>3275</v>
      </c>
      <c r="F367" s="49"/>
      <c r="G367" s="50"/>
      <c r="H367" s="51"/>
      <c r="I367" s="17"/>
      <c r="J367" s="17"/>
      <c r="K367" s="17"/>
      <c r="L367" s="52">
        <v>98981</v>
      </c>
      <c r="M367" s="53"/>
      <c r="N367" s="53"/>
      <c r="O367" s="54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69" s="3" customFormat="1" ht="18.7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591452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</row>
    <row r="369" spans="1:70" s="3" customFormat="1" ht="67.5" x14ac:dyDescent="0.25">
      <c r="A369" s="35" t="s">
        <v>758</v>
      </c>
      <c r="B369" s="36" t="s">
        <v>1531</v>
      </c>
      <c r="C369" s="316" t="s">
        <v>3276</v>
      </c>
      <c r="D369" s="316"/>
      <c r="E369" s="316"/>
      <c r="F369" s="35" t="s">
        <v>437</v>
      </c>
      <c r="G369" s="55">
        <v>1545</v>
      </c>
      <c r="H369" s="39">
        <v>237.03</v>
      </c>
      <c r="I369" s="39"/>
      <c r="J369" s="39">
        <v>237.03</v>
      </c>
      <c r="K369" s="37" t="s">
        <v>42</v>
      </c>
      <c r="L369" s="39">
        <v>3134769</v>
      </c>
      <c r="M369" s="39"/>
      <c r="N369" s="40"/>
      <c r="O369" s="39">
        <v>3134769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32"/>
        <v>3752741.3872417407</v>
      </c>
      <c r="W369" s="159">
        <v>1.2</v>
      </c>
      <c r="X369" s="158">
        <f t="shared" si="33"/>
        <v>4503289.6646900885</v>
      </c>
      <c r="Y369" s="181">
        <f t="shared" si="34"/>
        <v>2914.7505920324197</v>
      </c>
      <c r="Z369" s="1"/>
      <c r="BP369" s="33"/>
      <c r="BQ369" s="41" t="s">
        <v>3276</v>
      </c>
    </row>
    <row r="370" spans="1:70" s="3" customFormat="1" ht="18.75" x14ac:dyDescent="0.25">
      <c r="A370" s="42"/>
      <c r="B370" s="43"/>
      <c r="C370" s="44" t="s">
        <v>3277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</row>
    <row r="371" spans="1:70" s="3" customFormat="1" ht="67.5" x14ac:dyDescent="0.25">
      <c r="A371" s="35" t="s">
        <v>1646</v>
      </c>
      <c r="B371" s="36" t="s">
        <v>2050</v>
      </c>
      <c r="C371" s="316" t="s">
        <v>1540</v>
      </c>
      <c r="D371" s="316"/>
      <c r="E371" s="316"/>
      <c r="F371" s="35" t="s">
        <v>265</v>
      </c>
      <c r="G371" s="55">
        <v>35</v>
      </c>
      <c r="H371" s="39">
        <v>1.57</v>
      </c>
      <c r="I371" s="39"/>
      <c r="J371" s="39">
        <v>1.57</v>
      </c>
      <c r="K371" s="37" t="s">
        <v>42</v>
      </c>
      <c r="L371" s="39">
        <v>470</v>
      </c>
      <c r="M371" s="39"/>
      <c r="N371" s="40"/>
      <c r="O371" s="39">
        <v>470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32"/>
        <v>562.65340508459087</v>
      </c>
      <c r="W371" s="159">
        <v>1.2</v>
      </c>
      <c r="X371" s="158">
        <f t="shared" si="33"/>
        <v>675.18408610150902</v>
      </c>
      <c r="Y371" s="181">
        <f t="shared" si="34"/>
        <v>19.290973888614545</v>
      </c>
      <c r="Z371" s="1"/>
      <c r="BP371" s="33"/>
      <c r="BQ371" s="41" t="s">
        <v>1540</v>
      </c>
    </row>
    <row r="372" spans="1:70" s="3" customFormat="1" ht="67.5" x14ac:dyDescent="0.25">
      <c r="A372" s="35" t="s">
        <v>763</v>
      </c>
      <c r="B372" s="36" t="s">
        <v>1677</v>
      </c>
      <c r="C372" s="316" t="s">
        <v>2542</v>
      </c>
      <c r="D372" s="316"/>
      <c r="E372" s="316"/>
      <c r="F372" s="35" t="s">
        <v>265</v>
      </c>
      <c r="G372" s="55">
        <v>3000</v>
      </c>
      <c r="H372" s="39">
        <v>2.96</v>
      </c>
      <c r="I372" s="39"/>
      <c r="J372" s="39">
        <v>2.96</v>
      </c>
      <c r="K372" s="37" t="s">
        <v>42</v>
      </c>
      <c r="L372" s="39">
        <v>76013</v>
      </c>
      <c r="M372" s="39"/>
      <c r="N372" s="40"/>
      <c r="O372" s="39">
        <v>76013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32"/>
        <v>90997.815490840439</v>
      </c>
      <c r="W372" s="159">
        <v>1.2</v>
      </c>
      <c r="X372" s="158">
        <f t="shared" si="33"/>
        <v>109197.37858900853</v>
      </c>
      <c r="Y372" s="181">
        <f t="shared" si="34"/>
        <v>36.399126196336177</v>
      </c>
      <c r="Z372" s="1"/>
      <c r="BP372" s="33"/>
      <c r="BQ372" s="41" t="s">
        <v>2542</v>
      </c>
    </row>
    <row r="373" spans="1:70" s="3" customFormat="1" ht="67.5" x14ac:dyDescent="0.25">
      <c r="A373" s="35" t="s">
        <v>771</v>
      </c>
      <c r="B373" s="36" t="s">
        <v>1679</v>
      </c>
      <c r="C373" s="316" t="s">
        <v>1550</v>
      </c>
      <c r="D373" s="316"/>
      <c r="E373" s="316"/>
      <c r="F373" s="35" t="s">
        <v>437</v>
      </c>
      <c r="G373" s="55">
        <v>6000</v>
      </c>
      <c r="H373" s="39">
        <v>1.67</v>
      </c>
      <c r="I373" s="39"/>
      <c r="J373" s="39">
        <v>1.67</v>
      </c>
      <c r="K373" s="37" t="s">
        <v>42</v>
      </c>
      <c r="L373" s="39">
        <v>85771</v>
      </c>
      <c r="M373" s="39"/>
      <c r="N373" s="40"/>
      <c r="O373" s="39">
        <v>85771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32"/>
        <v>102679.4578883201</v>
      </c>
      <c r="W373" s="159">
        <v>1.2</v>
      </c>
      <c r="X373" s="158">
        <f t="shared" si="33"/>
        <v>123215.34946598412</v>
      </c>
      <c r="Y373" s="181">
        <f t="shared" si="34"/>
        <v>20.535891577664021</v>
      </c>
      <c r="Z373" s="1"/>
      <c r="BP373" s="33"/>
      <c r="BQ373" s="41" t="s">
        <v>1550</v>
      </c>
    </row>
    <row r="374" spans="1:70" s="3" customFormat="1" ht="67.5" x14ac:dyDescent="0.25">
      <c r="A374" s="35" t="s">
        <v>774</v>
      </c>
      <c r="B374" s="36" t="s">
        <v>870</v>
      </c>
      <c r="C374" s="316" t="s">
        <v>871</v>
      </c>
      <c r="D374" s="316"/>
      <c r="E374" s="316"/>
      <c r="F374" s="35" t="s">
        <v>238</v>
      </c>
      <c r="G374" s="56">
        <v>0.12</v>
      </c>
      <c r="H374" s="39" t="s">
        <v>872</v>
      </c>
      <c r="I374" s="39" t="s">
        <v>873</v>
      </c>
      <c r="J374" s="39">
        <v>348.62</v>
      </c>
      <c r="K374" s="37" t="s">
        <v>42</v>
      </c>
      <c r="L374" s="39">
        <v>2058</v>
      </c>
      <c r="M374" s="39">
        <v>1468</v>
      </c>
      <c r="N374" s="40" t="s">
        <v>3278</v>
      </c>
      <c r="O374" s="39">
        <v>358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32"/>
        <v>428.5742957878374</v>
      </c>
      <c r="W374" s="159">
        <v>1.2</v>
      </c>
      <c r="X374" s="158">
        <f t="shared" si="33"/>
        <v>514.2891549454049</v>
      </c>
      <c r="Y374" s="181">
        <f t="shared" si="34"/>
        <v>4285.742957878374</v>
      </c>
      <c r="Z374" s="1"/>
      <c r="BP374" s="33"/>
      <c r="BQ374" s="41" t="s">
        <v>871</v>
      </c>
    </row>
    <row r="375" spans="1:70" s="3" customFormat="1" ht="18.75" x14ac:dyDescent="0.25">
      <c r="A375" s="42"/>
      <c r="B375" s="43"/>
      <c r="C375" s="44" t="s">
        <v>423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BP375" s="33"/>
      <c r="BQ375" s="41"/>
    </row>
    <row r="376" spans="1:70" s="3" customFormat="1" ht="18.75" x14ac:dyDescent="0.25">
      <c r="A376" s="47"/>
      <c r="B376" s="48"/>
      <c r="C376" s="48"/>
      <c r="D376" s="48"/>
      <c r="E376" s="49" t="s">
        <v>3279</v>
      </c>
      <c r="F376" s="49"/>
      <c r="G376" s="50"/>
      <c r="H376" s="51"/>
      <c r="I376" s="17"/>
      <c r="J376" s="17"/>
      <c r="K376" s="17"/>
      <c r="L376" s="52">
        <v>1452</v>
      </c>
      <c r="M376" s="53"/>
      <c r="N376" s="53"/>
      <c r="O376" s="54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BP376" s="33"/>
      <c r="BQ376" s="41"/>
    </row>
    <row r="377" spans="1:70" s="3" customFormat="1" ht="18.75" x14ac:dyDescent="0.25">
      <c r="A377" s="47"/>
      <c r="B377" s="48"/>
      <c r="C377" s="48"/>
      <c r="D377" s="48"/>
      <c r="E377" s="49" t="s">
        <v>3280</v>
      </c>
      <c r="F377" s="49"/>
      <c r="G377" s="50"/>
      <c r="H377" s="51"/>
      <c r="I377" s="17"/>
      <c r="J377" s="17"/>
      <c r="K377" s="17"/>
      <c r="L377" s="52">
        <v>763</v>
      </c>
      <c r="M377" s="53"/>
      <c r="N377" s="53"/>
      <c r="O377" s="54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P377" s="33"/>
      <c r="BQ377" s="41"/>
    </row>
    <row r="378" spans="1:70" s="3" customFormat="1" ht="18.75" x14ac:dyDescent="0.25">
      <c r="A378" s="47"/>
      <c r="B378" s="48"/>
      <c r="C378" s="48"/>
      <c r="D378" s="48"/>
      <c r="E378" s="49" t="s">
        <v>47</v>
      </c>
      <c r="F378" s="49"/>
      <c r="G378" s="50"/>
      <c r="H378" s="51"/>
      <c r="I378" s="17"/>
      <c r="J378" s="17"/>
      <c r="K378" s="17"/>
      <c r="L378" s="52">
        <v>4273</v>
      </c>
      <c r="M378" s="53"/>
      <c r="N378" s="53"/>
      <c r="O378" s="54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P378" s="33"/>
      <c r="BQ378" s="41"/>
    </row>
    <row r="379" spans="1:70" s="3" customFormat="1" ht="67.5" x14ac:dyDescent="0.25">
      <c r="A379" s="35" t="s">
        <v>779</v>
      </c>
      <c r="B379" s="36" t="s">
        <v>1521</v>
      </c>
      <c r="C379" s="316" t="s">
        <v>3248</v>
      </c>
      <c r="D379" s="316"/>
      <c r="E379" s="316"/>
      <c r="F379" s="35" t="s">
        <v>437</v>
      </c>
      <c r="G379" s="56">
        <v>12.36</v>
      </c>
      <c r="H379" s="39">
        <v>149.41</v>
      </c>
      <c r="I379" s="39"/>
      <c r="J379" s="39">
        <v>149.41</v>
      </c>
      <c r="K379" s="37" t="s">
        <v>42</v>
      </c>
      <c r="L379" s="39">
        <v>15808</v>
      </c>
      <c r="M379" s="39"/>
      <c r="N379" s="40"/>
      <c r="O379" s="39">
        <v>15808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32"/>
        <v>18924.30856931322</v>
      </c>
      <c r="W379" s="159">
        <v>1.2</v>
      </c>
      <c r="X379" s="158">
        <f t="shared" si="33"/>
        <v>22709.170283175863</v>
      </c>
      <c r="Y379" s="181">
        <f t="shared" si="34"/>
        <v>1837.3115115838077</v>
      </c>
      <c r="Z379" s="1"/>
      <c r="BP379" s="33"/>
      <c r="BQ379" s="41" t="s">
        <v>3248</v>
      </c>
    </row>
    <row r="380" spans="1:70" s="3" customFormat="1" ht="18.75" x14ac:dyDescent="0.25">
      <c r="A380" s="42"/>
      <c r="B380" s="43"/>
      <c r="C380" s="44" t="s">
        <v>2599</v>
      </c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6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P380" s="33"/>
      <c r="BQ380" s="41"/>
    </row>
    <row r="381" spans="1:70" s="3" customFormat="1" ht="67.5" x14ac:dyDescent="0.25">
      <c r="A381" s="35" t="s">
        <v>788</v>
      </c>
      <c r="B381" s="36" t="s">
        <v>1509</v>
      </c>
      <c r="C381" s="316" t="s">
        <v>2600</v>
      </c>
      <c r="D381" s="316"/>
      <c r="E381" s="316"/>
      <c r="F381" s="35" t="s">
        <v>437</v>
      </c>
      <c r="G381" s="55">
        <v>50</v>
      </c>
      <c r="H381" s="39">
        <v>27.8</v>
      </c>
      <c r="I381" s="39"/>
      <c r="J381" s="39">
        <v>27.8</v>
      </c>
      <c r="K381" s="37" t="s">
        <v>42</v>
      </c>
      <c r="L381" s="39">
        <v>11898</v>
      </c>
      <c r="M381" s="39"/>
      <c r="N381" s="40"/>
      <c r="O381" s="39">
        <v>11898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32"/>
        <v>14243.511092971195</v>
      </c>
      <c r="W381" s="159">
        <v>1.2</v>
      </c>
      <c r="X381" s="158">
        <f t="shared" si="33"/>
        <v>17092.213311565432</v>
      </c>
      <c r="Y381" s="181">
        <f t="shared" si="34"/>
        <v>341.84426623130867</v>
      </c>
      <c r="Z381" s="1"/>
      <c r="BP381" s="33"/>
      <c r="BQ381" s="41" t="s">
        <v>2600</v>
      </c>
    </row>
    <row r="382" spans="1:70" s="3" customFormat="1" ht="67.5" x14ac:dyDescent="0.25">
      <c r="A382" s="35" t="s">
        <v>792</v>
      </c>
      <c r="B382" s="36" t="s">
        <v>3281</v>
      </c>
      <c r="C382" s="316" t="s">
        <v>2602</v>
      </c>
      <c r="D382" s="316"/>
      <c r="E382" s="316"/>
      <c r="F382" s="35" t="s">
        <v>437</v>
      </c>
      <c r="G382" s="55">
        <v>50</v>
      </c>
      <c r="H382" s="39">
        <v>23.04</v>
      </c>
      <c r="I382" s="39"/>
      <c r="J382" s="39">
        <v>23.04</v>
      </c>
      <c r="K382" s="37" t="s">
        <v>42</v>
      </c>
      <c r="L382" s="39">
        <v>9861</v>
      </c>
      <c r="M382" s="39"/>
      <c r="N382" s="40"/>
      <c r="O382" s="39">
        <v>9861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32"/>
        <v>11804.947292636492</v>
      </c>
      <c r="W382" s="159">
        <v>1.2</v>
      </c>
      <c r="X382" s="158">
        <f t="shared" si="33"/>
        <v>14165.93675116379</v>
      </c>
      <c r="Y382" s="181">
        <f t="shared" si="34"/>
        <v>283.31873502327579</v>
      </c>
      <c r="Z382" s="1"/>
      <c r="BP382" s="33"/>
      <c r="BQ382" s="41" t="s">
        <v>2602</v>
      </c>
    </row>
    <row r="383" spans="1:70" s="3" customFormat="1" ht="68.25" thickBot="1" x14ac:dyDescent="0.3">
      <c r="A383" s="35" t="s">
        <v>794</v>
      </c>
      <c r="B383" s="36" t="s">
        <v>3281</v>
      </c>
      <c r="C383" s="316" t="s">
        <v>3024</v>
      </c>
      <c r="D383" s="316"/>
      <c r="E383" s="316"/>
      <c r="F383" s="35" t="s">
        <v>437</v>
      </c>
      <c r="G383" s="55">
        <v>100</v>
      </c>
      <c r="H383" s="39">
        <v>5.91</v>
      </c>
      <c r="I383" s="39"/>
      <c r="J383" s="39">
        <v>5.91</v>
      </c>
      <c r="K383" s="37" t="s">
        <v>42</v>
      </c>
      <c r="L383" s="39">
        <v>5059</v>
      </c>
      <c r="M383" s="39"/>
      <c r="N383" s="40"/>
      <c r="O383" s="39">
        <v>5059</v>
      </c>
      <c r="P383" s="220">
        <v>1.052</v>
      </c>
      <c r="Q383" s="194">
        <v>1.0209999999999999</v>
      </c>
      <c r="R383" s="194">
        <v>1.0349999999999999</v>
      </c>
      <c r="S383" s="194">
        <v>1.0249999999999999</v>
      </c>
      <c r="T383" s="194">
        <v>1.02</v>
      </c>
      <c r="U383" s="194">
        <v>1.03</v>
      </c>
      <c r="V383" s="195">
        <f t="shared" si="32"/>
        <v>6056.3054815381811</v>
      </c>
      <c r="W383" s="196">
        <v>1.2</v>
      </c>
      <c r="X383" s="197">
        <f t="shared" si="33"/>
        <v>7267.5665778458169</v>
      </c>
      <c r="Y383" s="198">
        <f t="shared" si="34"/>
        <v>72.675665778458168</v>
      </c>
      <c r="Z383" s="1"/>
      <c r="BP383" s="33"/>
      <c r="BQ383" s="41" t="s">
        <v>3024</v>
      </c>
    </row>
    <row r="384" spans="1:70" s="3" customFormat="1" ht="23.25" thickTop="1" x14ac:dyDescent="0.25">
      <c r="A384" s="317" t="s">
        <v>938</v>
      </c>
      <c r="B384" s="318"/>
      <c r="C384" s="318"/>
      <c r="D384" s="318"/>
      <c r="E384" s="318"/>
      <c r="F384" s="318"/>
      <c r="G384" s="318"/>
      <c r="H384" s="318"/>
      <c r="I384" s="318"/>
      <c r="J384" s="318"/>
      <c r="K384" s="319"/>
      <c r="L384" s="39">
        <v>57816795</v>
      </c>
      <c r="M384" s="39">
        <v>1520034</v>
      </c>
      <c r="N384" s="39" t="s">
        <v>3282</v>
      </c>
      <c r="O384" s="39">
        <v>48576991</v>
      </c>
      <c r="P384" s="154"/>
      <c r="Q384" s="154"/>
      <c r="R384" s="154"/>
      <c r="S384" s="154"/>
      <c r="T384" s="154"/>
      <c r="U384" s="154"/>
      <c r="V384" s="172">
        <f>SUM(V30:V383)</f>
        <v>65847585.458539397</v>
      </c>
      <c r="W384" s="159"/>
      <c r="X384" s="158">
        <f>SUBTOTAL(9,X30:X383)</f>
        <v>79017102.550247252</v>
      </c>
      <c r="Y384" s="181"/>
      <c r="Z384" s="1"/>
      <c r="BR384" s="41" t="s">
        <v>938</v>
      </c>
    </row>
    <row r="385" spans="1:71" s="3" customFormat="1" ht="18.75" x14ac:dyDescent="0.25">
      <c r="A385" s="317" t="s">
        <v>940</v>
      </c>
      <c r="B385" s="318"/>
      <c r="C385" s="318"/>
      <c r="D385" s="318"/>
      <c r="E385" s="318"/>
      <c r="F385" s="318"/>
      <c r="G385" s="318"/>
      <c r="H385" s="318"/>
      <c r="I385" s="318"/>
      <c r="J385" s="318"/>
      <c r="K385" s="319"/>
      <c r="L385" s="39">
        <v>1506781</v>
      </c>
      <c r="M385" s="39"/>
      <c r="N385" s="39"/>
      <c r="O385" s="39"/>
      <c r="P385" s="154"/>
      <c r="Q385" s="154"/>
      <c r="R385" s="154"/>
      <c r="S385" s="154"/>
      <c r="T385" s="154"/>
      <c r="U385" s="154"/>
      <c r="V385" s="172">
        <f>L447+L448</f>
        <v>65847585.458539426</v>
      </c>
      <c r="W385" s="159"/>
      <c r="X385" s="158">
        <f>V385*1.2</f>
        <v>79017102.550247312</v>
      </c>
      <c r="Y385" s="181"/>
      <c r="Z385" s="1"/>
      <c r="BR385" s="41" t="s">
        <v>940</v>
      </c>
    </row>
    <row r="386" spans="1:71" s="3" customFormat="1" ht="18.75" x14ac:dyDescent="0.25">
      <c r="A386" s="320" t="s">
        <v>941</v>
      </c>
      <c r="B386" s="321"/>
      <c r="C386" s="321"/>
      <c r="D386" s="321"/>
      <c r="E386" s="321"/>
      <c r="F386" s="321"/>
      <c r="G386" s="321"/>
      <c r="H386" s="321"/>
      <c r="I386" s="321"/>
      <c r="J386" s="321"/>
      <c r="K386" s="322"/>
      <c r="L386" s="61"/>
      <c r="M386" s="61"/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R386" s="41"/>
      <c r="BS386" s="2" t="s">
        <v>941</v>
      </c>
    </row>
    <row r="387" spans="1:71" s="3" customFormat="1" ht="18.75" x14ac:dyDescent="0.25">
      <c r="A387" s="320" t="s">
        <v>3283</v>
      </c>
      <c r="B387" s="321"/>
      <c r="C387" s="321"/>
      <c r="D387" s="321"/>
      <c r="E387" s="321"/>
      <c r="F387" s="321"/>
      <c r="G387" s="321"/>
      <c r="H387" s="321"/>
      <c r="I387" s="321"/>
      <c r="J387" s="321"/>
      <c r="K387" s="322"/>
      <c r="L387" s="61">
        <v>25482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R387" s="41"/>
      <c r="BS387" s="2" t="s">
        <v>3283</v>
      </c>
    </row>
    <row r="388" spans="1:71" s="3" customFormat="1" ht="18.75" x14ac:dyDescent="0.25">
      <c r="A388" s="320" t="s">
        <v>3284</v>
      </c>
      <c r="B388" s="321"/>
      <c r="C388" s="321"/>
      <c r="D388" s="321"/>
      <c r="E388" s="321"/>
      <c r="F388" s="321"/>
      <c r="G388" s="321"/>
      <c r="H388" s="321"/>
      <c r="I388" s="321"/>
      <c r="J388" s="321"/>
      <c r="K388" s="322"/>
      <c r="L388" s="61">
        <v>222885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R388" s="41"/>
      <c r="BS388" s="2" t="s">
        <v>3284</v>
      </c>
    </row>
    <row r="389" spans="1:71" s="3" customFormat="1" ht="18.75" x14ac:dyDescent="0.25">
      <c r="A389" s="320" t="s">
        <v>3285</v>
      </c>
      <c r="B389" s="321"/>
      <c r="C389" s="321"/>
      <c r="D389" s="321"/>
      <c r="E389" s="321"/>
      <c r="F389" s="321"/>
      <c r="G389" s="321"/>
      <c r="H389" s="321"/>
      <c r="I389" s="321"/>
      <c r="J389" s="321"/>
      <c r="K389" s="322"/>
      <c r="L389" s="61">
        <v>1258414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R389" s="41"/>
      <c r="BS389" s="2" t="s">
        <v>3285</v>
      </c>
    </row>
    <row r="390" spans="1:71" s="3" customFormat="1" ht="18.75" x14ac:dyDescent="0.25">
      <c r="A390" s="317" t="s">
        <v>945</v>
      </c>
      <c r="B390" s="318"/>
      <c r="C390" s="318"/>
      <c r="D390" s="318"/>
      <c r="E390" s="318"/>
      <c r="F390" s="318"/>
      <c r="G390" s="318"/>
      <c r="H390" s="318"/>
      <c r="I390" s="318"/>
      <c r="J390" s="318"/>
      <c r="K390" s="319"/>
      <c r="L390" s="39">
        <v>797484</v>
      </c>
      <c r="M390" s="39"/>
      <c r="N390" s="39"/>
      <c r="O390" s="39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R390" s="41" t="s">
        <v>945</v>
      </c>
    </row>
    <row r="391" spans="1:71" s="3" customFormat="1" ht="18.75" x14ac:dyDescent="0.25">
      <c r="A391" s="320" t="s">
        <v>941</v>
      </c>
      <c r="B391" s="321"/>
      <c r="C391" s="321"/>
      <c r="D391" s="321"/>
      <c r="E391" s="321"/>
      <c r="F391" s="321"/>
      <c r="G391" s="321"/>
      <c r="H391" s="321"/>
      <c r="I391" s="321"/>
      <c r="J391" s="321"/>
      <c r="K391" s="322"/>
      <c r="L391" s="61"/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R391" s="41"/>
      <c r="BS391" s="2" t="s">
        <v>941</v>
      </c>
    </row>
    <row r="392" spans="1:71" s="3" customFormat="1" ht="18.75" x14ac:dyDescent="0.25">
      <c r="A392" s="320" t="s">
        <v>3286</v>
      </c>
      <c r="B392" s="321"/>
      <c r="C392" s="321"/>
      <c r="D392" s="321"/>
      <c r="E392" s="321"/>
      <c r="F392" s="321"/>
      <c r="G392" s="321"/>
      <c r="H392" s="321"/>
      <c r="I392" s="321"/>
      <c r="J392" s="321"/>
      <c r="K392" s="322"/>
      <c r="L392" s="61">
        <v>11452</v>
      </c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R392" s="41"/>
      <c r="BS392" s="2" t="s">
        <v>3286</v>
      </c>
    </row>
    <row r="393" spans="1:71" s="3" customFormat="1" ht="18.75" x14ac:dyDescent="0.25">
      <c r="A393" s="320" t="s">
        <v>3287</v>
      </c>
      <c r="B393" s="321"/>
      <c r="C393" s="321"/>
      <c r="D393" s="321"/>
      <c r="E393" s="321"/>
      <c r="F393" s="321"/>
      <c r="G393" s="321"/>
      <c r="H393" s="321"/>
      <c r="I393" s="321"/>
      <c r="J393" s="321"/>
      <c r="K393" s="322"/>
      <c r="L393" s="61">
        <v>661049</v>
      </c>
      <c r="M393" s="61"/>
      <c r="N393" s="61"/>
      <c r="O393" s="61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R393" s="41"/>
      <c r="BS393" s="2" t="s">
        <v>3287</v>
      </c>
    </row>
    <row r="394" spans="1:71" s="3" customFormat="1" ht="18.75" x14ac:dyDescent="0.25">
      <c r="A394" s="320" t="s">
        <v>3288</v>
      </c>
      <c r="B394" s="321"/>
      <c r="C394" s="321"/>
      <c r="D394" s="321"/>
      <c r="E394" s="321"/>
      <c r="F394" s="321"/>
      <c r="G394" s="321"/>
      <c r="H394" s="321"/>
      <c r="I394" s="321"/>
      <c r="J394" s="321"/>
      <c r="K394" s="322"/>
      <c r="L394" s="61">
        <v>124346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R394" s="41"/>
      <c r="BS394" s="2" t="s">
        <v>3288</v>
      </c>
    </row>
    <row r="395" spans="1:71" s="3" customFormat="1" ht="18.75" x14ac:dyDescent="0.25">
      <c r="A395" s="320" t="s">
        <v>3289</v>
      </c>
      <c r="B395" s="321"/>
      <c r="C395" s="321"/>
      <c r="D395" s="321"/>
      <c r="E395" s="321"/>
      <c r="F395" s="321"/>
      <c r="G395" s="321"/>
      <c r="H395" s="321"/>
      <c r="I395" s="321"/>
      <c r="J395" s="321"/>
      <c r="K395" s="322"/>
      <c r="L395" s="61">
        <v>637</v>
      </c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R395" s="41"/>
      <c r="BS395" s="2" t="s">
        <v>3289</v>
      </c>
    </row>
    <row r="396" spans="1:71" s="3" customFormat="1" ht="18.75" x14ac:dyDescent="0.25">
      <c r="A396" s="317" t="s">
        <v>951</v>
      </c>
      <c r="B396" s="318"/>
      <c r="C396" s="318"/>
      <c r="D396" s="318"/>
      <c r="E396" s="318"/>
      <c r="F396" s="318"/>
      <c r="G396" s="318"/>
      <c r="H396" s="318"/>
      <c r="I396" s="318"/>
      <c r="J396" s="318"/>
      <c r="K396" s="319"/>
      <c r="L396" s="39"/>
      <c r="M396" s="39"/>
      <c r="N396" s="39"/>
      <c r="O396" s="39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R396" s="41" t="s">
        <v>951</v>
      </c>
    </row>
    <row r="397" spans="1:71" s="3" customFormat="1" ht="18.75" x14ac:dyDescent="0.25">
      <c r="A397" s="320" t="s">
        <v>952</v>
      </c>
      <c r="B397" s="321"/>
      <c r="C397" s="321"/>
      <c r="D397" s="321"/>
      <c r="E397" s="321"/>
      <c r="F397" s="321"/>
      <c r="G397" s="321"/>
      <c r="H397" s="321"/>
      <c r="I397" s="321"/>
      <c r="J397" s="321"/>
      <c r="K397" s="322"/>
      <c r="L397" s="61"/>
      <c r="M397" s="61"/>
      <c r="N397" s="61"/>
      <c r="O397" s="61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R397" s="41"/>
      <c r="BS397" s="2" t="s">
        <v>952</v>
      </c>
    </row>
    <row r="398" spans="1:71" s="3" customFormat="1" ht="18.75" x14ac:dyDescent="0.25">
      <c r="A398" s="320" t="s">
        <v>1773</v>
      </c>
      <c r="B398" s="321"/>
      <c r="C398" s="321"/>
      <c r="D398" s="321"/>
      <c r="E398" s="321"/>
      <c r="F398" s="321"/>
      <c r="G398" s="321"/>
      <c r="H398" s="321"/>
      <c r="I398" s="321"/>
      <c r="J398" s="321"/>
      <c r="K398" s="322"/>
      <c r="L398" s="61"/>
      <c r="M398" s="61"/>
      <c r="N398" s="61"/>
      <c r="O398" s="61"/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  <c r="Z398" s="1"/>
      <c r="BR398" s="41"/>
      <c r="BS398" s="2" t="s">
        <v>1773</v>
      </c>
    </row>
    <row r="399" spans="1:71" s="3" customFormat="1" ht="23.25" x14ac:dyDescent="0.25">
      <c r="A399" s="320" t="s">
        <v>3290</v>
      </c>
      <c r="B399" s="321"/>
      <c r="C399" s="321"/>
      <c r="D399" s="321"/>
      <c r="E399" s="321"/>
      <c r="F399" s="321"/>
      <c r="G399" s="321"/>
      <c r="H399" s="321"/>
      <c r="I399" s="321"/>
      <c r="J399" s="321"/>
      <c r="K399" s="322"/>
      <c r="L399" s="61">
        <v>48285305</v>
      </c>
      <c r="M399" s="61"/>
      <c r="N399" s="61"/>
      <c r="O399" s="61">
        <v>48285305</v>
      </c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R399" s="41"/>
      <c r="BS399" s="2" t="s">
        <v>3290</v>
      </c>
    </row>
    <row r="400" spans="1:71" s="3" customFormat="1" ht="18.75" x14ac:dyDescent="0.25">
      <c r="A400" s="320" t="s">
        <v>953</v>
      </c>
      <c r="B400" s="321"/>
      <c r="C400" s="321"/>
      <c r="D400" s="321"/>
      <c r="E400" s="321"/>
      <c r="F400" s="321"/>
      <c r="G400" s="321"/>
      <c r="H400" s="321"/>
      <c r="I400" s="321"/>
      <c r="J400" s="321"/>
      <c r="K400" s="322"/>
      <c r="L400" s="61"/>
      <c r="M400" s="61"/>
      <c r="N400" s="61"/>
      <c r="O400" s="61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R400" s="41"/>
      <c r="BS400" s="2" t="s">
        <v>953</v>
      </c>
    </row>
    <row r="401" spans="1:71" s="3" customFormat="1" ht="18.75" x14ac:dyDescent="0.25">
      <c r="A401" s="320" t="s">
        <v>3291</v>
      </c>
      <c r="B401" s="321"/>
      <c r="C401" s="321"/>
      <c r="D401" s="321"/>
      <c r="E401" s="321"/>
      <c r="F401" s="321"/>
      <c r="G401" s="321"/>
      <c r="H401" s="321"/>
      <c r="I401" s="321"/>
      <c r="J401" s="321"/>
      <c r="K401" s="322"/>
      <c r="L401" s="61">
        <v>1401</v>
      </c>
      <c r="M401" s="61">
        <v>1159</v>
      </c>
      <c r="N401" s="61">
        <v>242</v>
      </c>
      <c r="O401" s="61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R401" s="41"/>
      <c r="BS401" s="2" t="s">
        <v>3291</v>
      </c>
    </row>
    <row r="402" spans="1:71" s="3" customFormat="1" ht="18.75" x14ac:dyDescent="0.25">
      <c r="A402" s="320" t="s">
        <v>2318</v>
      </c>
      <c r="B402" s="321"/>
      <c r="C402" s="321"/>
      <c r="D402" s="321"/>
      <c r="E402" s="321"/>
      <c r="F402" s="321"/>
      <c r="G402" s="321"/>
      <c r="H402" s="321"/>
      <c r="I402" s="321"/>
      <c r="J402" s="321"/>
      <c r="K402" s="322"/>
      <c r="L402" s="61">
        <v>1124</v>
      </c>
      <c r="M402" s="61"/>
      <c r="N402" s="61"/>
      <c r="O402" s="61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R402" s="41"/>
      <c r="BS402" s="2" t="s">
        <v>2318</v>
      </c>
    </row>
    <row r="403" spans="1:71" s="3" customFormat="1" ht="18.75" x14ac:dyDescent="0.25">
      <c r="A403" s="320" t="s">
        <v>2319</v>
      </c>
      <c r="B403" s="321"/>
      <c r="C403" s="321"/>
      <c r="D403" s="321"/>
      <c r="E403" s="321"/>
      <c r="F403" s="321"/>
      <c r="G403" s="321"/>
      <c r="H403" s="321"/>
      <c r="I403" s="321"/>
      <c r="J403" s="321"/>
      <c r="K403" s="322"/>
      <c r="L403" s="61">
        <v>637</v>
      </c>
      <c r="M403" s="61"/>
      <c r="N403" s="61"/>
      <c r="O403" s="61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R403" s="41"/>
      <c r="BS403" s="2" t="s">
        <v>2319</v>
      </c>
    </row>
    <row r="404" spans="1:71" s="3" customFormat="1" ht="18.75" x14ac:dyDescent="0.25">
      <c r="A404" s="320" t="s">
        <v>957</v>
      </c>
      <c r="B404" s="321"/>
      <c r="C404" s="321"/>
      <c r="D404" s="321"/>
      <c r="E404" s="321"/>
      <c r="F404" s="321"/>
      <c r="G404" s="321"/>
      <c r="H404" s="321"/>
      <c r="I404" s="321"/>
      <c r="J404" s="321"/>
      <c r="K404" s="322"/>
      <c r="L404" s="61">
        <v>3162</v>
      </c>
      <c r="M404" s="61"/>
      <c r="N404" s="61"/>
      <c r="O404" s="61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R404" s="41"/>
      <c r="BS404" s="2" t="s">
        <v>957</v>
      </c>
    </row>
    <row r="405" spans="1:71" s="3" customFormat="1" ht="18.75" x14ac:dyDescent="0.25">
      <c r="A405" s="320" t="s">
        <v>1778</v>
      </c>
      <c r="B405" s="321"/>
      <c r="C405" s="321"/>
      <c r="D405" s="321"/>
      <c r="E405" s="321"/>
      <c r="F405" s="321"/>
      <c r="G405" s="321"/>
      <c r="H405" s="321"/>
      <c r="I405" s="321"/>
      <c r="J405" s="321"/>
      <c r="K405" s="322"/>
      <c r="L405" s="61"/>
      <c r="M405" s="61"/>
      <c r="N405" s="61"/>
      <c r="O405" s="61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R405" s="41"/>
      <c r="BS405" s="2" t="s">
        <v>1778</v>
      </c>
    </row>
    <row r="406" spans="1:71" s="3" customFormat="1" ht="18.75" x14ac:dyDescent="0.25">
      <c r="A406" s="320" t="s">
        <v>3292</v>
      </c>
      <c r="B406" s="321"/>
      <c r="C406" s="321"/>
      <c r="D406" s="321"/>
      <c r="E406" s="321"/>
      <c r="F406" s="321"/>
      <c r="G406" s="321"/>
      <c r="H406" s="321"/>
      <c r="I406" s="321"/>
      <c r="J406" s="321"/>
      <c r="K406" s="322"/>
      <c r="L406" s="61">
        <v>28631</v>
      </c>
      <c r="M406" s="61">
        <v>28631</v>
      </c>
      <c r="N406" s="61"/>
      <c r="O406" s="61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R406" s="41"/>
      <c r="BS406" s="2" t="s">
        <v>3292</v>
      </c>
    </row>
    <row r="407" spans="1:71" s="3" customFormat="1" ht="18.75" x14ac:dyDescent="0.25">
      <c r="A407" s="320" t="s">
        <v>3293</v>
      </c>
      <c r="B407" s="321"/>
      <c r="C407" s="321"/>
      <c r="D407" s="321"/>
      <c r="E407" s="321"/>
      <c r="F407" s="321"/>
      <c r="G407" s="321"/>
      <c r="H407" s="321"/>
      <c r="I407" s="321"/>
      <c r="J407" s="321"/>
      <c r="K407" s="322"/>
      <c r="L407" s="61">
        <v>25482</v>
      </c>
      <c r="M407" s="61"/>
      <c r="N407" s="61"/>
      <c r="O407" s="61"/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  <c r="Z407" s="1"/>
      <c r="BR407" s="41"/>
      <c r="BS407" s="2" t="s">
        <v>3293</v>
      </c>
    </row>
    <row r="408" spans="1:71" s="3" customFormat="1" ht="18.75" x14ac:dyDescent="0.25">
      <c r="A408" s="320" t="s">
        <v>3294</v>
      </c>
      <c r="B408" s="321"/>
      <c r="C408" s="321"/>
      <c r="D408" s="321"/>
      <c r="E408" s="321"/>
      <c r="F408" s="321"/>
      <c r="G408" s="321"/>
      <c r="H408" s="321"/>
      <c r="I408" s="321"/>
      <c r="J408" s="321"/>
      <c r="K408" s="322"/>
      <c r="L408" s="61">
        <v>11452</v>
      </c>
      <c r="M408" s="61"/>
      <c r="N408" s="61"/>
      <c r="O408" s="61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R408" s="41"/>
      <c r="BS408" s="2" t="s">
        <v>3294</v>
      </c>
    </row>
    <row r="409" spans="1:71" s="3" customFormat="1" ht="18.75" x14ac:dyDescent="0.25">
      <c r="A409" s="320" t="s">
        <v>957</v>
      </c>
      <c r="B409" s="321"/>
      <c r="C409" s="321"/>
      <c r="D409" s="321"/>
      <c r="E409" s="321"/>
      <c r="F409" s="321"/>
      <c r="G409" s="321"/>
      <c r="H409" s="321"/>
      <c r="I409" s="321"/>
      <c r="J409" s="321"/>
      <c r="K409" s="322"/>
      <c r="L409" s="61">
        <v>65565</v>
      </c>
      <c r="M409" s="61"/>
      <c r="N409" s="61"/>
      <c r="O409" s="61"/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  <c r="Z409" s="1"/>
      <c r="BR409" s="41"/>
      <c r="BS409" s="2" t="s">
        <v>957</v>
      </c>
    </row>
    <row r="410" spans="1:71" s="3" customFormat="1" ht="18.75" x14ac:dyDescent="0.25">
      <c r="A410" s="320" t="s">
        <v>958</v>
      </c>
      <c r="B410" s="321"/>
      <c r="C410" s="321"/>
      <c r="D410" s="321"/>
      <c r="E410" s="321"/>
      <c r="F410" s="321"/>
      <c r="G410" s="321"/>
      <c r="H410" s="321"/>
      <c r="I410" s="321"/>
      <c r="J410" s="321"/>
      <c r="K410" s="322"/>
      <c r="L410" s="61">
        <v>48354032</v>
      </c>
      <c r="M410" s="61"/>
      <c r="N410" s="61"/>
      <c r="O410" s="61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R410" s="41"/>
      <c r="BS410" s="2" t="s">
        <v>958</v>
      </c>
    </row>
    <row r="411" spans="1:71" s="3" customFormat="1" ht="18.75" x14ac:dyDescent="0.25">
      <c r="A411" s="320" t="s">
        <v>959</v>
      </c>
      <c r="B411" s="321"/>
      <c r="C411" s="321"/>
      <c r="D411" s="321"/>
      <c r="E411" s="321"/>
      <c r="F411" s="321"/>
      <c r="G411" s="321"/>
      <c r="H411" s="321"/>
      <c r="I411" s="321"/>
      <c r="J411" s="321"/>
      <c r="K411" s="322"/>
      <c r="L411" s="61"/>
      <c r="M411" s="61"/>
      <c r="N411" s="61"/>
      <c r="O411" s="61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R411" s="41"/>
      <c r="BS411" s="2" t="s">
        <v>959</v>
      </c>
    </row>
    <row r="412" spans="1:71" s="3" customFormat="1" ht="18.75" x14ac:dyDescent="0.25">
      <c r="A412" s="320" t="s">
        <v>960</v>
      </c>
      <c r="B412" s="321"/>
      <c r="C412" s="321"/>
      <c r="D412" s="321"/>
      <c r="E412" s="321"/>
      <c r="F412" s="321"/>
      <c r="G412" s="321"/>
      <c r="H412" s="321"/>
      <c r="I412" s="321"/>
      <c r="J412" s="321"/>
      <c r="K412" s="322"/>
      <c r="L412" s="61"/>
      <c r="M412" s="61"/>
      <c r="N412" s="61"/>
      <c r="O412" s="61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R412" s="41"/>
      <c r="BS412" s="2" t="s">
        <v>960</v>
      </c>
    </row>
    <row r="413" spans="1:71" s="3" customFormat="1" ht="22.5" x14ac:dyDescent="0.25">
      <c r="A413" s="320" t="s">
        <v>3295</v>
      </c>
      <c r="B413" s="321"/>
      <c r="C413" s="321"/>
      <c r="D413" s="321"/>
      <c r="E413" s="321"/>
      <c r="F413" s="321"/>
      <c r="G413" s="321"/>
      <c r="H413" s="321"/>
      <c r="I413" s="321"/>
      <c r="J413" s="321"/>
      <c r="K413" s="322"/>
      <c r="L413" s="61">
        <v>1787648</v>
      </c>
      <c r="M413" s="61">
        <v>1255628</v>
      </c>
      <c r="N413" s="61" t="s">
        <v>3296</v>
      </c>
      <c r="O413" s="61">
        <v>282758</v>
      </c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R413" s="41"/>
      <c r="BS413" s="2" t="s">
        <v>3295</v>
      </c>
    </row>
    <row r="414" spans="1:71" s="3" customFormat="1" ht="18.75" x14ac:dyDescent="0.25">
      <c r="A414" s="320" t="s">
        <v>3297</v>
      </c>
      <c r="B414" s="321"/>
      <c r="C414" s="321"/>
      <c r="D414" s="321"/>
      <c r="E414" s="321"/>
      <c r="F414" s="321"/>
      <c r="G414" s="321"/>
      <c r="H414" s="321"/>
      <c r="I414" s="321"/>
      <c r="J414" s="321"/>
      <c r="K414" s="322"/>
      <c r="L414" s="61">
        <v>1257290</v>
      </c>
      <c r="M414" s="61"/>
      <c r="N414" s="61"/>
      <c r="O414" s="61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R414" s="41"/>
      <c r="BS414" s="2" t="s">
        <v>3297</v>
      </c>
    </row>
    <row r="415" spans="1:71" s="3" customFormat="1" ht="18.75" x14ac:dyDescent="0.25">
      <c r="A415" s="320" t="s">
        <v>3298</v>
      </c>
      <c r="B415" s="321"/>
      <c r="C415" s="321"/>
      <c r="D415" s="321"/>
      <c r="E415" s="321"/>
      <c r="F415" s="321"/>
      <c r="G415" s="321"/>
      <c r="H415" s="321"/>
      <c r="I415" s="321"/>
      <c r="J415" s="321"/>
      <c r="K415" s="322"/>
      <c r="L415" s="61">
        <v>661049</v>
      </c>
      <c r="M415" s="61"/>
      <c r="N415" s="61"/>
      <c r="O415" s="61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R415" s="41"/>
      <c r="BS415" s="2" t="s">
        <v>3298</v>
      </c>
    </row>
    <row r="416" spans="1:71" s="3" customFormat="1" ht="18.75" x14ac:dyDescent="0.25">
      <c r="A416" s="320" t="s">
        <v>957</v>
      </c>
      <c r="B416" s="321"/>
      <c r="C416" s="321"/>
      <c r="D416" s="321"/>
      <c r="E416" s="321"/>
      <c r="F416" s="321"/>
      <c r="G416" s="321"/>
      <c r="H416" s="321"/>
      <c r="I416" s="321"/>
      <c r="J416" s="321"/>
      <c r="K416" s="322"/>
      <c r="L416" s="61">
        <v>3705987</v>
      </c>
      <c r="M416" s="61"/>
      <c r="N416" s="61"/>
      <c r="O416" s="61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R416" s="41"/>
      <c r="BS416" s="2" t="s">
        <v>957</v>
      </c>
    </row>
    <row r="417" spans="1:71" s="3" customFormat="1" ht="18.75" x14ac:dyDescent="0.25">
      <c r="A417" s="320" t="s">
        <v>979</v>
      </c>
      <c r="B417" s="321"/>
      <c r="C417" s="321"/>
      <c r="D417" s="321"/>
      <c r="E417" s="321"/>
      <c r="F417" s="321"/>
      <c r="G417" s="321"/>
      <c r="H417" s="321"/>
      <c r="I417" s="321"/>
      <c r="J417" s="321"/>
      <c r="K417" s="322"/>
      <c r="L417" s="61"/>
      <c r="M417" s="61"/>
      <c r="N417" s="61"/>
      <c r="O417" s="61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R417" s="41"/>
      <c r="BS417" s="2" t="s">
        <v>979</v>
      </c>
    </row>
    <row r="418" spans="1:71" s="3" customFormat="1" ht="18.75" x14ac:dyDescent="0.25">
      <c r="A418" s="320" t="s">
        <v>3299</v>
      </c>
      <c r="B418" s="321"/>
      <c r="C418" s="321"/>
      <c r="D418" s="321"/>
      <c r="E418" s="321"/>
      <c r="F418" s="321"/>
      <c r="G418" s="321"/>
      <c r="H418" s="321"/>
      <c r="I418" s="321"/>
      <c r="J418" s="321"/>
      <c r="K418" s="322"/>
      <c r="L418" s="61">
        <v>243544</v>
      </c>
      <c r="M418" s="61">
        <v>234616</v>
      </c>
      <c r="N418" s="61"/>
      <c r="O418" s="61">
        <v>8928</v>
      </c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R418" s="41"/>
      <c r="BS418" s="2" t="s">
        <v>3299</v>
      </c>
    </row>
    <row r="419" spans="1:71" s="3" customFormat="1" ht="18.75" x14ac:dyDescent="0.25">
      <c r="A419" s="320" t="s">
        <v>3300</v>
      </c>
      <c r="B419" s="321"/>
      <c r="C419" s="321"/>
      <c r="D419" s="321"/>
      <c r="E419" s="321"/>
      <c r="F419" s="321"/>
      <c r="G419" s="321"/>
      <c r="H419" s="321"/>
      <c r="I419" s="321"/>
      <c r="J419" s="321"/>
      <c r="K419" s="322"/>
      <c r="L419" s="61">
        <v>222885</v>
      </c>
      <c r="M419" s="61"/>
      <c r="N419" s="61"/>
      <c r="O419" s="61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R419" s="41"/>
      <c r="BS419" s="2" t="s">
        <v>3300</v>
      </c>
    </row>
    <row r="420" spans="1:71" s="3" customFormat="1" ht="18.75" x14ac:dyDescent="0.25">
      <c r="A420" s="320" t="s">
        <v>3301</v>
      </c>
      <c r="B420" s="321"/>
      <c r="C420" s="321"/>
      <c r="D420" s="321"/>
      <c r="E420" s="321"/>
      <c r="F420" s="321"/>
      <c r="G420" s="321"/>
      <c r="H420" s="321"/>
      <c r="I420" s="321"/>
      <c r="J420" s="321"/>
      <c r="K420" s="322"/>
      <c r="L420" s="61">
        <v>124346</v>
      </c>
      <c r="M420" s="61"/>
      <c r="N420" s="61"/>
      <c r="O420" s="61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R420" s="41"/>
      <c r="BS420" s="2" t="s">
        <v>3301</v>
      </c>
    </row>
    <row r="421" spans="1:71" s="3" customFormat="1" ht="18.75" x14ac:dyDescent="0.25">
      <c r="A421" s="320" t="s">
        <v>957</v>
      </c>
      <c r="B421" s="321"/>
      <c r="C421" s="321"/>
      <c r="D421" s="321"/>
      <c r="E421" s="321"/>
      <c r="F421" s="321"/>
      <c r="G421" s="321"/>
      <c r="H421" s="321"/>
      <c r="I421" s="321"/>
      <c r="J421" s="321"/>
      <c r="K421" s="322"/>
      <c r="L421" s="61">
        <v>590775</v>
      </c>
      <c r="M421" s="61"/>
      <c r="N421" s="61"/>
      <c r="O421" s="61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R421" s="41"/>
      <c r="BS421" s="2" t="s">
        <v>957</v>
      </c>
    </row>
    <row r="422" spans="1:71" s="3" customFormat="1" ht="18.75" x14ac:dyDescent="0.25">
      <c r="A422" s="320" t="s">
        <v>958</v>
      </c>
      <c r="B422" s="321"/>
      <c r="C422" s="321"/>
      <c r="D422" s="321"/>
      <c r="E422" s="321"/>
      <c r="F422" s="321"/>
      <c r="G422" s="321"/>
      <c r="H422" s="321"/>
      <c r="I422" s="321"/>
      <c r="J422" s="321"/>
      <c r="K422" s="322"/>
      <c r="L422" s="61">
        <v>4296762</v>
      </c>
      <c r="M422" s="61"/>
      <c r="N422" s="61"/>
      <c r="O422" s="61"/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  <c r="Z422" s="1"/>
      <c r="BR422" s="41"/>
      <c r="BS422" s="2" t="s">
        <v>958</v>
      </c>
    </row>
    <row r="423" spans="1:71" s="3" customFormat="1" ht="18.75" x14ac:dyDescent="0.25">
      <c r="A423" s="320" t="s">
        <v>983</v>
      </c>
      <c r="B423" s="321"/>
      <c r="C423" s="321"/>
      <c r="D423" s="321"/>
      <c r="E423" s="321"/>
      <c r="F423" s="321"/>
      <c r="G423" s="321"/>
      <c r="H423" s="321"/>
      <c r="I423" s="321"/>
      <c r="J423" s="321"/>
      <c r="K423" s="322"/>
      <c r="L423" s="61"/>
      <c r="M423" s="61"/>
      <c r="N423" s="61"/>
      <c r="O423" s="61"/>
      <c r="P423" s="154"/>
      <c r="Q423" s="154"/>
      <c r="R423" s="154"/>
      <c r="S423" s="154"/>
      <c r="T423" s="154"/>
      <c r="U423" s="154"/>
      <c r="V423" s="172"/>
      <c r="W423" s="159"/>
      <c r="X423" s="158"/>
      <c r="Y423" s="181"/>
      <c r="Z423" s="1"/>
      <c r="BR423" s="41"/>
      <c r="BS423" s="2" t="s">
        <v>983</v>
      </c>
    </row>
    <row r="424" spans="1:71" s="3" customFormat="1" ht="18.75" x14ac:dyDescent="0.25">
      <c r="A424" s="320" t="s">
        <v>986</v>
      </c>
      <c r="B424" s="321"/>
      <c r="C424" s="321"/>
      <c r="D424" s="321"/>
      <c r="E424" s="321"/>
      <c r="F424" s="321"/>
      <c r="G424" s="321"/>
      <c r="H424" s="321"/>
      <c r="I424" s="321"/>
      <c r="J424" s="321"/>
      <c r="K424" s="322"/>
      <c r="L424" s="61"/>
      <c r="M424" s="61"/>
      <c r="N424" s="61"/>
      <c r="O424" s="61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R424" s="41"/>
      <c r="BS424" s="2" t="s">
        <v>986</v>
      </c>
    </row>
    <row r="425" spans="1:71" s="3" customFormat="1" ht="18.75" x14ac:dyDescent="0.25">
      <c r="A425" s="320" t="s">
        <v>3302</v>
      </c>
      <c r="B425" s="321"/>
      <c r="C425" s="321"/>
      <c r="D425" s="321"/>
      <c r="E425" s="321"/>
      <c r="F425" s="321"/>
      <c r="G425" s="321"/>
      <c r="H425" s="321"/>
      <c r="I425" s="321"/>
      <c r="J425" s="321"/>
      <c r="K425" s="322"/>
      <c r="L425" s="61">
        <v>7470266</v>
      </c>
      <c r="M425" s="61"/>
      <c r="N425" s="61"/>
      <c r="O425" s="61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R425" s="41"/>
      <c r="BS425" s="2" t="s">
        <v>3302</v>
      </c>
    </row>
    <row r="426" spans="1:71" s="3" customFormat="1" ht="18.75" x14ac:dyDescent="0.25">
      <c r="A426" s="320" t="s">
        <v>958</v>
      </c>
      <c r="B426" s="321"/>
      <c r="C426" s="321"/>
      <c r="D426" s="321"/>
      <c r="E426" s="321"/>
      <c r="F426" s="321"/>
      <c r="G426" s="321"/>
      <c r="H426" s="321"/>
      <c r="I426" s="321"/>
      <c r="J426" s="321"/>
      <c r="K426" s="322"/>
      <c r="L426" s="61">
        <v>7470266</v>
      </c>
      <c r="M426" s="61"/>
      <c r="N426" s="61"/>
      <c r="O426" s="61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R426" s="41"/>
      <c r="BS426" s="2" t="s">
        <v>958</v>
      </c>
    </row>
    <row r="427" spans="1:71" s="3" customFormat="1" ht="18.75" x14ac:dyDescent="0.25">
      <c r="A427" s="320" t="s">
        <v>988</v>
      </c>
      <c r="B427" s="321"/>
      <c r="C427" s="321"/>
      <c r="D427" s="321"/>
      <c r="E427" s="321"/>
      <c r="F427" s="321"/>
      <c r="G427" s="321"/>
      <c r="H427" s="321"/>
      <c r="I427" s="321"/>
      <c r="J427" s="321"/>
      <c r="K427" s="322"/>
      <c r="L427" s="61">
        <v>60121060</v>
      </c>
      <c r="M427" s="61"/>
      <c r="N427" s="61"/>
      <c r="O427" s="61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R427" s="41"/>
      <c r="BS427" s="2" t="s">
        <v>988</v>
      </c>
    </row>
    <row r="428" spans="1:71" s="3" customFormat="1" ht="19.5" thickBot="1" x14ac:dyDescent="0.3">
      <c r="A428" s="320" t="s">
        <v>989</v>
      </c>
      <c r="B428" s="321"/>
      <c r="C428" s="321"/>
      <c r="D428" s="321"/>
      <c r="E428" s="321"/>
      <c r="F428" s="321"/>
      <c r="G428" s="321"/>
      <c r="H428" s="321"/>
      <c r="I428" s="321"/>
      <c r="J428" s="321"/>
      <c r="K428" s="322"/>
      <c r="L428" s="61"/>
      <c r="M428" s="61"/>
      <c r="N428" s="61"/>
      <c r="O428" s="61"/>
      <c r="P428" s="220"/>
      <c r="Q428" s="194"/>
      <c r="R428" s="194"/>
      <c r="S428" s="194"/>
      <c r="T428" s="194"/>
      <c r="U428" s="194"/>
      <c r="V428" s="195"/>
      <c r="W428" s="196"/>
      <c r="X428" s="197"/>
      <c r="Y428" s="198"/>
      <c r="Z428" s="1"/>
      <c r="BR428" s="41"/>
      <c r="BS428" s="2" t="s">
        <v>989</v>
      </c>
    </row>
    <row r="429" spans="1:71" s="3" customFormat="1" ht="19.5" thickTop="1" x14ac:dyDescent="0.25">
      <c r="A429" s="320" t="s">
        <v>1024</v>
      </c>
      <c r="B429" s="321"/>
      <c r="C429" s="321"/>
      <c r="D429" s="321"/>
      <c r="E429" s="321"/>
      <c r="F429" s="321"/>
      <c r="G429" s="321"/>
      <c r="H429" s="321"/>
      <c r="I429" s="321"/>
      <c r="J429" s="321"/>
      <c r="K429" s="322"/>
      <c r="L429" s="61">
        <v>1520034</v>
      </c>
      <c r="M429" s="61"/>
      <c r="N429" s="61"/>
      <c r="O429" s="61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R429" s="41"/>
      <c r="BS429" s="2" t="s">
        <v>1024</v>
      </c>
    </row>
    <row r="430" spans="1:71" s="3" customFormat="1" ht="18.75" x14ac:dyDescent="0.25">
      <c r="A430" s="320" t="s">
        <v>990</v>
      </c>
      <c r="B430" s="321"/>
      <c r="C430" s="321"/>
      <c r="D430" s="321"/>
      <c r="E430" s="321"/>
      <c r="F430" s="321"/>
      <c r="G430" s="321"/>
      <c r="H430" s="321"/>
      <c r="I430" s="321"/>
      <c r="J430" s="321"/>
      <c r="K430" s="322"/>
      <c r="L430" s="61">
        <v>48576991</v>
      </c>
      <c r="M430" s="61"/>
      <c r="N430" s="61"/>
      <c r="O430" s="61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R430" s="41"/>
      <c r="BS430" s="2" t="s">
        <v>990</v>
      </c>
    </row>
    <row r="431" spans="1:71" s="3" customFormat="1" ht="18.75" x14ac:dyDescent="0.25">
      <c r="A431" s="320" t="s">
        <v>991</v>
      </c>
      <c r="B431" s="321"/>
      <c r="C431" s="321"/>
      <c r="D431" s="321"/>
      <c r="E431" s="321"/>
      <c r="F431" s="321"/>
      <c r="G431" s="321"/>
      <c r="H431" s="321"/>
      <c r="I431" s="321"/>
      <c r="J431" s="321"/>
      <c r="K431" s="322"/>
      <c r="L431" s="61">
        <v>249504</v>
      </c>
      <c r="M431" s="61"/>
      <c r="N431" s="61"/>
      <c r="O431" s="61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R431" s="41"/>
      <c r="BS431" s="2" t="s">
        <v>991</v>
      </c>
    </row>
    <row r="432" spans="1:71" s="3" customFormat="1" ht="18.75" x14ac:dyDescent="0.25">
      <c r="A432" s="320" t="s">
        <v>1025</v>
      </c>
      <c r="B432" s="321"/>
      <c r="C432" s="321"/>
      <c r="D432" s="321"/>
      <c r="E432" s="321"/>
      <c r="F432" s="321"/>
      <c r="G432" s="321"/>
      <c r="H432" s="321"/>
      <c r="I432" s="321"/>
      <c r="J432" s="321"/>
      <c r="K432" s="322"/>
      <c r="L432" s="61">
        <v>40547</v>
      </c>
      <c r="M432" s="61"/>
      <c r="N432" s="61"/>
      <c r="O432" s="61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R432" s="41"/>
      <c r="BS432" s="2" t="s">
        <v>1025</v>
      </c>
    </row>
    <row r="433" spans="1:95" s="3" customFormat="1" ht="18.75" x14ac:dyDescent="0.25">
      <c r="A433" s="320" t="s">
        <v>993</v>
      </c>
      <c r="B433" s="321"/>
      <c r="C433" s="321"/>
      <c r="D433" s="321"/>
      <c r="E433" s="321"/>
      <c r="F433" s="321"/>
      <c r="G433" s="321"/>
      <c r="H433" s="321"/>
      <c r="I433" s="321"/>
      <c r="J433" s="321"/>
      <c r="K433" s="322"/>
      <c r="L433" s="61">
        <v>7470266</v>
      </c>
      <c r="M433" s="61"/>
      <c r="N433" s="61"/>
      <c r="O433" s="61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R433" s="41"/>
      <c r="BS433" s="2" t="s">
        <v>993</v>
      </c>
    </row>
    <row r="434" spans="1:95" s="3" customFormat="1" ht="18.75" x14ac:dyDescent="0.25">
      <c r="A434" s="320" t="s">
        <v>994</v>
      </c>
      <c r="B434" s="321"/>
      <c r="C434" s="321"/>
      <c r="D434" s="321"/>
      <c r="E434" s="321"/>
      <c r="F434" s="321"/>
      <c r="G434" s="321"/>
      <c r="H434" s="321"/>
      <c r="I434" s="321"/>
      <c r="J434" s="321"/>
      <c r="K434" s="322"/>
      <c r="L434" s="61">
        <v>1506781</v>
      </c>
      <c r="M434" s="61"/>
      <c r="N434" s="61"/>
      <c r="O434" s="61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R434" s="41"/>
      <c r="BS434" s="2" t="s">
        <v>994</v>
      </c>
    </row>
    <row r="435" spans="1:95" s="3" customFormat="1" ht="18.75" x14ac:dyDescent="0.25">
      <c r="A435" s="320" t="s">
        <v>995</v>
      </c>
      <c r="B435" s="321"/>
      <c r="C435" s="321"/>
      <c r="D435" s="321"/>
      <c r="E435" s="321"/>
      <c r="F435" s="321"/>
      <c r="G435" s="321"/>
      <c r="H435" s="321"/>
      <c r="I435" s="321"/>
      <c r="J435" s="321"/>
      <c r="K435" s="322"/>
      <c r="L435" s="61">
        <v>797484</v>
      </c>
      <c r="M435" s="61"/>
      <c r="N435" s="61"/>
      <c r="O435" s="61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R435" s="41"/>
      <c r="BS435" s="2" t="s">
        <v>995</v>
      </c>
    </row>
    <row r="436" spans="1:95" s="3" customFormat="1" ht="18.75" x14ac:dyDescent="0.25">
      <c r="A436" s="320" t="s">
        <v>996</v>
      </c>
      <c r="B436" s="321"/>
      <c r="C436" s="321"/>
      <c r="D436" s="321"/>
      <c r="E436" s="321"/>
      <c r="F436" s="321"/>
      <c r="G436" s="321"/>
      <c r="H436" s="321"/>
      <c r="I436" s="321"/>
      <c r="J436" s="321"/>
      <c r="K436" s="322"/>
      <c r="L436" s="61">
        <v>52650794</v>
      </c>
      <c r="M436" s="61"/>
      <c r="N436" s="61"/>
      <c r="O436" s="61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R436" s="41"/>
      <c r="BS436" s="2" t="s">
        <v>996</v>
      </c>
    </row>
    <row r="437" spans="1:95" s="3" customFormat="1" ht="18.75" x14ac:dyDescent="0.25">
      <c r="A437" s="320" t="s">
        <v>997</v>
      </c>
      <c r="B437" s="321"/>
      <c r="C437" s="321"/>
      <c r="D437" s="321"/>
      <c r="E437" s="321"/>
      <c r="F437" s="321"/>
      <c r="G437" s="321"/>
      <c r="H437" s="321"/>
      <c r="I437" s="321"/>
      <c r="J437" s="321"/>
      <c r="K437" s="322"/>
      <c r="L437" s="61">
        <v>2737841</v>
      </c>
      <c r="M437" s="61"/>
      <c r="N437" s="61"/>
      <c r="O437" s="61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R437" s="41"/>
      <c r="BS437" s="2" t="s">
        <v>997</v>
      </c>
    </row>
    <row r="438" spans="1:95" s="3" customFormat="1" ht="18.75" x14ac:dyDescent="0.25">
      <c r="A438" s="317" t="s">
        <v>988</v>
      </c>
      <c r="B438" s="318"/>
      <c r="C438" s="318"/>
      <c r="D438" s="318"/>
      <c r="E438" s="318"/>
      <c r="F438" s="318"/>
      <c r="G438" s="318"/>
      <c r="H438" s="318"/>
      <c r="I438" s="318"/>
      <c r="J438" s="318"/>
      <c r="K438" s="319"/>
      <c r="L438" s="39">
        <v>55388635</v>
      </c>
      <c r="M438" s="39"/>
      <c r="N438" s="39"/>
      <c r="O438" s="39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R438" s="41"/>
      <c r="BT438" s="41" t="s">
        <v>988</v>
      </c>
    </row>
    <row r="439" spans="1:95" s="3" customFormat="1" ht="18.75" x14ac:dyDescent="0.25">
      <c r="A439" s="320" t="s">
        <v>998</v>
      </c>
      <c r="B439" s="321"/>
      <c r="C439" s="321"/>
      <c r="D439" s="321"/>
      <c r="E439" s="321"/>
      <c r="F439" s="321"/>
      <c r="G439" s="321"/>
      <c r="H439" s="321"/>
      <c r="I439" s="321"/>
      <c r="J439" s="321"/>
      <c r="K439" s="322"/>
      <c r="L439" s="61">
        <v>1163161</v>
      </c>
      <c r="M439" s="61"/>
      <c r="N439" s="61"/>
      <c r="O439" s="61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R439" s="41"/>
      <c r="BS439" s="2" t="s">
        <v>998</v>
      </c>
      <c r="BT439" s="41"/>
    </row>
    <row r="440" spans="1:95" s="3" customFormat="1" ht="18.75" x14ac:dyDescent="0.25">
      <c r="A440" s="320" t="s">
        <v>999</v>
      </c>
      <c r="B440" s="321"/>
      <c r="C440" s="321"/>
      <c r="D440" s="321"/>
      <c r="E440" s="321"/>
      <c r="F440" s="321"/>
      <c r="G440" s="321"/>
      <c r="H440" s="321"/>
      <c r="I440" s="321"/>
      <c r="J440" s="321"/>
      <c r="K440" s="322"/>
      <c r="L440" s="61">
        <v>1938602</v>
      </c>
      <c r="M440" s="61"/>
      <c r="N440" s="61"/>
      <c r="O440" s="61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R440" s="41"/>
      <c r="BS440" s="2" t="s">
        <v>999</v>
      </c>
      <c r="BT440" s="41"/>
    </row>
    <row r="441" spans="1:95" s="3" customFormat="1" ht="18.75" x14ac:dyDescent="0.25">
      <c r="A441" s="320" t="s">
        <v>1000</v>
      </c>
      <c r="B441" s="321"/>
      <c r="C441" s="321"/>
      <c r="D441" s="321"/>
      <c r="E441" s="321"/>
      <c r="F441" s="321"/>
      <c r="G441" s="321"/>
      <c r="H441" s="321"/>
      <c r="I441" s="321"/>
      <c r="J441" s="321"/>
      <c r="K441" s="322"/>
      <c r="L441" s="61">
        <v>1384716</v>
      </c>
      <c r="M441" s="61"/>
      <c r="N441" s="61"/>
      <c r="O441" s="61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R441" s="41"/>
      <c r="BS441" s="2" t="s">
        <v>1000</v>
      </c>
      <c r="BT441" s="41"/>
    </row>
    <row r="442" spans="1:95" s="3" customFormat="1" ht="18.75" x14ac:dyDescent="0.25">
      <c r="A442" s="320" t="s">
        <v>1001</v>
      </c>
      <c r="B442" s="321"/>
      <c r="C442" s="321"/>
      <c r="D442" s="321"/>
      <c r="E442" s="321"/>
      <c r="F442" s="321"/>
      <c r="G442" s="321"/>
      <c r="H442" s="321"/>
      <c r="I442" s="321"/>
      <c r="J442" s="321"/>
      <c r="K442" s="322"/>
      <c r="L442" s="61">
        <v>1107773</v>
      </c>
      <c r="M442" s="61"/>
      <c r="N442" s="61"/>
      <c r="O442" s="61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R442" s="41"/>
      <c r="BS442" s="2" t="s">
        <v>1001</v>
      </c>
      <c r="BT442" s="41"/>
    </row>
    <row r="443" spans="1:95" s="3" customFormat="1" ht="18.75" x14ac:dyDescent="0.25">
      <c r="A443" s="317" t="s">
        <v>988</v>
      </c>
      <c r="B443" s="318"/>
      <c r="C443" s="318"/>
      <c r="D443" s="318"/>
      <c r="E443" s="318"/>
      <c r="F443" s="318"/>
      <c r="G443" s="318"/>
      <c r="H443" s="318"/>
      <c r="I443" s="318"/>
      <c r="J443" s="318"/>
      <c r="K443" s="319"/>
      <c r="L443" s="39">
        <v>60982887</v>
      </c>
      <c r="M443" s="39"/>
      <c r="N443" s="39"/>
      <c r="O443" s="39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R443" s="41"/>
      <c r="BT443" s="41" t="s">
        <v>988</v>
      </c>
    </row>
    <row r="444" spans="1:95" s="3" customFormat="1" ht="18.75" x14ac:dyDescent="0.25">
      <c r="A444" s="320" t="s">
        <v>3303</v>
      </c>
      <c r="B444" s="321"/>
      <c r="C444" s="321"/>
      <c r="D444" s="321"/>
      <c r="E444" s="321"/>
      <c r="F444" s="321"/>
      <c r="G444" s="321"/>
      <c r="H444" s="321"/>
      <c r="I444" s="321"/>
      <c r="J444" s="321"/>
      <c r="K444" s="322"/>
      <c r="L444" s="61">
        <v>68453153</v>
      </c>
      <c r="M444" s="61"/>
      <c r="N444" s="61"/>
      <c r="O444" s="61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R444" s="41"/>
      <c r="BS444" s="2" t="s">
        <v>3303</v>
      </c>
      <c r="BT444" s="41"/>
    </row>
    <row r="445" spans="1:95" s="3" customFormat="1" ht="18.75" x14ac:dyDescent="0.25">
      <c r="A445" s="320" t="s">
        <v>1003</v>
      </c>
      <c r="B445" s="321"/>
      <c r="C445" s="321"/>
      <c r="D445" s="321"/>
      <c r="E445" s="321"/>
      <c r="F445" s="321"/>
      <c r="G445" s="321"/>
      <c r="H445" s="321"/>
      <c r="I445" s="321"/>
      <c r="J445" s="321"/>
      <c r="K445" s="322"/>
      <c r="L445" s="61">
        <v>2053595</v>
      </c>
      <c r="M445" s="61"/>
      <c r="N445" s="61"/>
      <c r="O445" s="61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R445" s="41"/>
      <c r="BS445" s="2" t="s">
        <v>1003</v>
      </c>
      <c r="BT445" s="41"/>
    </row>
    <row r="446" spans="1:95" s="116" customFormat="1" ht="18.75" x14ac:dyDescent="0.25">
      <c r="A446" s="324" t="s">
        <v>5479</v>
      </c>
      <c r="B446" s="325"/>
      <c r="C446" s="325"/>
      <c r="D446" s="325"/>
      <c r="E446" s="325"/>
      <c r="F446" s="325"/>
      <c r="G446" s="325"/>
      <c r="H446" s="325"/>
      <c r="I446" s="325"/>
      <c r="J446" s="325"/>
      <c r="K446" s="326"/>
      <c r="L446" s="117">
        <f>L444+L445</f>
        <v>70506748</v>
      </c>
      <c r="M446" s="117"/>
      <c r="N446" s="117"/>
      <c r="O446" s="117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  <c r="AP446" s="65"/>
      <c r="AQ446" s="65"/>
      <c r="AR446" s="65"/>
      <c r="AS446" s="65"/>
      <c r="AT446" s="65"/>
      <c r="AU446" s="65"/>
      <c r="AV446" s="65"/>
      <c r="AW446" s="65"/>
      <c r="AX446" s="65"/>
      <c r="AY446" s="65"/>
      <c r="AZ446" s="65"/>
      <c r="BA446" s="65"/>
      <c r="BB446" s="65"/>
      <c r="BC446" s="65"/>
      <c r="BD446" s="65"/>
      <c r="BE446" s="65"/>
      <c r="BF446" s="65"/>
      <c r="BG446" s="65"/>
      <c r="BH446" s="65"/>
      <c r="BI446" s="65"/>
      <c r="BJ446" s="65"/>
      <c r="BK446" s="65"/>
      <c r="BL446" s="65"/>
      <c r="BM446" s="65"/>
      <c r="BN446" s="65"/>
      <c r="BO446" s="65"/>
      <c r="BP446" s="65"/>
      <c r="BQ446" s="65"/>
      <c r="BR446" s="65"/>
      <c r="BS446" s="65"/>
      <c r="BT446" s="65"/>
      <c r="BU446" s="65" t="s">
        <v>1004</v>
      </c>
      <c r="BV446" s="65"/>
      <c r="BW446" s="65"/>
    </row>
    <row r="447" spans="1:95" s="121" customFormat="1" ht="15" customHeight="1" x14ac:dyDescent="0.25">
      <c r="A447" s="327" t="s">
        <v>5480</v>
      </c>
      <c r="B447" s="328"/>
      <c r="C447" s="328"/>
      <c r="D447" s="328"/>
      <c r="E447" s="328"/>
      <c r="F447" s="328"/>
      <c r="G447" s="328"/>
      <c r="H447" s="328"/>
      <c r="I447" s="328"/>
      <c r="J447" s="328"/>
      <c r="K447" s="329"/>
      <c r="L447" s="118">
        <f>L430*1.052*1.021*1.035*1.025*1.02*1.03</f>
        <v>58153211.47853943</v>
      </c>
      <c r="M447" s="119"/>
      <c r="N447" s="120"/>
      <c r="O447" s="120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  <c r="AP447" s="65"/>
      <c r="AQ447" s="65"/>
      <c r="AR447" s="65"/>
      <c r="AS447" s="65"/>
      <c r="AT447" s="65"/>
      <c r="AU447" s="65"/>
      <c r="AV447" s="65"/>
      <c r="AW447" s="65"/>
      <c r="AX447" s="65"/>
      <c r="AY447" s="65"/>
      <c r="AZ447" s="65"/>
      <c r="BA447" s="65"/>
      <c r="BB447" s="65"/>
      <c r="BC447" s="65"/>
      <c r="BD447" s="65"/>
      <c r="BE447" s="65"/>
      <c r="BF447" s="65"/>
      <c r="BG447" s="65"/>
      <c r="BH447" s="65"/>
      <c r="BI447" s="65"/>
      <c r="BJ447" s="65"/>
      <c r="BK447" s="65"/>
      <c r="BL447" s="65"/>
      <c r="BM447" s="65"/>
      <c r="BN447" s="65"/>
      <c r="BO447" s="65"/>
      <c r="BP447" s="65"/>
      <c r="BQ447" s="65"/>
      <c r="BR447" s="65"/>
      <c r="BS447" s="65"/>
      <c r="BT447" s="65"/>
      <c r="BU447" s="65"/>
      <c r="BV447" s="65"/>
      <c r="BW447" s="65"/>
      <c r="CG447" s="122"/>
      <c r="CI447" s="122" t="s">
        <v>1004</v>
      </c>
      <c r="CK447" s="123"/>
      <c r="CL447" s="124"/>
      <c r="CM447" s="124"/>
      <c r="CN447" s="124"/>
      <c r="CO447" s="124"/>
      <c r="CP447" s="124"/>
      <c r="CQ447" s="124"/>
    </row>
    <row r="448" spans="1:95" s="121" customFormat="1" ht="15" customHeight="1" x14ac:dyDescent="0.25">
      <c r="A448" s="327" t="s">
        <v>5486</v>
      </c>
      <c r="B448" s="328"/>
      <c r="C448" s="328"/>
      <c r="D448" s="328"/>
      <c r="E448" s="328"/>
      <c r="F448" s="328"/>
      <c r="G448" s="328"/>
      <c r="H448" s="328"/>
      <c r="I448" s="328"/>
      <c r="J448" s="328"/>
      <c r="K448" s="329"/>
      <c r="L448" s="118">
        <f>L433*1.03</f>
        <v>7694373.9800000004</v>
      </c>
      <c r="M448" s="119"/>
      <c r="N448" s="120"/>
      <c r="O448" s="120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65"/>
      <c r="AS448" s="65"/>
      <c r="AT448" s="65"/>
      <c r="AU448" s="65"/>
      <c r="AV448" s="65"/>
      <c r="AW448" s="65"/>
      <c r="AX448" s="65"/>
      <c r="AY448" s="65"/>
      <c r="AZ448" s="65"/>
      <c r="BA448" s="65"/>
      <c r="BB448" s="65"/>
      <c r="BC448" s="65"/>
      <c r="BD448" s="65"/>
      <c r="BE448" s="65"/>
      <c r="BF448" s="65"/>
      <c r="BG448" s="65"/>
      <c r="BH448" s="65"/>
      <c r="BI448" s="65"/>
      <c r="BJ448" s="65"/>
      <c r="BK448" s="65"/>
      <c r="BL448" s="65"/>
      <c r="BM448" s="65"/>
      <c r="BN448" s="65"/>
      <c r="BO448" s="65"/>
      <c r="BP448" s="65"/>
      <c r="BQ448" s="65"/>
      <c r="BR448" s="65"/>
      <c r="BS448" s="65"/>
      <c r="BT448" s="65"/>
      <c r="BU448" s="65"/>
      <c r="BV448" s="65"/>
      <c r="BW448" s="65"/>
      <c r="CG448" s="122"/>
      <c r="CI448" s="122" t="s">
        <v>1004</v>
      </c>
      <c r="CK448" s="123"/>
      <c r="CL448" s="124"/>
      <c r="CM448" s="124"/>
      <c r="CN448" s="124"/>
      <c r="CO448" s="124"/>
      <c r="CP448" s="124"/>
      <c r="CQ448" s="124"/>
    </row>
    <row r="449" spans="1:95" s="121" customFormat="1" ht="15" customHeight="1" x14ac:dyDescent="0.25">
      <c r="A449" s="327" t="s">
        <v>5481</v>
      </c>
      <c r="B449" s="328"/>
      <c r="C449" s="328"/>
      <c r="D449" s="328"/>
      <c r="E449" s="328"/>
      <c r="F449" s="328"/>
      <c r="G449" s="328"/>
      <c r="H449" s="328"/>
      <c r="I449" s="328"/>
      <c r="J449" s="328"/>
      <c r="K449" s="329"/>
      <c r="L449" s="118">
        <f>L446-L447-L448</f>
        <v>4659162.5414605699</v>
      </c>
      <c r="M449" s="119"/>
      <c r="N449" s="120"/>
      <c r="O449" s="120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  <c r="AP449" s="65"/>
      <c r="AQ449" s="65"/>
      <c r="AR449" s="65"/>
      <c r="AS449" s="65"/>
      <c r="AT449" s="65"/>
      <c r="AU449" s="65"/>
      <c r="AV449" s="65"/>
      <c r="AW449" s="65"/>
      <c r="AX449" s="65"/>
      <c r="AY449" s="65"/>
      <c r="AZ449" s="65"/>
      <c r="BA449" s="65"/>
      <c r="BB449" s="65"/>
      <c r="BC449" s="65"/>
      <c r="BD449" s="65"/>
      <c r="BE449" s="65"/>
      <c r="BF449" s="65"/>
      <c r="BG449" s="65"/>
      <c r="BH449" s="65"/>
      <c r="BI449" s="65"/>
      <c r="BJ449" s="65"/>
      <c r="BK449" s="65"/>
      <c r="BL449" s="65"/>
      <c r="BM449" s="65"/>
      <c r="BN449" s="65"/>
      <c r="BO449" s="65"/>
      <c r="BP449" s="65"/>
      <c r="BQ449" s="65"/>
      <c r="BR449" s="65"/>
      <c r="BS449" s="65"/>
      <c r="BT449" s="65"/>
      <c r="BU449" s="65"/>
      <c r="BV449" s="65"/>
      <c r="BW449" s="65"/>
      <c r="CG449" s="122"/>
      <c r="CI449" s="122" t="s">
        <v>1004</v>
      </c>
      <c r="CK449" s="123"/>
      <c r="CL449" s="124"/>
      <c r="CM449" s="124"/>
      <c r="CN449" s="124"/>
      <c r="CO449" s="124"/>
      <c r="CP449" s="124"/>
      <c r="CQ449" s="124"/>
    </row>
    <row r="450" spans="1:95" s="65" customFormat="1" ht="15" customHeight="1" x14ac:dyDescent="0.25">
      <c r="A450" s="330" t="s">
        <v>5482</v>
      </c>
      <c r="B450" s="331"/>
      <c r="C450" s="331"/>
      <c r="D450" s="331"/>
      <c r="E450" s="331"/>
      <c r="F450" s="331"/>
      <c r="G450" s="331"/>
      <c r="H450" s="331"/>
      <c r="I450" s="331"/>
      <c r="J450" s="331"/>
      <c r="K450" s="332"/>
      <c r="L450" s="125">
        <f>'00-ЭС1.СУБ'!L202</f>
        <v>1</v>
      </c>
      <c r="M450" s="89"/>
      <c r="N450" s="126"/>
      <c r="O450" s="89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CG450" s="95"/>
      <c r="CH450" s="101" t="s">
        <v>1003</v>
      </c>
      <c r="CI450" s="95"/>
      <c r="CK450" s="127"/>
    </row>
    <row r="451" spans="1:95" s="65" customFormat="1" ht="28.5" customHeight="1" x14ac:dyDescent="0.25">
      <c r="A451" s="330" t="s">
        <v>5483</v>
      </c>
      <c r="B451" s="331"/>
      <c r="C451" s="331"/>
      <c r="D451" s="331"/>
      <c r="E451" s="331"/>
      <c r="F451" s="331"/>
      <c r="G451" s="331"/>
      <c r="H451" s="331"/>
      <c r="I451" s="331"/>
      <c r="J451" s="331"/>
      <c r="K451" s="332"/>
      <c r="L451" s="128">
        <f>L447+L448+L449*L450</f>
        <v>70506748</v>
      </c>
      <c r="M451" s="129"/>
      <c r="N451" s="98"/>
      <c r="O451" s="98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CG451" s="95"/>
      <c r="CI451" s="95" t="s">
        <v>1004</v>
      </c>
      <c r="CK451" s="130"/>
    </row>
    <row r="452" spans="1:95" s="65" customFormat="1" ht="15" customHeight="1" x14ac:dyDescent="0.25">
      <c r="A452" s="333" t="s">
        <v>1005</v>
      </c>
      <c r="B452" s="334"/>
      <c r="C452" s="334"/>
      <c r="D452" s="334"/>
      <c r="E452" s="334"/>
      <c r="F452" s="334"/>
      <c r="G452" s="334"/>
      <c r="H452" s="334"/>
      <c r="I452" s="334"/>
      <c r="J452" s="334"/>
      <c r="K452" s="335"/>
      <c r="L452" s="131">
        <f>L451*0.2</f>
        <v>14101349.600000001</v>
      </c>
      <c r="M452" s="89"/>
      <c r="N452" s="89"/>
      <c r="O452" s="89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CG452" s="95"/>
      <c r="CH452" s="101" t="s">
        <v>1005</v>
      </c>
      <c r="CI452" s="95"/>
    </row>
    <row r="453" spans="1:95" s="65" customFormat="1" ht="15" customHeight="1" x14ac:dyDescent="0.25">
      <c r="A453" s="330" t="s">
        <v>1006</v>
      </c>
      <c r="B453" s="331"/>
      <c r="C453" s="331"/>
      <c r="D453" s="331"/>
      <c r="E453" s="331"/>
      <c r="F453" s="331"/>
      <c r="G453" s="331"/>
      <c r="H453" s="331"/>
      <c r="I453" s="331"/>
      <c r="J453" s="331"/>
      <c r="K453" s="332"/>
      <c r="L453" s="132">
        <f>L451+L452</f>
        <v>84608097.599999994</v>
      </c>
      <c r="M453" s="98"/>
      <c r="N453" s="98"/>
      <c r="O453" s="98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CG453" s="95"/>
      <c r="CI453" s="95"/>
      <c r="CJ453" s="95" t="s">
        <v>1006</v>
      </c>
      <c r="CM453" s="127"/>
    </row>
    <row r="454" spans="1:95" s="16" customFormat="1" ht="12.75" customHeight="1" x14ac:dyDescent="0.2">
      <c r="A454" s="323"/>
      <c r="B454" s="323"/>
      <c r="C454" s="323"/>
      <c r="D454" s="323"/>
      <c r="E454" s="323"/>
      <c r="F454" s="323"/>
      <c r="G454" s="323"/>
      <c r="H454" s="323"/>
      <c r="I454" s="323"/>
      <c r="J454" s="323"/>
      <c r="K454" s="323"/>
      <c r="L454" s="323"/>
      <c r="M454" s="323"/>
      <c r="N454" s="323"/>
      <c r="O454" s="323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</row>
    <row r="455" spans="1:95" s="135" customFormat="1" ht="12.75" customHeight="1" x14ac:dyDescent="0.2">
      <c r="A455" s="287" t="s">
        <v>5484</v>
      </c>
      <c r="B455" s="287"/>
      <c r="C455" s="287"/>
      <c r="D455" s="287"/>
      <c r="E455" s="287"/>
      <c r="F455" s="287"/>
      <c r="G455" s="287"/>
      <c r="H455" s="287"/>
      <c r="I455" s="287"/>
      <c r="J455" s="287"/>
      <c r="K455" s="287"/>
      <c r="L455" s="287"/>
      <c r="M455" s="287"/>
      <c r="N455" s="287"/>
      <c r="O455" s="287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AA455" s="134"/>
      <c r="AB455" s="134"/>
      <c r="AC455" s="134"/>
      <c r="AD455" s="134"/>
      <c r="AE455" s="134"/>
      <c r="AF455" s="134"/>
      <c r="AG455" s="134"/>
      <c r="AH455" s="134"/>
      <c r="AI455" s="134"/>
      <c r="AJ455" s="134"/>
      <c r="AK455" s="134"/>
      <c r="AL455" s="134"/>
      <c r="AM455" s="134"/>
      <c r="AN455" s="134"/>
      <c r="AO455" s="134"/>
      <c r="AP455" s="134"/>
      <c r="AQ455" s="134"/>
      <c r="AR455" s="134"/>
      <c r="AS455" s="134"/>
      <c r="AT455" s="134"/>
      <c r="AU455" s="134"/>
      <c r="AV455" s="134"/>
      <c r="AW455" s="134"/>
      <c r="AX455" s="134"/>
      <c r="AY455" s="134"/>
      <c r="AZ455" s="134"/>
      <c r="BA455" s="134"/>
      <c r="BB455" s="134"/>
      <c r="BC455" s="134"/>
      <c r="BD455" s="134"/>
      <c r="BE455" s="134"/>
      <c r="BF455" s="134"/>
      <c r="BG455" s="134"/>
      <c r="BH455" s="134"/>
      <c r="BI455" s="134"/>
      <c r="BJ455" s="134"/>
      <c r="BK455" s="134"/>
      <c r="BL455" s="134"/>
      <c r="BM455" s="134"/>
      <c r="BN455" s="134"/>
      <c r="BO455" s="134"/>
      <c r="BP455" s="134"/>
      <c r="BQ455" s="134"/>
      <c r="BR455" s="134"/>
      <c r="BS455" s="134"/>
      <c r="BT455" s="134"/>
      <c r="BU455" s="134"/>
      <c r="BV455" s="134"/>
    </row>
    <row r="456" spans="1:95" s="135" customFormat="1" ht="12.75" customHeight="1" x14ac:dyDescent="0.2">
      <c r="A456" s="288" t="s">
        <v>1007</v>
      </c>
      <c r="B456" s="288"/>
      <c r="C456" s="288"/>
      <c r="D456" s="288"/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88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AA456" s="134"/>
      <c r="AB456" s="134"/>
      <c r="AC456" s="134"/>
      <c r="AD456" s="134"/>
      <c r="AE456" s="134"/>
      <c r="AF456" s="134"/>
      <c r="AG456" s="134"/>
      <c r="AH456" s="134"/>
      <c r="AI456" s="134"/>
      <c r="AJ456" s="134"/>
      <c r="AK456" s="134"/>
      <c r="AL456" s="134"/>
      <c r="AM456" s="134"/>
      <c r="AN456" s="134"/>
      <c r="AO456" s="134"/>
      <c r="AP456" s="134"/>
      <c r="AQ456" s="134"/>
      <c r="AR456" s="134"/>
      <c r="AS456" s="134"/>
      <c r="AT456" s="134"/>
      <c r="AU456" s="134"/>
      <c r="AV456" s="134"/>
      <c r="AW456" s="134"/>
      <c r="AX456" s="134"/>
      <c r="AY456" s="134"/>
      <c r="AZ456" s="134"/>
      <c r="BA456" s="134"/>
      <c r="BB456" s="134"/>
      <c r="BC456" s="134"/>
      <c r="BD456" s="134"/>
      <c r="BE456" s="134"/>
      <c r="BF456" s="134"/>
      <c r="BG456" s="134"/>
      <c r="BH456" s="134"/>
      <c r="BI456" s="134"/>
      <c r="BJ456" s="134"/>
      <c r="BK456" s="134"/>
      <c r="BL456" s="134"/>
      <c r="BM456" s="134"/>
      <c r="BN456" s="134"/>
      <c r="BO456" s="134"/>
      <c r="BP456" s="134"/>
      <c r="BQ456" s="134"/>
      <c r="BR456" s="134"/>
      <c r="BS456" s="134"/>
      <c r="BT456" s="134"/>
      <c r="BU456" s="134"/>
      <c r="BV456" s="134"/>
    </row>
    <row r="457" spans="1:95" s="135" customFormat="1" ht="13.5" customHeight="1" x14ac:dyDescent="0.2">
      <c r="A457" s="137"/>
      <c r="B457" s="137"/>
      <c r="C457" s="137"/>
      <c r="D457" s="137"/>
      <c r="E457" s="137"/>
      <c r="F457" s="137"/>
      <c r="G457" s="137"/>
      <c r="H457" s="138"/>
      <c r="I457" s="139"/>
      <c r="J457" s="139"/>
      <c r="K457" s="139"/>
      <c r="L457" s="139"/>
      <c r="M457" s="137"/>
      <c r="N457" s="137"/>
      <c r="O457" s="137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AA457" s="134"/>
      <c r="AB457" s="134"/>
      <c r="AC457" s="134"/>
      <c r="AD457" s="134"/>
      <c r="AE457" s="134"/>
      <c r="AF457" s="134"/>
      <c r="AG457" s="134"/>
      <c r="AH457" s="134"/>
      <c r="AI457" s="134"/>
      <c r="AJ457" s="134"/>
      <c r="AK457" s="134"/>
      <c r="AL457" s="134"/>
      <c r="AM457" s="134"/>
      <c r="AN457" s="134"/>
      <c r="AO457" s="134"/>
      <c r="AP457" s="134"/>
      <c r="AQ457" s="134"/>
      <c r="AR457" s="134"/>
      <c r="AS457" s="134"/>
      <c r="AT457" s="134"/>
      <c r="AU457" s="134"/>
      <c r="AV457" s="134"/>
      <c r="AW457" s="134"/>
      <c r="AX457" s="134"/>
      <c r="AY457" s="134"/>
      <c r="AZ457" s="134"/>
      <c r="BA457" s="134"/>
      <c r="BB457" s="134"/>
      <c r="BC457" s="134"/>
      <c r="BD457" s="134"/>
      <c r="BE457" s="134"/>
      <c r="BF457" s="134"/>
      <c r="BG457" s="134"/>
      <c r="BH457" s="134"/>
      <c r="BI457" s="134"/>
      <c r="BJ457" s="134"/>
      <c r="BK457" s="134"/>
      <c r="BL457" s="134"/>
      <c r="BM457" s="134"/>
      <c r="BN457" s="134"/>
      <c r="BO457" s="134"/>
      <c r="BP457" s="134"/>
      <c r="BQ457" s="134"/>
      <c r="BR457" s="134"/>
      <c r="BS457" s="134"/>
      <c r="BT457" s="134"/>
      <c r="BU457" s="134"/>
      <c r="BV457" s="134"/>
    </row>
    <row r="458" spans="1:95" s="135" customFormat="1" ht="12.75" customHeight="1" x14ac:dyDescent="0.2">
      <c r="A458" s="287" t="s">
        <v>5485</v>
      </c>
      <c r="B458" s="287"/>
      <c r="C458" s="287"/>
      <c r="D458" s="287"/>
      <c r="E458" s="287"/>
      <c r="F458" s="287"/>
      <c r="G458" s="287"/>
      <c r="H458" s="287"/>
      <c r="I458" s="287"/>
      <c r="J458" s="287"/>
      <c r="K458" s="287"/>
      <c r="L458" s="287"/>
      <c r="M458" s="287"/>
      <c r="N458" s="287"/>
      <c r="O458" s="287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AA458" s="134"/>
      <c r="AB458" s="134"/>
      <c r="AC458" s="134"/>
      <c r="AD458" s="134"/>
      <c r="AE458" s="134"/>
      <c r="AF458" s="134"/>
      <c r="AG458" s="134"/>
      <c r="AH458" s="134"/>
      <c r="AI458" s="134"/>
      <c r="AJ458" s="134"/>
      <c r="AK458" s="134"/>
      <c r="AL458" s="134"/>
      <c r="AM458" s="134"/>
      <c r="AN458" s="134"/>
      <c r="AO458" s="134"/>
      <c r="AP458" s="134"/>
      <c r="AQ458" s="134"/>
      <c r="AR458" s="134"/>
      <c r="AS458" s="134"/>
      <c r="AT458" s="134"/>
      <c r="AU458" s="134"/>
      <c r="AV458" s="134"/>
      <c r="AW458" s="134"/>
      <c r="AX458" s="134"/>
      <c r="AY458" s="134"/>
      <c r="AZ458" s="134"/>
      <c r="BA458" s="134"/>
      <c r="BB458" s="134"/>
      <c r="BC458" s="134"/>
      <c r="BD458" s="134"/>
      <c r="BE458" s="134"/>
      <c r="BF458" s="134"/>
      <c r="BG458" s="134"/>
      <c r="BH458" s="134"/>
      <c r="BI458" s="134"/>
      <c r="BJ458" s="134"/>
      <c r="BK458" s="134"/>
      <c r="BL458" s="134"/>
      <c r="BM458" s="134"/>
      <c r="BN458" s="134"/>
      <c r="BO458" s="134"/>
      <c r="BP458" s="134"/>
      <c r="BQ458" s="134"/>
      <c r="BR458" s="134"/>
      <c r="BS458" s="134"/>
      <c r="BT458" s="134"/>
      <c r="BU458" s="134"/>
      <c r="BV458" s="134"/>
    </row>
    <row r="459" spans="1:95" s="135" customFormat="1" ht="12.75" customHeight="1" x14ac:dyDescent="0.2">
      <c r="A459" s="288" t="s">
        <v>1007</v>
      </c>
      <c r="B459" s="288"/>
      <c r="C459" s="288"/>
      <c r="D459" s="288"/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88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AA459" s="134"/>
      <c r="AB459" s="134"/>
      <c r="AC459" s="134"/>
      <c r="AD459" s="134"/>
      <c r="AE459" s="134"/>
      <c r="AF459" s="134"/>
      <c r="AG459" s="134"/>
      <c r="AH459" s="134"/>
      <c r="AI459" s="134"/>
      <c r="AJ459" s="134"/>
      <c r="AK459" s="134"/>
      <c r="AL459" s="134"/>
      <c r="AM459" s="134"/>
      <c r="AN459" s="134"/>
      <c r="AO459" s="134"/>
      <c r="AP459" s="134"/>
      <c r="AQ459" s="134"/>
      <c r="AR459" s="134"/>
      <c r="AS459" s="134"/>
      <c r="AT459" s="134"/>
      <c r="AU459" s="134"/>
      <c r="AV459" s="134"/>
      <c r="AW459" s="134"/>
      <c r="AX459" s="134"/>
      <c r="AY459" s="134"/>
      <c r="AZ459" s="134"/>
      <c r="BA459" s="134"/>
      <c r="BB459" s="134"/>
      <c r="BC459" s="134"/>
      <c r="BD459" s="134"/>
      <c r="BE459" s="134"/>
      <c r="BF459" s="134"/>
      <c r="BG459" s="134"/>
      <c r="BH459" s="134"/>
      <c r="BI459" s="134"/>
      <c r="BJ459" s="134"/>
      <c r="BK459" s="134"/>
      <c r="BL459" s="134"/>
      <c r="BM459" s="134"/>
      <c r="BN459" s="134"/>
      <c r="BO459" s="134"/>
      <c r="BP459" s="134"/>
      <c r="BQ459" s="134"/>
      <c r="BR459" s="134"/>
      <c r="BS459" s="134"/>
      <c r="BT459" s="134"/>
      <c r="BU459" s="134"/>
      <c r="BV459" s="134"/>
    </row>
    <row r="460" spans="1:95" s="135" customFormat="1" ht="13.5" customHeight="1" x14ac:dyDescent="0.2">
      <c r="A460" s="137"/>
      <c r="B460" s="137"/>
      <c r="C460" s="137"/>
      <c r="D460" s="137"/>
      <c r="E460" s="137"/>
      <c r="F460" s="137"/>
      <c r="G460" s="137"/>
      <c r="H460" s="138"/>
      <c r="I460" s="139"/>
      <c r="J460" s="139"/>
      <c r="K460" s="139"/>
      <c r="L460" s="139"/>
      <c r="M460" s="137"/>
      <c r="N460" s="137"/>
      <c r="O460" s="137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AA460" s="134"/>
      <c r="AB460" s="134"/>
      <c r="AC460" s="134"/>
      <c r="AD460" s="134"/>
      <c r="AE460" s="134"/>
      <c r="AF460" s="134"/>
      <c r="AG460" s="134"/>
      <c r="AH460" s="134"/>
      <c r="AI460" s="134"/>
      <c r="AJ460" s="134"/>
      <c r="AK460" s="134"/>
      <c r="AL460" s="134"/>
      <c r="AM460" s="134"/>
      <c r="AN460" s="134"/>
      <c r="AO460" s="134"/>
      <c r="AP460" s="134"/>
      <c r="AQ460" s="134"/>
      <c r="AR460" s="134"/>
      <c r="AS460" s="134"/>
      <c r="AT460" s="134"/>
      <c r="AU460" s="134"/>
      <c r="AV460" s="134"/>
      <c r="AW460" s="134"/>
      <c r="AX460" s="134"/>
      <c r="AY460" s="134"/>
      <c r="AZ460" s="134"/>
      <c r="BA460" s="134"/>
      <c r="BB460" s="134"/>
      <c r="BC460" s="134"/>
      <c r="BD460" s="134"/>
      <c r="BE460" s="134"/>
      <c r="BF460" s="134"/>
      <c r="BG460" s="134"/>
      <c r="BH460" s="134"/>
      <c r="BI460" s="134"/>
      <c r="BJ460" s="134"/>
      <c r="BK460" s="134"/>
      <c r="BL460" s="134"/>
      <c r="BM460" s="134"/>
      <c r="BN460" s="134"/>
      <c r="BO460" s="134"/>
      <c r="BP460" s="134"/>
      <c r="BQ460" s="134"/>
      <c r="BR460" s="134"/>
      <c r="BS460" s="134"/>
      <c r="BT460" s="134"/>
      <c r="BU460" s="134"/>
      <c r="BV460" s="134"/>
    </row>
    <row r="461" spans="1:95" s="116" customFormat="1" ht="18.75" x14ac:dyDescent="0.25">
      <c r="A461" s="140"/>
      <c r="B461" s="140"/>
      <c r="C461" s="140"/>
      <c r="D461" s="140"/>
      <c r="E461" s="140"/>
      <c r="F461" s="140"/>
      <c r="G461" s="140"/>
      <c r="H461" s="137"/>
      <c r="I461" s="141"/>
      <c r="J461" s="141"/>
      <c r="K461" s="141"/>
      <c r="L461" s="141"/>
      <c r="M461" s="140"/>
      <c r="N461" s="140"/>
      <c r="O461" s="140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</row>
    <row r="462" spans="1:95" ht="11.25" customHeight="1" x14ac:dyDescent="0.2"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</row>
    <row r="463" spans="1:95" ht="11.25" customHeight="1" x14ac:dyDescent="0.2"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</row>
    <row r="464" spans="1:95" ht="11.25" customHeight="1" x14ac:dyDescent="0.2"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</row>
    <row r="465" spans="16:25" ht="11.25" customHeight="1" x14ac:dyDescent="0.2"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</row>
    <row r="466" spans="16:25" ht="11.25" customHeight="1" x14ac:dyDescent="0.2"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</row>
    <row r="467" spans="16:25" ht="11.25" customHeight="1" x14ac:dyDescent="0.2"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</row>
    <row r="468" spans="16:25" ht="11.25" customHeight="1" x14ac:dyDescent="0.2"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</row>
    <row r="469" spans="16:25" ht="11.25" customHeight="1" x14ac:dyDescent="0.2"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</row>
    <row r="470" spans="16:25" ht="11.25" customHeight="1" x14ac:dyDescent="0.2"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</row>
    <row r="471" spans="16:25" ht="11.25" customHeight="1" x14ac:dyDescent="0.2"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</row>
    <row r="472" spans="16:25" ht="11.25" customHeight="1" x14ac:dyDescent="0.2"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</row>
    <row r="473" spans="16:25" ht="11.25" customHeight="1" x14ac:dyDescent="0.2"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</row>
    <row r="474" spans="16:25" ht="11.25" customHeight="1" x14ac:dyDescent="0.2"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</row>
    <row r="475" spans="16:25" ht="11.25" customHeight="1" x14ac:dyDescent="0.2"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</row>
    <row r="476" spans="16:25" ht="11.25" customHeight="1" x14ac:dyDescent="0.2"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</row>
    <row r="477" spans="16:25" ht="11.25" customHeight="1" x14ac:dyDescent="0.2"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</row>
    <row r="478" spans="16:25" ht="11.25" customHeight="1" x14ac:dyDescent="0.2"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</row>
    <row r="479" spans="16:25" ht="11.25" customHeight="1" thickBot="1" x14ac:dyDescent="0.25"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</row>
    <row r="480" spans="16:25" ht="11.25" customHeight="1" thickTop="1" x14ac:dyDescent="0.2"/>
  </sheetData>
  <autoFilter ref="A28:CQ453" xr:uid="{00000000-0001-0000-0900-000000000000}">
    <filterColumn colId="2" showButton="0"/>
    <filterColumn colId="3" showButton="0"/>
  </autoFilter>
  <mergeCells count="285">
    <mergeCell ref="A454:O454"/>
    <mergeCell ref="A456:O456"/>
    <mergeCell ref="A446:K446"/>
    <mergeCell ref="A447:K447"/>
    <mergeCell ref="A448:K448"/>
    <mergeCell ref="A449:K449"/>
    <mergeCell ref="A450:K450"/>
    <mergeCell ref="A451:K451"/>
    <mergeCell ref="A452:K452"/>
    <mergeCell ref="A453:K453"/>
    <mergeCell ref="A455:O455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C381:E381"/>
    <mergeCell ref="C382:E382"/>
    <mergeCell ref="C383:E383"/>
    <mergeCell ref="A384:K384"/>
    <mergeCell ref="A385:K385"/>
    <mergeCell ref="C371:E371"/>
    <mergeCell ref="C372:E372"/>
    <mergeCell ref="C373:E373"/>
    <mergeCell ref="C374:E374"/>
    <mergeCell ref="C379:E379"/>
    <mergeCell ref="C361:E361"/>
    <mergeCell ref="C362:E362"/>
    <mergeCell ref="C363:E363"/>
    <mergeCell ref="C364:E364"/>
    <mergeCell ref="C369:E369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2:E342"/>
    <mergeCell ref="C343:E343"/>
    <mergeCell ref="C344:E344"/>
    <mergeCell ref="C349:E349"/>
    <mergeCell ref="C350:E350"/>
    <mergeCell ref="C337:E337"/>
    <mergeCell ref="C338:E338"/>
    <mergeCell ref="C339:E339"/>
    <mergeCell ref="C340:E340"/>
    <mergeCell ref="C341:E341"/>
    <mergeCell ref="C328:E328"/>
    <mergeCell ref="C329:E329"/>
    <mergeCell ref="C330:E330"/>
    <mergeCell ref="C331:E331"/>
    <mergeCell ref="C332:E332"/>
    <mergeCell ref="C315:E315"/>
    <mergeCell ref="C316:E316"/>
    <mergeCell ref="C317:E317"/>
    <mergeCell ref="C322:E322"/>
    <mergeCell ref="C323:E323"/>
    <mergeCell ref="A305:O305"/>
    <mergeCell ref="C306:E306"/>
    <mergeCell ref="C311:E311"/>
    <mergeCell ref="C313:E313"/>
    <mergeCell ref="C314:E314"/>
    <mergeCell ref="C295:E295"/>
    <mergeCell ref="C296:E296"/>
    <mergeCell ref="C297:E297"/>
    <mergeCell ref="C298:E298"/>
    <mergeCell ref="C303:E303"/>
    <mergeCell ref="C285:E285"/>
    <mergeCell ref="C286:E286"/>
    <mergeCell ref="C287:E287"/>
    <mergeCell ref="C292:E292"/>
    <mergeCell ref="C294:E294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6:E266"/>
    <mergeCell ref="C267:E267"/>
    <mergeCell ref="C272:E272"/>
    <mergeCell ref="C273:E273"/>
    <mergeCell ref="C274:E274"/>
    <mergeCell ref="C261:E261"/>
    <mergeCell ref="C262:E262"/>
    <mergeCell ref="C263:E263"/>
    <mergeCell ref="C264:E264"/>
    <mergeCell ref="C265:E265"/>
    <mergeCell ref="C248:E248"/>
    <mergeCell ref="C249:E249"/>
    <mergeCell ref="C254:E254"/>
    <mergeCell ref="C255:E255"/>
    <mergeCell ref="C256:E256"/>
    <mergeCell ref="C238:E238"/>
    <mergeCell ref="C243:E243"/>
    <mergeCell ref="C245:E245"/>
    <mergeCell ref="C246:E246"/>
    <mergeCell ref="C247:E247"/>
    <mergeCell ref="C225:E225"/>
    <mergeCell ref="C229:E229"/>
    <mergeCell ref="C230:E230"/>
    <mergeCell ref="C235:E235"/>
    <mergeCell ref="A237:O237"/>
    <mergeCell ref="C220:E220"/>
    <mergeCell ref="C221:E221"/>
    <mergeCell ref="C222:E222"/>
    <mergeCell ref="C223:E223"/>
    <mergeCell ref="C224:E224"/>
    <mergeCell ref="C210:E210"/>
    <mergeCell ref="C211:E211"/>
    <mergeCell ref="C212:E212"/>
    <mergeCell ref="C217:E217"/>
    <mergeCell ref="C219:E219"/>
    <mergeCell ref="C200:E200"/>
    <mergeCell ref="A201:O201"/>
    <mergeCell ref="C202:E202"/>
    <mergeCell ref="C207:E207"/>
    <mergeCell ref="C209:E209"/>
    <mergeCell ref="C195:E195"/>
    <mergeCell ref="C196:E196"/>
    <mergeCell ref="C197:E197"/>
    <mergeCell ref="C198:E198"/>
    <mergeCell ref="C199:E199"/>
    <mergeCell ref="C175:E175"/>
    <mergeCell ref="C179:E179"/>
    <mergeCell ref="C184:E184"/>
    <mergeCell ref="C189:E189"/>
    <mergeCell ref="C190:E190"/>
    <mergeCell ref="C163:E163"/>
    <mergeCell ref="C164:E164"/>
    <mergeCell ref="C168:E168"/>
    <mergeCell ref="A169:O169"/>
    <mergeCell ref="C170:E170"/>
    <mergeCell ref="C151:E151"/>
    <mergeCell ref="C152:E152"/>
    <mergeCell ref="C156:E156"/>
    <mergeCell ref="C157:E157"/>
    <mergeCell ref="C162:E162"/>
    <mergeCell ref="A139:O139"/>
    <mergeCell ref="C140:E140"/>
    <mergeCell ref="C144:E144"/>
    <mergeCell ref="C145:E145"/>
    <mergeCell ref="C150:E150"/>
    <mergeCell ref="C130:E130"/>
    <mergeCell ref="C131:E131"/>
    <mergeCell ref="C132:E132"/>
    <mergeCell ref="C133:E133"/>
    <mergeCell ref="C138:E138"/>
    <mergeCell ref="A118:O118"/>
    <mergeCell ref="C119:E119"/>
    <mergeCell ref="C124:E124"/>
    <mergeCell ref="A125:O125"/>
    <mergeCell ref="C126:E126"/>
    <mergeCell ref="C105:E105"/>
    <mergeCell ref="C110:E110"/>
    <mergeCell ref="C112:E112"/>
    <mergeCell ref="C114:E114"/>
    <mergeCell ref="C116:E116"/>
    <mergeCell ref="C95:E95"/>
    <mergeCell ref="C97:E97"/>
    <mergeCell ref="C99:E99"/>
    <mergeCell ref="C101:E101"/>
    <mergeCell ref="C103:E103"/>
    <mergeCell ref="C85:E85"/>
    <mergeCell ref="C87:E87"/>
    <mergeCell ref="C89:E89"/>
    <mergeCell ref="C91:E91"/>
    <mergeCell ref="C93:E93"/>
    <mergeCell ref="C75:E75"/>
    <mergeCell ref="C77:E77"/>
    <mergeCell ref="C79:E79"/>
    <mergeCell ref="C81:E81"/>
    <mergeCell ref="C83:E83"/>
    <mergeCell ref="C61:E61"/>
    <mergeCell ref="C62:E62"/>
    <mergeCell ref="A64:O64"/>
    <mergeCell ref="C65:E65"/>
    <mergeCell ref="C70:E70"/>
    <mergeCell ref="C52:E52"/>
    <mergeCell ref="A53:O53"/>
    <mergeCell ref="C54:E54"/>
    <mergeCell ref="C59:E59"/>
    <mergeCell ref="C60:E60"/>
    <mergeCell ref="C39:E39"/>
    <mergeCell ref="C40:E40"/>
    <mergeCell ref="C45:E45"/>
    <mergeCell ref="C46:E46"/>
    <mergeCell ref="C47:E4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58:O458"/>
    <mergeCell ref="A459:O45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D8FA-A238-42CF-A61C-2A1B0C5BF8C3}">
  <sheetPr filterMode="1">
    <tabColor rgb="FF00B0F0"/>
    <pageSetUpPr fitToPage="1"/>
  </sheetPr>
  <dimension ref="A1:AN212"/>
  <sheetViews>
    <sheetView tabSelected="1" topLeftCell="A16" zoomScale="90" zoomScaleNormal="90" workbookViewId="0">
      <selection activeCell="Z120" sqref="Z120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7" width="10.7109375" style="1" customWidth="1"/>
    <col min="8" max="11" width="10.7109375" style="1" hidden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6.28515625" style="1" hidden="1" customWidth="1" outlineLevel="1"/>
    <col min="21" max="21" width="18.42578125" style="1" bestFit="1" customWidth="1" collapsed="1"/>
    <col min="22" max="22" width="22.28515625" style="179" customWidth="1"/>
    <col min="23" max="23" width="12" style="171" customWidth="1"/>
    <col min="24" max="24" width="13.85546875" style="170" customWidth="1"/>
    <col min="25" max="25" width="16.85546875" style="188" customWidth="1"/>
    <col min="26" max="16384" width="9.140625" style="1"/>
  </cols>
  <sheetData>
    <row r="1" spans="1:25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25" s="3" customFormat="1" ht="11.25" customHeight="1" x14ac:dyDescent="0.25">
      <c r="A2" s="306" t="s">
        <v>0</v>
      </c>
      <c r="B2" s="306"/>
      <c r="C2" s="306"/>
      <c r="D2" s="6"/>
      <c r="E2" s="4"/>
      <c r="F2" s="199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25" s="3" customFormat="1" ht="11.25" customHeight="1" x14ac:dyDescent="0.25">
      <c r="A3" s="307"/>
      <c r="B3" s="307"/>
      <c r="C3" s="307"/>
      <c r="D3" s="307"/>
      <c r="E3" s="4"/>
      <c r="F3" s="199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25" s="3" customFormat="1" ht="18.75" x14ac:dyDescent="0.25">
      <c r="A4" s="309"/>
      <c r="B4" s="309"/>
      <c r="C4" s="309"/>
      <c r="D4" s="309"/>
      <c r="E4" s="4"/>
      <c r="F4" s="199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</row>
    <row r="5" spans="1:25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25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25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25" s="3" customFormat="1" ht="18.75" x14ac:dyDescent="0.25">
      <c r="A8" s="289" t="s">
        <v>1008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</row>
    <row r="9" spans="1:25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25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25" s="3" customFormat="1" ht="28.5" customHeight="1" x14ac:dyDescent="0.25">
      <c r="A11" s="291" t="s">
        <v>5224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25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25" s="3" customFormat="1" ht="18.75" x14ac:dyDescent="0.25">
      <c r="A13" s="289" t="s">
        <v>5225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</row>
    <row r="14" spans="1:25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25" s="3" customFormat="1" ht="30.75" customHeight="1" x14ac:dyDescent="0.25">
      <c r="A15" s="4"/>
      <c r="B15" s="14" t="s">
        <v>9</v>
      </c>
      <c r="C15" s="310" t="s">
        <v>5226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25" s="3" customFormat="1" ht="12.75" customHeight="1" x14ac:dyDescent="0.25">
      <c r="B16" s="16" t="s">
        <v>11</v>
      </c>
      <c r="C16" s="16"/>
      <c r="D16" s="17"/>
      <c r="E16" s="18">
        <v>8688.7469999999994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26" s="3" customFormat="1" ht="12.75" customHeight="1" x14ac:dyDescent="0.25">
      <c r="B17" s="16" t="s">
        <v>13</v>
      </c>
      <c r="D17" s="17"/>
      <c r="E17" s="18">
        <v>203.55500000000001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26" s="3" customFormat="1" ht="12.75" customHeight="1" x14ac:dyDescent="0.25">
      <c r="B18" s="16" t="s">
        <v>14</v>
      </c>
      <c r="D18" s="17"/>
      <c r="E18" s="18">
        <v>5776.5540000000001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26" s="3" customFormat="1" ht="12.75" customHeight="1" x14ac:dyDescent="0.25">
      <c r="B19" s="16" t="s">
        <v>15</v>
      </c>
      <c r="D19" s="17"/>
      <c r="E19" s="18">
        <v>103.258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26" s="3" customFormat="1" ht="12.75" customHeight="1" x14ac:dyDescent="0.25">
      <c r="B20" s="16" t="s">
        <v>16</v>
      </c>
      <c r="C20" s="16"/>
      <c r="D20" s="17"/>
      <c r="E20" s="18">
        <v>927.54399999999998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26" s="3" customFormat="1" ht="12.75" customHeight="1" x14ac:dyDescent="0.25">
      <c r="B21" s="16" t="s">
        <v>17</v>
      </c>
      <c r="C21" s="16"/>
      <c r="D21" s="23"/>
      <c r="E21" s="18">
        <v>2210.41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26" s="3" customFormat="1" ht="18.75" x14ac:dyDescent="0.25">
      <c r="B22" s="16" t="s">
        <v>19</v>
      </c>
      <c r="C22" s="16"/>
      <c r="E22" s="2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</row>
    <row r="23" spans="1:26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26" s="3" customFormat="1" ht="18.75" x14ac:dyDescent="0.25">
      <c r="A24" s="28"/>
      <c r="F24" s="203"/>
      <c r="V24" s="172"/>
      <c r="W24" s="159"/>
      <c r="X24" s="158"/>
      <c r="Y24" s="181"/>
    </row>
    <row r="25" spans="1:26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294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26" s="3" customFormat="1" ht="36.75" customHeight="1" x14ac:dyDescent="0.25">
      <c r="A26" s="293"/>
      <c r="B26" s="293"/>
      <c r="C26" s="293"/>
      <c r="D26" s="293"/>
      <c r="E26" s="293"/>
      <c r="F26" s="295"/>
      <c r="G26" s="293"/>
      <c r="H26" s="255" t="s">
        <v>28</v>
      </c>
      <c r="I26" s="255" t="s">
        <v>29</v>
      </c>
      <c r="J26" s="300" t="s">
        <v>30</v>
      </c>
      <c r="K26" s="301"/>
      <c r="L26" s="303" t="s">
        <v>28</v>
      </c>
      <c r="M26" s="303" t="s">
        <v>31</v>
      </c>
      <c r="N26" s="255" t="s">
        <v>29</v>
      </c>
      <c r="O26" s="300" t="s">
        <v>30</v>
      </c>
      <c r="V26" s="172"/>
      <c r="W26" s="159"/>
      <c r="X26" s="158"/>
      <c r="Y26" s="181"/>
    </row>
    <row r="27" spans="1:26" s="3" customFormat="1" ht="37.5" x14ac:dyDescent="0.25">
      <c r="A27" s="293"/>
      <c r="B27" s="293"/>
      <c r="C27" s="293"/>
      <c r="D27" s="293"/>
      <c r="E27" s="293"/>
      <c r="F27" s="296"/>
      <c r="G27" s="293"/>
      <c r="H27" s="255" t="s">
        <v>32</v>
      </c>
      <c r="I27" s="256" t="s">
        <v>33</v>
      </c>
      <c r="J27" s="302"/>
      <c r="K27" s="302"/>
      <c r="L27" s="304"/>
      <c r="M27" s="304"/>
      <c r="N27" s="256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  <c r="Z27" s="3" t="s">
        <v>5525</v>
      </c>
    </row>
    <row r="28" spans="1:26" s="3" customFormat="1" ht="18.75" x14ac:dyDescent="0.25">
      <c r="A28" s="254">
        <v>1</v>
      </c>
      <c r="B28" s="254">
        <v>2</v>
      </c>
      <c r="C28" s="312">
        <v>3</v>
      </c>
      <c r="D28" s="312"/>
      <c r="E28" s="312"/>
      <c r="F28" s="204">
        <v>4</v>
      </c>
      <c r="G28" s="254">
        <v>5</v>
      </c>
      <c r="H28" s="32">
        <v>6</v>
      </c>
      <c r="I28" s="254">
        <v>7</v>
      </c>
      <c r="J28" s="32">
        <v>8</v>
      </c>
      <c r="K28" s="254">
        <v>9</v>
      </c>
      <c r="L28" s="32">
        <v>10</v>
      </c>
      <c r="M28" s="254">
        <v>11</v>
      </c>
      <c r="N28" s="32">
        <v>12</v>
      </c>
      <c r="O28" s="254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26" s="3" customFormat="1" ht="18.75" hidden="1" x14ac:dyDescent="0.25">
      <c r="A29" s="313" t="s">
        <v>34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</row>
    <row r="30" spans="1:26" s="3" customFormat="1" ht="67.5" x14ac:dyDescent="0.25">
      <c r="A30" s="35" t="s">
        <v>36</v>
      </c>
      <c r="B30" s="36" t="s">
        <v>107</v>
      </c>
      <c r="C30" s="316" t="s">
        <v>108</v>
      </c>
      <c r="D30" s="316"/>
      <c r="E30" s="316"/>
      <c r="F30" s="205" t="s">
        <v>109</v>
      </c>
      <c r="G30" s="383">
        <v>17</v>
      </c>
      <c r="H30" s="39" t="s">
        <v>110</v>
      </c>
      <c r="I30" s="39" t="s">
        <v>111</v>
      </c>
      <c r="J30" s="39">
        <v>39.770000000000003</v>
      </c>
      <c r="K30" s="252" t="s">
        <v>42</v>
      </c>
      <c r="L30" s="39">
        <f>M30+790.34+O30</f>
        <v>21989.75</v>
      </c>
      <c r="M30" s="39">
        <v>21199.41</v>
      </c>
      <c r="N30" s="40" t="s">
        <v>5227</v>
      </c>
      <c r="O30" s="39">
        <v>0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385">
        <f>O30*P30*Q30*R30*S30*T30*U30</f>
        <v>0</v>
      </c>
      <c r="W30" s="159">
        <v>1.2</v>
      </c>
      <c r="X30" s="158">
        <f>V30*W30</f>
        <v>0</v>
      </c>
      <c r="Y30" s="181"/>
    </row>
    <row r="31" spans="1:26" s="3" customFormat="1" ht="18.75" hidden="1" x14ac:dyDescent="0.25">
      <c r="A31" s="47"/>
      <c r="B31" s="48"/>
      <c r="C31" s="48"/>
      <c r="D31" s="48"/>
      <c r="E31" s="49" t="s">
        <v>5228</v>
      </c>
      <c r="F31" s="207"/>
      <c r="G31" s="50"/>
      <c r="H31" s="51"/>
      <c r="I31" s="17"/>
      <c r="J31" s="17"/>
      <c r="K31" s="17"/>
      <c r="L31" s="52">
        <v>20670.240000000002</v>
      </c>
      <c r="M31" s="53"/>
      <c r="N31" s="53"/>
      <c r="O31" s="54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>
        <v>1.2</v>
      </c>
      <c r="X31" s="158">
        <f t="shared" ref="X31:X94" si="0">V31*W31</f>
        <v>0</v>
      </c>
      <c r="Y31" s="181"/>
    </row>
    <row r="32" spans="1:26" s="3" customFormat="1" ht="18.75" hidden="1" x14ac:dyDescent="0.25">
      <c r="A32" s="47"/>
      <c r="B32" s="48"/>
      <c r="C32" s="48"/>
      <c r="D32" s="48"/>
      <c r="E32" s="49" t="s">
        <v>5229</v>
      </c>
      <c r="F32" s="207"/>
      <c r="G32" s="50"/>
      <c r="H32" s="51"/>
      <c r="I32" s="17"/>
      <c r="J32" s="17"/>
      <c r="K32" s="17"/>
      <c r="L32" s="52">
        <v>10867.86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>
        <v>1.2</v>
      </c>
      <c r="X32" s="158">
        <f t="shared" si="0"/>
        <v>0</v>
      </c>
      <c r="Y32" s="181"/>
    </row>
    <row r="33" spans="1:26" s="3" customFormat="1" ht="18.75" x14ac:dyDescent="0.25">
      <c r="A33" s="368"/>
      <c r="B33" s="369"/>
      <c r="C33" s="369"/>
      <c r="D33" s="369"/>
      <c r="E33" s="370" t="s">
        <v>47</v>
      </c>
      <c r="F33" s="371"/>
      <c r="G33" s="372"/>
      <c r="H33" s="373"/>
      <c r="I33" s="374"/>
      <c r="J33" s="374"/>
      <c r="K33" s="374"/>
      <c r="L33" s="375">
        <f>L30+L31+L32</f>
        <v>53527.850000000006</v>
      </c>
      <c r="M33" s="375"/>
      <c r="N33" s="376"/>
      <c r="O33" s="377"/>
      <c r="P33" s="378">
        <v>1.052</v>
      </c>
      <c r="Q33" s="378">
        <v>1.0209999999999999</v>
      </c>
      <c r="R33" s="378">
        <v>1.0349999999999999</v>
      </c>
      <c r="S33" s="378">
        <v>1.0249999999999999</v>
      </c>
      <c r="T33" s="378">
        <v>1.02</v>
      </c>
      <c r="U33" s="378">
        <v>1.03</v>
      </c>
      <c r="V33" s="379">
        <f>L33*P33*Q33*R33*S33*T33*U33</f>
        <v>64080.057594377075</v>
      </c>
      <c r="W33" s="380">
        <v>1.2</v>
      </c>
      <c r="X33" s="381">
        <f t="shared" si="0"/>
        <v>76896.069113252481</v>
      </c>
      <c r="Y33" s="382">
        <f>X33/G30</f>
        <v>4523.2981831324987</v>
      </c>
      <c r="Z33" s="147">
        <f>Y33/1</f>
        <v>4523.2981831324987</v>
      </c>
    </row>
    <row r="34" spans="1:26" s="3" customFormat="1" ht="67.5" hidden="1" x14ac:dyDescent="0.25">
      <c r="A34" s="35" t="s">
        <v>1009</v>
      </c>
      <c r="B34" s="36" t="s">
        <v>5230</v>
      </c>
      <c r="C34" s="316" t="s">
        <v>5231</v>
      </c>
      <c r="D34" s="316"/>
      <c r="E34" s="316"/>
      <c r="F34" s="205" t="s">
        <v>437</v>
      </c>
      <c r="G34" s="55">
        <v>17</v>
      </c>
      <c r="H34" s="39">
        <v>764.4</v>
      </c>
      <c r="I34" s="39"/>
      <c r="J34" s="39">
        <v>764.4</v>
      </c>
      <c r="K34" s="252" t="s">
        <v>42</v>
      </c>
      <c r="L34" s="39">
        <v>111235.49</v>
      </c>
      <c r="M34" s="39"/>
      <c r="N34" s="40"/>
      <c r="O34" s="39">
        <v>111235.49</v>
      </c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385">
        <f>O34*P34*Q34*R34*S34*T34*U34</f>
        <v>133163.88769096378</v>
      </c>
      <c r="W34" s="159">
        <v>1.2</v>
      </c>
      <c r="X34" s="158">
        <f t="shared" si="0"/>
        <v>159796.66522915653</v>
      </c>
      <c r="Y34" s="181">
        <f>X34/G34</f>
        <v>9399.8038370092072</v>
      </c>
    </row>
    <row r="35" spans="1:26" s="3" customFormat="1" ht="67.5" x14ac:dyDescent="0.25">
      <c r="A35" s="35" t="s">
        <v>53</v>
      </c>
      <c r="B35" s="36" t="s">
        <v>5232</v>
      </c>
      <c r="C35" s="316" t="s">
        <v>5233</v>
      </c>
      <c r="D35" s="316"/>
      <c r="E35" s="316"/>
      <c r="F35" s="205" t="s">
        <v>109</v>
      </c>
      <c r="G35" s="383">
        <v>122</v>
      </c>
      <c r="H35" s="39" t="s">
        <v>5234</v>
      </c>
      <c r="I35" s="39">
        <v>1.33</v>
      </c>
      <c r="J35" s="39">
        <v>19.670000000000002</v>
      </c>
      <c r="K35" s="252" t="s">
        <v>42</v>
      </c>
      <c r="L35" s="39">
        <f>M35+1858.58+O35</f>
        <v>90776.36</v>
      </c>
      <c r="M35" s="39">
        <v>88917.78</v>
      </c>
      <c r="N35" s="40">
        <v>1858.58</v>
      </c>
      <c r="O35" s="39">
        <v>0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385">
        <f>O35*P35*Q35*R35*S35*T35*U35</f>
        <v>0</v>
      </c>
      <c r="W35" s="159">
        <v>1.2</v>
      </c>
      <c r="X35" s="158">
        <f t="shared" si="0"/>
        <v>0</v>
      </c>
      <c r="Y35" s="181"/>
      <c r="Z35" s="147"/>
    </row>
    <row r="36" spans="1:26" s="3" customFormat="1" ht="18.75" hidden="1" x14ac:dyDescent="0.25">
      <c r="A36" s="42"/>
      <c r="B36" s="43"/>
      <c r="C36" s="44" t="s">
        <v>5235</v>
      </c>
      <c r="D36" s="45"/>
      <c r="E36" s="45"/>
      <c r="F36" s="206"/>
      <c r="G36" s="45"/>
      <c r="H36" s="45"/>
      <c r="I36" s="45"/>
      <c r="J36" s="45"/>
      <c r="K36" s="45"/>
      <c r="L36" s="45"/>
      <c r="M36" s="45"/>
      <c r="N36" s="45"/>
      <c r="O36" s="46"/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/>
      <c r="W36" s="159">
        <v>1.2</v>
      </c>
      <c r="X36" s="158">
        <f t="shared" si="0"/>
        <v>0</v>
      </c>
      <c r="Y36" s="181"/>
    </row>
    <row r="37" spans="1:26" s="3" customFormat="1" ht="18.75" hidden="1" x14ac:dyDescent="0.25">
      <c r="A37" s="47"/>
      <c r="B37" s="48"/>
      <c r="C37" s="48"/>
      <c r="D37" s="48"/>
      <c r="E37" s="49" t="s">
        <v>5236</v>
      </c>
      <c r="F37" s="207"/>
      <c r="G37" s="50"/>
      <c r="H37" s="51"/>
      <c r="I37" s="17"/>
      <c r="J37" s="17"/>
      <c r="K37" s="17"/>
      <c r="L37" s="52">
        <v>86250.25</v>
      </c>
      <c r="M37" s="53"/>
      <c r="N37" s="53"/>
      <c r="O37" s="54"/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/>
      <c r="W37" s="159">
        <v>1.2</v>
      </c>
      <c r="X37" s="158">
        <f t="shared" si="0"/>
        <v>0</v>
      </c>
      <c r="Y37" s="181"/>
    </row>
    <row r="38" spans="1:26" s="3" customFormat="1" ht="18.75" hidden="1" x14ac:dyDescent="0.25">
      <c r="A38" s="47"/>
      <c r="B38" s="48"/>
      <c r="C38" s="48"/>
      <c r="D38" s="48"/>
      <c r="E38" s="49" t="s">
        <v>5237</v>
      </c>
      <c r="F38" s="207"/>
      <c r="G38" s="50"/>
      <c r="H38" s="51"/>
      <c r="I38" s="17"/>
      <c r="J38" s="17"/>
      <c r="K38" s="17"/>
      <c r="L38" s="52">
        <v>45348.07</v>
      </c>
      <c r="M38" s="53"/>
      <c r="N38" s="53"/>
      <c r="O38" s="54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>
        <v>1.2</v>
      </c>
      <c r="X38" s="158">
        <f t="shared" si="0"/>
        <v>0</v>
      </c>
      <c r="Y38" s="181"/>
    </row>
    <row r="39" spans="1:26" s="3" customFormat="1" ht="18.75" x14ac:dyDescent="0.25">
      <c r="A39" s="368"/>
      <c r="B39" s="369"/>
      <c r="C39" s="369"/>
      <c r="D39" s="369"/>
      <c r="E39" s="370" t="s">
        <v>47</v>
      </c>
      <c r="F39" s="371"/>
      <c r="G39" s="372"/>
      <c r="H39" s="373"/>
      <c r="I39" s="374"/>
      <c r="J39" s="374"/>
      <c r="K39" s="374"/>
      <c r="L39" s="375">
        <f>L35+L37+L38</f>
        <v>222374.68</v>
      </c>
      <c r="M39" s="376"/>
      <c r="N39" s="376"/>
      <c r="O39" s="377"/>
      <c r="P39" s="378">
        <v>1.052</v>
      </c>
      <c r="Q39" s="378">
        <v>1.0209999999999999</v>
      </c>
      <c r="R39" s="378">
        <v>1.0349999999999999</v>
      </c>
      <c r="S39" s="378">
        <v>1.0249999999999999</v>
      </c>
      <c r="T39" s="378">
        <v>1.02</v>
      </c>
      <c r="U39" s="378">
        <v>1.03</v>
      </c>
      <c r="V39" s="379">
        <f>L39*P39*Q39*R39*S39*T39*U39</f>
        <v>266212.49129063037</v>
      </c>
      <c r="W39" s="380">
        <v>1.2</v>
      </c>
      <c r="X39" s="381">
        <f t="shared" si="0"/>
        <v>319454.98954875645</v>
      </c>
      <c r="Y39" s="382">
        <f>X39/G35</f>
        <v>2618.4835208914465</v>
      </c>
      <c r="Z39" s="147">
        <f>Y39/1</f>
        <v>2618.4835208914465</v>
      </c>
    </row>
    <row r="40" spans="1:26" s="3" customFormat="1" ht="45" hidden="1" x14ac:dyDescent="0.25">
      <c r="A40" s="111" t="s">
        <v>2632</v>
      </c>
      <c r="B40" s="112" t="s">
        <v>5238</v>
      </c>
      <c r="C40" s="305" t="s">
        <v>5239</v>
      </c>
      <c r="D40" s="305"/>
      <c r="E40" s="305"/>
      <c r="F40" s="208" t="s">
        <v>437</v>
      </c>
      <c r="G40" s="113">
        <v>4</v>
      </c>
      <c r="H40" s="114">
        <v>120.23</v>
      </c>
      <c r="I40" s="114"/>
      <c r="J40" s="114"/>
      <c r="K40" s="253" t="s">
        <v>52</v>
      </c>
      <c r="L40" s="114">
        <v>2996.13</v>
      </c>
      <c r="M40" s="114"/>
      <c r="N40" s="115"/>
      <c r="O40" s="114"/>
      <c r="P40" s="154"/>
      <c r="Q40" s="154"/>
      <c r="R40" s="154"/>
      <c r="S40" s="154"/>
      <c r="T40" s="154"/>
      <c r="U40" s="154">
        <v>1.03</v>
      </c>
      <c r="V40" s="180">
        <f t="shared" ref="V40:V47" si="1">L40*U40</f>
        <v>3086.0139000000004</v>
      </c>
      <c r="W40" s="159">
        <v>1.2</v>
      </c>
      <c r="X40" s="158">
        <f t="shared" si="0"/>
        <v>3703.2166800000005</v>
      </c>
      <c r="Y40" s="181">
        <f t="shared" ref="Y40:Y48" si="2">X40/G40</f>
        <v>925.80417000000011</v>
      </c>
    </row>
    <row r="41" spans="1:26" s="3" customFormat="1" ht="45" hidden="1" x14ac:dyDescent="0.25">
      <c r="A41" s="111" t="s">
        <v>1809</v>
      </c>
      <c r="B41" s="112" t="s">
        <v>5240</v>
      </c>
      <c r="C41" s="305" t="s">
        <v>5241</v>
      </c>
      <c r="D41" s="305"/>
      <c r="E41" s="305"/>
      <c r="F41" s="208" t="s">
        <v>437</v>
      </c>
      <c r="G41" s="113">
        <v>75</v>
      </c>
      <c r="H41" s="114">
        <v>36.49</v>
      </c>
      <c r="I41" s="114"/>
      <c r="J41" s="114"/>
      <c r="K41" s="253" t="s">
        <v>52</v>
      </c>
      <c r="L41" s="114">
        <v>17049.95</v>
      </c>
      <c r="M41" s="114"/>
      <c r="N41" s="115"/>
      <c r="O41" s="114"/>
      <c r="P41" s="154"/>
      <c r="Q41" s="154"/>
      <c r="R41" s="154"/>
      <c r="S41" s="154"/>
      <c r="T41" s="154"/>
      <c r="U41" s="154">
        <v>1.03</v>
      </c>
      <c r="V41" s="180">
        <f t="shared" si="1"/>
        <v>17561.448500000002</v>
      </c>
      <c r="W41" s="159">
        <v>1.2</v>
      </c>
      <c r="X41" s="158">
        <f t="shared" si="0"/>
        <v>21073.738200000003</v>
      </c>
      <c r="Y41" s="181">
        <f t="shared" si="2"/>
        <v>280.98317600000007</v>
      </c>
    </row>
    <row r="42" spans="1:26" s="3" customFormat="1" ht="45" hidden="1" x14ac:dyDescent="0.25">
      <c r="A42" s="111" t="s">
        <v>1810</v>
      </c>
      <c r="B42" s="112" t="s">
        <v>5242</v>
      </c>
      <c r="C42" s="305" t="s">
        <v>5243</v>
      </c>
      <c r="D42" s="305"/>
      <c r="E42" s="305"/>
      <c r="F42" s="208" t="s">
        <v>437</v>
      </c>
      <c r="G42" s="113">
        <v>24</v>
      </c>
      <c r="H42" s="114">
        <v>31.9</v>
      </c>
      <c r="I42" s="114"/>
      <c r="J42" s="114"/>
      <c r="K42" s="253" t="s">
        <v>52</v>
      </c>
      <c r="L42" s="114">
        <v>4769.6899999999996</v>
      </c>
      <c r="M42" s="114"/>
      <c r="N42" s="115"/>
      <c r="O42" s="114"/>
      <c r="P42" s="154"/>
      <c r="Q42" s="154"/>
      <c r="R42" s="154"/>
      <c r="S42" s="154"/>
      <c r="T42" s="154"/>
      <c r="U42" s="154">
        <v>1.03</v>
      </c>
      <c r="V42" s="180">
        <f t="shared" si="1"/>
        <v>4912.7806999999993</v>
      </c>
      <c r="W42" s="159">
        <v>1.2</v>
      </c>
      <c r="X42" s="158">
        <f t="shared" si="0"/>
        <v>5895.336839999999</v>
      </c>
      <c r="Y42" s="181">
        <f t="shared" si="2"/>
        <v>245.63903499999995</v>
      </c>
    </row>
    <row r="43" spans="1:26" s="3" customFormat="1" ht="45" hidden="1" x14ac:dyDescent="0.25">
      <c r="A43" s="111" t="s">
        <v>2636</v>
      </c>
      <c r="B43" s="112" t="s">
        <v>5244</v>
      </c>
      <c r="C43" s="305" t="s">
        <v>5245</v>
      </c>
      <c r="D43" s="305"/>
      <c r="E43" s="305"/>
      <c r="F43" s="208" t="s">
        <v>437</v>
      </c>
      <c r="G43" s="113">
        <v>13</v>
      </c>
      <c r="H43" s="114">
        <v>117.99</v>
      </c>
      <c r="I43" s="114"/>
      <c r="J43" s="114"/>
      <c r="K43" s="253" t="s">
        <v>52</v>
      </c>
      <c r="L43" s="114">
        <v>9556.01</v>
      </c>
      <c r="M43" s="114"/>
      <c r="N43" s="115"/>
      <c r="O43" s="114"/>
      <c r="P43" s="154"/>
      <c r="Q43" s="154"/>
      <c r="R43" s="154"/>
      <c r="S43" s="154"/>
      <c r="T43" s="154"/>
      <c r="U43" s="154">
        <v>1.03</v>
      </c>
      <c r="V43" s="180">
        <f t="shared" si="1"/>
        <v>9842.6903000000002</v>
      </c>
      <c r="W43" s="159">
        <v>1.2</v>
      </c>
      <c r="X43" s="158">
        <f t="shared" si="0"/>
        <v>11811.228359999999</v>
      </c>
      <c r="Y43" s="181">
        <f t="shared" si="2"/>
        <v>908.55602769230768</v>
      </c>
    </row>
    <row r="44" spans="1:26" s="3" customFormat="1" ht="45" hidden="1" x14ac:dyDescent="0.25">
      <c r="A44" s="111" t="s">
        <v>98</v>
      </c>
      <c r="B44" s="112" t="s">
        <v>5246</v>
      </c>
      <c r="C44" s="305" t="s">
        <v>5247</v>
      </c>
      <c r="D44" s="305"/>
      <c r="E44" s="305"/>
      <c r="F44" s="208" t="s">
        <v>437</v>
      </c>
      <c r="G44" s="113">
        <v>2</v>
      </c>
      <c r="H44" s="114">
        <v>38.409999999999997</v>
      </c>
      <c r="I44" s="114"/>
      <c r="J44" s="114"/>
      <c r="K44" s="253" t="s">
        <v>52</v>
      </c>
      <c r="L44" s="114">
        <v>478.59</v>
      </c>
      <c r="M44" s="114"/>
      <c r="N44" s="115"/>
      <c r="O44" s="114"/>
      <c r="P44" s="154"/>
      <c r="Q44" s="154"/>
      <c r="R44" s="154"/>
      <c r="S44" s="154"/>
      <c r="T44" s="154"/>
      <c r="U44" s="154">
        <v>1.03</v>
      </c>
      <c r="V44" s="180">
        <f t="shared" si="1"/>
        <v>492.9477</v>
      </c>
      <c r="W44" s="159">
        <v>1.2</v>
      </c>
      <c r="X44" s="158">
        <f t="shared" si="0"/>
        <v>591.53724</v>
      </c>
      <c r="Y44" s="181">
        <f t="shared" si="2"/>
        <v>295.76862</v>
      </c>
    </row>
    <row r="45" spans="1:26" s="3" customFormat="1" ht="45" hidden="1" x14ac:dyDescent="0.25">
      <c r="A45" s="111" t="s">
        <v>2372</v>
      </c>
      <c r="B45" s="112" t="s">
        <v>5248</v>
      </c>
      <c r="C45" s="305" t="s">
        <v>5249</v>
      </c>
      <c r="D45" s="305"/>
      <c r="E45" s="305"/>
      <c r="F45" s="208" t="s">
        <v>437</v>
      </c>
      <c r="G45" s="113">
        <v>1</v>
      </c>
      <c r="H45" s="114">
        <v>1033.03</v>
      </c>
      <c r="I45" s="114"/>
      <c r="J45" s="114"/>
      <c r="K45" s="253" t="s">
        <v>52</v>
      </c>
      <c r="L45" s="114">
        <v>6435.78</v>
      </c>
      <c r="M45" s="114"/>
      <c r="N45" s="115"/>
      <c r="O45" s="114"/>
      <c r="P45" s="154"/>
      <c r="Q45" s="154"/>
      <c r="R45" s="154"/>
      <c r="S45" s="154"/>
      <c r="T45" s="154"/>
      <c r="U45" s="154">
        <v>1.03</v>
      </c>
      <c r="V45" s="180">
        <f t="shared" si="1"/>
        <v>6628.8534</v>
      </c>
      <c r="W45" s="159">
        <v>1.2</v>
      </c>
      <c r="X45" s="158">
        <f t="shared" si="0"/>
        <v>7954.6240799999996</v>
      </c>
      <c r="Y45" s="181">
        <f t="shared" si="2"/>
        <v>7954.6240799999996</v>
      </c>
    </row>
    <row r="46" spans="1:26" s="3" customFormat="1" ht="45" hidden="1" x14ac:dyDescent="0.25">
      <c r="A46" s="111" t="s">
        <v>4968</v>
      </c>
      <c r="B46" s="112" t="s">
        <v>5250</v>
      </c>
      <c r="C46" s="305" t="s">
        <v>5251</v>
      </c>
      <c r="D46" s="305"/>
      <c r="E46" s="305"/>
      <c r="F46" s="208" t="s">
        <v>437</v>
      </c>
      <c r="G46" s="113">
        <v>2</v>
      </c>
      <c r="H46" s="114">
        <v>46.15</v>
      </c>
      <c r="I46" s="114"/>
      <c r="J46" s="114"/>
      <c r="K46" s="253" t="s">
        <v>52</v>
      </c>
      <c r="L46" s="114">
        <v>575.03</v>
      </c>
      <c r="M46" s="114"/>
      <c r="N46" s="115"/>
      <c r="O46" s="114"/>
      <c r="P46" s="154"/>
      <c r="Q46" s="154"/>
      <c r="R46" s="154"/>
      <c r="S46" s="154"/>
      <c r="T46" s="154"/>
      <c r="U46" s="154">
        <v>1.03</v>
      </c>
      <c r="V46" s="180">
        <f t="shared" si="1"/>
        <v>592.28089999999997</v>
      </c>
      <c r="W46" s="159">
        <v>1.2</v>
      </c>
      <c r="X46" s="158">
        <f t="shared" si="0"/>
        <v>710.73707999999999</v>
      </c>
      <c r="Y46" s="181">
        <f t="shared" si="2"/>
        <v>355.36854</v>
      </c>
    </row>
    <row r="47" spans="1:26" s="3" customFormat="1" ht="45" hidden="1" x14ac:dyDescent="0.25">
      <c r="A47" s="111" t="s">
        <v>116</v>
      </c>
      <c r="B47" s="112" t="s">
        <v>5252</v>
      </c>
      <c r="C47" s="305" t="s">
        <v>5253</v>
      </c>
      <c r="D47" s="305"/>
      <c r="E47" s="305"/>
      <c r="F47" s="208" t="s">
        <v>437</v>
      </c>
      <c r="G47" s="113">
        <v>1</v>
      </c>
      <c r="H47" s="114">
        <v>832.41</v>
      </c>
      <c r="I47" s="114"/>
      <c r="J47" s="114"/>
      <c r="K47" s="253" t="s">
        <v>52</v>
      </c>
      <c r="L47" s="114">
        <v>5185.91</v>
      </c>
      <c r="M47" s="114"/>
      <c r="N47" s="115"/>
      <c r="O47" s="114"/>
      <c r="P47" s="154"/>
      <c r="Q47" s="154"/>
      <c r="R47" s="154"/>
      <c r="S47" s="154"/>
      <c r="T47" s="154"/>
      <c r="U47" s="154">
        <v>1.03</v>
      </c>
      <c r="V47" s="180">
        <f t="shared" si="1"/>
        <v>5341.4872999999998</v>
      </c>
      <c r="W47" s="159">
        <v>1.2</v>
      </c>
      <c r="X47" s="158">
        <f t="shared" si="0"/>
        <v>6409.7847599999996</v>
      </c>
      <c r="Y47" s="181">
        <f t="shared" si="2"/>
        <v>6409.7847599999996</v>
      </c>
    </row>
    <row r="48" spans="1:26" s="3" customFormat="1" ht="67.5" x14ac:dyDescent="0.25">
      <c r="A48" s="35" t="s">
        <v>119</v>
      </c>
      <c r="B48" s="36" t="s">
        <v>5254</v>
      </c>
      <c r="C48" s="316" t="s">
        <v>5255</v>
      </c>
      <c r="D48" s="316"/>
      <c r="E48" s="316"/>
      <c r="F48" s="205" t="s">
        <v>109</v>
      </c>
      <c r="G48" s="383">
        <v>54</v>
      </c>
      <c r="H48" s="39" t="s">
        <v>5256</v>
      </c>
      <c r="I48" s="39"/>
      <c r="J48" s="39">
        <v>5.57</v>
      </c>
      <c r="K48" s="252" t="s">
        <v>42</v>
      </c>
      <c r="L48" s="39">
        <f>M48+O48</f>
        <v>127599.11</v>
      </c>
      <c r="M48" s="39">
        <v>127599.11</v>
      </c>
      <c r="N48" s="40"/>
      <c r="O48" s="39">
        <v>0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385">
        <f>O48*P48*Q48*R48*S48*T48*U48</f>
        <v>0</v>
      </c>
      <c r="W48" s="159">
        <v>1.2</v>
      </c>
      <c r="X48" s="158">
        <f t="shared" si="0"/>
        <v>0</v>
      </c>
      <c r="Y48" s="181"/>
      <c r="Z48" s="147"/>
    </row>
    <row r="49" spans="1:26" s="3" customFormat="1" ht="18.75" hidden="1" x14ac:dyDescent="0.25">
      <c r="A49" s="42"/>
      <c r="B49" s="43"/>
      <c r="C49" s="44" t="s">
        <v>5257</v>
      </c>
      <c r="D49" s="45"/>
      <c r="E49" s="45"/>
      <c r="F49" s="206"/>
      <c r="G49" s="45"/>
      <c r="H49" s="45"/>
      <c r="I49" s="45"/>
      <c r="J49" s="45"/>
      <c r="K49" s="45"/>
      <c r="L49" s="45"/>
      <c r="M49" s="45"/>
      <c r="N49" s="45"/>
      <c r="O49" s="46"/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/>
      <c r="W49" s="159">
        <v>1.2</v>
      </c>
      <c r="X49" s="158">
        <f t="shared" si="0"/>
        <v>0</v>
      </c>
      <c r="Y49" s="181"/>
    </row>
    <row r="50" spans="1:26" s="3" customFormat="1" ht="18.75" hidden="1" x14ac:dyDescent="0.25">
      <c r="A50" s="47"/>
      <c r="B50" s="48"/>
      <c r="C50" s="48"/>
      <c r="D50" s="48"/>
      <c r="E50" s="49" t="s">
        <v>5258</v>
      </c>
      <c r="F50" s="207"/>
      <c r="G50" s="50"/>
      <c r="H50" s="51"/>
      <c r="I50" s="17"/>
      <c r="J50" s="17"/>
      <c r="K50" s="17"/>
      <c r="L50" s="52">
        <v>121219.15</v>
      </c>
      <c r="M50" s="53"/>
      <c r="N50" s="53"/>
      <c r="O50" s="54"/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/>
      <c r="W50" s="159">
        <v>1.2</v>
      </c>
      <c r="X50" s="158">
        <f t="shared" si="0"/>
        <v>0</v>
      </c>
      <c r="Y50" s="181"/>
    </row>
    <row r="51" spans="1:26" s="3" customFormat="1" ht="18.75" hidden="1" x14ac:dyDescent="0.25">
      <c r="A51" s="47"/>
      <c r="B51" s="48"/>
      <c r="C51" s="48"/>
      <c r="D51" s="48"/>
      <c r="E51" s="49" t="s">
        <v>5259</v>
      </c>
      <c r="F51" s="207"/>
      <c r="G51" s="50"/>
      <c r="H51" s="51"/>
      <c r="I51" s="17"/>
      <c r="J51" s="17"/>
      <c r="K51" s="17"/>
      <c r="L51" s="52">
        <v>67627.53</v>
      </c>
      <c r="M51" s="53"/>
      <c r="N51" s="53"/>
      <c r="O51" s="54"/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/>
      <c r="W51" s="159">
        <v>1.2</v>
      </c>
      <c r="X51" s="158">
        <f t="shared" si="0"/>
        <v>0</v>
      </c>
      <c r="Y51" s="181"/>
    </row>
    <row r="52" spans="1:26" s="3" customFormat="1" ht="18.75" x14ac:dyDescent="0.25">
      <c r="A52" s="368"/>
      <c r="B52" s="369"/>
      <c r="C52" s="369"/>
      <c r="D52" s="369"/>
      <c r="E52" s="370" t="s">
        <v>47</v>
      </c>
      <c r="F52" s="371"/>
      <c r="G52" s="372"/>
      <c r="H52" s="373"/>
      <c r="I52" s="374"/>
      <c r="J52" s="374"/>
      <c r="K52" s="374"/>
      <c r="L52" s="375">
        <f>L48+L50+L51</f>
        <v>316445.79000000004</v>
      </c>
      <c r="M52" s="376"/>
      <c r="N52" s="376"/>
      <c r="O52" s="377"/>
      <c r="P52" s="378">
        <v>1.052</v>
      </c>
      <c r="Q52" s="378">
        <v>1.0209999999999999</v>
      </c>
      <c r="R52" s="378">
        <v>1.0349999999999999</v>
      </c>
      <c r="S52" s="378">
        <v>1.0249999999999999</v>
      </c>
      <c r="T52" s="378">
        <v>1.02</v>
      </c>
      <c r="U52" s="378">
        <v>1.03</v>
      </c>
      <c r="V52" s="379">
        <f>L52*P52*Q52*R52*S52*T52*U52</f>
        <v>378828.30057060299</v>
      </c>
      <c r="W52" s="380">
        <v>1.2</v>
      </c>
      <c r="X52" s="381">
        <f t="shared" si="0"/>
        <v>454593.96068472357</v>
      </c>
      <c r="Y52" s="382">
        <f>X52/G48</f>
        <v>8418.4066793467337</v>
      </c>
      <c r="Z52" s="147">
        <f>Y52/1</f>
        <v>8418.4066793467337</v>
      </c>
    </row>
    <row r="53" spans="1:26" s="3" customFormat="1" ht="67.5" hidden="1" x14ac:dyDescent="0.25">
      <c r="A53" s="35" t="s">
        <v>1015</v>
      </c>
      <c r="B53" s="36" t="s">
        <v>5260</v>
      </c>
      <c r="C53" s="316" t="s">
        <v>5261</v>
      </c>
      <c r="D53" s="316"/>
      <c r="E53" s="316"/>
      <c r="F53" s="205" t="s">
        <v>437</v>
      </c>
      <c r="G53" s="55">
        <v>18</v>
      </c>
      <c r="H53" s="39">
        <v>55.46</v>
      </c>
      <c r="I53" s="39"/>
      <c r="J53" s="39">
        <v>55.46</v>
      </c>
      <c r="K53" s="252" t="s">
        <v>42</v>
      </c>
      <c r="L53" s="39">
        <v>8545.2800000000007</v>
      </c>
      <c r="M53" s="39"/>
      <c r="N53" s="40"/>
      <c r="O53" s="39">
        <v>8545.2800000000007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385">
        <f>O53*P53*Q53*R53*S53*T53*U53</f>
        <v>10229.852956172879</v>
      </c>
      <c r="W53" s="159">
        <v>1.2</v>
      </c>
      <c r="X53" s="158">
        <f t="shared" si="0"/>
        <v>12275.823547407455</v>
      </c>
      <c r="Y53" s="181">
        <f>X53/G53</f>
        <v>681.99019707819195</v>
      </c>
    </row>
    <row r="54" spans="1:26" s="3" customFormat="1" ht="67.5" hidden="1" x14ac:dyDescent="0.25">
      <c r="A54" s="35" t="s">
        <v>126</v>
      </c>
      <c r="B54" s="36" t="s">
        <v>5262</v>
      </c>
      <c r="C54" s="316" t="s">
        <v>5263</v>
      </c>
      <c r="D54" s="316"/>
      <c r="E54" s="316"/>
      <c r="F54" s="205" t="s">
        <v>437</v>
      </c>
      <c r="G54" s="55">
        <v>18</v>
      </c>
      <c r="H54" s="39">
        <v>56.88</v>
      </c>
      <c r="I54" s="39"/>
      <c r="J54" s="39">
        <v>56.88</v>
      </c>
      <c r="K54" s="252" t="s">
        <v>42</v>
      </c>
      <c r="L54" s="39">
        <v>8764.07</v>
      </c>
      <c r="M54" s="39"/>
      <c r="N54" s="40"/>
      <c r="O54" s="39">
        <v>8764.07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385">
        <f>O54*P54*Q54*R54*S54*T54*U54</f>
        <v>10491.774101914276</v>
      </c>
      <c r="W54" s="159">
        <v>1.2</v>
      </c>
      <c r="X54" s="158">
        <f t="shared" si="0"/>
        <v>12590.12892229713</v>
      </c>
      <c r="Y54" s="181">
        <f>X54/G54</f>
        <v>699.451606794285</v>
      </c>
    </row>
    <row r="55" spans="1:26" s="3" customFormat="1" ht="67.5" hidden="1" x14ac:dyDescent="0.25">
      <c r="A55" s="35" t="s">
        <v>131</v>
      </c>
      <c r="B55" s="36" t="s">
        <v>5264</v>
      </c>
      <c r="C55" s="316" t="s">
        <v>5265</v>
      </c>
      <c r="D55" s="316"/>
      <c r="E55" s="316"/>
      <c r="F55" s="205" t="s">
        <v>437</v>
      </c>
      <c r="G55" s="55">
        <v>18</v>
      </c>
      <c r="H55" s="39">
        <v>56.88</v>
      </c>
      <c r="I55" s="39"/>
      <c r="J55" s="39">
        <v>56.88</v>
      </c>
      <c r="K55" s="252" t="s">
        <v>42</v>
      </c>
      <c r="L55" s="39">
        <v>8764.07</v>
      </c>
      <c r="M55" s="39"/>
      <c r="N55" s="40"/>
      <c r="O55" s="39">
        <v>8764.07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385">
        <f>O55*P55*Q55*R55*S55*T55*U55</f>
        <v>10491.774101914276</v>
      </c>
      <c r="W55" s="159">
        <v>1.2</v>
      </c>
      <c r="X55" s="158">
        <f t="shared" si="0"/>
        <v>12590.12892229713</v>
      </c>
      <c r="Y55" s="181">
        <f>X55/G55</f>
        <v>699.451606794285</v>
      </c>
    </row>
    <row r="56" spans="1:26" s="3" customFormat="1" ht="67.5" hidden="1" x14ac:dyDescent="0.25">
      <c r="A56" s="35" t="s">
        <v>1016</v>
      </c>
      <c r="B56" s="36" t="s">
        <v>5266</v>
      </c>
      <c r="C56" s="316" t="s">
        <v>5267</v>
      </c>
      <c r="D56" s="316"/>
      <c r="E56" s="316"/>
      <c r="F56" s="205" t="s">
        <v>437</v>
      </c>
      <c r="G56" s="55">
        <v>72</v>
      </c>
      <c r="H56" s="39">
        <v>6.45</v>
      </c>
      <c r="I56" s="39"/>
      <c r="J56" s="39">
        <v>6.45</v>
      </c>
      <c r="K56" s="252" t="s">
        <v>42</v>
      </c>
      <c r="L56" s="39">
        <v>3975.26</v>
      </c>
      <c r="M56" s="39"/>
      <c r="N56" s="40"/>
      <c r="O56" s="39">
        <v>3975.26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385">
        <f>O56*P56*Q56*R56*S56*T56*U56</f>
        <v>4758.92250020547</v>
      </c>
      <c r="W56" s="159">
        <v>1.2</v>
      </c>
      <c r="X56" s="158">
        <f t="shared" si="0"/>
        <v>5710.7070002465634</v>
      </c>
      <c r="Y56" s="181">
        <f>X56/G56</f>
        <v>79.315375003424492</v>
      </c>
    </row>
    <row r="57" spans="1:26" s="3" customFormat="1" ht="67.5" x14ac:dyDescent="0.25">
      <c r="A57" s="35" t="s">
        <v>142</v>
      </c>
      <c r="B57" s="36" t="s">
        <v>132</v>
      </c>
      <c r="C57" s="316" t="s">
        <v>133</v>
      </c>
      <c r="D57" s="316"/>
      <c r="E57" s="316"/>
      <c r="F57" s="205" t="s">
        <v>109</v>
      </c>
      <c r="G57" s="383">
        <v>1</v>
      </c>
      <c r="H57" s="39" t="s">
        <v>134</v>
      </c>
      <c r="I57" s="39" t="s">
        <v>135</v>
      </c>
      <c r="J57" s="39">
        <v>4.09</v>
      </c>
      <c r="K57" s="252" t="s">
        <v>42</v>
      </c>
      <c r="L57" s="39">
        <f>M57+622.24+O57</f>
        <v>1776.77</v>
      </c>
      <c r="M57" s="39">
        <v>1154.53</v>
      </c>
      <c r="N57" s="40" t="s">
        <v>2850</v>
      </c>
      <c r="O57" s="39">
        <v>0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385">
        <f>O57*P57*Q57*R57*S57*T57*U57</f>
        <v>0</v>
      </c>
      <c r="W57" s="159">
        <v>1.2</v>
      </c>
      <c r="X57" s="158">
        <f t="shared" si="0"/>
        <v>0</v>
      </c>
      <c r="Y57" s="181"/>
      <c r="Z57" s="147"/>
    </row>
    <row r="58" spans="1:26" s="3" customFormat="1" ht="18.75" hidden="1" x14ac:dyDescent="0.25">
      <c r="A58" s="47"/>
      <c r="B58" s="48"/>
      <c r="C58" s="48"/>
      <c r="D58" s="48"/>
      <c r="E58" s="49" t="s">
        <v>2851</v>
      </c>
      <c r="F58" s="207"/>
      <c r="G58" s="50"/>
      <c r="H58" s="51"/>
      <c r="I58" s="17"/>
      <c r="J58" s="17"/>
      <c r="K58" s="17"/>
      <c r="L58" s="52">
        <v>1263.9000000000001</v>
      </c>
      <c r="M58" s="53"/>
      <c r="N58" s="53"/>
      <c r="O58" s="54"/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/>
      <c r="W58" s="159">
        <v>1.2</v>
      </c>
      <c r="X58" s="158">
        <f t="shared" si="0"/>
        <v>0</v>
      </c>
      <c r="Y58" s="181"/>
    </row>
    <row r="59" spans="1:26" s="3" customFormat="1" ht="18.75" hidden="1" x14ac:dyDescent="0.25">
      <c r="A59" s="47"/>
      <c r="B59" s="48"/>
      <c r="C59" s="48"/>
      <c r="D59" s="48"/>
      <c r="E59" s="49" t="s">
        <v>2852</v>
      </c>
      <c r="F59" s="207"/>
      <c r="G59" s="50"/>
      <c r="H59" s="51"/>
      <c r="I59" s="17"/>
      <c r="J59" s="17"/>
      <c r="K59" s="17"/>
      <c r="L59" s="52">
        <v>664.52</v>
      </c>
      <c r="M59" s="53"/>
      <c r="N59" s="53"/>
      <c r="O59" s="54"/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/>
      <c r="W59" s="159">
        <v>1.2</v>
      </c>
      <c r="X59" s="158">
        <f t="shared" si="0"/>
        <v>0</v>
      </c>
      <c r="Y59" s="181"/>
    </row>
    <row r="60" spans="1:26" s="3" customFormat="1" ht="18.75" x14ac:dyDescent="0.25">
      <c r="A60" s="368"/>
      <c r="B60" s="369"/>
      <c r="C60" s="369"/>
      <c r="D60" s="369"/>
      <c r="E60" s="370" t="s">
        <v>47</v>
      </c>
      <c r="F60" s="371"/>
      <c r="G60" s="372"/>
      <c r="H60" s="373"/>
      <c r="I60" s="374"/>
      <c r="J60" s="374"/>
      <c r="K60" s="374"/>
      <c r="L60" s="375">
        <f>L57+L58+L59</f>
        <v>3705.19</v>
      </c>
      <c r="M60" s="376"/>
      <c r="N60" s="376"/>
      <c r="O60" s="377"/>
      <c r="P60" s="378">
        <v>1.052</v>
      </c>
      <c r="Q60" s="378">
        <v>1.0209999999999999</v>
      </c>
      <c r="R60" s="378">
        <v>1.0349999999999999</v>
      </c>
      <c r="S60" s="378">
        <v>1.0249999999999999</v>
      </c>
      <c r="T60" s="378">
        <v>1.02</v>
      </c>
      <c r="U60" s="378">
        <v>1.03</v>
      </c>
      <c r="V60" s="379">
        <f>L60*P60*Q60*R60*S60*T60*U60</f>
        <v>4435.6122765646287</v>
      </c>
      <c r="W60" s="380">
        <v>1.2</v>
      </c>
      <c r="X60" s="381">
        <f t="shared" si="0"/>
        <v>5322.7347318775546</v>
      </c>
      <c r="Y60" s="382">
        <f>X60/G57</f>
        <v>5322.7347318775546</v>
      </c>
      <c r="Z60" s="147">
        <f>Y60/1</f>
        <v>5322.7347318775546</v>
      </c>
    </row>
    <row r="61" spans="1:26" s="3" customFormat="1" ht="45" hidden="1" x14ac:dyDescent="0.25">
      <c r="A61" s="111" t="s">
        <v>147</v>
      </c>
      <c r="B61" s="112" t="s">
        <v>5268</v>
      </c>
      <c r="C61" s="305" t="s">
        <v>5269</v>
      </c>
      <c r="D61" s="305"/>
      <c r="E61" s="305"/>
      <c r="F61" s="208" t="s">
        <v>437</v>
      </c>
      <c r="G61" s="113">
        <v>1</v>
      </c>
      <c r="H61" s="114">
        <v>9022.56</v>
      </c>
      <c r="I61" s="114"/>
      <c r="J61" s="114"/>
      <c r="K61" s="253" t="s">
        <v>52</v>
      </c>
      <c r="L61" s="114">
        <v>56210.55</v>
      </c>
      <c r="M61" s="114"/>
      <c r="N61" s="115"/>
      <c r="O61" s="114"/>
      <c r="P61" s="154"/>
      <c r="Q61" s="154"/>
      <c r="R61" s="154"/>
      <c r="S61" s="154"/>
      <c r="T61" s="154"/>
      <c r="U61" s="154">
        <v>1.03</v>
      </c>
      <c r="V61" s="180">
        <f>L61*U61</f>
        <v>57896.866500000004</v>
      </c>
      <c r="W61" s="159">
        <v>1.2</v>
      </c>
      <c r="X61" s="158">
        <f t="shared" si="0"/>
        <v>69476.239799999996</v>
      </c>
      <c r="Y61" s="181">
        <f>X61/G61</f>
        <v>69476.239799999996</v>
      </c>
    </row>
    <row r="62" spans="1:26" s="3" customFormat="1" ht="67.5" x14ac:dyDescent="0.25">
      <c r="A62" s="35" t="s">
        <v>1018</v>
      </c>
      <c r="B62" s="36" t="s">
        <v>5270</v>
      </c>
      <c r="C62" s="316" t="s">
        <v>5271</v>
      </c>
      <c r="D62" s="316"/>
      <c r="E62" s="316"/>
      <c r="F62" s="205" t="s">
        <v>109</v>
      </c>
      <c r="G62" s="383">
        <v>1</v>
      </c>
      <c r="H62" s="39" t="s">
        <v>5272</v>
      </c>
      <c r="I62" s="39" t="s">
        <v>5273</v>
      </c>
      <c r="J62" s="39">
        <v>5.74</v>
      </c>
      <c r="K62" s="252" t="s">
        <v>42</v>
      </c>
      <c r="L62" s="39">
        <f>M62+119.46+O62</f>
        <v>2273.9900000000002</v>
      </c>
      <c r="M62" s="39">
        <v>2154.5300000000002</v>
      </c>
      <c r="N62" s="40" t="s">
        <v>5274</v>
      </c>
      <c r="O62" s="39">
        <v>0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385">
        <f>O62*P62*Q62*R62*S62*T62*U62</f>
        <v>0</v>
      </c>
      <c r="W62" s="159">
        <v>1.2</v>
      </c>
      <c r="X62" s="158">
        <f t="shared" si="0"/>
        <v>0</v>
      </c>
      <c r="Y62" s="181"/>
      <c r="Z62" s="147"/>
    </row>
    <row r="63" spans="1:26" s="3" customFormat="1" ht="18.75" hidden="1" x14ac:dyDescent="0.25">
      <c r="A63" s="47"/>
      <c r="B63" s="48"/>
      <c r="C63" s="48"/>
      <c r="D63" s="48"/>
      <c r="E63" s="49" t="s">
        <v>5275</v>
      </c>
      <c r="F63" s="207"/>
      <c r="G63" s="50"/>
      <c r="H63" s="51"/>
      <c r="I63" s="17"/>
      <c r="J63" s="17"/>
      <c r="K63" s="17"/>
      <c r="L63" s="52">
        <v>1366.94</v>
      </c>
      <c r="M63" s="53"/>
      <c r="N63" s="53"/>
      <c r="O63" s="54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>
        <v>1.2</v>
      </c>
      <c r="X63" s="158">
        <f t="shared" si="0"/>
        <v>0</v>
      </c>
      <c r="Y63" s="181"/>
    </row>
    <row r="64" spans="1:26" s="3" customFormat="1" ht="18.75" hidden="1" x14ac:dyDescent="0.25">
      <c r="A64" s="47"/>
      <c r="B64" s="48"/>
      <c r="C64" s="48"/>
      <c r="D64" s="48"/>
      <c r="E64" s="49" t="s">
        <v>5276</v>
      </c>
      <c r="F64" s="207"/>
      <c r="G64" s="50"/>
      <c r="H64" s="51"/>
      <c r="I64" s="17"/>
      <c r="J64" s="17"/>
      <c r="K64" s="17"/>
      <c r="L64" s="52">
        <v>718.7</v>
      </c>
      <c r="M64" s="53"/>
      <c r="N64" s="53"/>
      <c r="O64" s="54"/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/>
      <c r="W64" s="159">
        <v>1.2</v>
      </c>
      <c r="X64" s="158">
        <f t="shared" si="0"/>
        <v>0</v>
      </c>
      <c r="Y64" s="181"/>
    </row>
    <row r="65" spans="1:26" s="3" customFormat="1" ht="18.75" x14ac:dyDescent="0.25">
      <c r="A65" s="368"/>
      <c r="B65" s="369"/>
      <c r="C65" s="369"/>
      <c r="D65" s="369"/>
      <c r="E65" s="370" t="s">
        <v>47</v>
      </c>
      <c r="F65" s="371"/>
      <c r="G65" s="372"/>
      <c r="H65" s="373"/>
      <c r="I65" s="374"/>
      <c r="J65" s="374"/>
      <c r="K65" s="374"/>
      <c r="L65" s="375">
        <f>L62+L63+L64</f>
        <v>4359.63</v>
      </c>
      <c r="M65" s="376"/>
      <c r="N65" s="376"/>
      <c r="O65" s="377"/>
      <c r="P65" s="378">
        <v>1.052</v>
      </c>
      <c r="Q65" s="378">
        <v>1.0209999999999999</v>
      </c>
      <c r="R65" s="378">
        <v>1.0349999999999999</v>
      </c>
      <c r="S65" s="378">
        <v>1.0249999999999999</v>
      </c>
      <c r="T65" s="378">
        <v>1.02</v>
      </c>
      <c r="U65" s="378">
        <v>1.03</v>
      </c>
      <c r="V65" s="379">
        <f>L65*P65*Q65*R65*S65*T65*U65</f>
        <v>5219.065243423267</v>
      </c>
      <c r="W65" s="380">
        <v>1.2</v>
      </c>
      <c r="X65" s="381">
        <f t="shared" si="0"/>
        <v>6262.8782921079201</v>
      </c>
      <c r="Y65" s="382">
        <f>X65/G62</f>
        <v>6262.8782921079201</v>
      </c>
      <c r="Z65" s="147">
        <f>Y65/1</f>
        <v>6262.8782921079201</v>
      </c>
    </row>
    <row r="66" spans="1:26" s="3" customFormat="1" ht="67.5" hidden="1" x14ac:dyDescent="0.25">
      <c r="A66" s="35" t="s">
        <v>151</v>
      </c>
      <c r="B66" s="36" t="s">
        <v>5277</v>
      </c>
      <c r="C66" s="316" t="s">
        <v>5278</v>
      </c>
      <c r="D66" s="316"/>
      <c r="E66" s="316"/>
      <c r="F66" s="205" t="s">
        <v>437</v>
      </c>
      <c r="G66" s="55">
        <v>1</v>
      </c>
      <c r="H66" s="39">
        <v>4251.58</v>
      </c>
      <c r="I66" s="39"/>
      <c r="J66" s="39">
        <v>4251.58</v>
      </c>
      <c r="K66" s="252" t="s">
        <v>42</v>
      </c>
      <c r="L66" s="39">
        <v>36393.519999999997</v>
      </c>
      <c r="M66" s="39"/>
      <c r="N66" s="40"/>
      <c r="O66" s="39">
        <v>36393.519999999997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385">
        <f>O66*P66*Q66*R66*S66*T66*U66</f>
        <v>43567.953087264177</v>
      </c>
      <c r="W66" s="159">
        <v>1.2</v>
      </c>
      <c r="X66" s="158">
        <f t="shared" si="0"/>
        <v>52281.543704717013</v>
      </c>
      <c r="Y66" s="181">
        <f>X66/G66</f>
        <v>52281.543704717013</v>
      </c>
    </row>
    <row r="67" spans="1:26" s="3" customFormat="1" ht="67.5" x14ac:dyDescent="0.25">
      <c r="A67" s="35" t="s">
        <v>156</v>
      </c>
      <c r="B67" s="36" t="s">
        <v>5279</v>
      </c>
      <c r="C67" s="316" t="s">
        <v>5280</v>
      </c>
      <c r="D67" s="316"/>
      <c r="E67" s="316"/>
      <c r="F67" s="205" t="s">
        <v>109</v>
      </c>
      <c r="G67" s="383">
        <v>4</v>
      </c>
      <c r="H67" s="39" t="s">
        <v>5281</v>
      </c>
      <c r="I67" s="39" t="s">
        <v>5282</v>
      </c>
      <c r="J67" s="39">
        <v>58</v>
      </c>
      <c r="K67" s="252" t="s">
        <v>42</v>
      </c>
      <c r="L67" s="39">
        <f>M67+245.85+O67</f>
        <v>3092.79</v>
      </c>
      <c r="M67" s="39">
        <v>2846.94</v>
      </c>
      <c r="N67" s="40" t="s">
        <v>5283</v>
      </c>
      <c r="O67" s="39">
        <v>0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385">
        <f>O67*P67*Q67*R67*S67*T67*U67</f>
        <v>0</v>
      </c>
      <c r="W67" s="159">
        <v>1.2</v>
      </c>
      <c r="X67" s="158">
        <f t="shared" si="0"/>
        <v>0</v>
      </c>
      <c r="Y67" s="181"/>
      <c r="Z67" s="147"/>
    </row>
    <row r="68" spans="1:26" s="3" customFormat="1" ht="18.75" hidden="1" x14ac:dyDescent="0.25">
      <c r="A68" s="47"/>
      <c r="B68" s="48"/>
      <c r="C68" s="48"/>
      <c r="D68" s="48"/>
      <c r="E68" s="49" t="s">
        <v>5284</v>
      </c>
      <c r="F68" s="207"/>
      <c r="G68" s="50"/>
      <c r="H68" s="51"/>
      <c r="I68" s="17"/>
      <c r="J68" s="17"/>
      <c r="K68" s="17"/>
      <c r="L68" s="52">
        <v>2786.66</v>
      </c>
      <c r="M68" s="53"/>
      <c r="N68" s="53"/>
      <c r="O68" s="54"/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/>
      <c r="W68" s="159">
        <v>1.2</v>
      </c>
      <c r="X68" s="158">
        <f t="shared" si="0"/>
        <v>0</v>
      </c>
      <c r="Y68" s="181"/>
    </row>
    <row r="69" spans="1:26" s="3" customFormat="1" ht="18.75" hidden="1" x14ac:dyDescent="0.25">
      <c r="A69" s="47"/>
      <c r="B69" s="48"/>
      <c r="C69" s="48"/>
      <c r="D69" s="48"/>
      <c r="E69" s="49" t="s">
        <v>5285</v>
      </c>
      <c r="F69" s="207"/>
      <c r="G69" s="50"/>
      <c r="H69" s="51"/>
      <c r="I69" s="17"/>
      <c r="J69" s="17"/>
      <c r="K69" s="17"/>
      <c r="L69" s="52">
        <v>1465.15</v>
      </c>
      <c r="M69" s="53"/>
      <c r="N69" s="53"/>
      <c r="O69" s="54"/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/>
      <c r="W69" s="159">
        <v>1.2</v>
      </c>
      <c r="X69" s="158">
        <f t="shared" si="0"/>
        <v>0</v>
      </c>
      <c r="Y69" s="181"/>
    </row>
    <row r="70" spans="1:26" s="3" customFormat="1" ht="18.75" x14ac:dyDescent="0.25">
      <c r="A70" s="368"/>
      <c r="B70" s="369"/>
      <c r="C70" s="369"/>
      <c r="D70" s="369"/>
      <c r="E70" s="370" t="s">
        <v>47</v>
      </c>
      <c r="F70" s="371"/>
      <c r="G70" s="372"/>
      <c r="H70" s="373"/>
      <c r="I70" s="374"/>
      <c r="J70" s="374"/>
      <c r="K70" s="374"/>
      <c r="L70" s="375">
        <f>L67+L68+L69</f>
        <v>7344.6</v>
      </c>
      <c r="M70" s="376"/>
      <c r="N70" s="376"/>
      <c r="O70" s="377"/>
      <c r="P70" s="378">
        <v>1.052</v>
      </c>
      <c r="Q70" s="378">
        <v>1.0209999999999999</v>
      </c>
      <c r="R70" s="378">
        <v>1.0349999999999999</v>
      </c>
      <c r="S70" s="378">
        <v>1.0249999999999999</v>
      </c>
      <c r="T70" s="378">
        <v>1.02</v>
      </c>
      <c r="U70" s="378">
        <v>1.03</v>
      </c>
      <c r="V70" s="379">
        <f>L70*P70*Q70*R70*S70*T70*U70</f>
        <v>8792.4770191155021</v>
      </c>
      <c r="W70" s="380">
        <v>1.2</v>
      </c>
      <c r="X70" s="381">
        <f t="shared" si="0"/>
        <v>10550.972422938603</v>
      </c>
      <c r="Y70" s="382">
        <f>X70/G67</f>
        <v>2637.7431057346507</v>
      </c>
      <c r="Z70" s="147">
        <f>Y70/1</f>
        <v>2637.7431057346507</v>
      </c>
    </row>
    <row r="71" spans="1:26" s="3" customFormat="1" ht="67.5" hidden="1" x14ac:dyDescent="0.25">
      <c r="A71" s="35" t="s">
        <v>1019</v>
      </c>
      <c r="B71" s="36" t="s">
        <v>5286</v>
      </c>
      <c r="C71" s="316" t="s">
        <v>5287</v>
      </c>
      <c r="D71" s="316"/>
      <c r="E71" s="316"/>
      <c r="F71" s="205" t="s">
        <v>437</v>
      </c>
      <c r="G71" s="55">
        <v>1</v>
      </c>
      <c r="H71" s="39">
        <v>22.22</v>
      </c>
      <c r="I71" s="39"/>
      <c r="J71" s="39">
        <v>22.22</v>
      </c>
      <c r="K71" s="252" t="s">
        <v>42</v>
      </c>
      <c r="L71" s="39">
        <v>190.2</v>
      </c>
      <c r="M71" s="39"/>
      <c r="N71" s="40"/>
      <c r="O71" s="39">
        <v>190.2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385">
        <f>O71*P71*Q71*R71*S71*T71*U71</f>
        <v>227.695058823594</v>
      </c>
      <c r="W71" s="159">
        <v>1.2</v>
      </c>
      <c r="X71" s="158">
        <f t="shared" si="0"/>
        <v>273.23407058831276</v>
      </c>
      <c r="Y71" s="181">
        <f>X71/G71</f>
        <v>273.23407058831276</v>
      </c>
    </row>
    <row r="72" spans="1:26" s="3" customFormat="1" ht="67.5" x14ac:dyDescent="0.25">
      <c r="A72" s="35" t="s">
        <v>1020</v>
      </c>
      <c r="B72" s="36" t="s">
        <v>5288</v>
      </c>
      <c r="C72" s="316" t="s">
        <v>5289</v>
      </c>
      <c r="D72" s="316"/>
      <c r="E72" s="316"/>
      <c r="F72" s="205" t="s">
        <v>238</v>
      </c>
      <c r="G72" s="383">
        <v>2</v>
      </c>
      <c r="H72" s="39" t="s">
        <v>5290</v>
      </c>
      <c r="I72" s="39" t="s">
        <v>5291</v>
      </c>
      <c r="J72" s="39">
        <v>91.29</v>
      </c>
      <c r="K72" s="252" t="s">
        <v>42</v>
      </c>
      <c r="L72" s="39">
        <f>M72+1036.98+1562.88</f>
        <v>21594.11</v>
      </c>
      <c r="M72" s="39">
        <v>18994.25</v>
      </c>
      <c r="N72" s="40" t="s">
        <v>5292</v>
      </c>
      <c r="O72" s="39">
        <v>0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385">
        <f>O72*P72*Q72*R72*S72*T72*U72</f>
        <v>0</v>
      </c>
      <c r="W72" s="159">
        <v>1.2</v>
      </c>
      <c r="X72" s="158">
        <f t="shared" si="0"/>
        <v>0</v>
      </c>
      <c r="Y72" s="181"/>
      <c r="Z72" s="147"/>
    </row>
    <row r="73" spans="1:26" s="3" customFormat="1" ht="18.75" hidden="1" x14ac:dyDescent="0.25">
      <c r="A73" s="42"/>
      <c r="B73" s="43"/>
      <c r="C73" s="44" t="s">
        <v>3210</v>
      </c>
      <c r="D73" s="45"/>
      <c r="E73" s="45"/>
      <c r="F73" s="206"/>
      <c r="G73" s="45"/>
      <c r="H73" s="45"/>
      <c r="I73" s="45"/>
      <c r="J73" s="45"/>
      <c r="K73" s="45"/>
      <c r="L73" s="45"/>
      <c r="M73" s="45"/>
      <c r="N73" s="45"/>
      <c r="O73" s="46"/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/>
      <c r="W73" s="159">
        <v>1.2</v>
      </c>
      <c r="X73" s="158">
        <f t="shared" si="0"/>
        <v>0</v>
      </c>
      <c r="Y73" s="181"/>
    </row>
    <row r="74" spans="1:26" s="3" customFormat="1" ht="18.75" hidden="1" x14ac:dyDescent="0.25">
      <c r="A74" s="47"/>
      <c r="B74" s="48"/>
      <c r="C74" s="48"/>
      <c r="D74" s="48"/>
      <c r="E74" s="49" t="s">
        <v>5293</v>
      </c>
      <c r="F74" s="207"/>
      <c r="G74" s="50"/>
      <c r="H74" s="51"/>
      <c r="I74" s="17"/>
      <c r="J74" s="17"/>
      <c r="K74" s="17"/>
      <c r="L74" s="52">
        <v>18436.98</v>
      </c>
      <c r="M74" s="53"/>
      <c r="N74" s="53"/>
      <c r="O74" s="54"/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/>
      <c r="W74" s="159">
        <v>1.2</v>
      </c>
      <c r="X74" s="158">
        <f t="shared" si="0"/>
        <v>0</v>
      </c>
      <c r="Y74" s="181"/>
    </row>
    <row r="75" spans="1:26" s="3" customFormat="1" ht="18.75" hidden="1" x14ac:dyDescent="0.25">
      <c r="A75" s="47"/>
      <c r="B75" s="48"/>
      <c r="C75" s="48"/>
      <c r="D75" s="48"/>
      <c r="E75" s="49" t="s">
        <v>5294</v>
      </c>
      <c r="F75" s="207"/>
      <c r="G75" s="50"/>
      <c r="H75" s="51"/>
      <c r="I75" s="17"/>
      <c r="J75" s="17"/>
      <c r="K75" s="17"/>
      <c r="L75" s="52">
        <v>9693.67</v>
      </c>
      <c r="M75" s="53"/>
      <c r="N75" s="53"/>
      <c r="O75" s="54"/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/>
      <c r="W75" s="159">
        <v>1.2</v>
      </c>
      <c r="X75" s="158">
        <f t="shared" si="0"/>
        <v>0</v>
      </c>
      <c r="Y75" s="181"/>
    </row>
    <row r="76" spans="1:26" s="3" customFormat="1" ht="18.75" x14ac:dyDescent="0.25">
      <c r="A76" s="368"/>
      <c r="B76" s="369"/>
      <c r="C76" s="369"/>
      <c r="D76" s="369"/>
      <c r="E76" s="370" t="s">
        <v>47</v>
      </c>
      <c r="F76" s="371"/>
      <c r="G76" s="372"/>
      <c r="H76" s="373"/>
      <c r="I76" s="374"/>
      <c r="J76" s="374"/>
      <c r="K76" s="374"/>
      <c r="L76" s="375">
        <f>L72+L74+L75</f>
        <v>49724.759999999995</v>
      </c>
      <c r="M76" s="376"/>
      <c r="N76" s="376"/>
      <c r="O76" s="377"/>
      <c r="P76" s="378">
        <v>1.052</v>
      </c>
      <c r="Q76" s="378">
        <v>1.0209999999999999</v>
      </c>
      <c r="R76" s="378">
        <v>1.0349999999999999</v>
      </c>
      <c r="S76" s="378">
        <v>1.0249999999999999</v>
      </c>
      <c r="T76" s="378">
        <v>1.02</v>
      </c>
      <c r="U76" s="378">
        <v>1.03</v>
      </c>
      <c r="V76" s="379">
        <f>L76*P76*Q76*R76*S76*T76*U76</f>
        <v>59527.24581066821</v>
      </c>
      <c r="W76" s="380">
        <v>1.2</v>
      </c>
      <c r="X76" s="381">
        <f t="shared" si="0"/>
        <v>71432.694972801852</v>
      </c>
      <c r="Y76" s="382">
        <f>X76/G72</f>
        <v>35716.347486400926</v>
      </c>
      <c r="Z76" s="147">
        <f>Y76/100</f>
        <v>357.16347486400923</v>
      </c>
    </row>
    <row r="77" spans="1:26" s="3" customFormat="1" ht="67.5" hidden="1" x14ac:dyDescent="0.25">
      <c r="A77" s="35" t="s">
        <v>171</v>
      </c>
      <c r="B77" s="36" t="s">
        <v>5295</v>
      </c>
      <c r="C77" s="316" t="s">
        <v>5296</v>
      </c>
      <c r="D77" s="316"/>
      <c r="E77" s="316"/>
      <c r="F77" s="205" t="s">
        <v>265</v>
      </c>
      <c r="G77" s="55">
        <v>200</v>
      </c>
      <c r="H77" s="39">
        <v>125.89</v>
      </c>
      <c r="I77" s="39"/>
      <c r="J77" s="39">
        <v>125.89</v>
      </c>
      <c r="K77" s="252" t="s">
        <v>42</v>
      </c>
      <c r="L77" s="39">
        <v>215523.68</v>
      </c>
      <c r="M77" s="39"/>
      <c r="N77" s="40"/>
      <c r="O77" s="39">
        <v>215523.68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385">
        <f>O77*P77*Q77*R77*S77*T77*U77</f>
        <v>258010.92006034413</v>
      </c>
      <c r="W77" s="159">
        <v>1.2</v>
      </c>
      <c r="X77" s="158">
        <f t="shared" si="0"/>
        <v>309613.10407241294</v>
      </c>
      <c r="Y77" s="181">
        <f>X77/G77</f>
        <v>1548.0655203620647</v>
      </c>
    </row>
    <row r="78" spans="1:26" s="3" customFormat="1" ht="67.5" hidden="1" x14ac:dyDescent="0.25">
      <c r="A78" s="35" t="s">
        <v>181</v>
      </c>
      <c r="B78" s="36" t="s">
        <v>5297</v>
      </c>
      <c r="C78" s="316" t="s">
        <v>5298</v>
      </c>
      <c r="D78" s="316"/>
      <c r="E78" s="316"/>
      <c r="F78" s="205" t="s">
        <v>437</v>
      </c>
      <c r="G78" s="55">
        <v>20</v>
      </c>
      <c r="H78" s="39">
        <v>9.23</v>
      </c>
      <c r="I78" s="39"/>
      <c r="J78" s="39">
        <v>9.23</v>
      </c>
      <c r="K78" s="252" t="s">
        <v>42</v>
      </c>
      <c r="L78" s="39">
        <v>1580.18</v>
      </c>
      <c r="M78" s="39"/>
      <c r="N78" s="40"/>
      <c r="O78" s="39">
        <v>1580.18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385">
        <f>O78*P78*Q78*R78*S78*T78*U78</f>
        <v>1891.6886332905722</v>
      </c>
      <c r="W78" s="159">
        <v>1.2</v>
      </c>
      <c r="X78" s="158">
        <f t="shared" si="0"/>
        <v>2270.0263599486866</v>
      </c>
      <c r="Y78" s="181">
        <f>X78/G78</f>
        <v>113.50131799743433</v>
      </c>
    </row>
    <row r="79" spans="1:26" s="3" customFormat="1" ht="67.5" hidden="1" x14ac:dyDescent="0.25">
      <c r="A79" s="35" t="s">
        <v>185</v>
      </c>
      <c r="B79" s="36" t="s">
        <v>5299</v>
      </c>
      <c r="C79" s="316" t="s">
        <v>5300</v>
      </c>
      <c r="D79" s="316"/>
      <c r="E79" s="316"/>
      <c r="F79" s="205" t="s">
        <v>437</v>
      </c>
      <c r="G79" s="55">
        <v>15</v>
      </c>
      <c r="H79" s="39">
        <v>95.4</v>
      </c>
      <c r="I79" s="39"/>
      <c r="J79" s="39">
        <v>95.4</v>
      </c>
      <c r="K79" s="252" t="s">
        <v>42</v>
      </c>
      <c r="L79" s="39">
        <v>12249.36</v>
      </c>
      <c r="M79" s="39"/>
      <c r="N79" s="40"/>
      <c r="O79" s="39">
        <v>12249.36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385">
        <f>O79*P79*Q79*R79*S79*T79*U79</f>
        <v>14664.136412993585</v>
      </c>
      <c r="W79" s="159">
        <v>1.2</v>
      </c>
      <c r="X79" s="158">
        <f t="shared" si="0"/>
        <v>17596.963695592302</v>
      </c>
      <c r="Y79" s="181">
        <f>X79/G79</f>
        <v>1173.1309130394868</v>
      </c>
    </row>
    <row r="80" spans="1:26" s="3" customFormat="1" ht="67.5" hidden="1" x14ac:dyDescent="0.25">
      <c r="A80" s="35" t="s">
        <v>187</v>
      </c>
      <c r="B80" s="36" t="s">
        <v>5301</v>
      </c>
      <c r="C80" s="316" t="s">
        <v>5302</v>
      </c>
      <c r="D80" s="316"/>
      <c r="E80" s="316"/>
      <c r="F80" s="205" t="s">
        <v>437</v>
      </c>
      <c r="G80" s="55">
        <v>15</v>
      </c>
      <c r="H80" s="39">
        <v>107.34</v>
      </c>
      <c r="I80" s="39"/>
      <c r="J80" s="39">
        <v>107.34</v>
      </c>
      <c r="K80" s="252" t="s">
        <v>42</v>
      </c>
      <c r="L80" s="39">
        <v>13782.46</v>
      </c>
      <c r="M80" s="39"/>
      <c r="N80" s="40"/>
      <c r="O80" s="39">
        <v>13782.46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385">
        <f>O80*P80*Q80*R80*S80*T80*U80</f>
        <v>16499.463934983341</v>
      </c>
      <c r="W80" s="159">
        <v>1.2</v>
      </c>
      <c r="X80" s="158">
        <f t="shared" si="0"/>
        <v>19799.35672198001</v>
      </c>
      <c r="Y80" s="181">
        <f>X80/G80</f>
        <v>1319.9571147986674</v>
      </c>
    </row>
    <row r="81" spans="1:26" s="3" customFormat="1" ht="67.5" x14ac:dyDescent="0.25">
      <c r="A81" s="35" t="s">
        <v>196</v>
      </c>
      <c r="B81" s="36" t="s">
        <v>470</v>
      </c>
      <c r="C81" s="316" t="s">
        <v>471</v>
      </c>
      <c r="D81" s="316"/>
      <c r="E81" s="316"/>
      <c r="F81" s="205" t="s">
        <v>238</v>
      </c>
      <c r="G81" s="384">
        <v>4.8</v>
      </c>
      <c r="H81" s="39" t="s">
        <v>5303</v>
      </c>
      <c r="I81" s="39" t="s">
        <v>473</v>
      </c>
      <c r="J81" s="39">
        <v>97.77</v>
      </c>
      <c r="K81" s="252" t="s">
        <v>42</v>
      </c>
      <c r="L81" s="39">
        <f>M81+31951.64+O81</f>
        <v>119584.62</v>
      </c>
      <c r="M81" s="39">
        <v>87632.98</v>
      </c>
      <c r="N81" s="40" t="s">
        <v>5304</v>
      </c>
      <c r="O81" s="39">
        <v>0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385">
        <f>O81*P81*Q81*R81*S81*T81*U81</f>
        <v>0</v>
      </c>
      <c r="W81" s="159">
        <v>1.2</v>
      </c>
      <c r="X81" s="158">
        <f t="shared" si="0"/>
        <v>0</v>
      </c>
      <c r="Y81" s="181"/>
      <c r="Z81" s="147"/>
    </row>
    <row r="82" spans="1:26" s="3" customFormat="1" ht="18.75" hidden="1" x14ac:dyDescent="0.25">
      <c r="A82" s="42"/>
      <c r="B82" s="43"/>
      <c r="C82" s="44" t="s">
        <v>5305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/>
      <c r="W82" s="159">
        <v>1.2</v>
      </c>
      <c r="X82" s="158">
        <f t="shared" si="0"/>
        <v>0</v>
      </c>
      <c r="Y82" s="181"/>
    </row>
    <row r="83" spans="1:26" s="3" customFormat="1" ht="18.75" hidden="1" x14ac:dyDescent="0.25">
      <c r="A83" s="47"/>
      <c r="B83" s="48"/>
      <c r="C83" s="48"/>
      <c r="D83" s="48"/>
      <c r="E83" s="49" t="s">
        <v>5306</v>
      </c>
      <c r="F83" s="207"/>
      <c r="G83" s="50"/>
      <c r="H83" s="51"/>
      <c r="I83" s="17"/>
      <c r="J83" s="17"/>
      <c r="K83" s="17"/>
      <c r="L83" s="52">
        <v>109226.22</v>
      </c>
      <c r="M83" s="53"/>
      <c r="N83" s="53"/>
      <c r="O83" s="54"/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/>
      <c r="W83" s="159">
        <v>1.2</v>
      </c>
      <c r="X83" s="158">
        <f t="shared" si="0"/>
        <v>0</v>
      </c>
      <c r="Y83" s="181"/>
    </row>
    <row r="84" spans="1:26" s="3" customFormat="1" ht="18.75" hidden="1" x14ac:dyDescent="0.25">
      <c r="A84" s="47"/>
      <c r="B84" s="48"/>
      <c r="C84" s="48"/>
      <c r="D84" s="48"/>
      <c r="E84" s="49" t="s">
        <v>5307</v>
      </c>
      <c r="F84" s="207"/>
      <c r="G84" s="50"/>
      <c r="H84" s="51"/>
      <c r="I84" s="17"/>
      <c r="J84" s="17"/>
      <c r="K84" s="17"/>
      <c r="L84" s="52">
        <v>57428.22</v>
      </c>
      <c r="M84" s="53"/>
      <c r="N84" s="53"/>
      <c r="O84" s="54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>
        <v>1.2</v>
      </c>
      <c r="X84" s="158">
        <f t="shared" si="0"/>
        <v>0</v>
      </c>
      <c r="Y84" s="181"/>
    </row>
    <row r="85" spans="1:26" s="3" customFormat="1" ht="18.75" x14ac:dyDescent="0.25">
      <c r="A85" s="368"/>
      <c r="B85" s="369"/>
      <c r="C85" s="369"/>
      <c r="D85" s="369"/>
      <c r="E85" s="370" t="s">
        <v>47</v>
      </c>
      <c r="F85" s="371"/>
      <c r="G85" s="372"/>
      <c r="H85" s="373"/>
      <c r="I85" s="374"/>
      <c r="J85" s="374"/>
      <c r="K85" s="374"/>
      <c r="L85" s="375">
        <f>L81+L83+L84</f>
        <v>286239.06</v>
      </c>
      <c r="M85" s="376"/>
      <c r="N85" s="376"/>
      <c r="O85" s="377"/>
      <c r="P85" s="378">
        <v>1.052</v>
      </c>
      <c r="Q85" s="378">
        <v>1.0209999999999999</v>
      </c>
      <c r="R85" s="378">
        <v>1.0349999999999999</v>
      </c>
      <c r="S85" s="378">
        <v>1.0249999999999999</v>
      </c>
      <c r="T85" s="378">
        <v>1.02</v>
      </c>
      <c r="U85" s="378">
        <v>1.03</v>
      </c>
      <c r="V85" s="379">
        <f>L85*P85*Q85*R85*S85*T85*U85</f>
        <v>342666.76973875001</v>
      </c>
      <c r="W85" s="380">
        <v>1.2</v>
      </c>
      <c r="X85" s="381">
        <f t="shared" si="0"/>
        <v>411200.12368650001</v>
      </c>
      <c r="Y85" s="382">
        <f>X85/G81</f>
        <v>85666.692434687502</v>
      </c>
      <c r="Z85" s="147">
        <f>Y85/100</f>
        <v>856.66692434687502</v>
      </c>
    </row>
    <row r="86" spans="1:26" s="3" customFormat="1" ht="67.5" hidden="1" x14ac:dyDescent="0.25">
      <c r="A86" s="35" t="s">
        <v>198</v>
      </c>
      <c r="B86" s="36" t="s">
        <v>5308</v>
      </c>
      <c r="C86" s="316" t="s">
        <v>5309</v>
      </c>
      <c r="D86" s="316"/>
      <c r="E86" s="316"/>
      <c r="F86" s="205" t="s">
        <v>265</v>
      </c>
      <c r="G86" s="55">
        <v>480</v>
      </c>
      <c r="H86" s="39">
        <v>70.77</v>
      </c>
      <c r="I86" s="39"/>
      <c r="J86" s="39">
        <v>70.77</v>
      </c>
      <c r="K86" s="252" t="s">
        <v>42</v>
      </c>
      <c r="L86" s="39">
        <v>290779.78000000003</v>
      </c>
      <c r="M86" s="39"/>
      <c r="N86" s="40"/>
      <c r="O86" s="39">
        <v>290779.78000000003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385">
        <f t="shared" ref="V86:V92" si="3">O86*P86*Q86*R86*S86*T86*U86</f>
        <v>348102.62414201751</v>
      </c>
      <c r="W86" s="159">
        <v>1.2</v>
      </c>
      <c r="X86" s="158">
        <f t="shared" si="0"/>
        <v>417723.148970421</v>
      </c>
      <c r="Y86" s="181">
        <f t="shared" ref="Y86:Y93" si="4">X86/G86</f>
        <v>870.25656035504369</v>
      </c>
    </row>
    <row r="87" spans="1:26" s="3" customFormat="1" ht="67.5" hidden="1" x14ac:dyDescent="0.25">
      <c r="A87" s="35" t="s">
        <v>200</v>
      </c>
      <c r="B87" s="36" t="s">
        <v>5310</v>
      </c>
      <c r="C87" s="316" t="s">
        <v>5311</v>
      </c>
      <c r="D87" s="316"/>
      <c r="E87" s="316"/>
      <c r="F87" s="205" t="s">
        <v>5312</v>
      </c>
      <c r="G87" s="55">
        <v>40</v>
      </c>
      <c r="H87" s="39">
        <v>265.77</v>
      </c>
      <c r="I87" s="39"/>
      <c r="J87" s="39">
        <v>265.77</v>
      </c>
      <c r="K87" s="252" t="s">
        <v>42</v>
      </c>
      <c r="L87" s="39">
        <v>90999.65</v>
      </c>
      <c r="M87" s="39"/>
      <c r="N87" s="40"/>
      <c r="O87" s="39">
        <v>90999.65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385">
        <f t="shared" si="3"/>
        <v>108938.85730639572</v>
      </c>
      <c r="W87" s="159">
        <v>1.2</v>
      </c>
      <c r="X87" s="158">
        <f t="shared" si="0"/>
        <v>130726.62876767485</v>
      </c>
      <c r="Y87" s="181">
        <f t="shared" si="4"/>
        <v>3268.1657191918712</v>
      </c>
    </row>
    <row r="88" spans="1:26" s="3" customFormat="1" ht="67.5" hidden="1" x14ac:dyDescent="0.25">
      <c r="A88" s="35" t="s">
        <v>202</v>
      </c>
      <c r="B88" s="36" t="s">
        <v>5313</v>
      </c>
      <c r="C88" s="316" t="s">
        <v>5314</v>
      </c>
      <c r="D88" s="316"/>
      <c r="E88" s="316"/>
      <c r="F88" s="205" t="s">
        <v>5312</v>
      </c>
      <c r="G88" s="55">
        <v>20</v>
      </c>
      <c r="H88" s="39">
        <v>314.47000000000003</v>
      </c>
      <c r="I88" s="39"/>
      <c r="J88" s="39">
        <v>314.47000000000003</v>
      </c>
      <c r="K88" s="252" t="s">
        <v>42</v>
      </c>
      <c r="L88" s="39">
        <v>53837.26</v>
      </c>
      <c r="M88" s="39"/>
      <c r="N88" s="40"/>
      <c r="O88" s="39">
        <v>53837.26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385">
        <f t="shared" si="3"/>
        <v>64450.463105158393</v>
      </c>
      <c r="W88" s="159">
        <v>1.2</v>
      </c>
      <c r="X88" s="158">
        <f t="shared" si="0"/>
        <v>77340.555726190069</v>
      </c>
      <c r="Y88" s="181">
        <f t="shared" si="4"/>
        <v>3867.0277863095034</v>
      </c>
    </row>
    <row r="89" spans="1:26" s="3" customFormat="1" ht="67.5" hidden="1" x14ac:dyDescent="0.25">
      <c r="A89" s="35" t="s">
        <v>211</v>
      </c>
      <c r="B89" s="36" t="s">
        <v>5315</v>
      </c>
      <c r="C89" s="316" t="s">
        <v>5316</v>
      </c>
      <c r="D89" s="316"/>
      <c r="E89" s="316"/>
      <c r="F89" s="205" t="s">
        <v>437</v>
      </c>
      <c r="G89" s="55">
        <v>3000</v>
      </c>
      <c r="H89" s="39">
        <v>1.41</v>
      </c>
      <c r="I89" s="39"/>
      <c r="J89" s="39">
        <v>1.41</v>
      </c>
      <c r="K89" s="252" t="s">
        <v>42</v>
      </c>
      <c r="L89" s="39">
        <v>36208.800000000003</v>
      </c>
      <c r="M89" s="39"/>
      <c r="N89" s="40"/>
      <c r="O89" s="39">
        <v>36208.800000000003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385">
        <f t="shared" si="3"/>
        <v>43346.818327716886</v>
      </c>
      <c r="W89" s="159">
        <v>1.2</v>
      </c>
      <c r="X89" s="158">
        <f t="shared" si="0"/>
        <v>52016.181993260259</v>
      </c>
      <c r="Y89" s="181">
        <f t="shared" si="4"/>
        <v>17.338727331086751</v>
      </c>
    </row>
    <row r="90" spans="1:26" s="3" customFormat="1" ht="67.5" hidden="1" x14ac:dyDescent="0.25">
      <c r="A90" s="35" t="s">
        <v>213</v>
      </c>
      <c r="B90" s="36" t="s">
        <v>5317</v>
      </c>
      <c r="C90" s="316" t="s">
        <v>5318</v>
      </c>
      <c r="D90" s="316"/>
      <c r="E90" s="316"/>
      <c r="F90" s="205" t="s">
        <v>437</v>
      </c>
      <c r="G90" s="55">
        <v>3000</v>
      </c>
      <c r="H90" s="39">
        <v>0.87</v>
      </c>
      <c r="I90" s="39"/>
      <c r="J90" s="39">
        <v>0.87</v>
      </c>
      <c r="K90" s="252" t="s">
        <v>42</v>
      </c>
      <c r="L90" s="39">
        <v>22341.599999999999</v>
      </c>
      <c r="M90" s="39"/>
      <c r="N90" s="40"/>
      <c r="O90" s="39">
        <v>22341.599999999999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385">
        <f t="shared" si="3"/>
        <v>26745.909180931696</v>
      </c>
      <c r="W90" s="159">
        <v>1.2</v>
      </c>
      <c r="X90" s="158">
        <f t="shared" si="0"/>
        <v>32095.091017118033</v>
      </c>
      <c r="Y90" s="181">
        <f t="shared" si="4"/>
        <v>10.698363672372677</v>
      </c>
    </row>
    <row r="91" spans="1:26" s="3" customFormat="1" ht="67.5" hidden="1" x14ac:dyDescent="0.25">
      <c r="A91" s="35" t="s">
        <v>215</v>
      </c>
      <c r="B91" s="36" t="s">
        <v>5319</v>
      </c>
      <c r="C91" s="316" t="s">
        <v>5320</v>
      </c>
      <c r="D91" s="316"/>
      <c r="E91" s="316"/>
      <c r="F91" s="205" t="s">
        <v>437</v>
      </c>
      <c r="G91" s="55">
        <v>3477</v>
      </c>
      <c r="H91" s="39">
        <v>0.56999999999999995</v>
      </c>
      <c r="I91" s="39"/>
      <c r="J91" s="39">
        <v>0.56999999999999995</v>
      </c>
      <c r="K91" s="252" t="s">
        <v>42</v>
      </c>
      <c r="L91" s="39">
        <v>16964.98</v>
      </c>
      <c r="M91" s="39"/>
      <c r="N91" s="40"/>
      <c r="O91" s="39">
        <v>16964.98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385">
        <f t="shared" si="3"/>
        <v>20309.369711046766</v>
      </c>
      <c r="W91" s="159">
        <v>1.2</v>
      </c>
      <c r="X91" s="158">
        <f t="shared" si="0"/>
        <v>24371.243653256119</v>
      </c>
      <c r="Y91" s="181">
        <f t="shared" si="4"/>
        <v>7.0092734119229565</v>
      </c>
    </row>
    <row r="92" spans="1:26" s="3" customFormat="1" ht="67.5" hidden="1" x14ac:dyDescent="0.25">
      <c r="A92" s="35" t="s">
        <v>217</v>
      </c>
      <c r="B92" s="36" t="s">
        <v>5321</v>
      </c>
      <c r="C92" s="316" t="s">
        <v>5322</v>
      </c>
      <c r="D92" s="316"/>
      <c r="E92" s="316"/>
      <c r="F92" s="205" t="s">
        <v>437</v>
      </c>
      <c r="G92" s="55">
        <v>3477</v>
      </c>
      <c r="H92" s="39">
        <v>0.65</v>
      </c>
      <c r="I92" s="39"/>
      <c r="J92" s="39">
        <v>0.65</v>
      </c>
      <c r="K92" s="252" t="s">
        <v>42</v>
      </c>
      <c r="L92" s="39">
        <v>19346.03</v>
      </c>
      <c r="M92" s="39"/>
      <c r="N92" s="40"/>
      <c r="O92" s="39">
        <v>19346.03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385">
        <f t="shared" si="3"/>
        <v>23159.807775252448</v>
      </c>
      <c r="W92" s="159">
        <v>1.2</v>
      </c>
      <c r="X92" s="158">
        <f t="shared" si="0"/>
        <v>27791.769330302937</v>
      </c>
      <c r="Y92" s="181">
        <f t="shared" si="4"/>
        <v>7.9930311562562375</v>
      </c>
    </row>
    <row r="93" spans="1:26" s="3" customFormat="1" ht="67.5" x14ac:dyDescent="0.25">
      <c r="A93" s="35" t="s">
        <v>219</v>
      </c>
      <c r="B93" s="36" t="s">
        <v>5323</v>
      </c>
      <c r="C93" s="316" t="s">
        <v>5324</v>
      </c>
      <c r="D93" s="316"/>
      <c r="E93" s="316"/>
      <c r="F93" s="205" t="s">
        <v>5325</v>
      </c>
      <c r="G93" s="383">
        <v>15</v>
      </c>
      <c r="H93" s="39" t="s">
        <v>5326</v>
      </c>
      <c r="I93" s="39">
        <v>4.1399999999999997</v>
      </c>
      <c r="J93" s="39"/>
      <c r="K93" s="252" t="s">
        <v>42</v>
      </c>
      <c r="L93" s="39">
        <f>M93+N93</f>
        <v>80256.53</v>
      </c>
      <c r="M93" s="39">
        <v>79547.350000000006</v>
      </c>
      <c r="N93" s="40">
        <v>709.18</v>
      </c>
      <c r="O93" s="39"/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/>
      <c r="W93" s="159">
        <v>1.2</v>
      </c>
      <c r="X93" s="158">
        <f t="shared" si="0"/>
        <v>0</v>
      </c>
      <c r="Y93" s="181"/>
      <c r="Z93" s="147"/>
    </row>
    <row r="94" spans="1:26" s="3" customFormat="1" ht="18.75" hidden="1" x14ac:dyDescent="0.25">
      <c r="A94" s="42"/>
      <c r="B94" s="43"/>
      <c r="C94" s="44" t="s">
        <v>3273</v>
      </c>
      <c r="D94" s="45"/>
      <c r="E94" s="45"/>
      <c r="F94" s="206"/>
      <c r="G94" s="45"/>
      <c r="H94" s="45"/>
      <c r="I94" s="45"/>
      <c r="J94" s="45"/>
      <c r="K94" s="45"/>
      <c r="L94" s="45"/>
      <c r="M94" s="45"/>
      <c r="N94" s="45"/>
      <c r="O94" s="46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>
        <v>1.2</v>
      </c>
      <c r="X94" s="158">
        <f t="shared" si="0"/>
        <v>0</v>
      </c>
      <c r="Y94" s="181"/>
    </row>
    <row r="95" spans="1:26" s="3" customFormat="1" ht="18.75" hidden="1" x14ac:dyDescent="0.25">
      <c r="A95" s="47"/>
      <c r="B95" s="48"/>
      <c r="C95" s="48"/>
      <c r="D95" s="48"/>
      <c r="E95" s="49" t="s">
        <v>5327</v>
      </c>
      <c r="F95" s="207"/>
      <c r="G95" s="50"/>
      <c r="H95" s="51"/>
      <c r="I95" s="17"/>
      <c r="J95" s="17"/>
      <c r="K95" s="17"/>
      <c r="L95" s="52">
        <v>73979.039999999994</v>
      </c>
      <c r="M95" s="53"/>
      <c r="N95" s="53"/>
      <c r="O95" s="54"/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/>
      <c r="W95" s="159">
        <v>1.2</v>
      </c>
      <c r="X95" s="158">
        <f t="shared" ref="X95:X140" si="5">V95*W95</f>
        <v>0</v>
      </c>
      <c r="Y95" s="181"/>
    </row>
    <row r="96" spans="1:26" s="3" customFormat="1" ht="18.75" hidden="1" x14ac:dyDescent="0.25">
      <c r="A96" s="47"/>
      <c r="B96" s="48"/>
      <c r="C96" s="48"/>
      <c r="D96" s="48"/>
      <c r="E96" s="49" t="s">
        <v>5328</v>
      </c>
      <c r="F96" s="207"/>
      <c r="G96" s="50"/>
      <c r="H96" s="51"/>
      <c r="I96" s="17"/>
      <c r="J96" s="17"/>
      <c r="K96" s="17"/>
      <c r="L96" s="52">
        <v>49319.360000000001</v>
      </c>
      <c r="M96" s="53"/>
      <c r="N96" s="53"/>
      <c r="O96" s="54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>
        <v>1.2</v>
      </c>
      <c r="X96" s="158">
        <f t="shared" si="5"/>
        <v>0</v>
      </c>
      <c r="Y96" s="181"/>
    </row>
    <row r="97" spans="1:26" s="3" customFormat="1" ht="18.75" x14ac:dyDescent="0.25">
      <c r="A97" s="368"/>
      <c r="B97" s="369"/>
      <c r="C97" s="369"/>
      <c r="D97" s="369"/>
      <c r="E97" s="370" t="s">
        <v>47</v>
      </c>
      <c r="F97" s="371"/>
      <c r="G97" s="372"/>
      <c r="H97" s="373"/>
      <c r="I97" s="374"/>
      <c r="J97" s="374"/>
      <c r="K97" s="374"/>
      <c r="L97" s="375">
        <f>L93+L95+L96</f>
        <v>203554.93</v>
      </c>
      <c r="M97" s="376"/>
      <c r="N97" s="376"/>
      <c r="O97" s="377"/>
      <c r="P97" s="378">
        <v>1.052</v>
      </c>
      <c r="Q97" s="378">
        <v>1.0209999999999999</v>
      </c>
      <c r="R97" s="378">
        <v>1.0349999999999999</v>
      </c>
      <c r="S97" s="378">
        <v>1.0249999999999999</v>
      </c>
      <c r="T97" s="378">
        <v>1.02</v>
      </c>
      <c r="U97" s="378">
        <v>1.03</v>
      </c>
      <c r="V97" s="379">
        <f>L97*P97*Q97*R97*S97*T97*U97</f>
        <v>243682.71167288415</v>
      </c>
      <c r="W97" s="380">
        <v>1.2</v>
      </c>
      <c r="X97" s="381">
        <f t="shared" si="5"/>
        <v>292419.25400746096</v>
      </c>
      <c r="Y97" s="382">
        <f>X97/G93</f>
        <v>19494.61693383073</v>
      </c>
      <c r="Z97" s="147">
        <f>Y97/100</f>
        <v>194.9461693383073</v>
      </c>
    </row>
    <row r="98" spans="1:26" s="3" customFormat="1" ht="67.5" hidden="1" x14ac:dyDescent="0.25">
      <c r="A98" s="35" t="s">
        <v>221</v>
      </c>
      <c r="B98" s="36" t="s">
        <v>5329</v>
      </c>
      <c r="C98" s="316" t="s">
        <v>5330</v>
      </c>
      <c r="D98" s="316"/>
      <c r="E98" s="316"/>
      <c r="F98" s="205" t="s">
        <v>437</v>
      </c>
      <c r="G98" s="55">
        <v>1500</v>
      </c>
      <c r="H98" s="39">
        <v>5.99</v>
      </c>
      <c r="I98" s="39"/>
      <c r="J98" s="39">
        <v>5.99</v>
      </c>
      <c r="K98" s="252" t="s">
        <v>42</v>
      </c>
      <c r="L98" s="39">
        <v>76911.600000000006</v>
      </c>
      <c r="M98" s="39"/>
      <c r="N98" s="40"/>
      <c r="O98" s="39">
        <v>76911.600000000006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385">
        <f>O98*P98*Q98*R98*S98*T98*U98</f>
        <v>92073.560915966023</v>
      </c>
      <c r="W98" s="159">
        <v>1.2</v>
      </c>
      <c r="X98" s="158">
        <f t="shared" si="5"/>
        <v>110488.27309915923</v>
      </c>
      <c r="Y98" s="181">
        <f>X98/G98</f>
        <v>73.65884873277281</v>
      </c>
    </row>
    <row r="99" spans="1:26" s="3" customFormat="1" ht="67.5" x14ac:dyDescent="0.25">
      <c r="A99" s="35" t="s">
        <v>230</v>
      </c>
      <c r="B99" s="36" t="s">
        <v>5331</v>
      </c>
      <c r="C99" s="316" t="s">
        <v>5332</v>
      </c>
      <c r="D99" s="316"/>
      <c r="E99" s="316"/>
      <c r="F99" s="205" t="s">
        <v>174</v>
      </c>
      <c r="G99" s="383">
        <v>15</v>
      </c>
      <c r="H99" s="39" t="s">
        <v>5333</v>
      </c>
      <c r="I99" s="39" t="s">
        <v>5334</v>
      </c>
      <c r="J99" s="39">
        <v>66.349999999999994</v>
      </c>
      <c r="K99" s="252" t="s">
        <v>42</v>
      </c>
      <c r="L99" s="39">
        <f>M99+9958.1+O99</f>
        <v>112038.94</v>
      </c>
      <c r="M99" s="39">
        <v>102080.84</v>
      </c>
      <c r="N99" s="40" t="s">
        <v>5524</v>
      </c>
      <c r="O99" s="39">
        <v>0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385">
        <f>O99*P99*Q99*R99*S99*T99*U99</f>
        <v>0</v>
      </c>
      <c r="W99" s="159">
        <v>1.2</v>
      </c>
      <c r="X99" s="158">
        <f t="shared" si="5"/>
        <v>0</v>
      </c>
      <c r="Y99" s="181"/>
      <c r="Z99" s="147"/>
    </row>
    <row r="100" spans="1:26" s="3" customFormat="1" ht="18.75" hidden="1" x14ac:dyDescent="0.25">
      <c r="A100" s="42"/>
      <c r="B100" s="43"/>
      <c r="C100" s="44" t="s">
        <v>3273</v>
      </c>
      <c r="D100" s="45"/>
      <c r="E100" s="45"/>
      <c r="F100" s="206"/>
      <c r="G100" s="45"/>
      <c r="H100" s="45"/>
      <c r="I100" s="45"/>
      <c r="J100" s="45"/>
      <c r="K100" s="45"/>
      <c r="L100" s="45"/>
      <c r="M100" s="45"/>
      <c r="N100" s="45"/>
      <c r="O100" s="46"/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/>
      <c r="W100" s="159">
        <v>1.2</v>
      </c>
      <c r="X100" s="158">
        <f t="shared" si="5"/>
        <v>0</v>
      </c>
      <c r="Y100" s="181"/>
    </row>
    <row r="101" spans="1:26" s="3" customFormat="1" ht="18.75" hidden="1" x14ac:dyDescent="0.25">
      <c r="A101" s="47"/>
      <c r="B101" s="48"/>
      <c r="C101" s="48"/>
      <c r="D101" s="48"/>
      <c r="E101" s="49" t="s">
        <v>5336</v>
      </c>
      <c r="F101" s="207"/>
      <c r="G101" s="50"/>
      <c r="H101" s="51"/>
      <c r="I101" s="17"/>
      <c r="J101" s="17"/>
      <c r="K101" s="17"/>
      <c r="L101" s="52">
        <v>99112.66</v>
      </c>
      <c r="M101" s="53"/>
      <c r="N101" s="53"/>
      <c r="O101" s="54"/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/>
      <c r="W101" s="159">
        <v>1.2</v>
      </c>
      <c r="X101" s="158">
        <f t="shared" si="5"/>
        <v>0</v>
      </c>
      <c r="Y101" s="181"/>
    </row>
    <row r="102" spans="1:26" s="3" customFormat="1" ht="18.75" hidden="1" x14ac:dyDescent="0.25">
      <c r="A102" s="47"/>
      <c r="B102" s="48"/>
      <c r="C102" s="48"/>
      <c r="D102" s="48"/>
      <c r="E102" s="49" t="s">
        <v>5337</v>
      </c>
      <c r="F102" s="207"/>
      <c r="G102" s="50"/>
      <c r="H102" s="51"/>
      <c r="I102" s="17"/>
      <c r="J102" s="17"/>
      <c r="K102" s="17"/>
      <c r="L102" s="52">
        <v>52110.78</v>
      </c>
      <c r="M102" s="53"/>
      <c r="N102" s="53"/>
      <c r="O102" s="54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>
        <v>1.2</v>
      </c>
      <c r="X102" s="158">
        <f t="shared" si="5"/>
        <v>0</v>
      </c>
      <c r="Y102" s="181"/>
    </row>
    <row r="103" spans="1:26" s="3" customFormat="1" ht="18.75" x14ac:dyDescent="0.25">
      <c r="A103" s="368"/>
      <c r="B103" s="369"/>
      <c r="C103" s="369"/>
      <c r="D103" s="369"/>
      <c r="E103" s="370" t="s">
        <v>47</v>
      </c>
      <c r="F103" s="371"/>
      <c r="G103" s="372"/>
      <c r="H103" s="373"/>
      <c r="I103" s="374"/>
      <c r="J103" s="374"/>
      <c r="K103" s="374"/>
      <c r="L103" s="375">
        <f>L99+L101+L102</f>
        <v>263262.38</v>
      </c>
      <c r="M103" s="376"/>
      <c r="N103" s="376"/>
      <c r="O103" s="377"/>
      <c r="P103" s="378">
        <v>1.052</v>
      </c>
      <c r="Q103" s="378">
        <v>1.0209999999999999</v>
      </c>
      <c r="R103" s="378">
        <v>1.0349999999999999</v>
      </c>
      <c r="S103" s="378">
        <v>1.0249999999999999</v>
      </c>
      <c r="T103" s="378">
        <v>1.02</v>
      </c>
      <c r="U103" s="378">
        <v>1.03</v>
      </c>
      <c r="V103" s="379">
        <f>L103*P103*Q103*R103*S103*T103*U103</f>
        <v>315160.58412270958</v>
      </c>
      <c r="W103" s="380">
        <v>1.2</v>
      </c>
      <c r="X103" s="381">
        <f t="shared" si="5"/>
        <v>378192.70094725146</v>
      </c>
      <c r="Y103" s="382">
        <f>X103/G99</f>
        <v>25212.846729816763</v>
      </c>
      <c r="Z103" s="147">
        <f>Y103/100</f>
        <v>252.12846729816764</v>
      </c>
    </row>
    <row r="104" spans="1:26" s="3" customFormat="1" ht="67.5" hidden="1" x14ac:dyDescent="0.25">
      <c r="A104" s="35" t="s">
        <v>232</v>
      </c>
      <c r="B104" s="36" t="s">
        <v>5338</v>
      </c>
      <c r="C104" s="316" t="s">
        <v>5339</v>
      </c>
      <c r="D104" s="316"/>
      <c r="E104" s="316"/>
      <c r="F104" s="205" t="s">
        <v>437</v>
      </c>
      <c r="G104" s="55">
        <v>1500</v>
      </c>
      <c r="H104" s="39">
        <v>89.48</v>
      </c>
      <c r="I104" s="39"/>
      <c r="J104" s="39">
        <v>89.48</v>
      </c>
      <c r="K104" s="252" t="s">
        <v>42</v>
      </c>
      <c r="L104" s="39">
        <v>1148923.2</v>
      </c>
      <c r="M104" s="39"/>
      <c r="N104" s="40"/>
      <c r="O104" s="39">
        <v>1148923.2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385">
        <f>O104*P104*Q104*R104*S104*T104*U104</f>
        <v>1375416.0652354991</v>
      </c>
      <c r="W104" s="159">
        <v>1.2</v>
      </c>
      <c r="X104" s="158">
        <f t="shared" si="5"/>
        <v>1650499.2782825988</v>
      </c>
      <c r="Y104" s="181">
        <f>X104/G104</f>
        <v>1100.3328521883993</v>
      </c>
    </row>
    <row r="105" spans="1:26" s="3" customFormat="1" ht="67.5" x14ac:dyDescent="0.25">
      <c r="A105" s="35" t="s">
        <v>235</v>
      </c>
      <c r="B105" s="36" t="s">
        <v>559</v>
      </c>
      <c r="C105" s="316" t="s">
        <v>560</v>
      </c>
      <c r="D105" s="316"/>
      <c r="E105" s="316"/>
      <c r="F105" s="205" t="s">
        <v>174</v>
      </c>
      <c r="G105" s="383">
        <v>15</v>
      </c>
      <c r="H105" s="39" t="s">
        <v>561</v>
      </c>
      <c r="I105" s="39" t="s">
        <v>562</v>
      </c>
      <c r="J105" s="39">
        <v>156.91</v>
      </c>
      <c r="K105" s="252" t="s">
        <v>42</v>
      </c>
      <c r="L105" s="39">
        <f>M105+50032.79+O105</f>
        <v>304663.58</v>
      </c>
      <c r="M105" s="39">
        <v>254630.79</v>
      </c>
      <c r="N105" s="40" t="s">
        <v>5340</v>
      </c>
      <c r="O105" s="39">
        <v>0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385">
        <f>O105*P105*Q105*R105*S105*T105*U105</f>
        <v>0</v>
      </c>
      <c r="W105" s="159">
        <v>1.2</v>
      </c>
      <c r="X105" s="158">
        <f t="shared" si="5"/>
        <v>0</v>
      </c>
      <c r="Y105" s="181"/>
      <c r="Z105" s="147"/>
    </row>
    <row r="106" spans="1:26" s="3" customFormat="1" ht="18.75" hidden="1" x14ac:dyDescent="0.25">
      <c r="A106" s="42"/>
      <c r="B106" s="43"/>
      <c r="C106" s="44" t="s">
        <v>3273</v>
      </c>
      <c r="D106" s="45"/>
      <c r="E106" s="45"/>
      <c r="F106" s="206"/>
      <c r="G106" s="45"/>
      <c r="H106" s="45"/>
      <c r="I106" s="45"/>
      <c r="J106" s="45"/>
      <c r="K106" s="45"/>
      <c r="L106" s="45"/>
      <c r="M106" s="45"/>
      <c r="N106" s="45"/>
      <c r="O106" s="46"/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/>
      <c r="W106" s="159">
        <v>1.2</v>
      </c>
      <c r="X106" s="158">
        <f t="shared" si="5"/>
        <v>0</v>
      </c>
      <c r="Y106" s="181"/>
    </row>
    <row r="107" spans="1:26" s="3" customFormat="1" ht="18.75" hidden="1" x14ac:dyDescent="0.25">
      <c r="A107" s="47"/>
      <c r="B107" s="48"/>
      <c r="C107" s="48"/>
      <c r="D107" s="48"/>
      <c r="E107" s="49" t="s">
        <v>5341</v>
      </c>
      <c r="F107" s="207"/>
      <c r="G107" s="50"/>
      <c r="H107" s="51"/>
      <c r="I107" s="17"/>
      <c r="J107" s="17"/>
      <c r="K107" s="17"/>
      <c r="L107" s="52">
        <v>247086.11</v>
      </c>
      <c r="M107" s="53"/>
      <c r="N107" s="53"/>
      <c r="O107" s="54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>
        <v>1.2</v>
      </c>
      <c r="X107" s="158">
        <f t="shared" si="5"/>
        <v>0</v>
      </c>
      <c r="Y107" s="181"/>
    </row>
    <row r="108" spans="1:26" s="3" customFormat="1" ht="18.75" hidden="1" x14ac:dyDescent="0.25">
      <c r="A108" s="47"/>
      <c r="B108" s="48"/>
      <c r="C108" s="48"/>
      <c r="D108" s="48"/>
      <c r="E108" s="49" t="s">
        <v>5342</v>
      </c>
      <c r="F108" s="207"/>
      <c r="G108" s="50"/>
      <c r="H108" s="51"/>
      <c r="I108" s="17"/>
      <c r="J108" s="17"/>
      <c r="K108" s="17"/>
      <c r="L108" s="52">
        <v>129911.25</v>
      </c>
      <c r="M108" s="53"/>
      <c r="N108" s="53"/>
      <c r="O108" s="54"/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/>
      <c r="W108" s="159">
        <v>1.2</v>
      </c>
      <c r="X108" s="158">
        <f t="shared" si="5"/>
        <v>0</v>
      </c>
      <c r="Y108" s="181"/>
    </row>
    <row r="109" spans="1:26" s="3" customFormat="1" ht="18.75" x14ac:dyDescent="0.25">
      <c r="A109" s="368"/>
      <c r="B109" s="369"/>
      <c r="C109" s="369"/>
      <c r="D109" s="369"/>
      <c r="E109" s="370" t="s">
        <v>47</v>
      </c>
      <c r="F109" s="371"/>
      <c r="G109" s="372"/>
      <c r="H109" s="373"/>
      <c r="I109" s="374"/>
      <c r="J109" s="374"/>
      <c r="K109" s="374"/>
      <c r="L109" s="375">
        <f>L105+L107+L108</f>
        <v>681660.94</v>
      </c>
      <c r="M109" s="376"/>
      <c r="N109" s="376"/>
      <c r="O109" s="377"/>
      <c r="P109" s="378">
        <v>1.052</v>
      </c>
      <c r="Q109" s="378">
        <v>1.0209999999999999</v>
      </c>
      <c r="R109" s="378">
        <v>1.0349999999999999</v>
      </c>
      <c r="S109" s="378">
        <v>1.0249999999999999</v>
      </c>
      <c r="T109" s="378">
        <v>1.02</v>
      </c>
      <c r="U109" s="378">
        <v>1.03</v>
      </c>
      <c r="V109" s="379">
        <f>L109*P109*Q109*R109*S109*T109*U109</f>
        <v>816040.1042641768</v>
      </c>
      <c r="W109" s="380">
        <v>1.2</v>
      </c>
      <c r="X109" s="381">
        <f t="shared" si="5"/>
        <v>979248.12511701207</v>
      </c>
      <c r="Y109" s="382">
        <f>X109/G105</f>
        <v>65283.208341134137</v>
      </c>
      <c r="Z109" s="147">
        <f>Y109/100</f>
        <v>652.83208341134139</v>
      </c>
    </row>
    <row r="110" spans="1:26" s="3" customFormat="1" ht="67.5" hidden="1" x14ac:dyDescent="0.25">
      <c r="A110" s="35" t="s">
        <v>245</v>
      </c>
      <c r="B110" s="36" t="s">
        <v>5343</v>
      </c>
      <c r="C110" s="316" t="s">
        <v>5344</v>
      </c>
      <c r="D110" s="316"/>
      <c r="E110" s="316"/>
      <c r="F110" s="205" t="s">
        <v>265</v>
      </c>
      <c r="G110" s="55">
        <v>1500</v>
      </c>
      <c r="H110" s="39">
        <v>33.19</v>
      </c>
      <c r="I110" s="39"/>
      <c r="J110" s="39">
        <v>33.19</v>
      </c>
      <c r="K110" s="252" t="s">
        <v>42</v>
      </c>
      <c r="L110" s="39">
        <v>426159.6</v>
      </c>
      <c r="M110" s="39"/>
      <c r="N110" s="40"/>
      <c r="O110" s="39">
        <v>426159.6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385">
        <f>O110*P110*Q110*R110*S110*T110*U110</f>
        <v>510170.53202018555</v>
      </c>
      <c r="W110" s="159">
        <v>1.2</v>
      </c>
      <c r="X110" s="158">
        <f t="shared" si="5"/>
        <v>612204.63842422259</v>
      </c>
      <c r="Y110" s="181">
        <f>X110/G110</f>
        <v>408.13642561614841</v>
      </c>
    </row>
    <row r="111" spans="1:26" s="3" customFormat="1" ht="67.5" x14ac:dyDescent="0.25">
      <c r="A111" s="35" t="s">
        <v>254</v>
      </c>
      <c r="B111" s="36" t="s">
        <v>324</v>
      </c>
      <c r="C111" s="316" t="s">
        <v>325</v>
      </c>
      <c r="D111" s="316"/>
      <c r="E111" s="316"/>
      <c r="F111" s="205" t="s">
        <v>326</v>
      </c>
      <c r="G111" s="383">
        <v>19</v>
      </c>
      <c r="H111" s="39" t="s">
        <v>327</v>
      </c>
      <c r="I111" s="39"/>
      <c r="J111" s="39">
        <v>13.62</v>
      </c>
      <c r="K111" s="252" t="s">
        <v>42</v>
      </c>
      <c r="L111" s="39">
        <f>M111+O111</f>
        <v>3411.5</v>
      </c>
      <c r="M111" s="39">
        <v>3411.5</v>
      </c>
      <c r="N111" s="40"/>
      <c r="O111" s="39">
        <v>0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385">
        <f>O111*P111*Q111*R111*S111*T111*U111</f>
        <v>0</v>
      </c>
      <c r="W111" s="159">
        <v>1.2</v>
      </c>
      <c r="X111" s="158">
        <f t="shared" si="5"/>
        <v>0</v>
      </c>
      <c r="Y111" s="181"/>
      <c r="Z111" s="147"/>
    </row>
    <row r="112" spans="1:26" s="3" customFormat="1" ht="18.75" hidden="1" x14ac:dyDescent="0.25">
      <c r="A112" s="47"/>
      <c r="B112" s="48"/>
      <c r="C112" s="48"/>
      <c r="D112" s="48"/>
      <c r="E112" s="49" t="s">
        <v>5345</v>
      </c>
      <c r="F112" s="207"/>
      <c r="G112" s="50"/>
      <c r="H112" s="51"/>
      <c r="I112" s="17"/>
      <c r="J112" s="17"/>
      <c r="K112" s="17"/>
      <c r="L112" s="52">
        <v>3309.16</v>
      </c>
      <c r="M112" s="53"/>
      <c r="N112" s="53"/>
      <c r="O112" s="54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>
        <v>1.2</v>
      </c>
      <c r="X112" s="158">
        <f t="shared" si="5"/>
        <v>0</v>
      </c>
      <c r="Y112" s="181"/>
    </row>
    <row r="113" spans="1:26" s="3" customFormat="1" ht="18.75" hidden="1" x14ac:dyDescent="0.25">
      <c r="A113" s="47"/>
      <c r="B113" s="48"/>
      <c r="C113" s="48"/>
      <c r="D113" s="48"/>
      <c r="E113" s="49" t="s">
        <v>5346</v>
      </c>
      <c r="F113" s="207"/>
      <c r="G113" s="50"/>
      <c r="H113" s="51"/>
      <c r="I113" s="17"/>
      <c r="J113" s="17"/>
      <c r="K113" s="17"/>
      <c r="L113" s="52">
        <v>1739.87</v>
      </c>
      <c r="M113" s="53"/>
      <c r="N113" s="53"/>
      <c r="O113" s="54"/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/>
      <c r="W113" s="159">
        <v>1.2</v>
      </c>
      <c r="X113" s="158">
        <f t="shared" si="5"/>
        <v>0</v>
      </c>
      <c r="Y113" s="181"/>
    </row>
    <row r="114" spans="1:26" s="3" customFormat="1" ht="18.75" x14ac:dyDescent="0.25">
      <c r="A114" s="368"/>
      <c r="B114" s="369"/>
      <c r="C114" s="369"/>
      <c r="D114" s="369"/>
      <c r="E114" s="370" t="s">
        <v>47</v>
      </c>
      <c r="F114" s="371"/>
      <c r="G114" s="372"/>
      <c r="H114" s="373"/>
      <c r="I114" s="374"/>
      <c r="J114" s="374"/>
      <c r="K114" s="374"/>
      <c r="L114" s="375">
        <f>L111+L112+L113</f>
        <v>8460.5299999999988</v>
      </c>
      <c r="M114" s="376"/>
      <c r="N114" s="376"/>
      <c r="O114" s="377"/>
      <c r="P114" s="378">
        <v>1.052</v>
      </c>
      <c r="Q114" s="378">
        <v>1.0209999999999999</v>
      </c>
      <c r="R114" s="378">
        <v>1.0349999999999999</v>
      </c>
      <c r="S114" s="378">
        <v>1.0249999999999999</v>
      </c>
      <c r="T114" s="378">
        <v>1.02</v>
      </c>
      <c r="U114" s="378">
        <v>1.03</v>
      </c>
      <c r="V114" s="379">
        <f>L114*P114*Q114*R114*S114*T114*U114</f>
        <v>10128.395773021986</v>
      </c>
      <c r="W114" s="380">
        <v>1.2</v>
      </c>
      <c r="X114" s="381">
        <f t="shared" si="5"/>
        <v>12154.074927626383</v>
      </c>
      <c r="Y114" s="382">
        <f>X114/G111</f>
        <v>639.68815408559908</v>
      </c>
      <c r="Z114" s="147">
        <f>Y114/1</f>
        <v>639.68815408559908</v>
      </c>
    </row>
    <row r="115" spans="1:26" s="3" customFormat="1" ht="67.5" hidden="1" x14ac:dyDescent="0.25">
      <c r="A115" s="35" t="s">
        <v>288</v>
      </c>
      <c r="B115" s="36" t="s">
        <v>5347</v>
      </c>
      <c r="C115" s="316" t="s">
        <v>5348</v>
      </c>
      <c r="D115" s="316"/>
      <c r="E115" s="316"/>
      <c r="F115" s="205" t="s">
        <v>437</v>
      </c>
      <c r="G115" s="55">
        <v>10</v>
      </c>
      <c r="H115" s="39">
        <v>361.69</v>
      </c>
      <c r="I115" s="39"/>
      <c r="J115" s="39">
        <v>361.69</v>
      </c>
      <c r="K115" s="252" t="s">
        <v>42</v>
      </c>
      <c r="L115" s="39">
        <v>30960.66</v>
      </c>
      <c r="M115" s="39"/>
      <c r="N115" s="40"/>
      <c r="O115" s="39">
        <v>30960.66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385">
        <f>O115*P115*Q115*R115*S115*T115*U115</f>
        <v>37064.08675035381</v>
      </c>
      <c r="W115" s="159">
        <v>1.2</v>
      </c>
      <c r="X115" s="158">
        <f t="shared" si="5"/>
        <v>44476.904100424574</v>
      </c>
      <c r="Y115" s="181">
        <f>X115/G115</f>
        <v>4447.6904100424572</v>
      </c>
    </row>
    <row r="116" spans="1:26" s="3" customFormat="1" ht="67.5" x14ac:dyDescent="0.25">
      <c r="A116" s="35" t="s">
        <v>300</v>
      </c>
      <c r="B116" s="36" t="s">
        <v>894</v>
      </c>
      <c r="C116" s="316" t="s">
        <v>895</v>
      </c>
      <c r="D116" s="316"/>
      <c r="E116" s="316"/>
      <c r="F116" s="205" t="s">
        <v>238</v>
      </c>
      <c r="G116" s="383">
        <v>4</v>
      </c>
      <c r="H116" s="39" t="s">
        <v>896</v>
      </c>
      <c r="I116" s="39">
        <v>72.959999999999994</v>
      </c>
      <c r="J116" s="39">
        <v>17.54</v>
      </c>
      <c r="K116" s="252" t="s">
        <v>42</v>
      </c>
      <c r="L116" s="39">
        <f>M116+3332.63+O116</f>
        <v>30758.350000000002</v>
      </c>
      <c r="M116" s="39">
        <v>27425.72</v>
      </c>
      <c r="N116" s="40">
        <v>3332.63</v>
      </c>
      <c r="O116" s="39">
        <v>0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385">
        <f>O116*P116*Q116*R116*S116*T116*U116</f>
        <v>0</v>
      </c>
      <c r="W116" s="159">
        <v>1.2</v>
      </c>
      <c r="X116" s="158">
        <f t="shared" si="5"/>
        <v>0</v>
      </c>
      <c r="Y116" s="181"/>
      <c r="Z116" s="147"/>
    </row>
    <row r="117" spans="1:26" s="3" customFormat="1" ht="18.75" hidden="1" x14ac:dyDescent="0.25">
      <c r="A117" s="42"/>
      <c r="B117" s="43"/>
      <c r="C117" s="44" t="s">
        <v>5349</v>
      </c>
      <c r="D117" s="45"/>
      <c r="E117" s="45"/>
      <c r="F117" s="206"/>
      <c r="G117" s="45"/>
      <c r="H117" s="45"/>
      <c r="I117" s="45"/>
      <c r="J117" s="45"/>
      <c r="K117" s="45"/>
      <c r="L117" s="45"/>
      <c r="M117" s="45"/>
      <c r="N117" s="45"/>
      <c r="O117" s="46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>
        <v>1.2</v>
      </c>
      <c r="X117" s="158">
        <f t="shared" si="5"/>
        <v>0</v>
      </c>
      <c r="Y117" s="181"/>
    </row>
    <row r="118" spans="1:26" s="3" customFormat="1" ht="18.75" hidden="1" x14ac:dyDescent="0.25">
      <c r="A118" s="47"/>
      <c r="B118" s="48"/>
      <c r="C118" s="48"/>
      <c r="D118" s="48"/>
      <c r="E118" s="49" t="s">
        <v>5350</v>
      </c>
      <c r="F118" s="207"/>
      <c r="G118" s="50"/>
      <c r="H118" s="51"/>
      <c r="I118" s="17"/>
      <c r="J118" s="17"/>
      <c r="K118" s="17"/>
      <c r="L118" s="52">
        <v>26602.95</v>
      </c>
      <c r="M118" s="53"/>
      <c r="N118" s="53"/>
      <c r="O118" s="54"/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/>
      <c r="W118" s="159">
        <v>1.2</v>
      </c>
      <c r="X118" s="158">
        <f t="shared" si="5"/>
        <v>0</v>
      </c>
      <c r="Y118" s="181"/>
    </row>
    <row r="119" spans="1:26" s="3" customFormat="1" ht="18.75" hidden="1" x14ac:dyDescent="0.25">
      <c r="A119" s="47"/>
      <c r="B119" s="48"/>
      <c r="C119" s="48"/>
      <c r="D119" s="48"/>
      <c r="E119" s="49" t="s">
        <v>5351</v>
      </c>
      <c r="F119" s="207"/>
      <c r="G119" s="50"/>
      <c r="H119" s="51"/>
      <c r="I119" s="17"/>
      <c r="J119" s="17"/>
      <c r="K119" s="17"/>
      <c r="L119" s="52">
        <v>13987.12</v>
      </c>
      <c r="M119" s="53"/>
      <c r="N119" s="53"/>
      <c r="O119" s="54"/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/>
      <c r="W119" s="159">
        <v>1.2</v>
      </c>
      <c r="X119" s="158">
        <f t="shared" si="5"/>
        <v>0</v>
      </c>
      <c r="Y119" s="181"/>
    </row>
    <row r="120" spans="1:26" s="3" customFormat="1" ht="18.75" x14ac:dyDescent="0.25">
      <c r="A120" s="368"/>
      <c r="B120" s="369"/>
      <c r="C120" s="369"/>
      <c r="D120" s="369"/>
      <c r="E120" s="370" t="s">
        <v>47</v>
      </c>
      <c r="F120" s="371"/>
      <c r="G120" s="372"/>
      <c r="H120" s="373"/>
      <c r="I120" s="374"/>
      <c r="J120" s="374"/>
      <c r="K120" s="374"/>
      <c r="L120" s="375">
        <f>L116+L118+L119</f>
        <v>71348.42</v>
      </c>
      <c r="M120" s="376"/>
      <c r="N120" s="376"/>
      <c r="O120" s="377"/>
      <c r="P120" s="378">
        <v>1.052</v>
      </c>
      <c r="Q120" s="378">
        <v>1.0209999999999999</v>
      </c>
      <c r="R120" s="378">
        <v>1.0349999999999999</v>
      </c>
      <c r="S120" s="378">
        <v>1.0249999999999999</v>
      </c>
      <c r="T120" s="378">
        <v>1.02</v>
      </c>
      <c r="U120" s="378">
        <v>1.03</v>
      </c>
      <c r="V120" s="379">
        <f>L120*P120*Q120*R120*S120*T120*U120</f>
        <v>85413.68395830963</v>
      </c>
      <c r="W120" s="380">
        <v>1.2</v>
      </c>
      <c r="X120" s="381">
        <f t="shared" si="5"/>
        <v>102496.42074997156</v>
      </c>
      <c r="Y120" s="382">
        <f>X120/G116</f>
        <v>25624.105187492889</v>
      </c>
      <c r="Z120" s="147">
        <f>Y120/100</f>
        <v>256.24105187492887</v>
      </c>
    </row>
    <row r="121" spans="1:26" s="3" customFormat="1" ht="67.5" hidden="1" x14ac:dyDescent="0.25">
      <c r="A121" s="35" t="s">
        <v>309</v>
      </c>
      <c r="B121" s="36" t="s">
        <v>5352</v>
      </c>
      <c r="C121" s="316" t="s">
        <v>5353</v>
      </c>
      <c r="D121" s="316"/>
      <c r="E121" s="316"/>
      <c r="F121" s="205" t="s">
        <v>265</v>
      </c>
      <c r="G121" s="55">
        <v>400</v>
      </c>
      <c r="H121" s="39">
        <v>14</v>
      </c>
      <c r="I121" s="39"/>
      <c r="J121" s="39">
        <v>14</v>
      </c>
      <c r="K121" s="252" t="s">
        <v>42</v>
      </c>
      <c r="L121" s="39">
        <v>47936</v>
      </c>
      <c r="M121" s="39"/>
      <c r="N121" s="40"/>
      <c r="O121" s="39">
        <v>47936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385">
        <f>O121*P121*Q121*R121*S121*T121*U121</f>
        <v>57385.85877901053</v>
      </c>
      <c r="W121" s="159">
        <v>1.2</v>
      </c>
      <c r="X121" s="158">
        <f t="shared" si="5"/>
        <v>68863.030534812628</v>
      </c>
      <c r="Y121" s="181">
        <f>X121/G121</f>
        <v>172.15757633703157</v>
      </c>
    </row>
    <row r="122" spans="1:26" s="3" customFormat="1" ht="67.5" hidden="1" x14ac:dyDescent="0.25">
      <c r="A122" s="35" t="s">
        <v>323</v>
      </c>
      <c r="B122" s="36" t="s">
        <v>5354</v>
      </c>
      <c r="C122" s="316" t="s">
        <v>5355</v>
      </c>
      <c r="D122" s="316"/>
      <c r="E122" s="316"/>
      <c r="F122" s="205" t="s">
        <v>5312</v>
      </c>
      <c r="G122" s="55">
        <v>10</v>
      </c>
      <c r="H122" s="39">
        <v>44.2</v>
      </c>
      <c r="I122" s="39"/>
      <c r="J122" s="39">
        <v>44.2</v>
      </c>
      <c r="K122" s="252" t="s">
        <v>42</v>
      </c>
      <c r="L122" s="39">
        <v>3783.52</v>
      </c>
      <c r="M122" s="39"/>
      <c r="N122" s="40"/>
      <c r="O122" s="39">
        <v>3783.52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385">
        <f>O122*P122*Q122*R122*S122*T122*U122</f>
        <v>4529.3838536290459</v>
      </c>
      <c r="W122" s="159">
        <v>1.2</v>
      </c>
      <c r="X122" s="158">
        <f t="shared" si="5"/>
        <v>5435.2606243548553</v>
      </c>
      <c r="Y122" s="181">
        <f>X122/G122</f>
        <v>543.52606243548553</v>
      </c>
    </row>
    <row r="123" spans="1:26" s="3" customFormat="1" ht="67.5" x14ac:dyDescent="0.25">
      <c r="A123" s="35" t="s">
        <v>331</v>
      </c>
      <c r="B123" s="36" t="s">
        <v>737</v>
      </c>
      <c r="C123" s="316" t="s">
        <v>738</v>
      </c>
      <c r="D123" s="316"/>
      <c r="E123" s="316"/>
      <c r="F123" s="205" t="s">
        <v>739</v>
      </c>
      <c r="G123" s="384">
        <v>17.7</v>
      </c>
      <c r="H123" s="39" t="s">
        <v>740</v>
      </c>
      <c r="I123" s="39" t="s">
        <v>741</v>
      </c>
      <c r="J123" s="39">
        <v>45.86</v>
      </c>
      <c r="K123" s="252" t="s">
        <v>42</v>
      </c>
      <c r="L123" s="39">
        <f>M123+15723.2+O123</f>
        <v>98701.95</v>
      </c>
      <c r="M123" s="39">
        <v>82978.75</v>
      </c>
      <c r="N123" s="40" t="s">
        <v>5356</v>
      </c>
      <c r="O123" s="39">
        <v>0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385">
        <f>O123*P123*Q123*R123*S123*T123*U123</f>
        <v>0</v>
      </c>
      <c r="W123" s="159">
        <v>1.2</v>
      </c>
      <c r="X123" s="158">
        <f t="shared" si="5"/>
        <v>0</v>
      </c>
      <c r="Y123" s="181"/>
      <c r="Z123" s="147"/>
    </row>
    <row r="124" spans="1:26" s="3" customFormat="1" ht="18.75" hidden="1" x14ac:dyDescent="0.25">
      <c r="A124" s="42"/>
      <c r="B124" s="43"/>
      <c r="C124" s="44" t="s">
        <v>5357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/>
      <c r="W124" s="159">
        <v>1.2</v>
      </c>
      <c r="X124" s="158">
        <f t="shared" si="5"/>
        <v>0</v>
      </c>
      <c r="Y124" s="181"/>
    </row>
    <row r="125" spans="1:26" s="3" customFormat="1" ht="18.75" hidden="1" x14ac:dyDescent="0.25">
      <c r="A125" s="47"/>
      <c r="B125" s="48"/>
      <c r="C125" s="48"/>
      <c r="D125" s="48"/>
      <c r="E125" s="49" t="s">
        <v>5358</v>
      </c>
      <c r="F125" s="207"/>
      <c r="G125" s="50"/>
      <c r="H125" s="51"/>
      <c r="I125" s="17"/>
      <c r="J125" s="17"/>
      <c r="K125" s="17"/>
      <c r="L125" s="52">
        <v>82673.56</v>
      </c>
      <c r="M125" s="53"/>
      <c r="N125" s="53"/>
      <c r="O125" s="54"/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/>
      <c r="W125" s="159">
        <v>1.2</v>
      </c>
      <c r="X125" s="158">
        <f t="shared" si="5"/>
        <v>0</v>
      </c>
      <c r="Y125" s="181"/>
    </row>
    <row r="126" spans="1:26" s="3" customFormat="1" ht="18.75" hidden="1" x14ac:dyDescent="0.25">
      <c r="A126" s="47"/>
      <c r="B126" s="48"/>
      <c r="C126" s="48"/>
      <c r="D126" s="48"/>
      <c r="E126" s="49" t="s">
        <v>5359</v>
      </c>
      <c r="F126" s="207"/>
      <c r="G126" s="50"/>
      <c r="H126" s="51"/>
      <c r="I126" s="17"/>
      <c r="J126" s="17"/>
      <c r="K126" s="17"/>
      <c r="L126" s="52">
        <v>43467.54</v>
      </c>
      <c r="M126" s="53"/>
      <c r="N126" s="53"/>
      <c r="O126" s="54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>
        <v>1.2</v>
      </c>
      <c r="X126" s="158">
        <f t="shared" si="5"/>
        <v>0</v>
      </c>
      <c r="Y126" s="181"/>
    </row>
    <row r="127" spans="1:26" s="3" customFormat="1" ht="18.75" x14ac:dyDescent="0.25">
      <c r="A127" s="368"/>
      <c r="B127" s="369"/>
      <c r="C127" s="369"/>
      <c r="D127" s="369"/>
      <c r="E127" s="370" t="s">
        <v>47</v>
      </c>
      <c r="F127" s="371"/>
      <c r="G127" s="372"/>
      <c r="H127" s="373"/>
      <c r="I127" s="374"/>
      <c r="J127" s="374"/>
      <c r="K127" s="374"/>
      <c r="L127" s="375">
        <f>L123+L125+L126</f>
        <v>224843.05000000002</v>
      </c>
      <c r="M127" s="376"/>
      <c r="N127" s="376"/>
      <c r="O127" s="377"/>
      <c r="P127" s="378">
        <v>1.052</v>
      </c>
      <c r="Q127" s="378">
        <v>1.0209999999999999</v>
      </c>
      <c r="R127" s="378">
        <v>1.0349999999999999</v>
      </c>
      <c r="S127" s="378">
        <v>1.0249999999999999</v>
      </c>
      <c r="T127" s="378">
        <v>1.02</v>
      </c>
      <c r="U127" s="378">
        <v>1.03</v>
      </c>
      <c r="V127" s="379">
        <f>L127*P127*Q127*R127*S127*T127*U127</f>
        <v>269167.46317469137</v>
      </c>
      <c r="W127" s="380">
        <v>1.2</v>
      </c>
      <c r="X127" s="381">
        <f t="shared" si="5"/>
        <v>323000.95580962964</v>
      </c>
      <c r="Y127" s="382">
        <f>X127/G123</f>
        <v>18248.641571165517</v>
      </c>
      <c r="Z127" s="147">
        <f>Y127/100</f>
        <v>182.48641571165518</v>
      </c>
    </row>
    <row r="128" spans="1:26" s="3" customFormat="1" ht="67.5" hidden="1" x14ac:dyDescent="0.25">
      <c r="A128" s="35" t="s">
        <v>335</v>
      </c>
      <c r="B128" s="36" t="s">
        <v>5360</v>
      </c>
      <c r="C128" s="316" t="s">
        <v>5361</v>
      </c>
      <c r="D128" s="316"/>
      <c r="E128" s="316"/>
      <c r="F128" s="205" t="s">
        <v>265</v>
      </c>
      <c r="G128" s="55">
        <v>408</v>
      </c>
      <c r="H128" s="39">
        <v>10.71</v>
      </c>
      <c r="I128" s="39"/>
      <c r="J128" s="39">
        <v>10.71</v>
      </c>
      <c r="K128" s="252" t="s">
        <v>42</v>
      </c>
      <c r="L128" s="39">
        <v>37404.46</v>
      </c>
      <c r="M128" s="39"/>
      <c r="N128" s="40"/>
      <c r="O128" s="39">
        <v>37404.46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385">
        <f>O128*P128*Q128*R128*S128*T128*U128</f>
        <v>44778.184647554001</v>
      </c>
      <c r="W128" s="159">
        <v>1.2</v>
      </c>
      <c r="X128" s="158">
        <f t="shared" si="5"/>
        <v>53733.821577064802</v>
      </c>
      <c r="Y128" s="181">
        <f>X128/G128</f>
        <v>131.70054308104119</v>
      </c>
    </row>
    <row r="129" spans="1:25" s="3" customFormat="1" ht="18.75" hidden="1" x14ac:dyDescent="0.25">
      <c r="A129" s="42"/>
      <c r="B129" s="43"/>
      <c r="C129" s="44" t="s">
        <v>1859</v>
      </c>
      <c r="D129" s="45"/>
      <c r="E129" s="45"/>
      <c r="F129" s="206"/>
      <c r="G129" s="45"/>
      <c r="H129" s="45"/>
      <c r="I129" s="45"/>
      <c r="J129" s="45"/>
      <c r="K129" s="45"/>
      <c r="L129" s="45"/>
      <c r="M129" s="45"/>
      <c r="N129" s="45"/>
      <c r="O129" s="46"/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/>
      <c r="W129" s="159">
        <v>1.2</v>
      </c>
      <c r="X129" s="158">
        <f t="shared" si="5"/>
        <v>0</v>
      </c>
      <c r="Y129" s="181"/>
    </row>
    <row r="130" spans="1:25" s="3" customFormat="1" ht="67.5" hidden="1" x14ac:dyDescent="0.25">
      <c r="A130" s="35" t="s">
        <v>339</v>
      </c>
      <c r="B130" s="36" t="s">
        <v>5362</v>
      </c>
      <c r="C130" s="316" t="s">
        <v>5363</v>
      </c>
      <c r="D130" s="316"/>
      <c r="E130" s="316"/>
      <c r="F130" s="205" t="s">
        <v>265</v>
      </c>
      <c r="G130" s="55">
        <v>204</v>
      </c>
      <c r="H130" s="39">
        <v>24.2</v>
      </c>
      <c r="I130" s="39"/>
      <c r="J130" s="39">
        <v>24.2</v>
      </c>
      <c r="K130" s="252" t="s">
        <v>42</v>
      </c>
      <c r="L130" s="39">
        <v>42259.01</v>
      </c>
      <c r="M130" s="39"/>
      <c r="N130" s="40"/>
      <c r="O130" s="39">
        <v>42259.01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385">
        <f>O130*P130*Q130*R130*S130*T130*U130</f>
        <v>50589.73589788039</v>
      </c>
      <c r="W130" s="159">
        <v>1.2</v>
      </c>
      <c r="X130" s="158">
        <f t="shared" si="5"/>
        <v>60707.683077456466</v>
      </c>
      <c r="Y130" s="181">
        <f>X130/G130</f>
        <v>297.58668175223755</v>
      </c>
    </row>
    <row r="131" spans="1:25" s="3" customFormat="1" ht="18.75" hidden="1" x14ac:dyDescent="0.25">
      <c r="A131" s="42"/>
      <c r="B131" s="43"/>
      <c r="C131" s="44" t="s">
        <v>1371</v>
      </c>
      <c r="D131" s="45"/>
      <c r="E131" s="45"/>
      <c r="F131" s="206"/>
      <c r="G131" s="45"/>
      <c r="H131" s="45"/>
      <c r="I131" s="45"/>
      <c r="J131" s="45"/>
      <c r="K131" s="45"/>
      <c r="L131" s="45"/>
      <c r="M131" s="45"/>
      <c r="N131" s="45"/>
      <c r="O131" s="46"/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/>
      <c r="W131" s="159">
        <v>1.2</v>
      </c>
      <c r="X131" s="158">
        <f t="shared" si="5"/>
        <v>0</v>
      </c>
      <c r="Y131" s="181"/>
    </row>
    <row r="132" spans="1:25" s="3" customFormat="1" ht="67.5" hidden="1" x14ac:dyDescent="0.25">
      <c r="A132" s="35" t="s">
        <v>342</v>
      </c>
      <c r="B132" s="36" t="s">
        <v>5364</v>
      </c>
      <c r="C132" s="316" t="s">
        <v>5365</v>
      </c>
      <c r="D132" s="316"/>
      <c r="E132" s="316"/>
      <c r="F132" s="205" t="s">
        <v>265</v>
      </c>
      <c r="G132" s="55">
        <v>153</v>
      </c>
      <c r="H132" s="39">
        <v>25.39</v>
      </c>
      <c r="I132" s="39"/>
      <c r="J132" s="39">
        <v>25.39</v>
      </c>
      <c r="K132" s="252" t="s">
        <v>42</v>
      </c>
      <c r="L132" s="39">
        <v>33252.78</v>
      </c>
      <c r="M132" s="39"/>
      <c r="N132" s="40"/>
      <c r="O132" s="39">
        <v>33252.78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385">
        <f>O132*P132*Q132*R132*S132*T132*U132</f>
        <v>39808.06360750804</v>
      </c>
      <c r="W132" s="159">
        <v>1.2</v>
      </c>
      <c r="X132" s="158">
        <f t="shared" si="5"/>
        <v>47769.67632900965</v>
      </c>
      <c r="Y132" s="181">
        <f>X132/G132</f>
        <v>312.22010672555325</v>
      </c>
    </row>
    <row r="133" spans="1:25" s="3" customFormat="1" ht="18.75" hidden="1" x14ac:dyDescent="0.25">
      <c r="A133" s="42"/>
      <c r="B133" s="43"/>
      <c r="C133" s="44" t="s">
        <v>1079</v>
      </c>
      <c r="D133" s="45"/>
      <c r="E133" s="45"/>
      <c r="F133" s="206"/>
      <c r="G133" s="45"/>
      <c r="H133" s="45"/>
      <c r="I133" s="45"/>
      <c r="J133" s="45"/>
      <c r="K133" s="45"/>
      <c r="L133" s="45"/>
      <c r="M133" s="45"/>
      <c r="N133" s="45"/>
      <c r="O133" s="46"/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/>
      <c r="W133" s="159">
        <v>1.2</v>
      </c>
      <c r="X133" s="158">
        <f t="shared" si="5"/>
        <v>0</v>
      </c>
      <c r="Y133" s="181"/>
    </row>
    <row r="134" spans="1:25" s="3" customFormat="1" ht="67.5" hidden="1" x14ac:dyDescent="0.25">
      <c r="A134" s="35" t="s">
        <v>350</v>
      </c>
      <c r="B134" s="36" t="s">
        <v>5366</v>
      </c>
      <c r="C134" s="316" t="s">
        <v>5367</v>
      </c>
      <c r="D134" s="316"/>
      <c r="E134" s="316"/>
      <c r="F134" s="205" t="s">
        <v>265</v>
      </c>
      <c r="G134" s="55">
        <v>816</v>
      </c>
      <c r="H134" s="39">
        <v>39.4</v>
      </c>
      <c r="I134" s="39"/>
      <c r="J134" s="39">
        <v>39.4</v>
      </c>
      <c r="K134" s="252" t="s">
        <v>42</v>
      </c>
      <c r="L134" s="39">
        <v>275207.42</v>
      </c>
      <c r="M134" s="39"/>
      <c r="N134" s="40"/>
      <c r="O134" s="39">
        <v>275207.42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385">
        <f>O134*P134*Q134*R134*S134*T134*U134</f>
        <v>329460.40844158537</v>
      </c>
      <c r="W134" s="159">
        <v>1.2</v>
      </c>
      <c r="X134" s="158">
        <f t="shared" si="5"/>
        <v>395352.49012990244</v>
      </c>
      <c r="Y134" s="181">
        <f>X134/G134</f>
        <v>484.50060064939026</v>
      </c>
    </row>
    <row r="135" spans="1:25" s="3" customFormat="1" ht="18.75" hidden="1" x14ac:dyDescent="0.25">
      <c r="A135" s="42"/>
      <c r="B135" s="43"/>
      <c r="C135" s="44" t="s">
        <v>5368</v>
      </c>
      <c r="D135" s="45"/>
      <c r="E135" s="45"/>
      <c r="F135" s="206"/>
      <c r="G135" s="45"/>
      <c r="H135" s="45"/>
      <c r="I135" s="45"/>
      <c r="J135" s="45"/>
      <c r="K135" s="45"/>
      <c r="L135" s="45"/>
      <c r="M135" s="45"/>
      <c r="N135" s="45"/>
      <c r="O135" s="46"/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/>
      <c r="W135" s="159">
        <v>1.2</v>
      </c>
      <c r="X135" s="158">
        <f t="shared" si="5"/>
        <v>0</v>
      </c>
      <c r="Y135" s="181"/>
    </row>
    <row r="136" spans="1:25" s="3" customFormat="1" ht="67.5" hidden="1" x14ac:dyDescent="0.25">
      <c r="A136" s="35" t="s">
        <v>353</v>
      </c>
      <c r="B136" s="36" t="s">
        <v>5369</v>
      </c>
      <c r="C136" s="316" t="s">
        <v>5370</v>
      </c>
      <c r="D136" s="316"/>
      <c r="E136" s="316"/>
      <c r="F136" s="205" t="s">
        <v>265</v>
      </c>
      <c r="G136" s="38">
        <v>20.399999999999999</v>
      </c>
      <c r="H136" s="39">
        <v>323.05</v>
      </c>
      <c r="I136" s="39"/>
      <c r="J136" s="39">
        <v>323.05</v>
      </c>
      <c r="K136" s="252" t="s">
        <v>42</v>
      </c>
      <c r="L136" s="39">
        <v>56412.28</v>
      </c>
      <c r="M136" s="39"/>
      <c r="N136" s="40"/>
      <c r="O136" s="39">
        <v>56412.28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385">
        <f>O136*P136*Q136*R136*S136*T136*U136</f>
        <v>67533.109426777373</v>
      </c>
      <c r="W136" s="159">
        <v>1.2</v>
      </c>
      <c r="X136" s="158">
        <f t="shared" si="5"/>
        <v>81039.731312132848</v>
      </c>
      <c r="Y136" s="181">
        <f>X136/G136</f>
        <v>3972.5358486339633</v>
      </c>
    </row>
    <row r="137" spans="1:25" s="3" customFormat="1" ht="18.75" hidden="1" x14ac:dyDescent="0.25">
      <c r="A137" s="42"/>
      <c r="B137" s="43"/>
      <c r="C137" s="44" t="s">
        <v>266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/>
      <c r="W137" s="159">
        <v>1.2</v>
      </c>
      <c r="X137" s="158">
        <f t="shared" si="5"/>
        <v>0</v>
      </c>
      <c r="Y137" s="181"/>
    </row>
    <row r="138" spans="1:25" s="3" customFormat="1" ht="67.5" hidden="1" x14ac:dyDescent="0.25">
      <c r="A138" s="35" t="s">
        <v>355</v>
      </c>
      <c r="B138" s="36" t="s">
        <v>5371</v>
      </c>
      <c r="C138" s="316" t="s">
        <v>5372</v>
      </c>
      <c r="D138" s="316"/>
      <c r="E138" s="316"/>
      <c r="F138" s="205" t="s">
        <v>265</v>
      </c>
      <c r="G138" s="38">
        <v>112.2</v>
      </c>
      <c r="H138" s="39">
        <v>246.18</v>
      </c>
      <c r="I138" s="39"/>
      <c r="J138" s="39">
        <v>246.18</v>
      </c>
      <c r="K138" s="252" t="s">
        <v>42</v>
      </c>
      <c r="L138" s="39">
        <v>236439.15</v>
      </c>
      <c r="M138" s="39"/>
      <c r="N138" s="40"/>
      <c r="O138" s="39">
        <v>236439.15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385">
        <f>O138*P138*Q138*R138*S138*T138*U138</f>
        <v>283049.55924001342</v>
      </c>
      <c r="W138" s="159">
        <v>1.2</v>
      </c>
      <c r="X138" s="158">
        <f t="shared" si="5"/>
        <v>339659.47108801611</v>
      </c>
      <c r="Y138" s="181">
        <f>X138/G138</f>
        <v>3027.2680132621758</v>
      </c>
    </row>
    <row r="139" spans="1:25" s="3" customFormat="1" ht="18.75" hidden="1" x14ac:dyDescent="0.25">
      <c r="A139" s="42"/>
      <c r="B139" s="43"/>
      <c r="C139" s="44" t="s">
        <v>274</v>
      </c>
      <c r="D139" s="45"/>
      <c r="E139" s="45"/>
      <c r="F139" s="206"/>
      <c r="G139" s="45"/>
      <c r="H139" s="45"/>
      <c r="I139" s="45"/>
      <c r="J139" s="45"/>
      <c r="K139" s="45"/>
      <c r="L139" s="45"/>
      <c r="M139" s="45"/>
      <c r="N139" s="45"/>
      <c r="O139" s="46"/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/>
      <c r="W139" s="159">
        <v>1.2</v>
      </c>
      <c r="X139" s="158">
        <f t="shared" si="5"/>
        <v>0</v>
      </c>
      <c r="Y139" s="181"/>
    </row>
    <row r="140" spans="1:25" s="3" customFormat="1" ht="68.25" hidden="1" thickBot="1" x14ac:dyDescent="0.3">
      <c r="A140" s="35" t="s">
        <v>363</v>
      </c>
      <c r="B140" s="36" t="s">
        <v>5373</v>
      </c>
      <c r="C140" s="316" t="s">
        <v>5374</v>
      </c>
      <c r="D140" s="316"/>
      <c r="E140" s="316"/>
      <c r="F140" s="205" t="s">
        <v>265</v>
      </c>
      <c r="G140" s="38">
        <v>91.8</v>
      </c>
      <c r="H140" s="39">
        <v>181.6</v>
      </c>
      <c r="I140" s="39"/>
      <c r="J140" s="39">
        <v>181.6</v>
      </c>
      <c r="K140" s="252" t="s">
        <v>42</v>
      </c>
      <c r="L140" s="39">
        <v>142702.73000000001</v>
      </c>
      <c r="M140" s="39"/>
      <c r="N140" s="40"/>
      <c r="O140" s="39">
        <v>142702.73000000001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94">
        <v>1.03</v>
      </c>
      <c r="V140" s="386">
        <f>O140*P140*Q140*R140*S140*T140*U140</f>
        <v>170834.41904120639</v>
      </c>
      <c r="W140" s="196">
        <v>1.2</v>
      </c>
      <c r="X140" s="197">
        <f t="shared" si="5"/>
        <v>205001.30284944767</v>
      </c>
      <c r="Y140" s="198">
        <f>X140/G140</f>
        <v>2233.1296606693645</v>
      </c>
    </row>
    <row r="141" spans="1:25" s="3" customFormat="1" ht="18.75" hidden="1" x14ac:dyDescent="0.25">
      <c r="A141" s="42"/>
      <c r="B141" s="43"/>
      <c r="C141" s="44" t="s">
        <v>2419</v>
      </c>
      <c r="D141" s="45"/>
      <c r="E141" s="45"/>
      <c r="F141" s="206"/>
      <c r="G141" s="45"/>
      <c r="H141" s="45"/>
      <c r="I141" s="45"/>
      <c r="J141" s="45"/>
      <c r="K141" s="45"/>
      <c r="L141" s="45"/>
      <c r="M141" s="45"/>
      <c r="N141" s="45"/>
      <c r="O141" s="46"/>
      <c r="V141" s="172">
        <f>V140+V138+V136+V134+V132+V130+V128+V123+V122+V121+V116+V115+V111+V110+V105+V104+V99+V98+V92+V91+V90+V89+V88+V87+V86+V81+V80+V79+V78+V77+V72+V71+V67+V66+V62+V61+V57+V56+V55+V54+V53+V48+V47+V46+V45+V44+V43+V42+V41+V40+V35+V34+V30</f>
        <v>4308100.2551445588</v>
      </c>
      <c r="W141" s="159"/>
      <c r="X141" s="158">
        <f>SUM(X30:X140)</f>
        <v>8612946.2611853778</v>
      </c>
      <c r="Y141" s="181"/>
    </row>
    <row r="142" spans="1:25" s="3" customFormat="1" ht="22.5" hidden="1" x14ac:dyDescent="0.25">
      <c r="A142" s="317" t="s">
        <v>938</v>
      </c>
      <c r="B142" s="318"/>
      <c r="C142" s="318"/>
      <c r="D142" s="318"/>
      <c r="E142" s="318"/>
      <c r="F142" s="318"/>
      <c r="G142" s="318"/>
      <c r="H142" s="318"/>
      <c r="I142" s="318"/>
      <c r="J142" s="318"/>
      <c r="K142" s="319"/>
      <c r="L142" s="39">
        <v>4705033.0199999996</v>
      </c>
      <c r="M142" s="39">
        <v>899574.48</v>
      </c>
      <c r="N142" s="39" t="s">
        <v>5375</v>
      </c>
      <c r="O142" s="39">
        <v>3584819.91</v>
      </c>
      <c r="V142" s="180">
        <f>L199+L200</f>
        <v>4397868.4095756104</v>
      </c>
      <c r="W142" s="159"/>
      <c r="X142" s="158">
        <f>V142*1.2</f>
        <v>5277442.0914907325</v>
      </c>
      <c r="Y142" s="181"/>
    </row>
    <row r="143" spans="1:25" s="3" customFormat="1" ht="18.75" hidden="1" x14ac:dyDescent="0.25">
      <c r="A143" s="317" t="s">
        <v>940</v>
      </c>
      <c r="B143" s="318"/>
      <c r="C143" s="318"/>
      <c r="D143" s="318"/>
      <c r="E143" s="318"/>
      <c r="F143" s="318"/>
      <c r="G143" s="318"/>
      <c r="H143" s="318"/>
      <c r="I143" s="318"/>
      <c r="J143" s="318"/>
      <c r="K143" s="319"/>
      <c r="L143" s="39">
        <v>893983.82</v>
      </c>
      <c r="M143" s="39"/>
      <c r="N143" s="39"/>
      <c r="O143" s="39"/>
      <c r="V143" s="172"/>
      <c r="W143" s="159"/>
      <c r="X143" s="158"/>
      <c r="Y143" s="181"/>
    </row>
    <row r="144" spans="1:25" s="3" customFormat="1" ht="18.75" hidden="1" x14ac:dyDescent="0.25">
      <c r="A144" s="320" t="s">
        <v>941</v>
      </c>
      <c r="B144" s="321"/>
      <c r="C144" s="321"/>
      <c r="D144" s="321"/>
      <c r="E144" s="321"/>
      <c r="F144" s="321"/>
      <c r="G144" s="321"/>
      <c r="H144" s="321"/>
      <c r="I144" s="321"/>
      <c r="J144" s="321"/>
      <c r="K144" s="322"/>
      <c r="L144" s="61"/>
      <c r="M144" s="61"/>
      <c r="N144" s="61"/>
      <c r="O144" s="61"/>
      <c r="V144" s="379">
        <f>V33+V39+V52+V60+V65+V70+V76+V85+V97+V103+V109+V114+V120+V127</f>
        <v>2869354.9625099255</v>
      </c>
      <c r="W144" s="159"/>
      <c r="X144" s="158"/>
      <c r="Y144" s="181"/>
    </row>
    <row r="145" spans="1:25" s="3" customFormat="1" ht="18.75" hidden="1" x14ac:dyDescent="0.25">
      <c r="A145" s="320" t="s">
        <v>5376</v>
      </c>
      <c r="B145" s="321"/>
      <c r="C145" s="321"/>
      <c r="D145" s="321"/>
      <c r="E145" s="321"/>
      <c r="F145" s="321"/>
      <c r="G145" s="321"/>
      <c r="H145" s="321"/>
      <c r="I145" s="321"/>
      <c r="J145" s="321"/>
      <c r="K145" s="322"/>
      <c r="L145" s="61">
        <v>73979.039999999994</v>
      </c>
      <c r="M145" s="61"/>
      <c r="N145" s="61"/>
      <c r="O145" s="61"/>
      <c r="V145" s="172"/>
      <c r="W145" s="159"/>
      <c r="X145" s="158"/>
      <c r="Y145" s="181"/>
    </row>
    <row r="146" spans="1:25" s="3" customFormat="1" ht="18.75" hidden="1" x14ac:dyDescent="0.25">
      <c r="A146" s="320" t="s">
        <v>5377</v>
      </c>
      <c r="B146" s="321"/>
      <c r="C146" s="321"/>
      <c r="D146" s="321"/>
      <c r="E146" s="321"/>
      <c r="F146" s="321"/>
      <c r="G146" s="321"/>
      <c r="H146" s="321"/>
      <c r="I146" s="321"/>
      <c r="J146" s="321"/>
      <c r="K146" s="322"/>
      <c r="L146" s="61">
        <v>121219.15</v>
      </c>
      <c r="M146" s="61"/>
      <c r="N146" s="61"/>
      <c r="O146" s="61"/>
      <c r="V146" s="172"/>
      <c r="W146" s="159"/>
      <c r="X146" s="158"/>
      <c r="Y146" s="181"/>
    </row>
    <row r="147" spans="1:25" s="3" customFormat="1" ht="18.75" hidden="1" x14ac:dyDescent="0.25">
      <c r="A147" s="320" t="s">
        <v>5378</v>
      </c>
      <c r="B147" s="321"/>
      <c r="C147" s="321"/>
      <c r="D147" s="321"/>
      <c r="E147" s="321"/>
      <c r="F147" s="321"/>
      <c r="G147" s="321"/>
      <c r="H147" s="321"/>
      <c r="I147" s="321"/>
      <c r="J147" s="321"/>
      <c r="K147" s="322"/>
      <c r="L147" s="61">
        <v>698785.63</v>
      </c>
      <c r="M147" s="61"/>
      <c r="N147" s="61"/>
      <c r="O147" s="61"/>
      <c r="V147" s="172"/>
      <c r="W147" s="159"/>
      <c r="X147" s="158"/>
      <c r="Y147" s="181"/>
    </row>
    <row r="148" spans="1:25" s="3" customFormat="1" ht="18.75" hidden="1" x14ac:dyDescent="0.25">
      <c r="A148" s="317" t="s">
        <v>945</v>
      </c>
      <c r="B148" s="318"/>
      <c r="C148" s="318"/>
      <c r="D148" s="318"/>
      <c r="E148" s="318"/>
      <c r="F148" s="318"/>
      <c r="G148" s="318"/>
      <c r="H148" s="318"/>
      <c r="I148" s="318"/>
      <c r="J148" s="318"/>
      <c r="K148" s="319"/>
      <c r="L148" s="39">
        <v>484349.65</v>
      </c>
      <c r="M148" s="39"/>
      <c r="N148" s="39"/>
      <c r="O148" s="39"/>
      <c r="V148" s="172"/>
      <c r="W148" s="159"/>
      <c r="X148" s="158"/>
      <c r="Y148" s="181"/>
    </row>
    <row r="149" spans="1:25" s="3" customFormat="1" ht="18.75" hidden="1" x14ac:dyDescent="0.25">
      <c r="A149" s="320" t="s">
        <v>941</v>
      </c>
      <c r="B149" s="321"/>
      <c r="C149" s="321"/>
      <c r="D149" s="321"/>
      <c r="E149" s="321"/>
      <c r="F149" s="321"/>
      <c r="G149" s="321"/>
      <c r="H149" s="321"/>
      <c r="I149" s="321"/>
      <c r="J149" s="321"/>
      <c r="K149" s="322"/>
      <c r="L149" s="61"/>
      <c r="M149" s="61"/>
      <c r="N149" s="61"/>
      <c r="O149" s="61"/>
      <c r="V149" s="172"/>
      <c r="W149" s="159"/>
      <c r="X149" s="158"/>
      <c r="Y149" s="181"/>
    </row>
    <row r="150" spans="1:25" s="3" customFormat="1" ht="18.75" hidden="1" x14ac:dyDescent="0.25">
      <c r="A150" s="320" t="s">
        <v>5379</v>
      </c>
      <c r="B150" s="321"/>
      <c r="C150" s="321"/>
      <c r="D150" s="321"/>
      <c r="E150" s="321"/>
      <c r="F150" s="321"/>
      <c r="G150" s="321"/>
      <c r="H150" s="321"/>
      <c r="I150" s="321"/>
      <c r="J150" s="321"/>
      <c r="K150" s="322"/>
      <c r="L150" s="61">
        <v>367402.76</v>
      </c>
      <c r="M150" s="61"/>
      <c r="N150" s="61"/>
      <c r="O150" s="61"/>
      <c r="V150" s="172"/>
      <c r="W150" s="159"/>
      <c r="X150" s="158"/>
      <c r="Y150" s="181"/>
    </row>
    <row r="151" spans="1:25" s="3" customFormat="1" ht="18.75" hidden="1" x14ac:dyDescent="0.25">
      <c r="A151" s="320" t="s">
        <v>5380</v>
      </c>
      <c r="B151" s="321"/>
      <c r="C151" s="321"/>
      <c r="D151" s="321"/>
      <c r="E151" s="321"/>
      <c r="F151" s="321"/>
      <c r="G151" s="321"/>
      <c r="H151" s="321"/>
      <c r="I151" s="321"/>
      <c r="J151" s="321"/>
      <c r="K151" s="322"/>
      <c r="L151" s="61">
        <v>67627.53</v>
      </c>
      <c r="M151" s="61"/>
      <c r="N151" s="61"/>
      <c r="O151" s="61"/>
      <c r="V151" s="172"/>
      <c r="W151" s="159"/>
      <c r="X151" s="158"/>
      <c r="Y151" s="181"/>
    </row>
    <row r="152" spans="1:25" s="3" customFormat="1" ht="18.75" hidden="1" x14ac:dyDescent="0.25">
      <c r="A152" s="320" t="s">
        <v>5381</v>
      </c>
      <c r="B152" s="321"/>
      <c r="C152" s="321"/>
      <c r="D152" s="321"/>
      <c r="E152" s="321"/>
      <c r="F152" s="321"/>
      <c r="G152" s="321"/>
      <c r="H152" s="321"/>
      <c r="I152" s="321"/>
      <c r="J152" s="321"/>
      <c r="K152" s="322"/>
      <c r="L152" s="61">
        <v>49319.360000000001</v>
      </c>
      <c r="M152" s="61"/>
      <c r="N152" s="61"/>
      <c r="O152" s="61"/>
      <c r="V152" s="172"/>
      <c r="W152" s="159"/>
      <c r="X152" s="158"/>
      <c r="Y152" s="181"/>
    </row>
    <row r="153" spans="1:25" s="3" customFormat="1" ht="18.75" hidden="1" x14ac:dyDescent="0.25">
      <c r="A153" s="317" t="s">
        <v>951</v>
      </c>
      <c r="B153" s="318"/>
      <c r="C153" s="318"/>
      <c r="D153" s="318"/>
      <c r="E153" s="318"/>
      <c r="F153" s="318"/>
      <c r="G153" s="318"/>
      <c r="H153" s="318"/>
      <c r="I153" s="318"/>
      <c r="J153" s="318"/>
      <c r="K153" s="319"/>
      <c r="L153" s="39"/>
      <c r="M153" s="39"/>
      <c r="N153" s="39"/>
      <c r="O153" s="39"/>
      <c r="V153" s="172"/>
      <c r="W153" s="159"/>
      <c r="X153" s="158"/>
      <c r="Y153" s="181"/>
    </row>
    <row r="154" spans="1:25" s="3" customFormat="1" ht="18.75" hidden="1" x14ac:dyDescent="0.25">
      <c r="A154" s="320" t="s">
        <v>952</v>
      </c>
      <c r="B154" s="321"/>
      <c r="C154" s="321"/>
      <c r="D154" s="321"/>
      <c r="E154" s="321"/>
      <c r="F154" s="321"/>
      <c r="G154" s="321"/>
      <c r="H154" s="321"/>
      <c r="I154" s="321"/>
      <c r="J154" s="321"/>
      <c r="K154" s="322"/>
      <c r="L154" s="61"/>
      <c r="M154" s="61"/>
      <c r="N154" s="61"/>
      <c r="O154" s="61"/>
      <c r="V154" s="172"/>
      <c r="W154" s="159"/>
      <c r="X154" s="158"/>
      <c r="Y154" s="181"/>
    </row>
    <row r="155" spans="1:25" s="3" customFormat="1" ht="18.75" hidden="1" x14ac:dyDescent="0.25">
      <c r="A155" s="320" t="s">
        <v>1022</v>
      </c>
      <c r="B155" s="321"/>
      <c r="C155" s="321"/>
      <c r="D155" s="321"/>
      <c r="E155" s="321"/>
      <c r="F155" s="321"/>
      <c r="G155" s="321"/>
      <c r="H155" s="321"/>
      <c r="I155" s="321"/>
      <c r="J155" s="321"/>
      <c r="K155" s="322"/>
      <c r="L155" s="61"/>
      <c r="M155" s="61"/>
      <c r="N155" s="61"/>
      <c r="O155" s="61"/>
      <c r="V155" s="172"/>
      <c r="W155" s="159"/>
      <c r="X155" s="158"/>
      <c r="Y155" s="181"/>
    </row>
    <row r="156" spans="1:25" s="3" customFormat="1" ht="18.75" hidden="1" x14ac:dyDescent="0.25">
      <c r="A156" s="320" t="s">
        <v>5382</v>
      </c>
      <c r="B156" s="321"/>
      <c r="C156" s="321"/>
      <c r="D156" s="321"/>
      <c r="E156" s="321"/>
      <c r="F156" s="321"/>
      <c r="G156" s="321"/>
      <c r="H156" s="321"/>
      <c r="I156" s="321"/>
      <c r="J156" s="321"/>
      <c r="K156" s="322"/>
      <c r="L156" s="61">
        <v>80256.53</v>
      </c>
      <c r="M156" s="61">
        <v>79547.350000000006</v>
      </c>
      <c r="N156" s="61">
        <v>709.18</v>
      </c>
      <c r="O156" s="61"/>
      <c r="V156" s="172"/>
      <c r="W156" s="159"/>
      <c r="X156" s="158"/>
      <c r="Y156" s="181"/>
    </row>
    <row r="157" spans="1:25" s="3" customFormat="1" ht="18.75" hidden="1" x14ac:dyDescent="0.25">
      <c r="A157" s="320" t="s">
        <v>5383</v>
      </c>
      <c r="B157" s="321"/>
      <c r="C157" s="321"/>
      <c r="D157" s="321"/>
      <c r="E157" s="321"/>
      <c r="F157" s="321"/>
      <c r="G157" s="321"/>
      <c r="H157" s="321"/>
      <c r="I157" s="321"/>
      <c r="J157" s="321"/>
      <c r="K157" s="322"/>
      <c r="L157" s="61">
        <v>73979.039999999994</v>
      </c>
      <c r="M157" s="61"/>
      <c r="N157" s="61"/>
      <c r="O157" s="61"/>
      <c r="V157" s="172"/>
      <c r="W157" s="159"/>
      <c r="X157" s="158"/>
      <c r="Y157" s="181"/>
    </row>
    <row r="158" spans="1:25" s="3" customFormat="1" ht="18.75" hidden="1" x14ac:dyDescent="0.25">
      <c r="A158" s="320" t="s">
        <v>5384</v>
      </c>
      <c r="B158" s="321"/>
      <c r="C158" s="321"/>
      <c r="D158" s="321"/>
      <c r="E158" s="321"/>
      <c r="F158" s="321"/>
      <c r="G158" s="321"/>
      <c r="H158" s="321"/>
      <c r="I158" s="321"/>
      <c r="J158" s="321"/>
      <c r="K158" s="322"/>
      <c r="L158" s="61">
        <v>49319.360000000001</v>
      </c>
      <c r="M158" s="61"/>
      <c r="N158" s="61"/>
      <c r="O158" s="61"/>
      <c r="V158" s="172"/>
      <c r="W158" s="159"/>
      <c r="X158" s="158"/>
      <c r="Y158" s="181"/>
    </row>
    <row r="159" spans="1:25" s="3" customFormat="1" ht="18.75" hidden="1" x14ac:dyDescent="0.25">
      <c r="A159" s="320" t="s">
        <v>957</v>
      </c>
      <c r="B159" s="321"/>
      <c r="C159" s="321"/>
      <c r="D159" s="321"/>
      <c r="E159" s="321"/>
      <c r="F159" s="321"/>
      <c r="G159" s="321"/>
      <c r="H159" s="321"/>
      <c r="I159" s="321"/>
      <c r="J159" s="321"/>
      <c r="K159" s="322"/>
      <c r="L159" s="61">
        <v>203554.93</v>
      </c>
      <c r="M159" s="61"/>
      <c r="N159" s="61"/>
      <c r="O159" s="61"/>
      <c r="V159" s="172"/>
      <c r="W159" s="159"/>
      <c r="X159" s="158"/>
      <c r="Y159" s="181"/>
    </row>
    <row r="160" spans="1:25" s="3" customFormat="1" ht="18.75" hidden="1" x14ac:dyDescent="0.25">
      <c r="A160" s="320" t="s">
        <v>958</v>
      </c>
      <c r="B160" s="321"/>
      <c r="C160" s="321"/>
      <c r="D160" s="321"/>
      <c r="E160" s="321"/>
      <c r="F160" s="321"/>
      <c r="G160" s="321"/>
      <c r="H160" s="321"/>
      <c r="I160" s="321"/>
      <c r="J160" s="321"/>
      <c r="K160" s="322"/>
      <c r="L160" s="61">
        <v>203554.93</v>
      </c>
      <c r="M160" s="61"/>
      <c r="N160" s="61"/>
      <c r="O160" s="61"/>
      <c r="V160" s="172"/>
      <c r="W160" s="159"/>
      <c r="X160" s="158"/>
      <c r="Y160" s="181"/>
    </row>
    <row r="161" spans="1:25" s="3" customFormat="1" ht="18.75" hidden="1" x14ac:dyDescent="0.25">
      <c r="A161" s="320" t="s">
        <v>959</v>
      </c>
      <c r="B161" s="321"/>
      <c r="C161" s="321"/>
      <c r="D161" s="321"/>
      <c r="E161" s="321"/>
      <c r="F161" s="321"/>
      <c r="G161" s="321"/>
      <c r="H161" s="321"/>
      <c r="I161" s="321"/>
      <c r="J161" s="321"/>
      <c r="K161" s="322"/>
      <c r="L161" s="61"/>
      <c r="M161" s="61"/>
      <c r="N161" s="61"/>
      <c r="O161" s="61"/>
      <c r="V161" s="172"/>
      <c r="W161" s="159"/>
      <c r="X161" s="158"/>
      <c r="Y161" s="181"/>
    </row>
    <row r="162" spans="1:25" s="3" customFormat="1" ht="18.75" hidden="1" x14ac:dyDescent="0.25">
      <c r="A162" s="320" t="s">
        <v>960</v>
      </c>
      <c r="B162" s="321"/>
      <c r="C162" s="321"/>
      <c r="D162" s="321"/>
      <c r="E162" s="321"/>
      <c r="F162" s="321"/>
      <c r="G162" s="321"/>
      <c r="H162" s="321"/>
      <c r="I162" s="321"/>
      <c r="J162" s="321"/>
      <c r="K162" s="322"/>
      <c r="L162" s="61"/>
      <c r="M162" s="61"/>
      <c r="N162" s="61"/>
      <c r="O162" s="61"/>
      <c r="V162" s="172"/>
      <c r="W162" s="159"/>
      <c r="X162" s="158"/>
      <c r="Y162" s="181"/>
    </row>
    <row r="163" spans="1:25" s="3" customFormat="1" ht="22.5" hidden="1" x14ac:dyDescent="0.25">
      <c r="A163" s="320" t="s">
        <v>5385</v>
      </c>
      <c r="B163" s="321"/>
      <c r="C163" s="321"/>
      <c r="D163" s="321"/>
      <c r="E163" s="321"/>
      <c r="F163" s="321"/>
      <c r="G163" s="321"/>
      <c r="H163" s="321"/>
      <c r="I163" s="321"/>
      <c r="J163" s="321"/>
      <c r="K163" s="322"/>
      <c r="L163" s="61">
        <v>881510.98</v>
      </c>
      <c r="M163" s="61">
        <v>692428.02</v>
      </c>
      <c r="N163" s="61" t="s">
        <v>5386</v>
      </c>
      <c r="O163" s="61">
        <v>72411.149999999994</v>
      </c>
      <c r="V163" s="172"/>
      <c r="W163" s="159"/>
      <c r="X163" s="158"/>
      <c r="Y163" s="181"/>
    </row>
    <row r="164" spans="1:25" s="3" customFormat="1" ht="18.75" hidden="1" x14ac:dyDescent="0.25">
      <c r="A164" s="320" t="s">
        <v>5387</v>
      </c>
      <c r="B164" s="321"/>
      <c r="C164" s="321"/>
      <c r="D164" s="321"/>
      <c r="E164" s="321"/>
      <c r="F164" s="321"/>
      <c r="G164" s="321"/>
      <c r="H164" s="321"/>
      <c r="I164" s="321"/>
      <c r="J164" s="321"/>
      <c r="K164" s="322"/>
      <c r="L164" s="61">
        <v>698785.63</v>
      </c>
      <c r="M164" s="61"/>
      <c r="N164" s="61"/>
      <c r="O164" s="61"/>
      <c r="V164" s="172"/>
      <c r="W164" s="159"/>
      <c r="X164" s="158"/>
      <c r="Y164" s="181"/>
    </row>
    <row r="165" spans="1:25" s="3" customFormat="1" ht="18.75" hidden="1" x14ac:dyDescent="0.25">
      <c r="A165" s="320" t="s">
        <v>5388</v>
      </c>
      <c r="B165" s="321"/>
      <c r="C165" s="321"/>
      <c r="D165" s="321"/>
      <c r="E165" s="321"/>
      <c r="F165" s="321"/>
      <c r="G165" s="321"/>
      <c r="H165" s="321"/>
      <c r="I165" s="321"/>
      <c r="J165" s="321"/>
      <c r="K165" s="322"/>
      <c r="L165" s="61">
        <v>367402.76</v>
      </c>
      <c r="M165" s="61"/>
      <c r="N165" s="61"/>
      <c r="O165" s="61"/>
      <c r="V165" s="172"/>
      <c r="W165" s="159"/>
      <c r="X165" s="158"/>
      <c r="Y165" s="181"/>
    </row>
    <row r="166" spans="1:25" s="3" customFormat="1" ht="18.75" hidden="1" x14ac:dyDescent="0.25">
      <c r="A166" s="320" t="s">
        <v>957</v>
      </c>
      <c r="B166" s="321"/>
      <c r="C166" s="321"/>
      <c r="D166" s="321"/>
      <c r="E166" s="321"/>
      <c r="F166" s="321"/>
      <c r="G166" s="321"/>
      <c r="H166" s="321"/>
      <c r="I166" s="321"/>
      <c r="J166" s="321"/>
      <c r="K166" s="322"/>
      <c r="L166" s="61">
        <v>1947699.37</v>
      </c>
      <c r="M166" s="61"/>
      <c r="N166" s="61"/>
      <c r="O166" s="61"/>
      <c r="V166" s="172"/>
      <c r="W166" s="159"/>
      <c r="X166" s="158"/>
      <c r="Y166" s="181"/>
    </row>
    <row r="167" spans="1:25" s="3" customFormat="1" ht="18.75" hidden="1" x14ac:dyDescent="0.25">
      <c r="A167" s="320" t="s">
        <v>976</v>
      </c>
      <c r="B167" s="321"/>
      <c r="C167" s="321"/>
      <c r="D167" s="321"/>
      <c r="E167" s="321"/>
      <c r="F167" s="321"/>
      <c r="G167" s="321"/>
      <c r="H167" s="321"/>
      <c r="I167" s="321"/>
      <c r="J167" s="321"/>
      <c r="K167" s="322"/>
      <c r="L167" s="61"/>
      <c r="M167" s="61"/>
      <c r="N167" s="61"/>
      <c r="O167" s="61"/>
      <c r="V167" s="172"/>
      <c r="W167" s="159"/>
      <c r="X167" s="158"/>
      <c r="Y167" s="181"/>
    </row>
    <row r="168" spans="1:25" s="3" customFormat="1" ht="18.75" hidden="1" x14ac:dyDescent="0.25">
      <c r="A168" s="320" t="s">
        <v>5389</v>
      </c>
      <c r="B168" s="321"/>
      <c r="C168" s="321"/>
      <c r="D168" s="321"/>
      <c r="E168" s="321"/>
      <c r="F168" s="321"/>
      <c r="G168" s="321"/>
      <c r="H168" s="321"/>
      <c r="I168" s="321"/>
      <c r="J168" s="321"/>
      <c r="K168" s="322"/>
      <c r="L168" s="61">
        <v>3509834.08</v>
      </c>
      <c r="M168" s="61"/>
      <c r="N168" s="61"/>
      <c r="O168" s="61">
        <v>3509834.08</v>
      </c>
      <c r="V168" s="172"/>
      <c r="W168" s="159"/>
      <c r="X168" s="158"/>
      <c r="Y168" s="181"/>
    </row>
    <row r="169" spans="1:25" s="3" customFormat="1" ht="18.75" hidden="1" x14ac:dyDescent="0.25">
      <c r="A169" s="320" t="s">
        <v>979</v>
      </c>
      <c r="B169" s="321"/>
      <c r="C169" s="321"/>
      <c r="D169" s="321"/>
      <c r="E169" s="321"/>
      <c r="F169" s="321"/>
      <c r="G169" s="321"/>
      <c r="H169" s="321"/>
      <c r="I169" s="321"/>
      <c r="J169" s="321"/>
      <c r="K169" s="322"/>
      <c r="L169" s="61"/>
      <c r="M169" s="61"/>
      <c r="N169" s="61"/>
      <c r="O169" s="61"/>
      <c r="V169" s="172"/>
      <c r="W169" s="159"/>
      <c r="X169" s="158"/>
      <c r="Y169" s="181"/>
    </row>
    <row r="170" spans="1:25" s="3" customFormat="1" ht="18.75" hidden="1" x14ac:dyDescent="0.25">
      <c r="A170" s="320" t="s">
        <v>5390</v>
      </c>
      <c r="B170" s="321"/>
      <c r="C170" s="321"/>
      <c r="D170" s="321"/>
      <c r="E170" s="321"/>
      <c r="F170" s="321"/>
      <c r="G170" s="321"/>
      <c r="H170" s="321"/>
      <c r="I170" s="321"/>
      <c r="J170" s="321"/>
      <c r="K170" s="322"/>
      <c r="L170" s="61">
        <v>130173.79</v>
      </c>
      <c r="M170" s="61">
        <v>127599.11</v>
      </c>
      <c r="N170" s="61"/>
      <c r="O170" s="61">
        <v>2574.6799999999998</v>
      </c>
      <c r="V170" s="172"/>
      <c r="W170" s="159"/>
      <c r="X170" s="158"/>
      <c r="Y170" s="181"/>
    </row>
    <row r="171" spans="1:25" s="3" customFormat="1" ht="18.75" hidden="1" x14ac:dyDescent="0.25">
      <c r="A171" s="320" t="s">
        <v>5391</v>
      </c>
      <c r="B171" s="321"/>
      <c r="C171" s="321"/>
      <c r="D171" s="321"/>
      <c r="E171" s="321"/>
      <c r="F171" s="321"/>
      <c r="G171" s="321"/>
      <c r="H171" s="321"/>
      <c r="I171" s="321"/>
      <c r="J171" s="321"/>
      <c r="K171" s="322"/>
      <c r="L171" s="61">
        <v>121219.15</v>
      </c>
      <c r="M171" s="61"/>
      <c r="N171" s="61"/>
      <c r="O171" s="61"/>
      <c r="V171" s="172"/>
      <c r="W171" s="159"/>
      <c r="X171" s="158"/>
      <c r="Y171" s="181"/>
    </row>
    <row r="172" spans="1:25" s="3" customFormat="1" ht="18.75" hidden="1" x14ac:dyDescent="0.25">
      <c r="A172" s="320" t="s">
        <v>5392</v>
      </c>
      <c r="B172" s="321"/>
      <c r="C172" s="321"/>
      <c r="D172" s="321"/>
      <c r="E172" s="321"/>
      <c r="F172" s="321"/>
      <c r="G172" s="321"/>
      <c r="H172" s="321"/>
      <c r="I172" s="321"/>
      <c r="J172" s="321"/>
      <c r="K172" s="322"/>
      <c r="L172" s="61">
        <v>67627.53</v>
      </c>
      <c r="M172" s="61"/>
      <c r="N172" s="61"/>
      <c r="O172" s="61"/>
      <c r="V172" s="172"/>
      <c r="W172" s="159"/>
      <c r="X172" s="158"/>
      <c r="Y172" s="181"/>
    </row>
    <row r="173" spans="1:25" s="3" customFormat="1" ht="18.75" hidden="1" x14ac:dyDescent="0.25">
      <c r="A173" s="320" t="s">
        <v>957</v>
      </c>
      <c r="B173" s="321"/>
      <c r="C173" s="321"/>
      <c r="D173" s="321"/>
      <c r="E173" s="321"/>
      <c r="F173" s="321"/>
      <c r="G173" s="321"/>
      <c r="H173" s="321"/>
      <c r="I173" s="321"/>
      <c r="J173" s="321"/>
      <c r="K173" s="322"/>
      <c r="L173" s="61">
        <v>319020.46999999997</v>
      </c>
      <c r="M173" s="61"/>
      <c r="N173" s="61"/>
      <c r="O173" s="61"/>
      <c r="V173" s="172"/>
      <c r="W173" s="159"/>
      <c r="X173" s="158"/>
      <c r="Y173" s="181"/>
    </row>
    <row r="174" spans="1:25" s="3" customFormat="1" ht="18.75" hidden="1" x14ac:dyDescent="0.25">
      <c r="A174" s="320" t="s">
        <v>958</v>
      </c>
      <c r="B174" s="321"/>
      <c r="C174" s="321"/>
      <c r="D174" s="321"/>
      <c r="E174" s="321"/>
      <c r="F174" s="321"/>
      <c r="G174" s="321"/>
      <c r="H174" s="321"/>
      <c r="I174" s="321"/>
      <c r="J174" s="321"/>
      <c r="K174" s="322"/>
      <c r="L174" s="61">
        <v>5776553.9199999999</v>
      </c>
      <c r="M174" s="61"/>
      <c r="N174" s="61"/>
      <c r="O174" s="61"/>
      <c r="V174" s="172"/>
      <c r="W174" s="159"/>
      <c r="X174" s="158"/>
      <c r="Y174" s="181"/>
    </row>
    <row r="175" spans="1:25" s="3" customFormat="1" ht="18.75" hidden="1" x14ac:dyDescent="0.25">
      <c r="A175" s="320" t="s">
        <v>983</v>
      </c>
      <c r="B175" s="321"/>
      <c r="C175" s="321"/>
      <c r="D175" s="321"/>
      <c r="E175" s="321"/>
      <c r="F175" s="321"/>
      <c r="G175" s="321"/>
      <c r="H175" s="321"/>
      <c r="I175" s="321"/>
      <c r="J175" s="321"/>
      <c r="K175" s="322"/>
      <c r="L175" s="61"/>
      <c r="M175" s="61"/>
      <c r="N175" s="61"/>
      <c r="O175" s="61"/>
      <c r="V175" s="172"/>
      <c r="W175" s="159"/>
      <c r="X175" s="158"/>
      <c r="Y175" s="181"/>
    </row>
    <row r="176" spans="1:25" s="3" customFormat="1" ht="18.75" hidden="1" x14ac:dyDescent="0.25">
      <c r="A176" s="320" t="s">
        <v>986</v>
      </c>
      <c r="B176" s="321"/>
      <c r="C176" s="321"/>
      <c r="D176" s="321"/>
      <c r="E176" s="321"/>
      <c r="F176" s="321"/>
      <c r="G176" s="321"/>
      <c r="H176" s="321"/>
      <c r="I176" s="321"/>
      <c r="J176" s="321"/>
      <c r="K176" s="322"/>
      <c r="L176" s="61"/>
      <c r="M176" s="61"/>
      <c r="N176" s="61"/>
      <c r="O176" s="61"/>
      <c r="V176" s="172"/>
      <c r="W176" s="159"/>
      <c r="X176" s="158"/>
      <c r="Y176" s="181"/>
    </row>
    <row r="177" spans="1:25" s="3" customFormat="1" ht="18.75" hidden="1" x14ac:dyDescent="0.25">
      <c r="A177" s="320" t="s">
        <v>5393</v>
      </c>
      <c r="B177" s="321"/>
      <c r="C177" s="321"/>
      <c r="D177" s="321"/>
      <c r="E177" s="321"/>
      <c r="F177" s="321"/>
      <c r="G177" s="321"/>
      <c r="H177" s="321"/>
      <c r="I177" s="321"/>
      <c r="J177" s="321"/>
      <c r="K177" s="322"/>
      <c r="L177" s="61">
        <v>103257.64</v>
      </c>
      <c r="M177" s="61"/>
      <c r="N177" s="61"/>
      <c r="O177" s="61"/>
      <c r="V177" s="172"/>
      <c r="W177" s="159"/>
      <c r="X177" s="158"/>
      <c r="Y177" s="181"/>
    </row>
    <row r="178" spans="1:25" s="3" customFormat="1" ht="18.75" hidden="1" x14ac:dyDescent="0.25">
      <c r="A178" s="320" t="s">
        <v>958</v>
      </c>
      <c r="B178" s="321"/>
      <c r="C178" s="321"/>
      <c r="D178" s="321"/>
      <c r="E178" s="321"/>
      <c r="F178" s="321"/>
      <c r="G178" s="321"/>
      <c r="H178" s="321"/>
      <c r="I178" s="321"/>
      <c r="J178" s="321"/>
      <c r="K178" s="322"/>
      <c r="L178" s="61">
        <v>103257.64</v>
      </c>
      <c r="M178" s="61"/>
      <c r="N178" s="61"/>
      <c r="O178" s="61"/>
      <c r="V178" s="172"/>
      <c r="W178" s="159"/>
      <c r="X178" s="158"/>
      <c r="Y178" s="181"/>
    </row>
    <row r="179" spans="1:25" s="3" customFormat="1" ht="18.75" hidden="1" x14ac:dyDescent="0.25">
      <c r="A179" s="320" t="s">
        <v>988</v>
      </c>
      <c r="B179" s="321"/>
      <c r="C179" s="321"/>
      <c r="D179" s="321"/>
      <c r="E179" s="321"/>
      <c r="F179" s="321"/>
      <c r="G179" s="321"/>
      <c r="H179" s="321"/>
      <c r="I179" s="321"/>
      <c r="J179" s="321"/>
      <c r="K179" s="322"/>
      <c r="L179" s="61">
        <v>6083366.4900000002</v>
      </c>
      <c r="M179" s="61"/>
      <c r="N179" s="61"/>
      <c r="O179" s="61"/>
      <c r="V179" s="172"/>
      <c r="W179" s="159"/>
      <c r="X179" s="158"/>
      <c r="Y179" s="181"/>
    </row>
    <row r="180" spans="1:25" s="3" customFormat="1" ht="18.75" hidden="1" x14ac:dyDescent="0.25">
      <c r="A180" s="320" t="s">
        <v>989</v>
      </c>
      <c r="B180" s="321"/>
      <c r="C180" s="321"/>
      <c r="D180" s="321"/>
      <c r="E180" s="321"/>
      <c r="F180" s="321"/>
      <c r="G180" s="321"/>
      <c r="H180" s="321"/>
      <c r="I180" s="321"/>
      <c r="J180" s="321"/>
      <c r="K180" s="322"/>
      <c r="L180" s="61"/>
      <c r="M180" s="61"/>
      <c r="N180" s="61"/>
      <c r="O180" s="61"/>
      <c r="V180" s="172"/>
      <c r="W180" s="159"/>
      <c r="X180" s="158"/>
      <c r="Y180" s="181"/>
    </row>
    <row r="181" spans="1:25" s="3" customFormat="1" ht="18.75" hidden="1" x14ac:dyDescent="0.25">
      <c r="A181" s="320" t="s">
        <v>1024</v>
      </c>
      <c r="B181" s="321"/>
      <c r="C181" s="321"/>
      <c r="D181" s="321"/>
      <c r="E181" s="321"/>
      <c r="F181" s="321"/>
      <c r="G181" s="321"/>
      <c r="H181" s="321"/>
      <c r="I181" s="321"/>
      <c r="J181" s="321"/>
      <c r="K181" s="322"/>
      <c r="L181" s="61">
        <v>899574.48</v>
      </c>
      <c r="M181" s="61"/>
      <c r="N181" s="61"/>
      <c r="O181" s="61"/>
      <c r="V181" s="172"/>
      <c r="W181" s="159"/>
      <c r="X181" s="158"/>
      <c r="Y181" s="181"/>
    </row>
    <row r="182" spans="1:25" s="3" customFormat="1" ht="18.75" hidden="1" x14ac:dyDescent="0.25">
      <c r="A182" s="320" t="s">
        <v>990</v>
      </c>
      <c r="B182" s="321"/>
      <c r="C182" s="321"/>
      <c r="D182" s="321"/>
      <c r="E182" s="321"/>
      <c r="F182" s="321"/>
      <c r="G182" s="321"/>
      <c r="H182" s="321"/>
      <c r="I182" s="321"/>
      <c r="J182" s="321"/>
      <c r="K182" s="322"/>
      <c r="L182" s="61">
        <v>3584819.91</v>
      </c>
      <c r="M182" s="61"/>
      <c r="N182" s="61"/>
      <c r="O182" s="61"/>
      <c r="V182" s="172"/>
      <c r="W182" s="159"/>
      <c r="X182" s="158"/>
      <c r="Y182" s="181"/>
    </row>
    <row r="183" spans="1:25" s="3" customFormat="1" ht="18.75" hidden="1" x14ac:dyDescent="0.25">
      <c r="A183" s="320" t="s">
        <v>991</v>
      </c>
      <c r="B183" s="321"/>
      <c r="C183" s="321"/>
      <c r="D183" s="321"/>
      <c r="E183" s="321"/>
      <c r="F183" s="321"/>
      <c r="G183" s="321"/>
      <c r="H183" s="321"/>
      <c r="I183" s="321"/>
      <c r="J183" s="321"/>
      <c r="K183" s="322"/>
      <c r="L183" s="61">
        <v>117380.99</v>
      </c>
      <c r="M183" s="61"/>
      <c r="N183" s="61"/>
      <c r="O183" s="61"/>
      <c r="V183" s="172"/>
      <c r="W183" s="159"/>
      <c r="X183" s="158"/>
      <c r="Y183" s="181"/>
    </row>
    <row r="184" spans="1:25" s="3" customFormat="1" ht="18.75" hidden="1" x14ac:dyDescent="0.25">
      <c r="A184" s="320" t="s">
        <v>1025</v>
      </c>
      <c r="B184" s="321"/>
      <c r="C184" s="321"/>
      <c r="D184" s="321"/>
      <c r="E184" s="321"/>
      <c r="F184" s="321"/>
      <c r="G184" s="321"/>
      <c r="H184" s="321"/>
      <c r="I184" s="321"/>
      <c r="J184" s="321"/>
      <c r="K184" s="322"/>
      <c r="L184" s="146">
        <v>27969.54</v>
      </c>
      <c r="M184" s="61"/>
      <c r="N184" s="61"/>
      <c r="O184" s="61"/>
      <c r="V184" s="172"/>
      <c r="W184" s="159"/>
      <c r="X184" s="158"/>
      <c r="Y184" s="181"/>
    </row>
    <row r="185" spans="1:25" s="3" customFormat="1" ht="18.75" hidden="1" x14ac:dyDescent="0.25">
      <c r="A185" s="320" t="s">
        <v>993</v>
      </c>
      <c r="B185" s="321"/>
      <c r="C185" s="321"/>
      <c r="D185" s="321"/>
      <c r="E185" s="321"/>
      <c r="F185" s="321"/>
      <c r="G185" s="321"/>
      <c r="H185" s="321"/>
      <c r="I185" s="321"/>
      <c r="J185" s="321"/>
      <c r="K185" s="322"/>
      <c r="L185" s="61">
        <v>103257.64</v>
      </c>
      <c r="M185" s="61"/>
      <c r="N185" s="61"/>
      <c r="O185" s="61"/>
      <c r="V185" s="172"/>
      <c r="W185" s="159"/>
      <c r="X185" s="158"/>
      <c r="Y185" s="181"/>
    </row>
    <row r="186" spans="1:25" s="3" customFormat="1" ht="18.75" hidden="1" x14ac:dyDescent="0.25">
      <c r="A186" s="320" t="s">
        <v>994</v>
      </c>
      <c r="B186" s="321"/>
      <c r="C186" s="321"/>
      <c r="D186" s="321"/>
      <c r="E186" s="321"/>
      <c r="F186" s="321"/>
      <c r="G186" s="321"/>
      <c r="H186" s="321"/>
      <c r="I186" s="321"/>
      <c r="J186" s="321"/>
      <c r="K186" s="322"/>
      <c r="L186" s="61">
        <v>893983.82</v>
      </c>
      <c r="M186" s="61"/>
      <c r="N186" s="61"/>
      <c r="O186" s="61"/>
      <c r="V186" s="172"/>
      <c r="W186" s="159"/>
      <c r="X186" s="158"/>
      <c r="Y186" s="181"/>
    </row>
    <row r="187" spans="1:25" s="3" customFormat="1" ht="18.75" hidden="1" x14ac:dyDescent="0.25">
      <c r="A187" s="320" t="s">
        <v>995</v>
      </c>
      <c r="B187" s="321"/>
      <c r="C187" s="321"/>
      <c r="D187" s="321"/>
      <c r="E187" s="321"/>
      <c r="F187" s="321"/>
      <c r="G187" s="321"/>
      <c r="H187" s="321"/>
      <c r="I187" s="321"/>
      <c r="J187" s="321"/>
      <c r="K187" s="322"/>
      <c r="L187" s="61">
        <v>484349.65</v>
      </c>
      <c r="M187" s="61"/>
      <c r="N187" s="61"/>
      <c r="O187" s="61"/>
      <c r="V187" s="172"/>
      <c r="W187" s="159"/>
      <c r="X187" s="158"/>
      <c r="Y187" s="181"/>
    </row>
    <row r="188" spans="1:25" s="3" customFormat="1" ht="18.75" hidden="1" x14ac:dyDescent="0.25">
      <c r="A188" s="320" t="s">
        <v>996</v>
      </c>
      <c r="B188" s="321"/>
      <c r="C188" s="321"/>
      <c r="D188" s="321"/>
      <c r="E188" s="321"/>
      <c r="F188" s="321"/>
      <c r="G188" s="321"/>
      <c r="H188" s="321"/>
      <c r="I188" s="321"/>
      <c r="J188" s="321"/>
      <c r="K188" s="322"/>
      <c r="L188" s="61">
        <v>5980108.8499999996</v>
      </c>
      <c r="M188" s="61"/>
      <c r="N188" s="61"/>
      <c r="O188" s="61"/>
      <c r="P188" s="147">
        <f>L179-L188</f>
        <v>103257.6400000006</v>
      </c>
      <c r="V188" s="172"/>
      <c r="W188" s="159"/>
      <c r="X188" s="158"/>
      <c r="Y188" s="181"/>
    </row>
    <row r="189" spans="1:25" s="3" customFormat="1" ht="18.75" hidden="1" x14ac:dyDescent="0.25">
      <c r="A189" s="320" t="s">
        <v>997</v>
      </c>
      <c r="B189" s="321"/>
      <c r="C189" s="321"/>
      <c r="D189" s="321"/>
      <c r="E189" s="321"/>
      <c r="F189" s="321"/>
      <c r="G189" s="321"/>
      <c r="H189" s="321"/>
      <c r="I189" s="321"/>
      <c r="J189" s="321"/>
      <c r="K189" s="322"/>
      <c r="L189" s="61">
        <v>310965.65999999997</v>
      </c>
      <c r="M189" s="61"/>
      <c r="N189" s="61"/>
      <c r="O189" s="61"/>
      <c r="V189" s="172"/>
      <c r="W189" s="159"/>
      <c r="X189" s="158"/>
      <c r="Y189" s="181"/>
    </row>
    <row r="190" spans="1:25" s="3" customFormat="1" ht="18.75" hidden="1" x14ac:dyDescent="0.25">
      <c r="A190" s="317" t="s">
        <v>988</v>
      </c>
      <c r="B190" s="318"/>
      <c r="C190" s="318"/>
      <c r="D190" s="318"/>
      <c r="E190" s="318"/>
      <c r="F190" s="318"/>
      <c r="G190" s="318"/>
      <c r="H190" s="318"/>
      <c r="I190" s="318"/>
      <c r="J190" s="318"/>
      <c r="K190" s="319"/>
      <c r="L190" s="39">
        <v>6291074.5099999998</v>
      </c>
      <c r="M190" s="39"/>
      <c r="N190" s="39"/>
      <c r="O190" s="39"/>
      <c r="V190" s="172"/>
      <c r="W190" s="159"/>
      <c r="X190" s="158"/>
      <c r="Y190" s="181"/>
    </row>
    <row r="191" spans="1:25" s="3" customFormat="1" ht="18.75" hidden="1" x14ac:dyDescent="0.25">
      <c r="A191" s="320" t="s">
        <v>998</v>
      </c>
      <c r="B191" s="321"/>
      <c r="C191" s="321"/>
      <c r="D191" s="321"/>
      <c r="E191" s="321"/>
      <c r="F191" s="321"/>
      <c r="G191" s="321"/>
      <c r="H191" s="321"/>
      <c r="I191" s="321"/>
      <c r="J191" s="321"/>
      <c r="K191" s="322"/>
      <c r="L191" s="61">
        <v>132112.56</v>
      </c>
      <c r="M191" s="61"/>
      <c r="N191" s="61"/>
      <c r="O191" s="61"/>
      <c r="V191" s="172"/>
      <c r="W191" s="159"/>
      <c r="X191" s="158"/>
      <c r="Y191" s="181"/>
    </row>
    <row r="192" spans="1:25" s="3" customFormat="1" ht="18.75" hidden="1" x14ac:dyDescent="0.25">
      <c r="A192" s="320" t="s">
        <v>999</v>
      </c>
      <c r="B192" s="321"/>
      <c r="C192" s="321"/>
      <c r="D192" s="321"/>
      <c r="E192" s="321"/>
      <c r="F192" s="321"/>
      <c r="G192" s="321"/>
      <c r="H192" s="321"/>
      <c r="I192" s="321"/>
      <c r="J192" s="321"/>
      <c r="K192" s="322"/>
      <c r="L192" s="61">
        <v>220187.61</v>
      </c>
      <c r="M192" s="61"/>
      <c r="N192" s="61"/>
      <c r="O192" s="61"/>
      <c r="V192" s="172"/>
      <c r="W192" s="159"/>
      <c r="X192" s="158"/>
      <c r="Y192" s="181"/>
    </row>
    <row r="193" spans="1:40" s="3" customFormat="1" ht="18.75" hidden="1" x14ac:dyDescent="0.25">
      <c r="A193" s="320" t="s">
        <v>1000</v>
      </c>
      <c r="B193" s="321"/>
      <c r="C193" s="321"/>
      <c r="D193" s="321"/>
      <c r="E193" s="321"/>
      <c r="F193" s="321"/>
      <c r="G193" s="321"/>
      <c r="H193" s="321"/>
      <c r="I193" s="321"/>
      <c r="J193" s="321"/>
      <c r="K193" s="322"/>
      <c r="L193" s="61">
        <v>157276.85999999999</v>
      </c>
      <c r="M193" s="61"/>
      <c r="N193" s="61"/>
      <c r="O193" s="61"/>
      <c r="V193" s="172"/>
      <c r="W193" s="159"/>
      <c r="X193" s="158"/>
      <c r="Y193" s="181"/>
    </row>
    <row r="194" spans="1:40" s="3" customFormat="1" ht="18.75" hidden="1" x14ac:dyDescent="0.25">
      <c r="A194" s="320" t="s">
        <v>1001</v>
      </c>
      <c r="B194" s="321"/>
      <c r="C194" s="321"/>
      <c r="D194" s="321"/>
      <c r="E194" s="321"/>
      <c r="F194" s="321"/>
      <c r="G194" s="321"/>
      <c r="H194" s="321"/>
      <c r="I194" s="321"/>
      <c r="J194" s="321"/>
      <c r="K194" s="322"/>
      <c r="L194" s="61">
        <v>125821.49</v>
      </c>
      <c r="M194" s="61"/>
      <c r="N194" s="61"/>
      <c r="O194" s="61"/>
      <c r="V194" s="172"/>
      <c r="W194" s="159"/>
      <c r="X194" s="158"/>
      <c r="Y194" s="181"/>
    </row>
    <row r="195" spans="1:40" s="3" customFormat="1" ht="18.75" hidden="1" x14ac:dyDescent="0.25">
      <c r="A195" s="317" t="s">
        <v>988</v>
      </c>
      <c r="B195" s="318"/>
      <c r="C195" s="318"/>
      <c r="D195" s="318"/>
      <c r="E195" s="318"/>
      <c r="F195" s="318"/>
      <c r="G195" s="318"/>
      <c r="H195" s="318"/>
      <c r="I195" s="318"/>
      <c r="J195" s="318"/>
      <c r="K195" s="319"/>
      <c r="L195" s="39">
        <v>6926473.0300000003</v>
      </c>
      <c r="M195" s="39"/>
      <c r="N195" s="39"/>
      <c r="O195" s="39"/>
      <c r="V195" s="172"/>
      <c r="W195" s="159"/>
      <c r="X195" s="158"/>
      <c r="Y195" s="181"/>
    </row>
    <row r="196" spans="1:40" s="3" customFormat="1" ht="18.75" hidden="1" x14ac:dyDescent="0.25">
      <c r="A196" s="320" t="s">
        <v>5394</v>
      </c>
      <c r="B196" s="321"/>
      <c r="C196" s="321"/>
      <c r="D196" s="321"/>
      <c r="E196" s="321"/>
      <c r="F196" s="321"/>
      <c r="G196" s="321"/>
      <c r="H196" s="321"/>
      <c r="I196" s="321"/>
      <c r="J196" s="321"/>
      <c r="K196" s="322"/>
      <c r="L196" s="61">
        <v>7029730.6699999999</v>
      </c>
      <c r="M196" s="61"/>
      <c r="N196" s="61"/>
      <c r="O196" s="61"/>
      <c r="V196" s="172"/>
      <c r="W196" s="159"/>
      <c r="X196" s="158"/>
      <c r="Y196" s="181"/>
    </row>
    <row r="197" spans="1:40" s="3" customFormat="1" ht="18.75" hidden="1" x14ac:dyDescent="0.25">
      <c r="A197" s="320" t="s">
        <v>1003</v>
      </c>
      <c r="B197" s="321"/>
      <c r="C197" s="321"/>
      <c r="D197" s="321"/>
      <c r="E197" s="321"/>
      <c r="F197" s="321"/>
      <c r="G197" s="321"/>
      <c r="H197" s="321"/>
      <c r="I197" s="321"/>
      <c r="J197" s="321"/>
      <c r="K197" s="322"/>
      <c r="L197" s="61">
        <v>210891.92</v>
      </c>
      <c r="M197" s="61"/>
      <c r="N197" s="61"/>
      <c r="O197" s="61"/>
      <c r="V197" s="172"/>
      <c r="W197" s="159"/>
      <c r="X197" s="158"/>
      <c r="Y197" s="181"/>
    </row>
    <row r="198" spans="1:40" s="116" customFormat="1" ht="18.75" hidden="1" x14ac:dyDescent="0.25">
      <c r="A198" s="324" t="s">
        <v>5479</v>
      </c>
      <c r="B198" s="325"/>
      <c r="C198" s="325"/>
      <c r="D198" s="325"/>
      <c r="E198" s="325"/>
      <c r="F198" s="325"/>
      <c r="G198" s="325"/>
      <c r="H198" s="325"/>
      <c r="I198" s="325"/>
      <c r="J198" s="325"/>
      <c r="K198" s="326"/>
      <c r="L198" s="117">
        <f>L196+L197</f>
        <v>7240622.5899999999</v>
      </c>
      <c r="M198" s="117"/>
      <c r="N198" s="117"/>
      <c r="O198" s="117"/>
      <c r="P198" s="65"/>
      <c r="Q198" s="65"/>
      <c r="R198" s="65"/>
      <c r="S198" s="65"/>
      <c r="T198" s="65"/>
      <c r="V198" s="174"/>
      <c r="W198" s="161"/>
      <c r="X198" s="160"/>
      <c r="Y198" s="183"/>
    </row>
    <row r="199" spans="1:40" s="121" customFormat="1" ht="15" hidden="1" customHeight="1" x14ac:dyDescent="0.25">
      <c r="A199" s="327" t="s">
        <v>5480</v>
      </c>
      <c r="B199" s="328"/>
      <c r="C199" s="328"/>
      <c r="D199" s="328"/>
      <c r="E199" s="328"/>
      <c r="F199" s="328"/>
      <c r="G199" s="328"/>
      <c r="H199" s="328"/>
      <c r="I199" s="328"/>
      <c r="J199" s="328"/>
      <c r="K199" s="329"/>
      <c r="L199" s="118">
        <f>L182*1.052*1.021*1.035*1.025*1.02*1.03</f>
        <v>4291513.0403756108</v>
      </c>
      <c r="M199" s="119"/>
      <c r="N199" s="120"/>
      <c r="O199" s="120"/>
      <c r="P199" s="65"/>
      <c r="Q199" s="65"/>
      <c r="R199" s="65"/>
      <c r="S199" s="65"/>
      <c r="T199" s="65"/>
      <c r="V199" s="175"/>
      <c r="W199" s="163"/>
      <c r="X199" s="162"/>
      <c r="Y199" s="184"/>
      <c r="AD199" s="122"/>
      <c r="AF199" s="122"/>
      <c r="AH199" s="123"/>
      <c r="AI199" s="124"/>
      <c r="AJ199" s="124"/>
      <c r="AK199" s="124"/>
      <c r="AL199" s="124"/>
      <c r="AM199" s="124"/>
      <c r="AN199" s="124"/>
    </row>
    <row r="200" spans="1:40" s="121" customFormat="1" ht="15" hidden="1" customHeight="1" x14ac:dyDescent="0.25">
      <c r="A200" s="327" t="s">
        <v>5486</v>
      </c>
      <c r="B200" s="328"/>
      <c r="C200" s="328"/>
      <c r="D200" s="328"/>
      <c r="E200" s="328"/>
      <c r="F200" s="328"/>
      <c r="G200" s="328"/>
      <c r="H200" s="328"/>
      <c r="I200" s="328"/>
      <c r="J200" s="328"/>
      <c r="K200" s="329"/>
      <c r="L200" s="118">
        <f>L185*1.03</f>
        <v>106355.3692</v>
      </c>
      <c r="M200" s="119"/>
      <c r="N200" s="120"/>
      <c r="O200" s="120"/>
      <c r="P200" s="65"/>
      <c r="Q200" s="65"/>
      <c r="R200" s="65"/>
      <c r="S200" s="65"/>
      <c r="T200" s="65"/>
      <c r="V200" s="175"/>
      <c r="W200" s="163"/>
      <c r="X200" s="162"/>
      <c r="Y200" s="184"/>
      <c r="AD200" s="122"/>
      <c r="AF200" s="122"/>
      <c r="AH200" s="123"/>
      <c r="AI200" s="124"/>
      <c r="AJ200" s="124"/>
      <c r="AK200" s="124"/>
      <c r="AL200" s="124"/>
      <c r="AM200" s="124"/>
      <c r="AN200" s="124"/>
    </row>
    <row r="201" spans="1:40" s="121" customFormat="1" ht="15" hidden="1" customHeight="1" x14ac:dyDescent="0.25">
      <c r="A201" s="327" t="s">
        <v>5481</v>
      </c>
      <c r="B201" s="328"/>
      <c r="C201" s="328"/>
      <c r="D201" s="328"/>
      <c r="E201" s="328"/>
      <c r="F201" s="328"/>
      <c r="G201" s="328"/>
      <c r="H201" s="328"/>
      <c r="I201" s="328"/>
      <c r="J201" s="328"/>
      <c r="K201" s="329"/>
      <c r="L201" s="118">
        <f>L198-L199-L200</f>
        <v>2842754.180424389</v>
      </c>
      <c r="M201" s="119"/>
      <c r="N201" s="120"/>
      <c r="O201" s="120"/>
      <c r="P201" s="65"/>
      <c r="Q201" s="65"/>
      <c r="R201" s="65"/>
      <c r="S201" s="65"/>
      <c r="T201" s="65"/>
      <c r="V201" s="175"/>
      <c r="W201" s="163"/>
      <c r="X201" s="162"/>
      <c r="Y201" s="184"/>
      <c r="AD201" s="122"/>
      <c r="AF201" s="122"/>
      <c r="AH201" s="123"/>
      <c r="AI201" s="124"/>
      <c r="AJ201" s="124"/>
      <c r="AK201" s="124"/>
      <c r="AL201" s="124"/>
      <c r="AM201" s="124"/>
      <c r="AN201" s="124"/>
    </row>
    <row r="202" spans="1:40" s="65" customFormat="1" ht="15" hidden="1" customHeight="1" x14ac:dyDescent="0.25">
      <c r="A202" s="330" t="s">
        <v>5482</v>
      </c>
      <c r="B202" s="331"/>
      <c r="C202" s="331"/>
      <c r="D202" s="331"/>
      <c r="E202" s="331"/>
      <c r="F202" s="331"/>
      <c r="G202" s="331"/>
      <c r="H202" s="331"/>
      <c r="I202" s="331"/>
      <c r="J202" s="331"/>
      <c r="K202" s="332"/>
      <c r="L202" s="145">
        <v>1</v>
      </c>
      <c r="M202" s="89"/>
      <c r="N202" s="126"/>
      <c r="O202" s="89"/>
      <c r="V202" s="176"/>
      <c r="W202" s="165"/>
      <c r="X202" s="164"/>
      <c r="Y202" s="185"/>
      <c r="AD202" s="95"/>
      <c r="AE202" s="101"/>
      <c r="AF202" s="95"/>
      <c r="AH202" s="127"/>
    </row>
    <row r="203" spans="1:40" s="65" customFormat="1" ht="28.5" hidden="1" customHeight="1" x14ac:dyDescent="0.25">
      <c r="A203" s="330" t="s">
        <v>5483</v>
      </c>
      <c r="B203" s="331"/>
      <c r="C203" s="331"/>
      <c r="D203" s="331"/>
      <c r="E203" s="331"/>
      <c r="F203" s="331"/>
      <c r="G203" s="331"/>
      <c r="H203" s="331"/>
      <c r="I203" s="331"/>
      <c r="J203" s="331"/>
      <c r="K203" s="332"/>
      <c r="L203" s="128">
        <f>L199+L200+L201*L202</f>
        <v>7240622.5899999999</v>
      </c>
      <c r="M203" s="129"/>
      <c r="N203" s="98"/>
      <c r="O203" s="98"/>
      <c r="V203" s="176"/>
      <c r="W203" s="165"/>
      <c r="X203" s="164"/>
      <c r="Y203" s="185"/>
      <c r="AD203" s="95"/>
      <c r="AF203" s="95"/>
      <c r="AH203" s="130"/>
    </row>
    <row r="204" spans="1:40" s="65" customFormat="1" ht="15" hidden="1" customHeight="1" x14ac:dyDescent="0.25">
      <c r="A204" s="333" t="s">
        <v>1005</v>
      </c>
      <c r="B204" s="334"/>
      <c r="C204" s="334"/>
      <c r="D204" s="334"/>
      <c r="E204" s="334"/>
      <c r="F204" s="334"/>
      <c r="G204" s="334"/>
      <c r="H204" s="334"/>
      <c r="I204" s="334"/>
      <c r="J204" s="334"/>
      <c r="K204" s="335"/>
      <c r="L204" s="131">
        <f>L203*0.2</f>
        <v>1448124.5180000002</v>
      </c>
      <c r="M204" s="89"/>
      <c r="N204" s="89"/>
      <c r="O204" s="89"/>
      <c r="V204" s="176"/>
      <c r="W204" s="165"/>
      <c r="X204" s="164"/>
      <c r="Y204" s="185"/>
      <c r="AD204" s="95"/>
      <c r="AE204" s="101"/>
      <c r="AF204" s="95"/>
    </row>
    <row r="205" spans="1:40" s="65" customFormat="1" ht="15" hidden="1" customHeight="1" x14ac:dyDescent="0.25">
      <c r="A205" s="330" t="s">
        <v>1006</v>
      </c>
      <c r="B205" s="331"/>
      <c r="C205" s="331"/>
      <c r="D205" s="331"/>
      <c r="E205" s="331"/>
      <c r="F205" s="331"/>
      <c r="G205" s="331"/>
      <c r="H205" s="331"/>
      <c r="I205" s="331"/>
      <c r="J205" s="331"/>
      <c r="K205" s="332"/>
      <c r="L205" s="132">
        <f>L203+L204</f>
        <v>8688747.1079999991</v>
      </c>
      <c r="M205" s="98"/>
      <c r="N205" s="98"/>
      <c r="O205" s="98"/>
      <c r="V205" s="176"/>
      <c r="W205" s="165"/>
      <c r="X205" s="164"/>
      <c r="Y205" s="185"/>
      <c r="AD205" s="95"/>
      <c r="AF205" s="95"/>
      <c r="AG205" s="95"/>
      <c r="AJ205" s="127"/>
    </row>
    <row r="206" spans="1:40" s="16" customFormat="1" ht="12.75" customHeight="1" x14ac:dyDescent="0.2">
      <c r="A206" s="323"/>
      <c r="B206" s="323"/>
      <c r="C206" s="323"/>
      <c r="D206" s="323"/>
      <c r="E206" s="323"/>
      <c r="F206" s="323"/>
      <c r="G206" s="323"/>
      <c r="H206" s="323"/>
      <c r="I206" s="323"/>
      <c r="J206" s="323"/>
      <c r="K206" s="323"/>
      <c r="L206" s="323"/>
      <c r="M206" s="323"/>
      <c r="N206" s="323"/>
      <c r="O206" s="323"/>
      <c r="P206" s="62"/>
      <c r="Q206" s="62"/>
      <c r="R206" s="62"/>
      <c r="S206" s="25"/>
      <c r="V206" s="177"/>
      <c r="W206" s="167"/>
      <c r="X206" s="166"/>
      <c r="Y206" s="186"/>
    </row>
    <row r="207" spans="1:40" s="135" customFormat="1" ht="12.75" customHeight="1" x14ac:dyDescent="0.2">
      <c r="A207" s="287" t="s">
        <v>5484</v>
      </c>
      <c r="B207" s="287"/>
      <c r="C207" s="287"/>
      <c r="D207" s="287"/>
      <c r="E207" s="287"/>
      <c r="F207" s="287"/>
      <c r="G207" s="287"/>
      <c r="H207" s="287"/>
      <c r="I207" s="287"/>
      <c r="J207" s="287"/>
      <c r="K207" s="287"/>
      <c r="L207" s="287"/>
      <c r="M207" s="287"/>
      <c r="N207" s="287"/>
      <c r="O207" s="287"/>
      <c r="P207" s="133"/>
      <c r="Q207" s="133"/>
      <c r="R207" s="133"/>
      <c r="S207" s="134"/>
      <c r="V207" s="178"/>
      <c r="W207" s="169"/>
      <c r="X207" s="168"/>
      <c r="Y207" s="187"/>
    </row>
    <row r="208" spans="1:40" s="135" customFormat="1" ht="12.75" customHeight="1" x14ac:dyDescent="0.2">
      <c r="A208" s="288" t="s">
        <v>1007</v>
      </c>
      <c r="B208" s="288"/>
      <c r="C208" s="288"/>
      <c r="D208" s="288"/>
      <c r="E208" s="288"/>
      <c r="F208" s="288"/>
      <c r="G208" s="288"/>
      <c r="H208" s="288"/>
      <c r="I208" s="288"/>
      <c r="J208" s="288"/>
      <c r="K208" s="288"/>
      <c r="L208" s="288"/>
      <c r="M208" s="288"/>
      <c r="N208" s="288"/>
      <c r="O208" s="288"/>
      <c r="P208" s="136"/>
      <c r="Q208" s="136"/>
      <c r="R208" s="136"/>
      <c r="S208" s="134"/>
      <c r="V208" s="178"/>
      <c r="W208" s="169"/>
      <c r="X208" s="168"/>
      <c r="Y208" s="187"/>
    </row>
    <row r="209" spans="1:25" s="135" customFormat="1" ht="13.5" customHeight="1" x14ac:dyDescent="0.25">
      <c r="A209" s="137"/>
      <c r="B209" s="137"/>
      <c r="C209" s="137"/>
      <c r="D209" s="137"/>
      <c r="E209" s="137"/>
      <c r="F209" s="209"/>
      <c r="G209" s="137"/>
      <c r="H209" s="138"/>
      <c r="I209" s="139"/>
      <c r="J209" s="139"/>
      <c r="K209" s="139"/>
      <c r="L209" s="139"/>
      <c r="M209" s="137"/>
      <c r="N209" s="137"/>
      <c r="O209" s="137"/>
      <c r="P209" s="116"/>
      <c r="Q209" s="116"/>
      <c r="R209" s="116"/>
      <c r="S209" s="134"/>
      <c r="V209" s="178"/>
      <c r="W209" s="169"/>
      <c r="X209" s="168"/>
      <c r="Y209" s="187"/>
    </row>
    <row r="210" spans="1:25" s="135" customFormat="1" ht="12.75" customHeight="1" x14ac:dyDescent="0.2">
      <c r="A210" s="287" t="s">
        <v>5485</v>
      </c>
      <c r="B210" s="287"/>
      <c r="C210" s="287"/>
      <c r="D210" s="287"/>
      <c r="E210" s="287"/>
      <c r="F210" s="287"/>
      <c r="G210" s="287"/>
      <c r="H210" s="287"/>
      <c r="I210" s="287"/>
      <c r="J210" s="287"/>
      <c r="K210" s="287"/>
      <c r="L210" s="287"/>
      <c r="M210" s="287"/>
      <c r="N210" s="287"/>
      <c r="O210" s="287"/>
      <c r="P210" s="133"/>
      <c r="Q210" s="133"/>
      <c r="R210" s="133"/>
      <c r="S210" s="134"/>
      <c r="V210" s="178"/>
      <c r="W210" s="169"/>
      <c r="X210" s="168"/>
      <c r="Y210" s="187"/>
    </row>
    <row r="211" spans="1:25" s="135" customFormat="1" ht="12.75" customHeight="1" x14ac:dyDescent="0.2">
      <c r="A211" s="288" t="s">
        <v>1007</v>
      </c>
      <c r="B211" s="288"/>
      <c r="C211" s="288"/>
      <c r="D211" s="288"/>
      <c r="E211" s="288"/>
      <c r="F211" s="288"/>
      <c r="G211" s="288"/>
      <c r="H211" s="288"/>
      <c r="I211" s="288"/>
      <c r="J211" s="288"/>
      <c r="K211" s="288"/>
      <c r="L211" s="288"/>
      <c r="M211" s="288"/>
      <c r="N211" s="288"/>
      <c r="O211" s="288"/>
      <c r="P211" s="136"/>
      <c r="Q211" s="136"/>
      <c r="R211" s="136"/>
      <c r="S211" s="134"/>
      <c r="V211" s="178"/>
      <c r="W211" s="169"/>
      <c r="X211" s="168"/>
      <c r="Y211" s="187"/>
    </row>
    <row r="212" spans="1:25" s="135" customFormat="1" ht="13.5" customHeight="1" x14ac:dyDescent="0.25">
      <c r="A212" s="137"/>
      <c r="B212" s="137"/>
      <c r="C212" s="137"/>
      <c r="D212" s="137"/>
      <c r="E212" s="137"/>
      <c r="F212" s="209"/>
      <c r="G212" s="137"/>
      <c r="H212" s="138"/>
      <c r="I212" s="139"/>
      <c r="J212" s="139"/>
      <c r="K212" s="139"/>
      <c r="L212" s="139"/>
      <c r="M212" s="137"/>
      <c r="N212" s="137"/>
      <c r="O212" s="137"/>
      <c r="P212" s="116"/>
      <c r="Q212" s="116"/>
      <c r="R212" s="116"/>
      <c r="S212" s="134"/>
      <c r="V212" s="178"/>
      <c r="W212" s="169"/>
      <c r="X212" s="168"/>
      <c r="Y212" s="187"/>
    </row>
  </sheetData>
  <autoFilter ref="A28:AN205" xr:uid="{00000000-0001-0000-1700-000000000000}">
    <filterColumn colId="2" showButton="0"/>
    <filterColumn colId="3" showButton="0"/>
    <filterColumn colId="6">
      <colorFilter dxfId="0"/>
    </filterColumn>
  </autoFilter>
  <mergeCells count="152">
    <mergeCell ref="A207:O207"/>
    <mergeCell ref="A208:O208"/>
    <mergeCell ref="A210:O210"/>
    <mergeCell ref="A211:O211"/>
    <mergeCell ref="A201:K201"/>
    <mergeCell ref="A202:K202"/>
    <mergeCell ref="A203:K203"/>
    <mergeCell ref="A204:K204"/>
    <mergeCell ref="A205:K205"/>
    <mergeCell ref="A206:O206"/>
    <mergeCell ref="A195:K195"/>
    <mergeCell ref="A196:K196"/>
    <mergeCell ref="A197:K197"/>
    <mergeCell ref="A198:K198"/>
    <mergeCell ref="A199:K199"/>
    <mergeCell ref="A200:K200"/>
    <mergeCell ref="A189:K189"/>
    <mergeCell ref="A190:K190"/>
    <mergeCell ref="A191:K191"/>
    <mergeCell ref="A192:K192"/>
    <mergeCell ref="A193:K193"/>
    <mergeCell ref="A194:K194"/>
    <mergeCell ref="A183:K183"/>
    <mergeCell ref="A184:K184"/>
    <mergeCell ref="A185:K185"/>
    <mergeCell ref="A186:K186"/>
    <mergeCell ref="A187:K187"/>
    <mergeCell ref="A188:K188"/>
    <mergeCell ref="A177:K177"/>
    <mergeCell ref="A178:K178"/>
    <mergeCell ref="A179:K179"/>
    <mergeCell ref="A180:K180"/>
    <mergeCell ref="A181:K181"/>
    <mergeCell ref="A182:K182"/>
    <mergeCell ref="A171:K171"/>
    <mergeCell ref="A172:K172"/>
    <mergeCell ref="A173:K173"/>
    <mergeCell ref="A174:K174"/>
    <mergeCell ref="A175:K175"/>
    <mergeCell ref="A176:K176"/>
    <mergeCell ref="A165:K165"/>
    <mergeCell ref="A166:K166"/>
    <mergeCell ref="A167:K167"/>
    <mergeCell ref="A168:K168"/>
    <mergeCell ref="A169:K169"/>
    <mergeCell ref="A170:K170"/>
    <mergeCell ref="A159:K159"/>
    <mergeCell ref="A160:K160"/>
    <mergeCell ref="A161:K161"/>
    <mergeCell ref="A162:K162"/>
    <mergeCell ref="A163:K163"/>
    <mergeCell ref="A164:K164"/>
    <mergeCell ref="A153:K153"/>
    <mergeCell ref="A154:K154"/>
    <mergeCell ref="A155:K155"/>
    <mergeCell ref="A156:K156"/>
    <mergeCell ref="A157:K157"/>
    <mergeCell ref="A158:K158"/>
    <mergeCell ref="A147:K147"/>
    <mergeCell ref="A148:K148"/>
    <mergeCell ref="A149:K149"/>
    <mergeCell ref="A150:K150"/>
    <mergeCell ref="A151:K151"/>
    <mergeCell ref="A152:K152"/>
    <mergeCell ref="C140:E140"/>
    <mergeCell ref="A142:K142"/>
    <mergeCell ref="A143:K143"/>
    <mergeCell ref="A144:K144"/>
    <mergeCell ref="A145:K145"/>
    <mergeCell ref="A146:K146"/>
    <mergeCell ref="C128:E128"/>
    <mergeCell ref="C130:E130"/>
    <mergeCell ref="C132:E132"/>
    <mergeCell ref="C134:E134"/>
    <mergeCell ref="C136:E136"/>
    <mergeCell ref="C138:E138"/>
    <mergeCell ref="C111:E111"/>
    <mergeCell ref="C115:E115"/>
    <mergeCell ref="C116:E116"/>
    <mergeCell ref="C121:E121"/>
    <mergeCell ref="C122:E122"/>
    <mergeCell ref="C123:E123"/>
    <mergeCell ref="C93:E93"/>
    <mergeCell ref="C98:E98"/>
    <mergeCell ref="C99:E99"/>
    <mergeCell ref="C104:E104"/>
    <mergeCell ref="C105:E105"/>
    <mergeCell ref="C110:E110"/>
    <mergeCell ref="C87:E87"/>
    <mergeCell ref="C88:E88"/>
    <mergeCell ref="C89:E89"/>
    <mergeCell ref="C90:E90"/>
    <mergeCell ref="C91:E91"/>
    <mergeCell ref="C92:E92"/>
    <mergeCell ref="C77:E77"/>
    <mergeCell ref="C78:E78"/>
    <mergeCell ref="C79:E79"/>
    <mergeCell ref="C80:E80"/>
    <mergeCell ref="C81:E81"/>
    <mergeCell ref="C86:E86"/>
    <mergeCell ref="C61:E61"/>
    <mergeCell ref="C62:E62"/>
    <mergeCell ref="C66:E66"/>
    <mergeCell ref="C67:E67"/>
    <mergeCell ref="C71:E71"/>
    <mergeCell ref="C72:E72"/>
    <mergeCell ref="C48:E48"/>
    <mergeCell ref="C53:E53"/>
    <mergeCell ref="C54:E54"/>
    <mergeCell ref="C55:E55"/>
    <mergeCell ref="C56:E56"/>
    <mergeCell ref="C57:E57"/>
    <mergeCell ref="C42:E42"/>
    <mergeCell ref="C43:E43"/>
    <mergeCell ref="C44:E44"/>
    <mergeCell ref="C45:E45"/>
    <mergeCell ref="C46:E46"/>
    <mergeCell ref="C47:E47"/>
    <mergeCell ref="A29:O29"/>
    <mergeCell ref="C30:E30"/>
    <mergeCell ref="C34:E34"/>
    <mergeCell ref="C35:E35"/>
    <mergeCell ref="C40:E40"/>
    <mergeCell ref="C41:E41"/>
    <mergeCell ref="L25:O25"/>
    <mergeCell ref="J26:J27"/>
    <mergeCell ref="L26:L27"/>
    <mergeCell ref="M26:M27"/>
    <mergeCell ref="O26:O27"/>
    <mergeCell ref="C28:E28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A8:O8"/>
    <mergeCell ref="A9:O9"/>
    <mergeCell ref="A11:O11"/>
    <mergeCell ref="A12:O12"/>
    <mergeCell ref="A13:O13"/>
    <mergeCell ref="A14:O14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Q512"/>
  <sheetViews>
    <sheetView topLeftCell="D25" workbookViewId="0">
      <selection activeCell="P25" sqref="P1:Y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20" width="10.7109375" style="1" customWidth="1" outlineLevel="1"/>
    <col min="21" max="21" width="11.85546875" style="1" bestFit="1" customWidth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4"/>
      <c r="G2" s="199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4"/>
      <c r="G3" s="199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4"/>
      <c r="G4" s="199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2845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18.75" x14ac:dyDescent="0.25">
      <c r="A13" s="289" t="s">
        <v>2846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2846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2356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94319.164999999994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60064.178999999996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4473.25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1559.3979999999999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1710.009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4265.72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 t="s">
        <v>1252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300" t="s">
        <v>23</v>
      </c>
      <c r="G25" s="362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354"/>
      <c r="G26" s="362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355"/>
      <c r="G27" s="362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3" t="s">
        <v>1030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16" t="s">
        <v>2358</v>
      </c>
      <c r="D30" s="316"/>
      <c r="E30" s="316"/>
      <c r="F30" s="35" t="s">
        <v>109</v>
      </c>
      <c r="G30" s="212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49"/>
      <c r="G31" s="213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49"/>
      <c r="G32" s="213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1254</v>
      </c>
      <c r="C34" s="305" t="s">
        <v>1255</v>
      </c>
      <c r="D34" s="305"/>
      <c r="E34" s="305"/>
      <c r="F34" s="111" t="s">
        <v>2170</v>
      </c>
      <c r="G34" s="214">
        <v>1</v>
      </c>
      <c r="H34" s="114"/>
      <c r="I34" s="114"/>
      <c r="J34" s="114"/>
      <c r="K34" s="144" t="s">
        <v>52</v>
      </c>
      <c r="L34" s="114"/>
      <c r="M34" s="114"/>
      <c r="N34" s="115"/>
      <c r="O34" s="114"/>
      <c r="P34" s="189"/>
      <c r="Q34" s="189"/>
      <c r="R34" s="189"/>
      <c r="S34" s="189"/>
      <c r="T34" s="189"/>
      <c r="U34" s="189"/>
      <c r="V34" s="180"/>
      <c r="W34" s="190"/>
      <c r="X34" s="191"/>
      <c r="Y34" s="181"/>
      <c r="BP34" s="33"/>
      <c r="BQ34" s="41" t="s">
        <v>1255</v>
      </c>
    </row>
    <row r="35" spans="1:69" s="3" customFormat="1" ht="45.75" x14ac:dyDescent="0.25">
      <c r="A35" s="111" t="s">
        <v>1045</v>
      </c>
      <c r="B35" s="112" t="s">
        <v>2847</v>
      </c>
      <c r="C35" s="305" t="s">
        <v>2364</v>
      </c>
      <c r="D35" s="305"/>
      <c r="E35" s="305"/>
      <c r="F35" s="111" t="s">
        <v>2170</v>
      </c>
      <c r="G35" s="214">
        <v>1</v>
      </c>
      <c r="H35" s="114"/>
      <c r="I35" s="114"/>
      <c r="J35" s="114"/>
      <c r="K35" s="144" t="s">
        <v>52</v>
      </c>
      <c r="L35" s="114"/>
      <c r="M35" s="114"/>
      <c r="N35" s="115"/>
      <c r="O35" s="114"/>
      <c r="P35" s="189"/>
      <c r="Q35" s="189"/>
      <c r="R35" s="189"/>
      <c r="S35" s="189"/>
      <c r="T35" s="189"/>
      <c r="U35" s="189"/>
      <c r="V35" s="180"/>
      <c r="W35" s="190"/>
      <c r="X35" s="191"/>
      <c r="Y35" s="181"/>
      <c r="BP35" s="33"/>
      <c r="BQ35" s="41" t="s">
        <v>2364</v>
      </c>
    </row>
    <row r="36" spans="1:69" s="3" customFormat="1" ht="67.5" x14ac:dyDescent="0.25">
      <c r="A36" s="35" t="s">
        <v>63</v>
      </c>
      <c r="B36" s="36" t="s">
        <v>1801</v>
      </c>
      <c r="C36" s="316" t="s">
        <v>1802</v>
      </c>
      <c r="D36" s="316"/>
      <c r="E36" s="316"/>
      <c r="F36" s="35" t="s">
        <v>109</v>
      </c>
      <c r="G36" s="212">
        <v>2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2365</v>
      </c>
      <c r="O36" s="39">
        <v>748.49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0" si="0">O36*P36*Q36*R36*S36*T36*U36</f>
        <v>896.04350462077753</v>
      </c>
      <c r="W36" s="159">
        <v>1.2</v>
      </c>
      <c r="X36" s="158">
        <f t="shared" ref="X36:X90" si="1">V36*W36</f>
        <v>1075.2522055449331</v>
      </c>
      <c r="Y36" s="181">
        <f t="shared" ref="Y36:Y90" si="2">X36/G36</f>
        <v>537.62610277246654</v>
      </c>
      <c r="BP36" s="33"/>
      <c r="BQ36" s="41" t="s">
        <v>1802</v>
      </c>
    </row>
    <row r="37" spans="1:69" s="3" customFormat="1" ht="18.75" x14ac:dyDescent="0.25">
      <c r="A37" s="42"/>
      <c r="B37" s="43"/>
      <c r="C37" s="44" t="s">
        <v>1374</v>
      </c>
      <c r="D37" s="45"/>
      <c r="E37" s="45"/>
      <c r="F37" s="45"/>
      <c r="G37" s="206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2366</v>
      </c>
      <c r="F38" s="49"/>
      <c r="G38" s="213"/>
      <c r="H38" s="51"/>
      <c r="I38" s="17"/>
      <c r="J38" s="17"/>
      <c r="K38" s="17"/>
      <c r="L38" s="52">
        <v>2616.77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2367</v>
      </c>
      <c r="F39" s="49"/>
      <c r="G39" s="213"/>
      <c r="H39" s="51"/>
      <c r="I39" s="17"/>
      <c r="J39" s="17"/>
      <c r="K39" s="17"/>
      <c r="L39" s="52">
        <v>1375.83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49"/>
      <c r="G40" s="213"/>
      <c r="H40" s="51"/>
      <c r="I40" s="17"/>
      <c r="J40" s="17"/>
      <c r="K40" s="17"/>
      <c r="L40" s="52">
        <v>7589.03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45" x14ac:dyDescent="0.25">
      <c r="A41" s="111" t="s">
        <v>1809</v>
      </c>
      <c r="B41" s="112" t="s">
        <v>1256</v>
      </c>
      <c r="C41" s="305" t="s">
        <v>2848</v>
      </c>
      <c r="D41" s="305"/>
      <c r="E41" s="305"/>
      <c r="F41" s="111" t="s">
        <v>2170</v>
      </c>
      <c r="G41" s="214">
        <v>1</v>
      </c>
      <c r="H41" s="114"/>
      <c r="I41" s="114"/>
      <c r="J41" s="114"/>
      <c r="K41" s="144" t="s">
        <v>52</v>
      </c>
      <c r="L41" s="114"/>
      <c r="M41" s="114"/>
      <c r="N41" s="115"/>
      <c r="O41" s="114"/>
      <c r="P41" s="189"/>
      <c r="Q41" s="189"/>
      <c r="R41" s="189"/>
      <c r="S41" s="189"/>
      <c r="T41" s="189"/>
      <c r="U41" s="189"/>
      <c r="V41" s="180"/>
      <c r="W41" s="190"/>
      <c r="X41" s="191"/>
      <c r="Y41" s="181"/>
      <c r="BP41" s="33"/>
      <c r="BQ41" s="41" t="s">
        <v>2848</v>
      </c>
    </row>
    <row r="42" spans="1:69" s="3" customFormat="1" ht="45" x14ac:dyDescent="0.25">
      <c r="A42" s="111" t="s">
        <v>1810</v>
      </c>
      <c r="B42" s="112" t="s">
        <v>1256</v>
      </c>
      <c r="C42" s="305" t="s">
        <v>2849</v>
      </c>
      <c r="D42" s="305"/>
      <c r="E42" s="305"/>
      <c r="F42" s="111" t="s">
        <v>2170</v>
      </c>
      <c r="G42" s="214">
        <v>1</v>
      </c>
      <c r="H42" s="114"/>
      <c r="I42" s="114"/>
      <c r="J42" s="114"/>
      <c r="K42" s="144" t="s">
        <v>52</v>
      </c>
      <c r="L42" s="114"/>
      <c r="M42" s="114"/>
      <c r="N42" s="115"/>
      <c r="O42" s="114"/>
      <c r="P42" s="189"/>
      <c r="Q42" s="189"/>
      <c r="R42" s="189"/>
      <c r="S42" s="189"/>
      <c r="T42" s="189"/>
      <c r="U42" s="189"/>
      <c r="V42" s="180"/>
      <c r="W42" s="190"/>
      <c r="X42" s="191"/>
      <c r="Y42" s="181"/>
      <c r="BP42" s="33"/>
      <c r="BQ42" s="41" t="s">
        <v>2849</v>
      </c>
    </row>
    <row r="43" spans="1:69" s="3" customFormat="1" ht="67.5" x14ac:dyDescent="0.25">
      <c r="A43" s="35" t="s">
        <v>89</v>
      </c>
      <c r="B43" s="36" t="s">
        <v>132</v>
      </c>
      <c r="C43" s="316" t="s">
        <v>133</v>
      </c>
      <c r="D43" s="316"/>
      <c r="E43" s="316"/>
      <c r="F43" s="35" t="s">
        <v>109</v>
      </c>
      <c r="G43" s="212">
        <v>1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1811.78</v>
      </c>
      <c r="M43" s="39">
        <v>1154.53</v>
      </c>
      <c r="N43" s="40" t="s">
        <v>2850</v>
      </c>
      <c r="O43" s="39">
        <v>35.01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41.91169300427984</v>
      </c>
      <c r="W43" s="159">
        <v>1.2</v>
      </c>
      <c r="X43" s="158">
        <f t="shared" si="1"/>
        <v>50.294031605135807</v>
      </c>
      <c r="Y43" s="181">
        <f t="shared" si="2"/>
        <v>50.294031605135807</v>
      </c>
      <c r="BP43" s="33"/>
      <c r="BQ43" s="41" t="s">
        <v>133</v>
      </c>
    </row>
    <row r="44" spans="1:69" s="3" customFormat="1" ht="18.75" x14ac:dyDescent="0.25">
      <c r="A44" s="47"/>
      <c r="B44" s="48"/>
      <c r="C44" s="48"/>
      <c r="D44" s="48"/>
      <c r="E44" s="49" t="s">
        <v>2851</v>
      </c>
      <c r="F44" s="49"/>
      <c r="G44" s="213"/>
      <c r="H44" s="51"/>
      <c r="I44" s="17"/>
      <c r="J44" s="17"/>
      <c r="K44" s="17"/>
      <c r="L44" s="52">
        <v>1263.9000000000001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2852</v>
      </c>
      <c r="F45" s="49"/>
      <c r="G45" s="213"/>
      <c r="H45" s="51"/>
      <c r="I45" s="17"/>
      <c r="J45" s="17"/>
      <c r="K45" s="17"/>
      <c r="L45" s="52">
        <v>664.52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47</v>
      </c>
      <c r="F46" s="49"/>
      <c r="G46" s="213"/>
      <c r="H46" s="51"/>
      <c r="I46" s="17"/>
      <c r="J46" s="17"/>
      <c r="K46" s="17"/>
      <c r="L46" s="52">
        <v>3740.2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45" x14ac:dyDescent="0.25">
      <c r="A47" s="111" t="s">
        <v>98</v>
      </c>
      <c r="B47" s="112" t="s">
        <v>2853</v>
      </c>
      <c r="C47" s="305" t="s">
        <v>2854</v>
      </c>
      <c r="D47" s="305"/>
      <c r="E47" s="305"/>
      <c r="F47" s="111" t="s">
        <v>2170</v>
      </c>
      <c r="G47" s="214">
        <v>1</v>
      </c>
      <c r="H47" s="114"/>
      <c r="I47" s="114"/>
      <c r="J47" s="114"/>
      <c r="K47" s="144" t="s">
        <v>52</v>
      </c>
      <c r="L47" s="114"/>
      <c r="M47" s="114"/>
      <c r="N47" s="115"/>
      <c r="O47" s="114"/>
      <c r="P47" s="189"/>
      <c r="Q47" s="189"/>
      <c r="R47" s="189"/>
      <c r="S47" s="189"/>
      <c r="T47" s="189"/>
      <c r="U47" s="189"/>
      <c r="V47" s="180"/>
      <c r="W47" s="190"/>
      <c r="X47" s="191"/>
      <c r="Y47" s="181"/>
      <c r="BP47" s="33"/>
      <c r="BQ47" s="41" t="s">
        <v>2854</v>
      </c>
    </row>
    <row r="48" spans="1:69" s="3" customFormat="1" ht="18.75" x14ac:dyDescent="0.25">
      <c r="A48" s="313" t="s">
        <v>1259</v>
      </c>
      <c r="B48" s="314"/>
      <c r="C48" s="314"/>
      <c r="D48" s="314"/>
      <c r="E48" s="314"/>
      <c r="F48" s="314"/>
      <c r="G48" s="314"/>
      <c r="H48" s="314"/>
      <c r="I48" s="314"/>
      <c r="J48" s="314"/>
      <c r="K48" s="314"/>
      <c r="L48" s="314"/>
      <c r="M48" s="314"/>
      <c r="N48" s="314"/>
      <c r="O48" s="315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 t="s">
        <v>1259</v>
      </c>
      <c r="BQ48" s="41"/>
    </row>
    <row r="49" spans="1:69" s="3" customFormat="1" ht="67.5" x14ac:dyDescent="0.25">
      <c r="A49" s="35" t="s">
        <v>101</v>
      </c>
      <c r="B49" s="36" t="s">
        <v>203</v>
      </c>
      <c r="C49" s="316" t="s">
        <v>204</v>
      </c>
      <c r="D49" s="316"/>
      <c r="E49" s="316"/>
      <c r="F49" s="35" t="s">
        <v>174</v>
      </c>
      <c r="G49" s="215">
        <v>2.06</v>
      </c>
      <c r="H49" s="39" t="s">
        <v>205</v>
      </c>
      <c r="I49" s="39" t="s">
        <v>206</v>
      </c>
      <c r="J49" s="39">
        <v>515.91999999999996</v>
      </c>
      <c r="K49" s="37" t="s">
        <v>42</v>
      </c>
      <c r="L49" s="39">
        <v>87208.14</v>
      </c>
      <c r="M49" s="39">
        <v>70881.7</v>
      </c>
      <c r="N49" s="40" t="s">
        <v>2855</v>
      </c>
      <c r="O49" s="39">
        <v>9097.35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>
        <f t="shared" si="0"/>
        <v>10890.755222864473</v>
      </c>
      <c r="W49" s="159">
        <v>1.2</v>
      </c>
      <c r="X49" s="158">
        <f t="shared" si="1"/>
        <v>13068.906267437367</v>
      </c>
      <c r="Y49" s="181">
        <f t="shared" si="2"/>
        <v>6344.1292560375568</v>
      </c>
      <c r="BP49" s="33"/>
      <c r="BQ49" s="41" t="s">
        <v>204</v>
      </c>
    </row>
    <row r="50" spans="1:69" s="3" customFormat="1" ht="18.75" x14ac:dyDescent="0.25">
      <c r="A50" s="42"/>
      <c r="B50" s="43"/>
      <c r="C50" s="44" t="s">
        <v>2856</v>
      </c>
      <c r="D50" s="45"/>
      <c r="E50" s="45"/>
      <c r="F50" s="45"/>
      <c r="G50" s="206"/>
      <c r="H50" s="45"/>
      <c r="I50" s="45"/>
      <c r="J50" s="45"/>
      <c r="K50" s="45"/>
      <c r="L50" s="45"/>
      <c r="M50" s="45"/>
      <c r="N50" s="45"/>
      <c r="O50" s="46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</row>
    <row r="51" spans="1:69" s="3" customFormat="1" ht="18.75" x14ac:dyDescent="0.25">
      <c r="A51" s="47"/>
      <c r="B51" s="48"/>
      <c r="C51" s="48"/>
      <c r="D51" s="48"/>
      <c r="E51" s="49" t="s">
        <v>2857</v>
      </c>
      <c r="F51" s="49"/>
      <c r="G51" s="213"/>
      <c r="H51" s="51"/>
      <c r="I51" s="17"/>
      <c r="J51" s="17"/>
      <c r="K51" s="17"/>
      <c r="L51" s="52">
        <v>69873.02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18.75" x14ac:dyDescent="0.25">
      <c r="A52" s="47"/>
      <c r="B52" s="48"/>
      <c r="C52" s="48"/>
      <c r="D52" s="48"/>
      <c r="E52" s="49" t="s">
        <v>2858</v>
      </c>
      <c r="F52" s="49"/>
      <c r="G52" s="213"/>
      <c r="H52" s="51"/>
      <c r="I52" s="17"/>
      <c r="J52" s="17"/>
      <c r="K52" s="17"/>
      <c r="L52" s="52">
        <v>36737.360000000001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47</v>
      </c>
      <c r="F53" s="49"/>
      <c r="G53" s="213"/>
      <c r="H53" s="51"/>
      <c r="I53" s="17"/>
      <c r="J53" s="17"/>
      <c r="K53" s="17"/>
      <c r="L53" s="52">
        <v>193818.52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67.5" x14ac:dyDescent="0.25">
      <c r="A54" s="35" t="s">
        <v>106</v>
      </c>
      <c r="B54" s="36" t="s">
        <v>1264</v>
      </c>
      <c r="C54" s="316" t="s">
        <v>2859</v>
      </c>
      <c r="D54" s="316"/>
      <c r="E54" s="316"/>
      <c r="F54" s="35" t="s">
        <v>437</v>
      </c>
      <c r="G54" s="212">
        <v>189</v>
      </c>
      <c r="H54" s="39">
        <v>5395.12</v>
      </c>
      <c r="I54" s="39"/>
      <c r="J54" s="39">
        <v>5395.12</v>
      </c>
      <c r="K54" s="37" t="s">
        <v>42</v>
      </c>
      <c r="L54" s="39">
        <v>8728440.9399999995</v>
      </c>
      <c r="M54" s="39"/>
      <c r="N54" s="40"/>
      <c r="O54" s="39">
        <v>8728440.9399999995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10449121.310576057</v>
      </c>
      <c r="W54" s="159">
        <v>1.2</v>
      </c>
      <c r="X54" s="158">
        <f t="shared" si="1"/>
        <v>12538945.572691267</v>
      </c>
      <c r="Y54" s="181">
        <f t="shared" si="2"/>
        <v>66343.627368736867</v>
      </c>
      <c r="BP54" s="33"/>
      <c r="BQ54" s="41" t="s">
        <v>2859</v>
      </c>
    </row>
    <row r="55" spans="1:69" s="3" customFormat="1" ht="68.25" x14ac:dyDescent="0.25">
      <c r="A55" s="35" t="s">
        <v>1014</v>
      </c>
      <c r="B55" s="36" t="s">
        <v>1264</v>
      </c>
      <c r="C55" s="316" t="s">
        <v>2860</v>
      </c>
      <c r="D55" s="316"/>
      <c r="E55" s="316"/>
      <c r="F55" s="35" t="s">
        <v>437</v>
      </c>
      <c r="G55" s="212">
        <v>8</v>
      </c>
      <c r="H55" s="39">
        <v>10552.11</v>
      </c>
      <c r="I55" s="39"/>
      <c r="J55" s="39">
        <v>10552.11</v>
      </c>
      <c r="K55" s="37" t="s">
        <v>42</v>
      </c>
      <c r="L55" s="39">
        <v>722608.49</v>
      </c>
      <c r="M55" s="39"/>
      <c r="N55" s="40"/>
      <c r="O55" s="39">
        <v>722608.49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865059.84562028619</v>
      </c>
      <c r="W55" s="159">
        <v>1.2</v>
      </c>
      <c r="X55" s="158">
        <f t="shared" si="1"/>
        <v>1038071.8147443434</v>
      </c>
      <c r="Y55" s="181">
        <f t="shared" si="2"/>
        <v>129758.97684304292</v>
      </c>
      <c r="BP55" s="33"/>
      <c r="BQ55" s="41" t="s">
        <v>2860</v>
      </c>
    </row>
    <row r="56" spans="1:69" s="3" customFormat="1" ht="67.5" x14ac:dyDescent="0.25">
      <c r="A56" s="35" t="s">
        <v>119</v>
      </c>
      <c r="B56" s="36" t="s">
        <v>1264</v>
      </c>
      <c r="C56" s="316" t="s">
        <v>2861</v>
      </c>
      <c r="D56" s="316"/>
      <c r="E56" s="316"/>
      <c r="F56" s="35" t="s">
        <v>437</v>
      </c>
      <c r="G56" s="212">
        <v>9</v>
      </c>
      <c r="H56" s="39">
        <v>3887.06</v>
      </c>
      <c r="I56" s="39"/>
      <c r="J56" s="39">
        <v>3887.06</v>
      </c>
      <c r="K56" s="37" t="s">
        <v>42</v>
      </c>
      <c r="L56" s="39">
        <v>299459.09999999998</v>
      </c>
      <c r="M56" s="39"/>
      <c r="N56" s="40"/>
      <c r="O56" s="39">
        <v>299459.09999999998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358492.9410607809</v>
      </c>
      <c r="W56" s="159">
        <v>1.2</v>
      </c>
      <c r="X56" s="158">
        <f t="shared" si="1"/>
        <v>430191.52927293704</v>
      </c>
      <c r="Y56" s="181">
        <f t="shared" si="2"/>
        <v>47799.058808104113</v>
      </c>
      <c r="BP56" s="33"/>
      <c r="BQ56" s="41" t="s">
        <v>2861</v>
      </c>
    </row>
    <row r="57" spans="1:69" s="3" customFormat="1" ht="67.5" x14ac:dyDescent="0.25">
      <c r="A57" s="35" t="s">
        <v>1015</v>
      </c>
      <c r="B57" s="36" t="s">
        <v>2384</v>
      </c>
      <c r="C57" s="316" t="s">
        <v>2385</v>
      </c>
      <c r="D57" s="316"/>
      <c r="E57" s="316"/>
      <c r="F57" s="35" t="s">
        <v>174</v>
      </c>
      <c r="G57" s="215">
        <v>0.92</v>
      </c>
      <c r="H57" s="39">
        <v>2637</v>
      </c>
      <c r="I57" s="39"/>
      <c r="J57" s="39">
        <v>2637</v>
      </c>
      <c r="K57" s="37" t="s">
        <v>42</v>
      </c>
      <c r="L57" s="39">
        <v>20766.900000000001</v>
      </c>
      <c r="M57" s="39"/>
      <c r="N57" s="40"/>
      <c r="O57" s="39">
        <v>20766.900000000001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24860.780846917427</v>
      </c>
      <c r="W57" s="159">
        <v>1.2</v>
      </c>
      <c r="X57" s="158">
        <f t="shared" si="1"/>
        <v>29832.937016300912</v>
      </c>
      <c r="Y57" s="181">
        <f t="shared" si="2"/>
        <v>32427.105452500989</v>
      </c>
      <c r="BP57" s="33"/>
      <c r="BQ57" s="41" t="s">
        <v>2385</v>
      </c>
    </row>
    <row r="58" spans="1:69" s="3" customFormat="1" ht="18.75" x14ac:dyDescent="0.25">
      <c r="A58" s="42"/>
      <c r="B58" s="43"/>
      <c r="C58" s="44" t="s">
        <v>2862</v>
      </c>
      <c r="D58" s="45"/>
      <c r="E58" s="45"/>
      <c r="F58" s="45"/>
      <c r="G58" s="206"/>
      <c r="H58" s="45"/>
      <c r="I58" s="45"/>
      <c r="J58" s="45"/>
      <c r="K58" s="45"/>
      <c r="L58" s="45"/>
      <c r="M58" s="45"/>
      <c r="N58" s="45"/>
      <c r="O58" s="46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18.75" x14ac:dyDescent="0.25">
      <c r="A59" s="313" t="s">
        <v>1817</v>
      </c>
      <c r="B59" s="314"/>
      <c r="C59" s="314"/>
      <c r="D59" s="314"/>
      <c r="E59" s="314"/>
      <c r="F59" s="314"/>
      <c r="G59" s="314"/>
      <c r="H59" s="314"/>
      <c r="I59" s="314"/>
      <c r="J59" s="314"/>
      <c r="K59" s="314"/>
      <c r="L59" s="314"/>
      <c r="M59" s="314"/>
      <c r="N59" s="314"/>
      <c r="O59" s="315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 t="s">
        <v>1817</v>
      </c>
      <c r="BQ59" s="41"/>
    </row>
    <row r="60" spans="1:69" s="3" customFormat="1" ht="67.5" x14ac:dyDescent="0.25">
      <c r="A60" s="35" t="s">
        <v>126</v>
      </c>
      <c r="B60" s="36" t="s">
        <v>255</v>
      </c>
      <c r="C60" s="316" t="s">
        <v>256</v>
      </c>
      <c r="D60" s="316"/>
      <c r="E60" s="316"/>
      <c r="F60" s="35" t="s">
        <v>238</v>
      </c>
      <c r="G60" s="216">
        <v>31.3</v>
      </c>
      <c r="H60" s="39" t="s">
        <v>257</v>
      </c>
      <c r="I60" s="39" t="s">
        <v>258</v>
      </c>
      <c r="J60" s="39">
        <v>57.82</v>
      </c>
      <c r="K60" s="37" t="s">
        <v>42</v>
      </c>
      <c r="L60" s="39">
        <v>213256.34</v>
      </c>
      <c r="M60" s="39">
        <v>176985.51</v>
      </c>
      <c r="N60" s="40" t="s">
        <v>2863</v>
      </c>
      <c r="O60" s="39">
        <v>15491.6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18545.535085549887</v>
      </c>
      <c r="W60" s="159">
        <v>1.2</v>
      </c>
      <c r="X60" s="158">
        <f t="shared" si="1"/>
        <v>22254.642102659865</v>
      </c>
      <c r="Y60" s="181">
        <f t="shared" si="2"/>
        <v>711.01092979743976</v>
      </c>
      <c r="BP60" s="33"/>
      <c r="BQ60" s="41" t="s">
        <v>256</v>
      </c>
    </row>
    <row r="61" spans="1:69" s="3" customFormat="1" ht="18.75" x14ac:dyDescent="0.25">
      <c r="A61" s="42"/>
      <c r="B61" s="43"/>
      <c r="C61" s="44" t="s">
        <v>1272</v>
      </c>
      <c r="D61" s="45"/>
      <c r="E61" s="45"/>
      <c r="F61" s="45"/>
      <c r="G61" s="206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</row>
    <row r="62" spans="1:69" s="3" customFormat="1" ht="18.75" x14ac:dyDescent="0.25">
      <c r="A62" s="47"/>
      <c r="B62" s="48"/>
      <c r="C62" s="48"/>
      <c r="D62" s="48"/>
      <c r="E62" s="49" t="s">
        <v>2864</v>
      </c>
      <c r="F62" s="49"/>
      <c r="G62" s="213"/>
      <c r="H62" s="51"/>
      <c r="I62" s="17"/>
      <c r="J62" s="17"/>
      <c r="K62" s="17"/>
      <c r="L62" s="52">
        <v>173603.21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x14ac:dyDescent="0.25">
      <c r="A63" s="47"/>
      <c r="B63" s="48"/>
      <c r="C63" s="48"/>
      <c r="D63" s="48"/>
      <c r="E63" s="49" t="s">
        <v>2865</v>
      </c>
      <c r="F63" s="49"/>
      <c r="G63" s="213"/>
      <c r="H63" s="51"/>
      <c r="I63" s="17"/>
      <c r="J63" s="17"/>
      <c r="K63" s="17"/>
      <c r="L63" s="52">
        <v>91275.91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x14ac:dyDescent="0.25">
      <c r="A64" s="47"/>
      <c r="B64" s="48"/>
      <c r="C64" s="48"/>
      <c r="D64" s="48"/>
      <c r="E64" s="49" t="s">
        <v>47</v>
      </c>
      <c r="F64" s="49"/>
      <c r="G64" s="213"/>
      <c r="H64" s="51"/>
      <c r="I64" s="17"/>
      <c r="J64" s="17"/>
      <c r="K64" s="17"/>
      <c r="L64" s="52">
        <v>478135.46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67.5" x14ac:dyDescent="0.25">
      <c r="A65" s="35" t="s">
        <v>131</v>
      </c>
      <c r="B65" s="36" t="s">
        <v>246</v>
      </c>
      <c r="C65" s="316" t="s">
        <v>247</v>
      </c>
      <c r="D65" s="316"/>
      <c r="E65" s="316"/>
      <c r="F65" s="35" t="s">
        <v>238</v>
      </c>
      <c r="G65" s="215">
        <v>25.65</v>
      </c>
      <c r="H65" s="39" t="s">
        <v>248</v>
      </c>
      <c r="I65" s="39" t="s">
        <v>249</v>
      </c>
      <c r="J65" s="39">
        <v>52.81</v>
      </c>
      <c r="K65" s="37" t="s">
        <v>42</v>
      </c>
      <c r="L65" s="39">
        <v>88839.4</v>
      </c>
      <c r="M65" s="39">
        <v>74532.5</v>
      </c>
      <c r="N65" s="40" t="s">
        <v>2866</v>
      </c>
      <c r="O65" s="39">
        <v>11595.17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13880.982729861056</v>
      </c>
      <c r="W65" s="159">
        <v>1.2</v>
      </c>
      <c r="X65" s="158">
        <f t="shared" si="1"/>
        <v>16657.179275833267</v>
      </c>
      <c r="Y65" s="181">
        <f t="shared" si="2"/>
        <v>649.4027008122132</v>
      </c>
      <c r="BP65" s="33"/>
      <c r="BQ65" s="41" t="s">
        <v>247</v>
      </c>
    </row>
    <row r="66" spans="1:69" s="3" customFormat="1" ht="18.75" x14ac:dyDescent="0.25">
      <c r="A66" s="42"/>
      <c r="B66" s="43"/>
      <c r="C66" s="44" t="s">
        <v>2867</v>
      </c>
      <c r="D66" s="45"/>
      <c r="E66" s="45"/>
      <c r="F66" s="45"/>
      <c r="G66" s="206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2868</v>
      </c>
      <c r="F67" s="49"/>
      <c r="G67" s="213"/>
      <c r="H67" s="51"/>
      <c r="I67" s="17"/>
      <c r="J67" s="17"/>
      <c r="K67" s="17"/>
      <c r="L67" s="52">
        <v>72773.56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2869</v>
      </c>
      <c r="F68" s="49"/>
      <c r="G68" s="213"/>
      <c r="H68" s="51"/>
      <c r="I68" s="17"/>
      <c r="J68" s="17"/>
      <c r="K68" s="17"/>
      <c r="L68" s="52">
        <v>38262.39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x14ac:dyDescent="0.25">
      <c r="A69" s="47"/>
      <c r="B69" s="48"/>
      <c r="C69" s="48"/>
      <c r="D69" s="48"/>
      <c r="E69" s="49" t="s">
        <v>47</v>
      </c>
      <c r="F69" s="49"/>
      <c r="G69" s="213"/>
      <c r="H69" s="51"/>
      <c r="I69" s="17"/>
      <c r="J69" s="17"/>
      <c r="K69" s="17"/>
      <c r="L69" s="52">
        <v>199875.35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67.5" x14ac:dyDescent="0.25">
      <c r="A70" s="35" t="s">
        <v>1016</v>
      </c>
      <c r="B70" s="36" t="s">
        <v>1287</v>
      </c>
      <c r="C70" s="316" t="s">
        <v>1288</v>
      </c>
      <c r="D70" s="316"/>
      <c r="E70" s="316"/>
      <c r="F70" s="35" t="s">
        <v>56</v>
      </c>
      <c r="G70" s="216">
        <v>0.2</v>
      </c>
      <c r="H70" s="39" t="s">
        <v>1289</v>
      </c>
      <c r="I70" s="39" t="s">
        <v>1290</v>
      </c>
      <c r="J70" s="39">
        <v>604.22</v>
      </c>
      <c r="K70" s="37" t="s">
        <v>42</v>
      </c>
      <c r="L70" s="39">
        <v>9773.32</v>
      </c>
      <c r="M70" s="39">
        <v>8611.9</v>
      </c>
      <c r="N70" s="40" t="s">
        <v>2870</v>
      </c>
      <c r="O70" s="39">
        <v>1034.42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0"/>
        <v>1238.3402878459628</v>
      </c>
      <c r="W70" s="159">
        <v>1.2</v>
      </c>
      <c r="X70" s="158">
        <f t="shared" si="1"/>
        <v>1486.0083454151554</v>
      </c>
      <c r="Y70" s="181">
        <f t="shared" si="2"/>
        <v>7430.0417270757771</v>
      </c>
      <c r="BP70" s="33"/>
      <c r="BQ70" s="41" t="s">
        <v>1288</v>
      </c>
    </row>
    <row r="71" spans="1:69" s="3" customFormat="1" ht="18.75" x14ac:dyDescent="0.25">
      <c r="A71" s="42"/>
      <c r="B71" s="43"/>
      <c r="C71" s="44" t="s">
        <v>1310</v>
      </c>
      <c r="D71" s="45"/>
      <c r="E71" s="45"/>
      <c r="F71" s="45"/>
      <c r="G71" s="206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2871</v>
      </c>
      <c r="F72" s="49"/>
      <c r="G72" s="213"/>
      <c r="H72" s="51"/>
      <c r="I72" s="17"/>
      <c r="J72" s="17"/>
      <c r="K72" s="17"/>
      <c r="L72" s="52">
        <v>8362.19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2872</v>
      </c>
      <c r="F73" s="49"/>
      <c r="G73" s="213"/>
      <c r="H73" s="51"/>
      <c r="I73" s="17"/>
      <c r="J73" s="17"/>
      <c r="K73" s="17"/>
      <c r="L73" s="52">
        <v>4396.6099999999997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x14ac:dyDescent="0.25">
      <c r="A74" s="47"/>
      <c r="B74" s="48"/>
      <c r="C74" s="48"/>
      <c r="D74" s="48"/>
      <c r="E74" s="49" t="s">
        <v>47</v>
      </c>
      <c r="F74" s="49"/>
      <c r="G74" s="213"/>
      <c r="H74" s="51"/>
      <c r="I74" s="17"/>
      <c r="J74" s="17"/>
      <c r="K74" s="17"/>
      <c r="L74" s="52">
        <v>22532.12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67.5" x14ac:dyDescent="0.25">
      <c r="A75" s="35" t="s">
        <v>142</v>
      </c>
      <c r="B75" s="36" t="s">
        <v>1297</v>
      </c>
      <c r="C75" s="316" t="s">
        <v>1298</v>
      </c>
      <c r="D75" s="316"/>
      <c r="E75" s="316"/>
      <c r="F75" s="35" t="s">
        <v>56</v>
      </c>
      <c r="G75" s="216">
        <v>0.3</v>
      </c>
      <c r="H75" s="39" t="s">
        <v>1299</v>
      </c>
      <c r="I75" s="39" t="s">
        <v>1300</v>
      </c>
      <c r="J75" s="39">
        <v>367.19</v>
      </c>
      <c r="K75" s="37" t="s">
        <v>42</v>
      </c>
      <c r="L75" s="39">
        <v>9963.5400000000009</v>
      </c>
      <c r="M75" s="39">
        <v>8899.2900000000009</v>
      </c>
      <c r="N75" s="40" t="s">
        <v>2873</v>
      </c>
      <c r="O75" s="39">
        <v>942.94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1128.8263867882215</v>
      </c>
      <c r="W75" s="159">
        <v>1.2</v>
      </c>
      <c r="X75" s="158">
        <f t="shared" si="1"/>
        <v>1354.5916641458657</v>
      </c>
      <c r="Y75" s="181">
        <f t="shared" si="2"/>
        <v>4515.305547152886</v>
      </c>
      <c r="BP75" s="33"/>
      <c r="BQ75" s="41" t="s">
        <v>1298</v>
      </c>
    </row>
    <row r="76" spans="1:69" s="3" customFormat="1" ht="18.75" x14ac:dyDescent="0.25">
      <c r="A76" s="42"/>
      <c r="B76" s="43"/>
      <c r="C76" s="44" t="s">
        <v>1092</v>
      </c>
      <c r="D76" s="45"/>
      <c r="E76" s="45"/>
      <c r="F76" s="45"/>
      <c r="G76" s="206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18.75" x14ac:dyDescent="0.25">
      <c r="A77" s="47"/>
      <c r="B77" s="48"/>
      <c r="C77" s="48"/>
      <c r="D77" s="48"/>
      <c r="E77" s="49" t="s">
        <v>2874</v>
      </c>
      <c r="F77" s="49"/>
      <c r="G77" s="213"/>
      <c r="H77" s="51"/>
      <c r="I77" s="17"/>
      <c r="J77" s="17"/>
      <c r="K77" s="17"/>
      <c r="L77" s="52">
        <v>8637.89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18.75" x14ac:dyDescent="0.25">
      <c r="A78" s="47"/>
      <c r="B78" s="48"/>
      <c r="C78" s="48"/>
      <c r="D78" s="48"/>
      <c r="E78" s="49" t="s">
        <v>2875</v>
      </c>
      <c r="F78" s="49"/>
      <c r="G78" s="213"/>
      <c r="H78" s="51"/>
      <c r="I78" s="17"/>
      <c r="J78" s="17"/>
      <c r="K78" s="17"/>
      <c r="L78" s="52">
        <v>4541.57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18.75" x14ac:dyDescent="0.25">
      <c r="A79" s="47"/>
      <c r="B79" s="48"/>
      <c r="C79" s="48"/>
      <c r="D79" s="48"/>
      <c r="E79" s="49" t="s">
        <v>47</v>
      </c>
      <c r="F79" s="49"/>
      <c r="G79" s="213"/>
      <c r="H79" s="51"/>
      <c r="I79" s="17"/>
      <c r="J79" s="17"/>
      <c r="K79" s="17"/>
      <c r="L79" s="52">
        <v>23143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67.5" x14ac:dyDescent="0.25">
      <c r="A80" s="35" t="s">
        <v>1017</v>
      </c>
      <c r="B80" s="36" t="s">
        <v>1305</v>
      </c>
      <c r="C80" s="316" t="s">
        <v>1306</v>
      </c>
      <c r="D80" s="316"/>
      <c r="E80" s="316"/>
      <c r="F80" s="35" t="s">
        <v>56</v>
      </c>
      <c r="G80" s="216">
        <v>0.3</v>
      </c>
      <c r="H80" s="39" t="s">
        <v>1307</v>
      </c>
      <c r="I80" s="39" t="s">
        <v>1308</v>
      </c>
      <c r="J80" s="39">
        <v>302.85000000000002</v>
      </c>
      <c r="K80" s="37" t="s">
        <v>42</v>
      </c>
      <c r="L80" s="39">
        <v>7703.78</v>
      </c>
      <c r="M80" s="39">
        <v>6809.64</v>
      </c>
      <c r="N80" s="40" t="s">
        <v>2876</v>
      </c>
      <c r="O80" s="39">
        <v>777.72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0"/>
        <v>931.03575787742147</v>
      </c>
      <c r="W80" s="159">
        <v>1.2</v>
      </c>
      <c r="X80" s="158">
        <f t="shared" si="1"/>
        <v>1117.2429094529057</v>
      </c>
      <c r="Y80" s="181">
        <f t="shared" si="2"/>
        <v>3724.1430315096859</v>
      </c>
      <c r="BP80" s="33"/>
      <c r="BQ80" s="41" t="s">
        <v>1306</v>
      </c>
    </row>
    <row r="81" spans="1:69" s="3" customFormat="1" ht="18.75" x14ac:dyDescent="0.25">
      <c r="A81" s="42"/>
      <c r="B81" s="43"/>
      <c r="C81" s="44" t="s">
        <v>1092</v>
      </c>
      <c r="D81" s="45"/>
      <c r="E81" s="45"/>
      <c r="F81" s="45"/>
      <c r="G81" s="206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18.75" x14ac:dyDescent="0.25">
      <c r="A82" s="47"/>
      <c r="B82" s="48"/>
      <c r="C82" s="48"/>
      <c r="D82" s="48"/>
      <c r="E82" s="49" t="s">
        <v>2877</v>
      </c>
      <c r="F82" s="49"/>
      <c r="G82" s="213"/>
      <c r="H82" s="51"/>
      <c r="I82" s="17"/>
      <c r="J82" s="17"/>
      <c r="K82" s="17"/>
      <c r="L82" s="52">
        <v>6610.93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x14ac:dyDescent="0.25">
      <c r="A83" s="47"/>
      <c r="B83" s="48"/>
      <c r="C83" s="48"/>
      <c r="D83" s="48"/>
      <c r="E83" s="49" t="s">
        <v>2878</v>
      </c>
      <c r="F83" s="49"/>
      <c r="G83" s="213"/>
      <c r="H83" s="51"/>
      <c r="I83" s="17"/>
      <c r="J83" s="17"/>
      <c r="K83" s="17"/>
      <c r="L83" s="52">
        <v>3475.85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18.75" x14ac:dyDescent="0.25">
      <c r="A84" s="47"/>
      <c r="B84" s="48"/>
      <c r="C84" s="48"/>
      <c r="D84" s="48"/>
      <c r="E84" s="49" t="s">
        <v>47</v>
      </c>
      <c r="F84" s="49"/>
      <c r="G84" s="213"/>
      <c r="H84" s="51"/>
      <c r="I84" s="17"/>
      <c r="J84" s="17"/>
      <c r="K84" s="17"/>
      <c r="L84" s="52">
        <v>17790.560000000001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67.5" x14ac:dyDescent="0.25">
      <c r="A85" s="35" t="s">
        <v>1018</v>
      </c>
      <c r="B85" s="36" t="s">
        <v>73</v>
      </c>
      <c r="C85" s="316" t="s">
        <v>74</v>
      </c>
      <c r="D85" s="316"/>
      <c r="E85" s="316"/>
      <c r="F85" s="35" t="s">
        <v>56</v>
      </c>
      <c r="G85" s="216">
        <v>3.4</v>
      </c>
      <c r="H85" s="39" t="s">
        <v>75</v>
      </c>
      <c r="I85" s="39" t="s">
        <v>76</v>
      </c>
      <c r="J85" s="39">
        <v>265.20999999999998</v>
      </c>
      <c r="K85" s="37" t="s">
        <v>42</v>
      </c>
      <c r="L85" s="39">
        <v>72931.67</v>
      </c>
      <c r="M85" s="39">
        <v>64258.05</v>
      </c>
      <c r="N85" s="40" t="s">
        <v>2879</v>
      </c>
      <c r="O85" s="39">
        <v>7718.96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9240.6364419399033</v>
      </c>
      <c r="W85" s="159">
        <v>1.2</v>
      </c>
      <c r="X85" s="158">
        <f t="shared" si="1"/>
        <v>11088.763730327884</v>
      </c>
      <c r="Y85" s="181">
        <f t="shared" si="2"/>
        <v>3261.4010971552602</v>
      </c>
      <c r="BP85" s="33"/>
      <c r="BQ85" s="41" t="s">
        <v>74</v>
      </c>
    </row>
    <row r="86" spans="1:69" s="3" customFormat="1" ht="18.75" x14ac:dyDescent="0.25">
      <c r="A86" s="42"/>
      <c r="B86" s="43"/>
      <c r="C86" s="44" t="s">
        <v>2880</v>
      </c>
      <c r="D86" s="45"/>
      <c r="E86" s="45"/>
      <c r="F86" s="45"/>
      <c r="G86" s="206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x14ac:dyDescent="0.25">
      <c r="A87" s="47"/>
      <c r="B87" s="48"/>
      <c r="C87" s="48"/>
      <c r="D87" s="48"/>
      <c r="E87" s="49" t="s">
        <v>2881</v>
      </c>
      <c r="F87" s="49"/>
      <c r="G87" s="213"/>
      <c r="H87" s="51"/>
      <c r="I87" s="17"/>
      <c r="J87" s="17"/>
      <c r="K87" s="17"/>
      <c r="L87" s="52">
        <v>62372.18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18.75" x14ac:dyDescent="0.25">
      <c r="A88" s="47"/>
      <c r="B88" s="48"/>
      <c r="C88" s="48"/>
      <c r="D88" s="48"/>
      <c r="E88" s="49" t="s">
        <v>2882</v>
      </c>
      <c r="F88" s="49"/>
      <c r="G88" s="213"/>
      <c r="H88" s="51"/>
      <c r="I88" s="17"/>
      <c r="J88" s="17"/>
      <c r="K88" s="17"/>
      <c r="L88" s="52">
        <v>32793.620000000003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18.75" x14ac:dyDescent="0.25">
      <c r="A89" s="47"/>
      <c r="B89" s="48"/>
      <c r="C89" s="48"/>
      <c r="D89" s="48"/>
      <c r="E89" s="49" t="s">
        <v>47</v>
      </c>
      <c r="F89" s="49"/>
      <c r="G89" s="213"/>
      <c r="H89" s="51"/>
      <c r="I89" s="17"/>
      <c r="J89" s="17"/>
      <c r="K89" s="17"/>
      <c r="L89" s="52">
        <v>168097.47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7.5" x14ac:dyDescent="0.25">
      <c r="A90" s="35" t="s">
        <v>151</v>
      </c>
      <c r="B90" s="36" t="s">
        <v>64</v>
      </c>
      <c r="C90" s="316" t="s">
        <v>65</v>
      </c>
      <c r="D90" s="316"/>
      <c r="E90" s="316"/>
      <c r="F90" s="35" t="s">
        <v>56</v>
      </c>
      <c r="G90" s="216">
        <v>1.4</v>
      </c>
      <c r="H90" s="39" t="s">
        <v>66</v>
      </c>
      <c r="I90" s="39" t="s">
        <v>67</v>
      </c>
      <c r="J90" s="39">
        <v>161.83000000000001</v>
      </c>
      <c r="K90" s="37" t="s">
        <v>42</v>
      </c>
      <c r="L90" s="39">
        <v>25903.11</v>
      </c>
      <c r="M90" s="39">
        <v>23663.25</v>
      </c>
      <c r="N90" s="40" t="s">
        <v>2883</v>
      </c>
      <c r="O90" s="39">
        <v>1939.25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0"/>
        <v>2321.5438634261545</v>
      </c>
      <c r="W90" s="159">
        <v>1.2</v>
      </c>
      <c r="X90" s="158">
        <f t="shared" si="1"/>
        <v>2785.8526361113854</v>
      </c>
      <c r="Y90" s="181">
        <f t="shared" si="2"/>
        <v>1989.8947400795612</v>
      </c>
      <c r="BP90" s="33"/>
      <c r="BQ90" s="41" t="s">
        <v>65</v>
      </c>
    </row>
    <row r="91" spans="1:69" s="3" customFormat="1" ht="18.75" x14ac:dyDescent="0.25">
      <c r="A91" s="42"/>
      <c r="B91" s="43"/>
      <c r="C91" s="44" t="s">
        <v>2884</v>
      </c>
      <c r="D91" s="45"/>
      <c r="E91" s="45"/>
      <c r="F91" s="45"/>
      <c r="G91" s="206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x14ac:dyDescent="0.25">
      <c r="A92" s="47"/>
      <c r="B92" s="48"/>
      <c r="C92" s="48"/>
      <c r="D92" s="48"/>
      <c r="E92" s="49" t="s">
        <v>2885</v>
      </c>
      <c r="F92" s="49"/>
      <c r="G92" s="213"/>
      <c r="H92" s="51"/>
      <c r="I92" s="17"/>
      <c r="J92" s="17"/>
      <c r="K92" s="17"/>
      <c r="L92" s="52">
        <v>22962.15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18.75" x14ac:dyDescent="0.25">
      <c r="A93" s="47"/>
      <c r="B93" s="48"/>
      <c r="C93" s="48"/>
      <c r="D93" s="48"/>
      <c r="E93" s="49" t="s">
        <v>2886</v>
      </c>
      <c r="F93" s="49"/>
      <c r="G93" s="213"/>
      <c r="H93" s="51"/>
      <c r="I93" s="17"/>
      <c r="J93" s="17"/>
      <c r="K93" s="17"/>
      <c r="L93" s="52">
        <v>12072.88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18.75" x14ac:dyDescent="0.25">
      <c r="A94" s="47"/>
      <c r="B94" s="48"/>
      <c r="C94" s="48"/>
      <c r="D94" s="48"/>
      <c r="E94" s="49" t="s">
        <v>47</v>
      </c>
      <c r="F94" s="49"/>
      <c r="G94" s="213"/>
      <c r="H94" s="51"/>
      <c r="I94" s="17"/>
      <c r="J94" s="17"/>
      <c r="K94" s="17"/>
      <c r="L94" s="52">
        <v>60938.14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67.5" x14ac:dyDescent="0.25">
      <c r="A95" s="35" t="s">
        <v>156</v>
      </c>
      <c r="B95" s="36" t="s">
        <v>54</v>
      </c>
      <c r="C95" s="316" t="s">
        <v>55</v>
      </c>
      <c r="D95" s="316"/>
      <c r="E95" s="316"/>
      <c r="F95" s="35" t="s">
        <v>56</v>
      </c>
      <c r="G95" s="216">
        <v>3.1</v>
      </c>
      <c r="H95" s="39" t="s">
        <v>57</v>
      </c>
      <c r="I95" s="39" t="s">
        <v>58</v>
      </c>
      <c r="J95" s="39">
        <v>114.45</v>
      </c>
      <c r="K95" s="37" t="s">
        <v>42</v>
      </c>
      <c r="L95" s="39">
        <v>28514.26</v>
      </c>
      <c r="M95" s="39">
        <v>25368.1</v>
      </c>
      <c r="N95" s="40" t="s">
        <v>2887</v>
      </c>
      <c r="O95" s="39">
        <v>3037.05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7" si="3">O95*P95*Q95*R95*S95*T95*U95</f>
        <v>3635.7585615152279</v>
      </c>
      <c r="W95" s="159">
        <v>1.2</v>
      </c>
      <c r="X95" s="158">
        <f t="shared" ref="X95:X157" si="4">V95*W95</f>
        <v>4362.9102738182737</v>
      </c>
      <c r="Y95" s="181">
        <f t="shared" ref="Y95:Y157" si="5">X95/G95</f>
        <v>1407.3904109091204</v>
      </c>
      <c r="BP95" s="33"/>
      <c r="BQ95" s="41" t="s">
        <v>55</v>
      </c>
    </row>
    <row r="96" spans="1:69" s="3" customFormat="1" ht="18.75" x14ac:dyDescent="0.25">
      <c r="A96" s="42"/>
      <c r="B96" s="43"/>
      <c r="C96" s="44" t="s">
        <v>2888</v>
      </c>
      <c r="D96" s="45"/>
      <c r="E96" s="45"/>
      <c r="F96" s="45"/>
      <c r="G96" s="206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18.75" x14ac:dyDescent="0.25">
      <c r="A97" s="47"/>
      <c r="B97" s="48"/>
      <c r="C97" s="48"/>
      <c r="D97" s="48"/>
      <c r="E97" s="49" t="s">
        <v>2889</v>
      </c>
      <c r="F97" s="49"/>
      <c r="G97" s="213"/>
      <c r="H97" s="51"/>
      <c r="I97" s="17"/>
      <c r="J97" s="17"/>
      <c r="K97" s="17"/>
      <c r="L97" s="52">
        <v>24626.53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2890</v>
      </c>
      <c r="F98" s="49"/>
      <c r="G98" s="213"/>
      <c r="H98" s="51"/>
      <c r="I98" s="17"/>
      <c r="J98" s="17"/>
      <c r="K98" s="17"/>
      <c r="L98" s="52">
        <v>12947.97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47</v>
      </c>
      <c r="F99" s="49"/>
      <c r="G99" s="213"/>
      <c r="H99" s="51"/>
      <c r="I99" s="17"/>
      <c r="J99" s="17"/>
      <c r="K99" s="17"/>
      <c r="L99" s="52">
        <v>66088.759999999995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67.5" x14ac:dyDescent="0.25">
      <c r="A100" s="35" t="s">
        <v>1019</v>
      </c>
      <c r="B100" s="36" t="s">
        <v>1325</v>
      </c>
      <c r="C100" s="316" t="s">
        <v>2891</v>
      </c>
      <c r="D100" s="316"/>
      <c r="E100" s="316"/>
      <c r="F100" s="35" t="s">
        <v>265</v>
      </c>
      <c r="G100" s="216">
        <v>112.2</v>
      </c>
      <c r="H100" s="39">
        <v>471.01</v>
      </c>
      <c r="I100" s="39"/>
      <c r="J100" s="39">
        <v>471.01</v>
      </c>
      <c r="K100" s="37" t="s">
        <v>42</v>
      </c>
      <c r="L100" s="39">
        <v>452373.08</v>
      </c>
      <c r="M100" s="39"/>
      <c r="N100" s="40"/>
      <c r="O100" s="39">
        <v>452373.08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3"/>
        <v>541551.60389490228</v>
      </c>
      <c r="W100" s="159">
        <v>1.2</v>
      </c>
      <c r="X100" s="158">
        <f t="shared" si="4"/>
        <v>649861.92467388266</v>
      </c>
      <c r="Y100" s="181">
        <f t="shared" si="5"/>
        <v>5791.9957635818419</v>
      </c>
      <c r="BP100" s="33"/>
      <c r="BQ100" s="41" t="s">
        <v>2891</v>
      </c>
    </row>
    <row r="101" spans="1:69" s="3" customFormat="1" ht="18.75" x14ac:dyDescent="0.25">
      <c r="A101" s="42"/>
      <c r="B101" s="43"/>
      <c r="C101" s="44" t="s">
        <v>274</v>
      </c>
      <c r="D101" s="45"/>
      <c r="E101" s="45"/>
      <c r="F101" s="45"/>
      <c r="G101" s="206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67.5" x14ac:dyDescent="0.25">
      <c r="A102" s="35" t="s">
        <v>1020</v>
      </c>
      <c r="B102" s="36" t="s">
        <v>1325</v>
      </c>
      <c r="C102" s="316" t="s">
        <v>2892</v>
      </c>
      <c r="D102" s="316"/>
      <c r="E102" s="316"/>
      <c r="F102" s="35" t="s">
        <v>265</v>
      </c>
      <c r="G102" s="216">
        <v>81.599999999999994</v>
      </c>
      <c r="H102" s="39">
        <v>282.27999999999997</v>
      </c>
      <c r="I102" s="39"/>
      <c r="J102" s="39">
        <v>282.27999999999997</v>
      </c>
      <c r="K102" s="37" t="s">
        <v>42</v>
      </c>
      <c r="L102" s="39">
        <v>197171.45</v>
      </c>
      <c r="M102" s="39"/>
      <c r="N102" s="40"/>
      <c r="O102" s="39">
        <v>197171.45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236040.82495311947</v>
      </c>
      <c r="W102" s="159">
        <v>1.2</v>
      </c>
      <c r="X102" s="158">
        <f t="shared" si="4"/>
        <v>283248.98994374333</v>
      </c>
      <c r="Y102" s="181">
        <f t="shared" si="5"/>
        <v>3471.1886022517569</v>
      </c>
      <c r="BP102" s="33"/>
      <c r="BQ102" s="41" t="s">
        <v>2892</v>
      </c>
    </row>
    <row r="103" spans="1:69" s="3" customFormat="1" ht="18.75" x14ac:dyDescent="0.25">
      <c r="A103" s="42"/>
      <c r="B103" s="43"/>
      <c r="C103" s="44" t="s">
        <v>2893</v>
      </c>
      <c r="D103" s="45"/>
      <c r="E103" s="45"/>
      <c r="F103" s="45"/>
      <c r="G103" s="206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67.5" x14ac:dyDescent="0.25">
      <c r="A104" s="35" t="s">
        <v>171</v>
      </c>
      <c r="B104" s="36" t="s">
        <v>1325</v>
      </c>
      <c r="C104" s="316" t="s">
        <v>2894</v>
      </c>
      <c r="D104" s="316"/>
      <c r="E104" s="316"/>
      <c r="F104" s="35" t="s">
        <v>265</v>
      </c>
      <c r="G104" s="216">
        <v>15.3</v>
      </c>
      <c r="H104" s="39">
        <v>219.53</v>
      </c>
      <c r="I104" s="39"/>
      <c r="J104" s="39">
        <v>219.53</v>
      </c>
      <c r="K104" s="37" t="s">
        <v>42</v>
      </c>
      <c r="L104" s="39">
        <v>28751.41</v>
      </c>
      <c r="M104" s="39"/>
      <c r="N104" s="40"/>
      <c r="O104" s="39">
        <v>28751.41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3"/>
        <v>34419.316462730123</v>
      </c>
      <c r="W104" s="159">
        <v>1.2</v>
      </c>
      <c r="X104" s="158">
        <f t="shared" si="4"/>
        <v>41303.179755276149</v>
      </c>
      <c r="Y104" s="181">
        <f t="shared" si="5"/>
        <v>2699.5542323709901</v>
      </c>
      <c r="BP104" s="33"/>
      <c r="BQ104" s="41" t="s">
        <v>2894</v>
      </c>
    </row>
    <row r="105" spans="1:69" s="3" customFormat="1" ht="18.75" x14ac:dyDescent="0.25">
      <c r="A105" s="42"/>
      <c r="B105" s="43"/>
      <c r="C105" s="44" t="s">
        <v>299</v>
      </c>
      <c r="D105" s="45"/>
      <c r="E105" s="45"/>
      <c r="F105" s="45"/>
      <c r="G105" s="206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67.5" x14ac:dyDescent="0.25">
      <c r="A106" s="35" t="s">
        <v>181</v>
      </c>
      <c r="B106" s="36" t="s">
        <v>1325</v>
      </c>
      <c r="C106" s="316" t="s">
        <v>2895</v>
      </c>
      <c r="D106" s="316"/>
      <c r="E106" s="316"/>
      <c r="F106" s="35" t="s">
        <v>265</v>
      </c>
      <c r="G106" s="216">
        <v>285.60000000000002</v>
      </c>
      <c r="H106" s="39">
        <v>175.26</v>
      </c>
      <c r="I106" s="39"/>
      <c r="J106" s="39">
        <v>175.26</v>
      </c>
      <c r="K106" s="37" t="s">
        <v>42</v>
      </c>
      <c r="L106" s="39">
        <v>428464.43</v>
      </c>
      <c r="M106" s="39"/>
      <c r="N106" s="40"/>
      <c r="O106" s="39">
        <v>428464.43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3"/>
        <v>512929.72446197522</v>
      </c>
      <c r="W106" s="159">
        <v>1.2</v>
      </c>
      <c r="X106" s="158">
        <f t="shared" si="4"/>
        <v>615515.66935437021</v>
      </c>
      <c r="Y106" s="181">
        <f t="shared" si="5"/>
        <v>2155.166909504097</v>
      </c>
      <c r="BP106" s="33"/>
      <c r="BQ106" s="41" t="s">
        <v>2895</v>
      </c>
    </row>
    <row r="107" spans="1:69" s="3" customFormat="1" ht="18.75" x14ac:dyDescent="0.25">
      <c r="A107" s="42"/>
      <c r="B107" s="43"/>
      <c r="C107" s="44" t="s">
        <v>2896</v>
      </c>
      <c r="D107" s="45"/>
      <c r="E107" s="45"/>
      <c r="F107" s="45"/>
      <c r="G107" s="206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67.5" x14ac:dyDescent="0.25">
      <c r="A108" s="35" t="s">
        <v>185</v>
      </c>
      <c r="B108" s="36" t="s">
        <v>2410</v>
      </c>
      <c r="C108" s="316" t="s">
        <v>2897</v>
      </c>
      <c r="D108" s="316"/>
      <c r="E108" s="316"/>
      <c r="F108" s="35" t="s">
        <v>265</v>
      </c>
      <c r="G108" s="216">
        <v>698.7</v>
      </c>
      <c r="H108" s="39">
        <v>118.59</v>
      </c>
      <c r="I108" s="39"/>
      <c r="J108" s="39">
        <v>118.59</v>
      </c>
      <c r="K108" s="37" t="s">
        <v>42</v>
      </c>
      <c r="L108" s="39">
        <v>709271.61</v>
      </c>
      <c r="M108" s="39"/>
      <c r="N108" s="40"/>
      <c r="O108" s="39">
        <v>709271.61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3"/>
        <v>849093.80105602113</v>
      </c>
      <c r="W108" s="159">
        <v>1.2</v>
      </c>
      <c r="X108" s="158">
        <f t="shared" si="4"/>
        <v>1018912.5612672253</v>
      </c>
      <c r="Y108" s="181">
        <f t="shared" si="5"/>
        <v>1458.297640285137</v>
      </c>
      <c r="BP108" s="33"/>
      <c r="BQ108" s="41" t="s">
        <v>2897</v>
      </c>
    </row>
    <row r="109" spans="1:69" s="3" customFormat="1" ht="18.75" x14ac:dyDescent="0.25">
      <c r="A109" s="42"/>
      <c r="B109" s="43"/>
      <c r="C109" s="44" t="s">
        <v>2898</v>
      </c>
      <c r="D109" s="45"/>
      <c r="E109" s="45"/>
      <c r="F109" s="45"/>
      <c r="G109" s="206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67.5" x14ac:dyDescent="0.25">
      <c r="A110" s="35" t="s">
        <v>187</v>
      </c>
      <c r="B110" s="36" t="s">
        <v>1338</v>
      </c>
      <c r="C110" s="316" t="s">
        <v>2899</v>
      </c>
      <c r="D110" s="316"/>
      <c r="E110" s="316"/>
      <c r="F110" s="35" t="s">
        <v>265</v>
      </c>
      <c r="G110" s="216">
        <v>821.1</v>
      </c>
      <c r="H110" s="39">
        <v>76.42</v>
      </c>
      <c r="I110" s="39"/>
      <c r="J110" s="39">
        <v>76.42</v>
      </c>
      <c r="K110" s="37" t="s">
        <v>42</v>
      </c>
      <c r="L110" s="39">
        <v>537126.82999999996</v>
      </c>
      <c r="M110" s="39"/>
      <c r="N110" s="40"/>
      <c r="O110" s="39">
        <v>537126.82999999996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3"/>
        <v>643013.27630168549</v>
      </c>
      <c r="W110" s="159">
        <v>1.2</v>
      </c>
      <c r="X110" s="158">
        <f t="shared" si="4"/>
        <v>771615.93156202254</v>
      </c>
      <c r="Y110" s="181">
        <f t="shared" si="5"/>
        <v>939.73441914751254</v>
      </c>
      <c r="BP110" s="33"/>
      <c r="BQ110" s="41" t="s">
        <v>2899</v>
      </c>
    </row>
    <row r="111" spans="1:69" s="3" customFormat="1" ht="18.75" x14ac:dyDescent="0.25">
      <c r="A111" s="42"/>
      <c r="B111" s="43"/>
      <c r="C111" s="44" t="s">
        <v>2900</v>
      </c>
      <c r="D111" s="45"/>
      <c r="E111" s="45"/>
      <c r="F111" s="45"/>
      <c r="G111" s="206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67.5" x14ac:dyDescent="0.25">
      <c r="A112" s="35" t="s">
        <v>196</v>
      </c>
      <c r="B112" s="36" t="s">
        <v>2415</v>
      </c>
      <c r="C112" s="316" t="s">
        <v>2901</v>
      </c>
      <c r="D112" s="316"/>
      <c r="E112" s="316"/>
      <c r="F112" s="35" t="s">
        <v>265</v>
      </c>
      <c r="G112" s="216">
        <v>520.20000000000005</v>
      </c>
      <c r="H112" s="39">
        <v>55.8</v>
      </c>
      <c r="I112" s="39"/>
      <c r="J112" s="39">
        <v>55.8</v>
      </c>
      <c r="K112" s="37" t="s">
        <v>42</v>
      </c>
      <c r="L112" s="39">
        <v>248472.49</v>
      </c>
      <c r="M112" s="39"/>
      <c r="N112" s="40"/>
      <c r="O112" s="39">
        <v>248472.49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3"/>
        <v>297455.090570951</v>
      </c>
      <c r="W112" s="159">
        <v>1.2</v>
      </c>
      <c r="X112" s="158">
        <f t="shared" si="4"/>
        <v>356946.1086851412</v>
      </c>
      <c r="Y112" s="181">
        <f t="shared" si="5"/>
        <v>686.17091250507724</v>
      </c>
      <c r="BP112" s="33"/>
      <c r="BQ112" s="41" t="s">
        <v>2901</v>
      </c>
    </row>
    <row r="113" spans="1:69" s="3" customFormat="1" ht="18.75" x14ac:dyDescent="0.25">
      <c r="A113" s="42"/>
      <c r="B113" s="43"/>
      <c r="C113" s="44" t="s">
        <v>2902</v>
      </c>
      <c r="D113" s="45"/>
      <c r="E113" s="45"/>
      <c r="F113" s="45"/>
      <c r="G113" s="206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67.5" x14ac:dyDescent="0.25">
      <c r="A114" s="35" t="s">
        <v>198</v>
      </c>
      <c r="B114" s="36" t="s">
        <v>1338</v>
      </c>
      <c r="C114" s="316" t="s">
        <v>2903</v>
      </c>
      <c r="D114" s="316"/>
      <c r="E114" s="316"/>
      <c r="F114" s="35" t="s">
        <v>265</v>
      </c>
      <c r="G114" s="216">
        <v>923.1</v>
      </c>
      <c r="H114" s="39">
        <v>35.549999999999997</v>
      </c>
      <c r="I114" s="39"/>
      <c r="J114" s="39">
        <v>35.549999999999997</v>
      </c>
      <c r="K114" s="37" t="s">
        <v>42</v>
      </c>
      <c r="L114" s="39">
        <v>280906.71000000002</v>
      </c>
      <c r="M114" s="39"/>
      <c r="N114" s="40"/>
      <c r="O114" s="39">
        <v>280906.71000000002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336283.22743108455</v>
      </c>
      <c r="W114" s="159">
        <v>1.2</v>
      </c>
      <c r="X114" s="158">
        <f t="shared" si="4"/>
        <v>403539.87291730143</v>
      </c>
      <c r="Y114" s="181">
        <f t="shared" si="5"/>
        <v>437.15726672874166</v>
      </c>
      <c r="BP114" s="33"/>
      <c r="BQ114" s="41" t="s">
        <v>2903</v>
      </c>
    </row>
    <row r="115" spans="1:69" s="3" customFormat="1" ht="18.75" x14ac:dyDescent="0.25">
      <c r="A115" s="42"/>
      <c r="B115" s="43"/>
      <c r="C115" s="44" t="s">
        <v>2904</v>
      </c>
      <c r="D115" s="45"/>
      <c r="E115" s="45"/>
      <c r="F115" s="45"/>
      <c r="G115" s="206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67.5" x14ac:dyDescent="0.25">
      <c r="A116" s="35" t="s">
        <v>200</v>
      </c>
      <c r="B116" s="36" t="s">
        <v>1347</v>
      </c>
      <c r="C116" s="316" t="s">
        <v>2905</v>
      </c>
      <c r="D116" s="316"/>
      <c r="E116" s="316"/>
      <c r="F116" s="35" t="s">
        <v>265</v>
      </c>
      <c r="G116" s="216">
        <v>10.199999999999999</v>
      </c>
      <c r="H116" s="39">
        <v>232.08</v>
      </c>
      <c r="I116" s="39"/>
      <c r="J116" s="39">
        <v>232.08</v>
      </c>
      <c r="K116" s="37" t="s">
        <v>42</v>
      </c>
      <c r="L116" s="39">
        <v>20263.37</v>
      </c>
      <c r="M116" s="39"/>
      <c r="N116" s="40"/>
      <c r="O116" s="39">
        <v>20263.37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3"/>
        <v>24257.987508487116</v>
      </c>
      <c r="W116" s="159">
        <v>1.2</v>
      </c>
      <c r="X116" s="158">
        <f t="shared" si="4"/>
        <v>29109.585010184539</v>
      </c>
      <c r="Y116" s="181">
        <f t="shared" si="5"/>
        <v>2853.8808833514254</v>
      </c>
      <c r="BP116" s="33"/>
      <c r="BQ116" s="41" t="s">
        <v>2905</v>
      </c>
    </row>
    <row r="117" spans="1:69" s="3" customFormat="1" ht="18.75" x14ac:dyDescent="0.25">
      <c r="A117" s="42"/>
      <c r="B117" s="43"/>
      <c r="C117" s="44" t="s">
        <v>283</v>
      </c>
      <c r="D117" s="45"/>
      <c r="E117" s="45"/>
      <c r="F117" s="45"/>
      <c r="G117" s="206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x14ac:dyDescent="0.25">
      <c r="A118" s="35" t="s">
        <v>202</v>
      </c>
      <c r="B118" s="36" t="s">
        <v>1325</v>
      </c>
      <c r="C118" s="316" t="s">
        <v>2906</v>
      </c>
      <c r="D118" s="316"/>
      <c r="E118" s="316"/>
      <c r="F118" s="35" t="s">
        <v>265</v>
      </c>
      <c r="G118" s="216">
        <v>5.0999999999999996</v>
      </c>
      <c r="H118" s="39">
        <v>205.49</v>
      </c>
      <c r="I118" s="39"/>
      <c r="J118" s="39">
        <v>205.49</v>
      </c>
      <c r="K118" s="37" t="s">
        <v>42</v>
      </c>
      <c r="L118" s="39">
        <v>8970.8700000000008</v>
      </c>
      <c r="M118" s="39"/>
      <c r="N118" s="40"/>
      <c r="O118" s="39">
        <v>8970.8700000000008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10739.341600151498</v>
      </c>
      <c r="W118" s="159">
        <v>1.2</v>
      </c>
      <c r="X118" s="158">
        <f t="shared" si="4"/>
        <v>12887.209920181796</v>
      </c>
      <c r="Y118" s="181">
        <f t="shared" si="5"/>
        <v>2526.9039059179995</v>
      </c>
      <c r="BP118" s="33"/>
      <c r="BQ118" s="41" t="s">
        <v>2906</v>
      </c>
    </row>
    <row r="119" spans="1:69" s="3" customFormat="1" ht="18.75" x14ac:dyDescent="0.25">
      <c r="A119" s="42"/>
      <c r="B119" s="43"/>
      <c r="C119" s="44" t="s">
        <v>2907</v>
      </c>
      <c r="D119" s="45"/>
      <c r="E119" s="45"/>
      <c r="F119" s="45"/>
      <c r="G119" s="206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67.5" x14ac:dyDescent="0.25">
      <c r="A120" s="35" t="s">
        <v>211</v>
      </c>
      <c r="B120" s="36" t="s">
        <v>2410</v>
      </c>
      <c r="C120" s="316" t="s">
        <v>2908</v>
      </c>
      <c r="D120" s="316"/>
      <c r="E120" s="316"/>
      <c r="F120" s="35" t="s">
        <v>265</v>
      </c>
      <c r="G120" s="216">
        <v>382.5</v>
      </c>
      <c r="H120" s="39">
        <v>146.24</v>
      </c>
      <c r="I120" s="39"/>
      <c r="J120" s="39">
        <v>146.24</v>
      </c>
      <c r="K120" s="37" t="s">
        <v>42</v>
      </c>
      <c r="L120" s="39">
        <v>478819.01</v>
      </c>
      <c r="M120" s="39"/>
      <c r="N120" s="40"/>
      <c r="O120" s="39">
        <v>478819.01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3"/>
        <v>573210.94977815484</v>
      </c>
      <c r="W120" s="159">
        <v>1.2</v>
      </c>
      <c r="X120" s="158">
        <f t="shared" si="4"/>
        <v>687853.13973378576</v>
      </c>
      <c r="Y120" s="181">
        <f t="shared" si="5"/>
        <v>1798.308862049113</v>
      </c>
      <c r="BP120" s="33"/>
      <c r="BQ120" s="41" t="s">
        <v>2908</v>
      </c>
    </row>
    <row r="121" spans="1:69" s="3" customFormat="1" ht="18.75" x14ac:dyDescent="0.25">
      <c r="A121" s="42"/>
      <c r="B121" s="43"/>
      <c r="C121" s="44" t="s">
        <v>2909</v>
      </c>
      <c r="D121" s="45"/>
      <c r="E121" s="45"/>
      <c r="F121" s="45"/>
      <c r="G121" s="206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67.5" x14ac:dyDescent="0.25">
      <c r="A122" s="35" t="s">
        <v>213</v>
      </c>
      <c r="B122" s="36" t="s">
        <v>2910</v>
      </c>
      <c r="C122" s="316" t="s">
        <v>2911</v>
      </c>
      <c r="D122" s="316"/>
      <c r="E122" s="316"/>
      <c r="F122" s="35" t="s">
        <v>265</v>
      </c>
      <c r="G122" s="216">
        <v>571.20000000000005</v>
      </c>
      <c r="H122" s="39">
        <v>99.36</v>
      </c>
      <c r="I122" s="39"/>
      <c r="J122" s="39">
        <v>99.36</v>
      </c>
      <c r="K122" s="37" t="s">
        <v>42</v>
      </c>
      <c r="L122" s="39">
        <v>485817.94</v>
      </c>
      <c r="M122" s="39"/>
      <c r="N122" s="40"/>
      <c r="O122" s="39">
        <v>485817.94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3"/>
        <v>581589.61317485431</v>
      </c>
      <c r="W122" s="159">
        <v>1.2</v>
      </c>
      <c r="X122" s="158">
        <f t="shared" si="4"/>
        <v>697907.53580982517</v>
      </c>
      <c r="Y122" s="181">
        <f t="shared" si="5"/>
        <v>1221.8269184345677</v>
      </c>
      <c r="BP122" s="33"/>
      <c r="BQ122" s="41" t="s">
        <v>2911</v>
      </c>
    </row>
    <row r="123" spans="1:69" s="3" customFormat="1" ht="18.75" x14ac:dyDescent="0.25">
      <c r="A123" s="42"/>
      <c r="B123" s="43"/>
      <c r="C123" s="44" t="s">
        <v>2912</v>
      </c>
      <c r="D123" s="45"/>
      <c r="E123" s="45"/>
      <c r="F123" s="45"/>
      <c r="G123" s="206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67.5" x14ac:dyDescent="0.25">
      <c r="A124" s="35" t="s">
        <v>215</v>
      </c>
      <c r="B124" s="36" t="s">
        <v>1347</v>
      </c>
      <c r="C124" s="316" t="s">
        <v>2913</v>
      </c>
      <c r="D124" s="316"/>
      <c r="E124" s="316"/>
      <c r="F124" s="35" t="s">
        <v>265</v>
      </c>
      <c r="G124" s="216">
        <v>397.8</v>
      </c>
      <c r="H124" s="39">
        <v>72.33</v>
      </c>
      <c r="I124" s="39"/>
      <c r="J124" s="39">
        <v>72.33</v>
      </c>
      <c r="K124" s="37" t="s">
        <v>42</v>
      </c>
      <c r="L124" s="39">
        <v>246295.8</v>
      </c>
      <c r="M124" s="39"/>
      <c r="N124" s="40"/>
      <c r="O124" s="39">
        <v>246295.8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3"/>
        <v>294849.29899581568</v>
      </c>
      <c r="W124" s="159">
        <v>1.2</v>
      </c>
      <c r="X124" s="158">
        <f t="shared" si="4"/>
        <v>353819.15879497881</v>
      </c>
      <c r="Y124" s="181">
        <f t="shared" si="5"/>
        <v>889.43981597531126</v>
      </c>
      <c r="BP124" s="33"/>
      <c r="BQ124" s="41" t="s">
        <v>2913</v>
      </c>
    </row>
    <row r="125" spans="1:69" s="3" customFormat="1" ht="18.75" x14ac:dyDescent="0.25">
      <c r="A125" s="42"/>
      <c r="B125" s="43"/>
      <c r="C125" s="44" t="s">
        <v>2914</v>
      </c>
      <c r="D125" s="45"/>
      <c r="E125" s="45"/>
      <c r="F125" s="45"/>
      <c r="G125" s="206"/>
      <c r="H125" s="45"/>
      <c r="I125" s="45"/>
      <c r="J125" s="45"/>
      <c r="K125" s="45"/>
      <c r="L125" s="45"/>
      <c r="M125" s="45"/>
      <c r="N125" s="45"/>
      <c r="O125" s="46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</row>
    <row r="126" spans="1:69" s="3" customFormat="1" ht="67.5" x14ac:dyDescent="0.25">
      <c r="A126" s="35" t="s">
        <v>217</v>
      </c>
      <c r="B126" s="36" t="s">
        <v>1347</v>
      </c>
      <c r="C126" s="316" t="s">
        <v>2915</v>
      </c>
      <c r="D126" s="316"/>
      <c r="E126" s="316"/>
      <c r="F126" s="35" t="s">
        <v>265</v>
      </c>
      <c r="G126" s="216">
        <v>933.3</v>
      </c>
      <c r="H126" s="39">
        <v>47.4</v>
      </c>
      <c r="I126" s="39"/>
      <c r="J126" s="39">
        <v>47.4</v>
      </c>
      <c r="K126" s="37" t="s">
        <v>42</v>
      </c>
      <c r="L126" s="39">
        <v>378680.88</v>
      </c>
      <c r="M126" s="39"/>
      <c r="N126" s="40"/>
      <c r="O126" s="39">
        <v>378680.88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3"/>
        <v>453332.09909027518</v>
      </c>
      <c r="W126" s="159">
        <v>1.2</v>
      </c>
      <c r="X126" s="158">
        <f t="shared" si="4"/>
        <v>543998.51890833024</v>
      </c>
      <c r="Y126" s="181">
        <f t="shared" si="5"/>
        <v>582.87637298653192</v>
      </c>
      <c r="BP126" s="33"/>
      <c r="BQ126" s="41" t="s">
        <v>2915</v>
      </c>
    </row>
    <row r="127" spans="1:69" s="3" customFormat="1" ht="18.75" x14ac:dyDescent="0.25">
      <c r="A127" s="42"/>
      <c r="B127" s="43"/>
      <c r="C127" s="44" t="s">
        <v>2916</v>
      </c>
      <c r="D127" s="45"/>
      <c r="E127" s="45"/>
      <c r="F127" s="45"/>
      <c r="G127" s="206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67.5" x14ac:dyDescent="0.25">
      <c r="A128" s="35" t="s">
        <v>219</v>
      </c>
      <c r="B128" s="36" t="s">
        <v>2427</v>
      </c>
      <c r="C128" s="316" t="s">
        <v>2917</v>
      </c>
      <c r="D128" s="316"/>
      <c r="E128" s="316"/>
      <c r="F128" s="35" t="s">
        <v>265</v>
      </c>
      <c r="G128" s="212">
        <v>51</v>
      </c>
      <c r="H128" s="39">
        <v>54.01</v>
      </c>
      <c r="I128" s="39"/>
      <c r="J128" s="39">
        <v>54.01</v>
      </c>
      <c r="K128" s="37" t="s">
        <v>42</v>
      </c>
      <c r="L128" s="39">
        <v>23578.61</v>
      </c>
      <c r="M128" s="39"/>
      <c r="N128" s="40"/>
      <c r="O128" s="39">
        <v>23578.61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3"/>
        <v>28226.777029067202</v>
      </c>
      <c r="W128" s="159">
        <v>1.2</v>
      </c>
      <c r="X128" s="158">
        <f t="shared" si="4"/>
        <v>33872.132434880637</v>
      </c>
      <c r="Y128" s="181">
        <f t="shared" si="5"/>
        <v>664.15945950746345</v>
      </c>
      <c r="BP128" s="33"/>
      <c r="BQ128" s="41" t="s">
        <v>2917</v>
      </c>
    </row>
    <row r="129" spans="1:69" s="3" customFormat="1" ht="18.75" x14ac:dyDescent="0.25">
      <c r="A129" s="42"/>
      <c r="B129" s="43"/>
      <c r="C129" s="44" t="s">
        <v>287</v>
      </c>
      <c r="D129" s="45"/>
      <c r="E129" s="45"/>
      <c r="F129" s="45"/>
      <c r="G129" s="206"/>
      <c r="H129" s="45"/>
      <c r="I129" s="45"/>
      <c r="J129" s="45"/>
      <c r="K129" s="45"/>
      <c r="L129" s="45"/>
      <c r="M129" s="45"/>
      <c r="N129" s="45"/>
      <c r="O129" s="46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</row>
    <row r="130" spans="1:69" s="3" customFormat="1" ht="67.5" x14ac:dyDescent="0.25">
      <c r="A130" s="35" t="s">
        <v>221</v>
      </c>
      <c r="B130" s="36" t="s">
        <v>310</v>
      </c>
      <c r="C130" s="316" t="s">
        <v>311</v>
      </c>
      <c r="D130" s="316"/>
      <c r="E130" s="316"/>
      <c r="F130" s="35" t="s">
        <v>238</v>
      </c>
      <c r="G130" s="218">
        <v>1.7410000000000001</v>
      </c>
      <c r="H130" s="39" t="s">
        <v>312</v>
      </c>
      <c r="I130" s="39" t="s">
        <v>313</v>
      </c>
      <c r="J130" s="39">
        <v>171.88</v>
      </c>
      <c r="K130" s="37" t="s">
        <v>42</v>
      </c>
      <c r="L130" s="39">
        <v>29187.85</v>
      </c>
      <c r="M130" s="39">
        <v>25865.63</v>
      </c>
      <c r="N130" s="40" t="s">
        <v>2918</v>
      </c>
      <c r="O130" s="39">
        <v>2561.52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3"/>
        <v>3066.485000409109</v>
      </c>
      <c r="W130" s="159">
        <v>1.2</v>
      </c>
      <c r="X130" s="158">
        <f t="shared" si="4"/>
        <v>3679.7820004909308</v>
      </c>
      <c r="Y130" s="181">
        <f t="shared" si="5"/>
        <v>2113.6025275651527</v>
      </c>
      <c r="BP130" s="33"/>
      <c r="BQ130" s="41" t="s">
        <v>311</v>
      </c>
    </row>
    <row r="131" spans="1:69" s="3" customFormat="1" ht="18.75" x14ac:dyDescent="0.25">
      <c r="A131" s="42"/>
      <c r="B131" s="43"/>
      <c r="C131" s="44" t="s">
        <v>2919</v>
      </c>
      <c r="D131" s="45"/>
      <c r="E131" s="45"/>
      <c r="F131" s="45"/>
      <c r="G131" s="206"/>
      <c r="H131" s="45"/>
      <c r="I131" s="45"/>
      <c r="J131" s="45"/>
      <c r="K131" s="45"/>
      <c r="L131" s="45"/>
      <c r="M131" s="45"/>
      <c r="N131" s="45"/>
      <c r="O131" s="46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18.75" x14ac:dyDescent="0.25">
      <c r="A132" s="47"/>
      <c r="B132" s="48"/>
      <c r="C132" s="48"/>
      <c r="D132" s="48"/>
      <c r="E132" s="49" t="s">
        <v>2920</v>
      </c>
      <c r="F132" s="49"/>
      <c r="G132" s="213"/>
      <c r="H132" s="51"/>
      <c r="I132" s="17"/>
      <c r="J132" s="17"/>
      <c r="K132" s="17"/>
      <c r="L132" s="52">
        <v>25122.04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x14ac:dyDescent="0.25">
      <c r="A133" s="47"/>
      <c r="B133" s="48"/>
      <c r="C133" s="48"/>
      <c r="D133" s="48"/>
      <c r="E133" s="49" t="s">
        <v>2921</v>
      </c>
      <c r="F133" s="49"/>
      <c r="G133" s="213"/>
      <c r="H133" s="51"/>
      <c r="I133" s="17"/>
      <c r="J133" s="17"/>
      <c r="K133" s="17"/>
      <c r="L133" s="52">
        <v>13208.5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18.75" x14ac:dyDescent="0.25">
      <c r="A134" s="47"/>
      <c r="B134" s="48"/>
      <c r="C134" s="48"/>
      <c r="D134" s="48"/>
      <c r="E134" s="49" t="s">
        <v>47</v>
      </c>
      <c r="F134" s="49"/>
      <c r="G134" s="213"/>
      <c r="H134" s="51"/>
      <c r="I134" s="17"/>
      <c r="J134" s="17"/>
      <c r="K134" s="17"/>
      <c r="L134" s="52">
        <v>67518.39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67.5" x14ac:dyDescent="0.25">
      <c r="A135" s="35" t="s">
        <v>230</v>
      </c>
      <c r="B135" s="36" t="s">
        <v>1359</v>
      </c>
      <c r="C135" s="316" t="s">
        <v>2922</v>
      </c>
      <c r="D135" s="316"/>
      <c r="E135" s="316"/>
      <c r="F135" s="35" t="s">
        <v>265</v>
      </c>
      <c r="G135" s="216">
        <v>10.199999999999999</v>
      </c>
      <c r="H135" s="39">
        <v>70.709999999999994</v>
      </c>
      <c r="I135" s="39"/>
      <c r="J135" s="39">
        <v>70.709999999999994</v>
      </c>
      <c r="K135" s="37" t="s">
        <v>42</v>
      </c>
      <c r="L135" s="39">
        <v>6173.83</v>
      </c>
      <c r="M135" s="39"/>
      <c r="N135" s="40"/>
      <c r="O135" s="39">
        <v>6173.83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3"/>
        <v>7390.9073870497868</v>
      </c>
      <c r="W135" s="159">
        <v>1.2</v>
      </c>
      <c r="X135" s="158">
        <f t="shared" si="4"/>
        <v>8869.0888644597435</v>
      </c>
      <c r="Y135" s="181">
        <f t="shared" si="5"/>
        <v>869.51851612350436</v>
      </c>
      <c r="BP135" s="33"/>
      <c r="BQ135" s="41" t="s">
        <v>2922</v>
      </c>
    </row>
    <row r="136" spans="1:69" s="3" customFormat="1" ht="18.75" x14ac:dyDescent="0.25">
      <c r="A136" s="42"/>
      <c r="B136" s="43"/>
      <c r="C136" s="44" t="s">
        <v>283</v>
      </c>
      <c r="D136" s="45"/>
      <c r="E136" s="45"/>
      <c r="F136" s="45"/>
      <c r="G136" s="206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67.5" x14ac:dyDescent="0.25">
      <c r="A137" s="35" t="s">
        <v>232</v>
      </c>
      <c r="B137" s="36" t="s">
        <v>1359</v>
      </c>
      <c r="C137" s="316" t="s">
        <v>2434</v>
      </c>
      <c r="D137" s="316"/>
      <c r="E137" s="316"/>
      <c r="F137" s="35" t="s">
        <v>265</v>
      </c>
      <c r="G137" s="216">
        <v>20.399999999999999</v>
      </c>
      <c r="H137" s="39">
        <v>41.42</v>
      </c>
      <c r="I137" s="39"/>
      <c r="J137" s="39">
        <v>41.42</v>
      </c>
      <c r="K137" s="37" t="s">
        <v>42</v>
      </c>
      <c r="L137" s="39">
        <v>7232.93</v>
      </c>
      <c r="M137" s="39"/>
      <c r="N137" s="40"/>
      <c r="O137" s="39">
        <v>7232.93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3"/>
        <v>8658.7929643372117</v>
      </c>
      <c r="W137" s="159">
        <v>1.2</v>
      </c>
      <c r="X137" s="158">
        <f t="shared" si="4"/>
        <v>10390.551557204653</v>
      </c>
      <c r="Y137" s="181">
        <f t="shared" si="5"/>
        <v>509.34076260807126</v>
      </c>
      <c r="BP137" s="33"/>
      <c r="BQ137" s="41" t="s">
        <v>2434</v>
      </c>
    </row>
    <row r="138" spans="1:69" s="3" customFormat="1" ht="18.75" x14ac:dyDescent="0.25">
      <c r="A138" s="42"/>
      <c r="B138" s="43"/>
      <c r="C138" s="44" t="s">
        <v>266</v>
      </c>
      <c r="D138" s="45"/>
      <c r="E138" s="45"/>
      <c r="F138" s="45"/>
      <c r="G138" s="206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67.5" x14ac:dyDescent="0.25">
      <c r="A139" s="35" t="s">
        <v>235</v>
      </c>
      <c r="B139" s="36" t="s">
        <v>1359</v>
      </c>
      <c r="C139" s="316" t="s">
        <v>2435</v>
      </c>
      <c r="D139" s="316"/>
      <c r="E139" s="316"/>
      <c r="F139" s="35" t="s">
        <v>265</v>
      </c>
      <c r="G139" s="216">
        <v>71.400000000000006</v>
      </c>
      <c r="H139" s="39">
        <v>29.8</v>
      </c>
      <c r="I139" s="39"/>
      <c r="J139" s="39">
        <v>29.8</v>
      </c>
      <c r="K139" s="37" t="s">
        <v>42</v>
      </c>
      <c r="L139" s="39">
        <v>18213.28</v>
      </c>
      <c r="M139" s="39"/>
      <c r="N139" s="40"/>
      <c r="O139" s="39">
        <v>18213.28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21803.753212253352</v>
      </c>
      <c r="W139" s="159">
        <v>1.2</v>
      </c>
      <c r="X139" s="158">
        <f t="shared" si="4"/>
        <v>26164.50385470402</v>
      </c>
      <c r="Y139" s="181">
        <f t="shared" si="5"/>
        <v>366.44963381938402</v>
      </c>
      <c r="BP139" s="33"/>
      <c r="BQ139" s="41" t="s">
        <v>2435</v>
      </c>
    </row>
    <row r="140" spans="1:69" s="3" customFormat="1" ht="18.75" x14ac:dyDescent="0.25">
      <c r="A140" s="42"/>
      <c r="B140" s="43"/>
      <c r="C140" s="44" t="s">
        <v>2676</v>
      </c>
      <c r="D140" s="45"/>
      <c r="E140" s="45"/>
      <c r="F140" s="45"/>
      <c r="G140" s="206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67.5" x14ac:dyDescent="0.25">
      <c r="A141" s="35" t="s">
        <v>245</v>
      </c>
      <c r="B141" s="36" t="s">
        <v>1359</v>
      </c>
      <c r="C141" s="316" t="s">
        <v>2436</v>
      </c>
      <c r="D141" s="316"/>
      <c r="E141" s="316"/>
      <c r="F141" s="35" t="s">
        <v>265</v>
      </c>
      <c r="G141" s="216">
        <v>72.099999999999994</v>
      </c>
      <c r="H141" s="39">
        <v>7.41</v>
      </c>
      <c r="I141" s="39"/>
      <c r="J141" s="39">
        <v>7.41</v>
      </c>
      <c r="K141" s="37" t="s">
        <v>42</v>
      </c>
      <c r="L141" s="39">
        <v>4573.2700000000004</v>
      </c>
      <c r="M141" s="39"/>
      <c r="N141" s="40"/>
      <c r="O141" s="39">
        <v>4573.2700000000004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3"/>
        <v>5474.8211444068238</v>
      </c>
      <c r="W141" s="159">
        <v>1.2</v>
      </c>
      <c r="X141" s="158">
        <f t="shared" si="4"/>
        <v>6569.7853732881886</v>
      </c>
      <c r="Y141" s="181">
        <f t="shared" si="5"/>
        <v>91.120462875009551</v>
      </c>
      <c r="BP141" s="33"/>
      <c r="BQ141" s="41" t="s">
        <v>2436</v>
      </c>
    </row>
    <row r="142" spans="1:69" s="3" customFormat="1" ht="18.75" x14ac:dyDescent="0.25">
      <c r="A142" s="42"/>
      <c r="B142" s="43"/>
      <c r="C142" s="44" t="s">
        <v>2923</v>
      </c>
      <c r="D142" s="45"/>
      <c r="E142" s="45"/>
      <c r="F142" s="45"/>
      <c r="G142" s="206"/>
      <c r="H142" s="45"/>
      <c r="I142" s="45"/>
      <c r="J142" s="45"/>
      <c r="K142" s="45"/>
      <c r="L142" s="45"/>
      <c r="M142" s="45"/>
      <c r="N142" s="45"/>
      <c r="O142" s="46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313" t="s">
        <v>1871</v>
      </c>
      <c r="B143" s="314"/>
      <c r="C143" s="314"/>
      <c r="D143" s="314"/>
      <c r="E143" s="314"/>
      <c r="F143" s="314"/>
      <c r="G143" s="314"/>
      <c r="H143" s="314"/>
      <c r="I143" s="314"/>
      <c r="J143" s="314"/>
      <c r="K143" s="314"/>
      <c r="L143" s="314"/>
      <c r="M143" s="314"/>
      <c r="N143" s="314"/>
      <c r="O143" s="315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 t="s">
        <v>1871</v>
      </c>
      <c r="BQ143" s="41"/>
    </row>
    <row r="144" spans="1:69" s="3" customFormat="1" ht="67.5" x14ac:dyDescent="0.25">
      <c r="A144" s="35" t="s">
        <v>254</v>
      </c>
      <c r="B144" s="36" t="s">
        <v>589</v>
      </c>
      <c r="C144" s="316" t="s">
        <v>590</v>
      </c>
      <c r="D144" s="316"/>
      <c r="E144" s="316"/>
      <c r="F144" s="35" t="s">
        <v>174</v>
      </c>
      <c r="G144" s="215">
        <v>0.01</v>
      </c>
      <c r="H144" s="39" t="s">
        <v>591</v>
      </c>
      <c r="I144" s="39" t="s">
        <v>592</v>
      </c>
      <c r="J144" s="39">
        <v>109.43</v>
      </c>
      <c r="K144" s="37" t="s">
        <v>42</v>
      </c>
      <c r="L144" s="39">
        <v>165.25</v>
      </c>
      <c r="M144" s="39">
        <v>153.91999999999999</v>
      </c>
      <c r="N144" s="40" t="s">
        <v>2437</v>
      </c>
      <c r="O144" s="39">
        <v>9.3699999999999992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3"/>
        <v>11.21715405455876</v>
      </c>
      <c r="W144" s="159">
        <v>1.2</v>
      </c>
      <c r="X144" s="158">
        <f t="shared" si="4"/>
        <v>13.460584865470512</v>
      </c>
      <c r="Y144" s="181">
        <f t="shared" si="5"/>
        <v>1346.0584865470512</v>
      </c>
      <c r="BP144" s="33"/>
      <c r="BQ144" s="41" t="s">
        <v>590</v>
      </c>
    </row>
    <row r="145" spans="1:69" s="3" customFormat="1" ht="18.75" x14ac:dyDescent="0.25">
      <c r="A145" s="42"/>
      <c r="B145" s="43"/>
      <c r="C145" s="44" t="s">
        <v>2078</v>
      </c>
      <c r="D145" s="45"/>
      <c r="E145" s="45"/>
      <c r="F145" s="45"/>
      <c r="G145" s="206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</row>
    <row r="146" spans="1:69" s="3" customFormat="1" ht="18.75" x14ac:dyDescent="0.25">
      <c r="A146" s="47"/>
      <c r="B146" s="48"/>
      <c r="C146" s="48"/>
      <c r="D146" s="48"/>
      <c r="E146" s="49" t="s">
        <v>2438</v>
      </c>
      <c r="F146" s="49"/>
      <c r="G146" s="213"/>
      <c r="H146" s="51"/>
      <c r="I146" s="17"/>
      <c r="J146" s="17"/>
      <c r="K146" s="17"/>
      <c r="L146" s="52">
        <v>149.49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18.75" x14ac:dyDescent="0.25">
      <c r="A147" s="47"/>
      <c r="B147" s="48"/>
      <c r="C147" s="48"/>
      <c r="D147" s="48"/>
      <c r="E147" s="49" t="s">
        <v>2439</v>
      </c>
      <c r="F147" s="49"/>
      <c r="G147" s="213"/>
      <c r="H147" s="51"/>
      <c r="I147" s="17"/>
      <c r="J147" s="17"/>
      <c r="K147" s="17"/>
      <c r="L147" s="52">
        <v>78.599999999999994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47</v>
      </c>
      <c r="F148" s="49"/>
      <c r="G148" s="213"/>
      <c r="H148" s="51"/>
      <c r="I148" s="17"/>
      <c r="J148" s="17"/>
      <c r="K148" s="17"/>
      <c r="L148" s="52">
        <v>393.34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45" x14ac:dyDescent="0.25">
      <c r="A149" s="111" t="s">
        <v>2924</v>
      </c>
      <c r="B149" s="112" t="s">
        <v>1877</v>
      </c>
      <c r="C149" s="305" t="s">
        <v>1378</v>
      </c>
      <c r="D149" s="305"/>
      <c r="E149" s="305"/>
      <c r="F149" s="111" t="s">
        <v>437</v>
      </c>
      <c r="G149" s="214">
        <v>1</v>
      </c>
      <c r="H149" s="114">
        <v>1737.2</v>
      </c>
      <c r="I149" s="114"/>
      <c r="J149" s="114"/>
      <c r="K149" s="144" t="s">
        <v>52</v>
      </c>
      <c r="L149" s="114">
        <v>10822.76</v>
      </c>
      <c r="M149" s="114"/>
      <c r="N149" s="115"/>
      <c r="O149" s="114"/>
      <c r="P149" s="189"/>
      <c r="Q149" s="189"/>
      <c r="R149" s="189"/>
      <c r="S149" s="189"/>
      <c r="T149" s="189"/>
      <c r="U149" s="189">
        <v>1.03</v>
      </c>
      <c r="V149" s="180">
        <f>L149*U149</f>
        <v>11147.442800000001</v>
      </c>
      <c r="W149" s="190">
        <v>1.2</v>
      </c>
      <c r="X149" s="191">
        <f t="shared" si="4"/>
        <v>13376.93136</v>
      </c>
      <c r="Y149" s="181">
        <f t="shared" si="5"/>
        <v>13376.93136</v>
      </c>
      <c r="BP149" s="33"/>
      <c r="BQ149" s="41" t="s">
        <v>1378</v>
      </c>
    </row>
    <row r="150" spans="1:69" s="3" customFormat="1" ht="18.75" x14ac:dyDescent="0.25">
      <c r="A150" s="313" t="s">
        <v>2442</v>
      </c>
      <c r="B150" s="314"/>
      <c r="C150" s="314"/>
      <c r="D150" s="314"/>
      <c r="E150" s="314"/>
      <c r="F150" s="314"/>
      <c r="G150" s="314"/>
      <c r="H150" s="314"/>
      <c r="I150" s="314"/>
      <c r="J150" s="314"/>
      <c r="K150" s="314"/>
      <c r="L150" s="314"/>
      <c r="M150" s="314"/>
      <c r="N150" s="314"/>
      <c r="O150" s="315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 t="s">
        <v>2442</v>
      </c>
      <c r="BQ150" s="41"/>
    </row>
    <row r="151" spans="1:69" s="3" customFormat="1" ht="67.5" x14ac:dyDescent="0.25">
      <c r="A151" s="35" t="s">
        <v>300</v>
      </c>
      <c r="B151" s="36" t="s">
        <v>324</v>
      </c>
      <c r="C151" s="316" t="s">
        <v>325</v>
      </c>
      <c r="D151" s="316"/>
      <c r="E151" s="316"/>
      <c r="F151" s="35" t="s">
        <v>326</v>
      </c>
      <c r="G151" s="212">
        <v>10</v>
      </c>
      <c r="H151" s="39" t="s">
        <v>1204</v>
      </c>
      <c r="I151" s="39"/>
      <c r="J151" s="39">
        <v>1.55</v>
      </c>
      <c r="K151" s="37" t="s">
        <v>42</v>
      </c>
      <c r="L151" s="39">
        <v>1928.21</v>
      </c>
      <c r="M151" s="39">
        <v>1795.53</v>
      </c>
      <c r="N151" s="40"/>
      <c r="O151" s="39">
        <v>132.68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158.83585912047559</v>
      </c>
      <c r="W151" s="159">
        <v>1.2</v>
      </c>
      <c r="X151" s="158">
        <f t="shared" si="4"/>
        <v>190.60303094457069</v>
      </c>
      <c r="Y151" s="181">
        <f t="shared" si="5"/>
        <v>19.060303094457069</v>
      </c>
      <c r="BP151" s="33"/>
      <c r="BQ151" s="41" t="s">
        <v>325</v>
      </c>
    </row>
    <row r="152" spans="1:69" s="3" customFormat="1" ht="18.75" x14ac:dyDescent="0.25">
      <c r="A152" s="47"/>
      <c r="B152" s="48"/>
      <c r="C152" s="48"/>
      <c r="D152" s="48"/>
      <c r="E152" s="49" t="s">
        <v>1444</v>
      </c>
      <c r="F152" s="49"/>
      <c r="G152" s="213"/>
      <c r="H152" s="51"/>
      <c r="I152" s="17"/>
      <c r="J152" s="17"/>
      <c r="K152" s="17"/>
      <c r="L152" s="52">
        <v>1741.66</v>
      </c>
      <c r="M152" s="53"/>
      <c r="N152" s="53"/>
      <c r="O152" s="54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</row>
    <row r="153" spans="1:69" s="3" customFormat="1" ht="18.75" x14ac:dyDescent="0.25">
      <c r="A153" s="47"/>
      <c r="B153" s="48"/>
      <c r="C153" s="48"/>
      <c r="D153" s="48"/>
      <c r="E153" s="49" t="s">
        <v>1445</v>
      </c>
      <c r="F153" s="49"/>
      <c r="G153" s="213"/>
      <c r="H153" s="51"/>
      <c r="I153" s="17"/>
      <c r="J153" s="17"/>
      <c r="K153" s="17"/>
      <c r="L153" s="52">
        <v>915.72</v>
      </c>
      <c r="M153" s="53"/>
      <c r="N153" s="53"/>
      <c r="O153" s="54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x14ac:dyDescent="0.25">
      <c r="A154" s="47"/>
      <c r="B154" s="48"/>
      <c r="C154" s="48"/>
      <c r="D154" s="48"/>
      <c r="E154" s="49" t="s">
        <v>47</v>
      </c>
      <c r="F154" s="49"/>
      <c r="G154" s="213"/>
      <c r="H154" s="51"/>
      <c r="I154" s="17"/>
      <c r="J154" s="17"/>
      <c r="K154" s="17"/>
      <c r="L154" s="52">
        <v>4585.59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67.5" x14ac:dyDescent="0.25">
      <c r="A155" s="35" t="s">
        <v>309</v>
      </c>
      <c r="B155" s="36" t="s">
        <v>1446</v>
      </c>
      <c r="C155" s="316" t="s">
        <v>1929</v>
      </c>
      <c r="D155" s="316"/>
      <c r="E155" s="316"/>
      <c r="F155" s="35" t="s">
        <v>437</v>
      </c>
      <c r="G155" s="212">
        <v>6</v>
      </c>
      <c r="H155" s="39">
        <v>814.25</v>
      </c>
      <c r="I155" s="39"/>
      <c r="J155" s="39">
        <v>814.25</v>
      </c>
      <c r="K155" s="37" t="s">
        <v>42</v>
      </c>
      <c r="L155" s="39">
        <v>41819.879999999997</v>
      </c>
      <c r="M155" s="39"/>
      <c r="N155" s="40"/>
      <c r="O155" s="39">
        <v>41819.879999999997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3"/>
        <v>50064.038047295704</v>
      </c>
      <c r="W155" s="159">
        <v>1.2</v>
      </c>
      <c r="X155" s="158">
        <f t="shared" si="4"/>
        <v>60076.845656754842</v>
      </c>
      <c r="Y155" s="181">
        <f t="shared" si="5"/>
        <v>10012.80760945914</v>
      </c>
      <c r="BP155" s="33"/>
      <c r="BQ155" s="41" t="s">
        <v>1929</v>
      </c>
    </row>
    <row r="156" spans="1:69" s="3" customFormat="1" ht="67.5" x14ac:dyDescent="0.25">
      <c r="A156" s="35" t="s">
        <v>323</v>
      </c>
      <c r="B156" s="36" t="s">
        <v>1448</v>
      </c>
      <c r="C156" s="316" t="s">
        <v>1930</v>
      </c>
      <c r="D156" s="316"/>
      <c r="E156" s="316"/>
      <c r="F156" s="35" t="s">
        <v>437</v>
      </c>
      <c r="G156" s="212">
        <v>6</v>
      </c>
      <c r="H156" s="39">
        <v>181.62</v>
      </c>
      <c r="I156" s="39"/>
      <c r="J156" s="39">
        <v>181.62</v>
      </c>
      <c r="K156" s="37" t="s">
        <v>42</v>
      </c>
      <c r="L156" s="39">
        <v>9328</v>
      </c>
      <c r="M156" s="39"/>
      <c r="N156" s="40"/>
      <c r="O156" s="39">
        <v>9328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3"/>
        <v>11166.874388572474</v>
      </c>
      <c r="W156" s="159">
        <v>1.2</v>
      </c>
      <c r="X156" s="158">
        <f t="shared" si="4"/>
        <v>13400.249266286968</v>
      </c>
      <c r="Y156" s="181">
        <f t="shared" si="5"/>
        <v>2233.3748777144947</v>
      </c>
      <c r="BP156" s="33"/>
      <c r="BQ156" s="41" t="s">
        <v>1930</v>
      </c>
    </row>
    <row r="157" spans="1:69" s="3" customFormat="1" ht="67.5" x14ac:dyDescent="0.25">
      <c r="A157" s="35" t="s">
        <v>331</v>
      </c>
      <c r="B157" s="36" t="s">
        <v>2443</v>
      </c>
      <c r="C157" s="316" t="s">
        <v>1931</v>
      </c>
      <c r="D157" s="316"/>
      <c r="E157" s="316"/>
      <c r="F157" s="35" t="s">
        <v>437</v>
      </c>
      <c r="G157" s="212">
        <v>2</v>
      </c>
      <c r="H157" s="39">
        <v>2214.5700000000002</v>
      </c>
      <c r="I157" s="39"/>
      <c r="J157" s="39">
        <v>2214.5700000000002</v>
      </c>
      <c r="K157" s="37" t="s">
        <v>42</v>
      </c>
      <c r="L157" s="39">
        <v>37913.440000000002</v>
      </c>
      <c r="M157" s="39"/>
      <c r="N157" s="40"/>
      <c r="O157" s="39">
        <v>37913.440000000002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3"/>
        <v>45387.502371213472</v>
      </c>
      <c r="W157" s="159">
        <v>1.2</v>
      </c>
      <c r="X157" s="158">
        <f t="shared" si="4"/>
        <v>54465.002845456162</v>
      </c>
      <c r="Y157" s="181">
        <f t="shared" si="5"/>
        <v>27232.501422728081</v>
      </c>
      <c r="BP157" s="33"/>
      <c r="BQ157" s="41" t="s">
        <v>1931</v>
      </c>
    </row>
    <row r="158" spans="1:69" s="3" customFormat="1" ht="67.5" x14ac:dyDescent="0.25">
      <c r="A158" s="35" t="s">
        <v>335</v>
      </c>
      <c r="B158" s="36" t="s">
        <v>1452</v>
      </c>
      <c r="C158" s="316" t="s">
        <v>1453</v>
      </c>
      <c r="D158" s="316"/>
      <c r="E158" s="316"/>
      <c r="F158" s="35" t="s">
        <v>1454</v>
      </c>
      <c r="G158" s="218">
        <v>0.28799999999999998</v>
      </c>
      <c r="H158" s="39" t="s">
        <v>1455</v>
      </c>
      <c r="I158" s="39">
        <v>88.52</v>
      </c>
      <c r="J158" s="39"/>
      <c r="K158" s="37" t="s">
        <v>42</v>
      </c>
      <c r="L158" s="39">
        <v>1681.39</v>
      </c>
      <c r="M158" s="39">
        <v>1390.23</v>
      </c>
      <c r="N158" s="40">
        <v>291.16000000000003</v>
      </c>
      <c r="O158" s="39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 t="s">
        <v>1453</v>
      </c>
    </row>
    <row r="159" spans="1:69" s="3" customFormat="1" ht="18.75" x14ac:dyDescent="0.25">
      <c r="A159" s="42"/>
      <c r="B159" s="43"/>
      <c r="C159" s="44" t="s">
        <v>2925</v>
      </c>
      <c r="D159" s="45"/>
      <c r="E159" s="45"/>
      <c r="F159" s="45"/>
      <c r="G159" s="206"/>
      <c r="H159" s="45"/>
      <c r="I159" s="45"/>
      <c r="J159" s="45"/>
      <c r="K159" s="45"/>
      <c r="L159" s="45"/>
      <c r="M159" s="45"/>
      <c r="N159" s="45"/>
      <c r="O159" s="46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18.75" x14ac:dyDescent="0.25">
      <c r="A160" s="47"/>
      <c r="B160" s="48"/>
      <c r="C160" s="48"/>
      <c r="D160" s="48"/>
      <c r="E160" s="49" t="s">
        <v>2926</v>
      </c>
      <c r="F160" s="49"/>
      <c r="G160" s="213"/>
      <c r="H160" s="51"/>
      <c r="I160" s="17"/>
      <c r="J160" s="17"/>
      <c r="K160" s="17"/>
      <c r="L160" s="52">
        <v>1348.52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x14ac:dyDescent="0.25">
      <c r="A161" s="47"/>
      <c r="B161" s="48"/>
      <c r="C161" s="48"/>
      <c r="D161" s="48"/>
      <c r="E161" s="49" t="s">
        <v>2927</v>
      </c>
      <c r="F161" s="49"/>
      <c r="G161" s="213"/>
      <c r="H161" s="51"/>
      <c r="I161" s="17"/>
      <c r="J161" s="17"/>
      <c r="K161" s="17"/>
      <c r="L161" s="52">
        <v>764.63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x14ac:dyDescent="0.25">
      <c r="A162" s="47"/>
      <c r="B162" s="48"/>
      <c r="C162" s="48"/>
      <c r="D162" s="48"/>
      <c r="E162" s="49" t="s">
        <v>47</v>
      </c>
      <c r="F162" s="49"/>
      <c r="G162" s="213"/>
      <c r="H162" s="51"/>
      <c r="I162" s="17"/>
      <c r="J162" s="17"/>
      <c r="K162" s="17"/>
      <c r="L162" s="52">
        <v>3794.54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67.5" x14ac:dyDescent="0.25">
      <c r="A163" s="35" t="s">
        <v>339</v>
      </c>
      <c r="B163" s="36" t="s">
        <v>1459</v>
      </c>
      <c r="C163" s="316" t="s">
        <v>1460</v>
      </c>
      <c r="D163" s="316"/>
      <c r="E163" s="316"/>
      <c r="F163" s="35" t="s">
        <v>437</v>
      </c>
      <c r="G163" s="212">
        <v>6</v>
      </c>
      <c r="H163" s="39">
        <v>24.82</v>
      </c>
      <c r="I163" s="39"/>
      <c r="J163" s="39">
        <v>24.82</v>
      </c>
      <c r="K163" s="37" t="s">
        <v>42</v>
      </c>
      <c r="L163" s="39">
        <v>1274.76</v>
      </c>
      <c r="M163" s="39"/>
      <c r="N163" s="40"/>
      <c r="O163" s="39">
        <v>1274.76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ref="V163:V220" si="6">O163*P163*Q163*R163*S163*T163*U163</f>
        <v>1526.0596907779429</v>
      </c>
      <c r="W163" s="159">
        <v>1.2</v>
      </c>
      <c r="X163" s="158">
        <f t="shared" ref="X163:X220" si="7">V163*W163</f>
        <v>1831.2716289335315</v>
      </c>
      <c r="Y163" s="181">
        <f t="shared" ref="Y163:Y220" si="8">X163/G163</f>
        <v>305.2119381555886</v>
      </c>
      <c r="BP163" s="33"/>
      <c r="BQ163" s="41" t="s">
        <v>1460</v>
      </c>
    </row>
    <row r="164" spans="1:69" s="3" customFormat="1" ht="18.75" x14ac:dyDescent="0.25">
      <c r="A164" s="313" t="s">
        <v>2447</v>
      </c>
      <c r="B164" s="314"/>
      <c r="C164" s="314"/>
      <c r="D164" s="314"/>
      <c r="E164" s="314"/>
      <c r="F164" s="314"/>
      <c r="G164" s="314"/>
      <c r="H164" s="314"/>
      <c r="I164" s="314"/>
      <c r="J164" s="314"/>
      <c r="K164" s="314"/>
      <c r="L164" s="314"/>
      <c r="M164" s="314"/>
      <c r="N164" s="314"/>
      <c r="O164" s="315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 t="s">
        <v>2447</v>
      </c>
      <c r="BQ164" s="41"/>
    </row>
    <row r="165" spans="1:69" s="3" customFormat="1" ht="67.5" x14ac:dyDescent="0.25">
      <c r="A165" s="35" t="s">
        <v>342</v>
      </c>
      <c r="B165" s="36" t="s">
        <v>578</v>
      </c>
      <c r="C165" s="316" t="s">
        <v>579</v>
      </c>
      <c r="D165" s="316"/>
      <c r="E165" s="316"/>
      <c r="F165" s="35" t="s">
        <v>109</v>
      </c>
      <c r="G165" s="212">
        <v>2</v>
      </c>
      <c r="H165" s="39" t="s">
        <v>580</v>
      </c>
      <c r="I165" s="39" t="s">
        <v>581</v>
      </c>
      <c r="J165" s="39">
        <v>3.51</v>
      </c>
      <c r="K165" s="37" t="s">
        <v>42</v>
      </c>
      <c r="L165" s="39">
        <v>1249.72</v>
      </c>
      <c r="M165" s="39">
        <v>1110.48</v>
      </c>
      <c r="N165" s="40" t="s">
        <v>582</v>
      </c>
      <c r="O165" s="39">
        <v>59.92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6"/>
        <v>71.732323473763174</v>
      </c>
      <c r="W165" s="159">
        <v>1.2</v>
      </c>
      <c r="X165" s="158">
        <f t="shared" si="7"/>
        <v>86.0787881685158</v>
      </c>
      <c r="Y165" s="181">
        <f t="shared" si="8"/>
        <v>43.0393940842579</v>
      </c>
      <c r="BP165" s="33"/>
      <c r="BQ165" s="41" t="s">
        <v>579</v>
      </c>
    </row>
    <row r="166" spans="1:69" s="3" customFormat="1" ht="18.75" x14ac:dyDescent="0.25">
      <c r="A166" s="47"/>
      <c r="B166" s="48"/>
      <c r="C166" s="48"/>
      <c r="D166" s="48"/>
      <c r="E166" s="49" t="s">
        <v>1382</v>
      </c>
      <c r="F166" s="49"/>
      <c r="G166" s="213"/>
      <c r="H166" s="51"/>
      <c r="I166" s="17"/>
      <c r="J166" s="17"/>
      <c r="K166" s="17"/>
      <c r="L166" s="52">
        <v>1089.73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18.75" x14ac:dyDescent="0.25">
      <c r="A167" s="47"/>
      <c r="B167" s="48"/>
      <c r="C167" s="48"/>
      <c r="D167" s="48"/>
      <c r="E167" s="49" t="s">
        <v>1383</v>
      </c>
      <c r="F167" s="49"/>
      <c r="G167" s="213"/>
      <c r="H167" s="51"/>
      <c r="I167" s="17"/>
      <c r="J167" s="17"/>
      <c r="K167" s="17"/>
      <c r="L167" s="52">
        <v>572.95000000000005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</row>
    <row r="168" spans="1:69" s="3" customFormat="1" ht="18.75" x14ac:dyDescent="0.25">
      <c r="A168" s="47"/>
      <c r="B168" s="48"/>
      <c r="C168" s="48"/>
      <c r="D168" s="48"/>
      <c r="E168" s="49" t="s">
        <v>47</v>
      </c>
      <c r="F168" s="49"/>
      <c r="G168" s="213"/>
      <c r="H168" s="51"/>
      <c r="I168" s="17"/>
      <c r="J168" s="17"/>
      <c r="K168" s="17"/>
      <c r="L168" s="52">
        <v>2912.4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</row>
    <row r="169" spans="1:69" s="3" customFormat="1" ht="45" x14ac:dyDescent="0.25">
      <c r="A169" s="111" t="s">
        <v>2453</v>
      </c>
      <c r="B169" s="112" t="s">
        <v>1884</v>
      </c>
      <c r="C169" s="305" t="s">
        <v>1385</v>
      </c>
      <c r="D169" s="305"/>
      <c r="E169" s="305"/>
      <c r="F169" s="111" t="s">
        <v>437</v>
      </c>
      <c r="G169" s="214">
        <v>2</v>
      </c>
      <c r="H169" s="114">
        <v>1576.88</v>
      </c>
      <c r="I169" s="114"/>
      <c r="J169" s="114"/>
      <c r="K169" s="144" t="s">
        <v>52</v>
      </c>
      <c r="L169" s="114">
        <v>19647.919999999998</v>
      </c>
      <c r="M169" s="114"/>
      <c r="N169" s="115"/>
      <c r="O169" s="114"/>
      <c r="P169" s="189"/>
      <c r="Q169" s="189"/>
      <c r="R169" s="189"/>
      <c r="S169" s="189"/>
      <c r="T169" s="189"/>
      <c r="U169" s="189">
        <v>1.03</v>
      </c>
      <c r="V169" s="180">
        <f>L169*U169</f>
        <v>20237.357599999999</v>
      </c>
      <c r="W169" s="190">
        <v>1.2</v>
      </c>
      <c r="X169" s="191">
        <f t="shared" si="7"/>
        <v>24284.829119999999</v>
      </c>
      <c r="Y169" s="181">
        <f t="shared" si="8"/>
        <v>12142.414559999999</v>
      </c>
      <c r="BP169" s="33"/>
      <c r="BQ169" s="41" t="s">
        <v>1385</v>
      </c>
    </row>
    <row r="170" spans="1:69" s="3" customFormat="1" ht="67.5" x14ac:dyDescent="0.25">
      <c r="A170" s="35" t="s">
        <v>353</v>
      </c>
      <c r="B170" s="36" t="s">
        <v>1386</v>
      </c>
      <c r="C170" s="316" t="s">
        <v>1387</v>
      </c>
      <c r="D170" s="316"/>
      <c r="E170" s="316"/>
      <c r="F170" s="35" t="s">
        <v>109</v>
      </c>
      <c r="G170" s="212">
        <v>4</v>
      </c>
      <c r="H170" s="39" t="s">
        <v>1388</v>
      </c>
      <c r="I170" s="39">
        <v>0.37</v>
      </c>
      <c r="J170" s="39">
        <v>55.05</v>
      </c>
      <c r="K170" s="37" t="s">
        <v>42</v>
      </c>
      <c r="L170" s="39">
        <v>5396.39</v>
      </c>
      <c r="M170" s="39">
        <v>3494.67</v>
      </c>
      <c r="N170" s="40">
        <v>16.809999999999999</v>
      </c>
      <c r="O170" s="39">
        <v>1884.91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2256.4915527191411</v>
      </c>
      <c r="W170" s="159">
        <v>1.2</v>
      </c>
      <c r="X170" s="158">
        <f t="shared" si="7"/>
        <v>2707.789863262969</v>
      </c>
      <c r="Y170" s="181">
        <f t="shared" si="8"/>
        <v>676.94746581574225</v>
      </c>
      <c r="BP170" s="33"/>
      <c r="BQ170" s="41" t="s">
        <v>1387</v>
      </c>
    </row>
    <row r="171" spans="1:69" s="3" customFormat="1" ht="18.75" x14ac:dyDescent="0.25">
      <c r="A171" s="47"/>
      <c r="B171" s="48"/>
      <c r="C171" s="48"/>
      <c r="D171" s="48"/>
      <c r="E171" s="49" t="s">
        <v>2928</v>
      </c>
      <c r="F171" s="49"/>
      <c r="G171" s="213"/>
      <c r="H171" s="51"/>
      <c r="I171" s="17"/>
      <c r="J171" s="17"/>
      <c r="K171" s="17"/>
      <c r="L171" s="52">
        <v>3389.83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2929</v>
      </c>
      <c r="F172" s="49"/>
      <c r="G172" s="213"/>
      <c r="H172" s="51"/>
      <c r="I172" s="17"/>
      <c r="J172" s="17"/>
      <c r="K172" s="17"/>
      <c r="L172" s="52">
        <v>1782.28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18.75" x14ac:dyDescent="0.25">
      <c r="A173" s="47"/>
      <c r="B173" s="48"/>
      <c r="C173" s="48"/>
      <c r="D173" s="48"/>
      <c r="E173" s="49" t="s">
        <v>47</v>
      </c>
      <c r="F173" s="49"/>
      <c r="G173" s="213"/>
      <c r="H173" s="51"/>
      <c r="I173" s="17"/>
      <c r="J173" s="17"/>
      <c r="K173" s="17"/>
      <c r="L173" s="52">
        <v>10568.5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45" x14ac:dyDescent="0.25">
      <c r="A174" s="111" t="s">
        <v>2456</v>
      </c>
      <c r="B174" s="112" t="s">
        <v>1889</v>
      </c>
      <c r="C174" s="305" t="s">
        <v>1890</v>
      </c>
      <c r="D174" s="305"/>
      <c r="E174" s="305"/>
      <c r="F174" s="111" t="s">
        <v>437</v>
      </c>
      <c r="G174" s="214">
        <v>4</v>
      </c>
      <c r="H174" s="114">
        <v>2403.11</v>
      </c>
      <c r="I174" s="114"/>
      <c r="J174" s="114"/>
      <c r="K174" s="144" t="s">
        <v>52</v>
      </c>
      <c r="L174" s="114">
        <v>59885.5</v>
      </c>
      <c r="M174" s="114"/>
      <c r="N174" s="115"/>
      <c r="O174" s="114"/>
      <c r="P174" s="189"/>
      <c r="Q174" s="189"/>
      <c r="R174" s="189"/>
      <c r="S174" s="189"/>
      <c r="T174" s="189"/>
      <c r="U174" s="189">
        <v>1.03</v>
      </c>
      <c r="V174" s="180">
        <f>L174*U174</f>
        <v>61682.065000000002</v>
      </c>
      <c r="W174" s="190">
        <v>1.2</v>
      </c>
      <c r="X174" s="191">
        <f t="shared" si="7"/>
        <v>74018.478000000003</v>
      </c>
      <c r="Y174" s="181">
        <f t="shared" si="8"/>
        <v>18504.619500000001</v>
      </c>
      <c r="BP174" s="33"/>
      <c r="BQ174" s="41" t="s">
        <v>1890</v>
      </c>
    </row>
    <row r="175" spans="1:69" s="3" customFormat="1" ht="67.5" x14ac:dyDescent="0.25">
      <c r="A175" s="35" t="s">
        <v>363</v>
      </c>
      <c r="B175" s="36" t="s">
        <v>1395</v>
      </c>
      <c r="C175" s="316" t="s">
        <v>1396</v>
      </c>
      <c r="D175" s="316"/>
      <c r="E175" s="316"/>
      <c r="F175" s="35" t="s">
        <v>109</v>
      </c>
      <c r="G175" s="212">
        <v>86</v>
      </c>
      <c r="H175" s="39" t="s">
        <v>1397</v>
      </c>
      <c r="I175" s="39">
        <v>1.33</v>
      </c>
      <c r="J175" s="39">
        <v>33.54</v>
      </c>
      <c r="K175" s="37" t="s">
        <v>42</v>
      </c>
      <c r="L175" s="39">
        <v>98306.6</v>
      </c>
      <c r="M175" s="39">
        <v>72305.64</v>
      </c>
      <c r="N175" s="40">
        <v>1310.1500000000001</v>
      </c>
      <c r="O175" s="39">
        <v>24690.81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29558.230469780148</v>
      </c>
      <c r="W175" s="159">
        <v>1.2</v>
      </c>
      <c r="X175" s="158">
        <f t="shared" si="7"/>
        <v>35469.876563736179</v>
      </c>
      <c r="Y175" s="181">
        <f t="shared" si="8"/>
        <v>412.44042515972302</v>
      </c>
      <c r="BP175" s="33"/>
      <c r="BQ175" s="41" t="s">
        <v>1396</v>
      </c>
    </row>
    <row r="176" spans="1:69" s="3" customFormat="1" ht="18.75" x14ac:dyDescent="0.25">
      <c r="A176" s="47"/>
      <c r="B176" s="48"/>
      <c r="C176" s="48"/>
      <c r="D176" s="48"/>
      <c r="E176" s="49" t="s">
        <v>2930</v>
      </c>
      <c r="F176" s="49"/>
      <c r="G176" s="213"/>
      <c r="H176" s="51"/>
      <c r="I176" s="17"/>
      <c r="J176" s="17"/>
      <c r="K176" s="17"/>
      <c r="L176" s="52">
        <v>70136.47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2931</v>
      </c>
      <c r="F177" s="49"/>
      <c r="G177" s="213"/>
      <c r="H177" s="51"/>
      <c r="I177" s="17"/>
      <c r="J177" s="17"/>
      <c r="K177" s="17"/>
      <c r="L177" s="52">
        <v>36875.879999999997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47</v>
      </c>
      <c r="F178" s="49"/>
      <c r="G178" s="213"/>
      <c r="H178" s="51"/>
      <c r="I178" s="17"/>
      <c r="J178" s="17"/>
      <c r="K178" s="17"/>
      <c r="L178" s="52">
        <v>205318.95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45.75" x14ac:dyDescent="0.25">
      <c r="A179" s="111" t="s">
        <v>366</v>
      </c>
      <c r="B179" s="112" t="s">
        <v>1889</v>
      </c>
      <c r="C179" s="305" t="s">
        <v>2457</v>
      </c>
      <c r="D179" s="305"/>
      <c r="E179" s="305"/>
      <c r="F179" s="111" t="s">
        <v>437</v>
      </c>
      <c r="G179" s="214">
        <v>86</v>
      </c>
      <c r="H179" s="114">
        <v>2292.27</v>
      </c>
      <c r="I179" s="114"/>
      <c r="J179" s="114"/>
      <c r="K179" s="144" t="s">
        <v>52</v>
      </c>
      <c r="L179" s="114">
        <v>1228152.42</v>
      </c>
      <c r="M179" s="114"/>
      <c r="N179" s="115"/>
      <c r="O179" s="114"/>
      <c r="P179" s="189"/>
      <c r="Q179" s="189"/>
      <c r="R179" s="189"/>
      <c r="S179" s="189"/>
      <c r="T179" s="189"/>
      <c r="U179" s="189">
        <v>1.03</v>
      </c>
      <c r="V179" s="180">
        <f>L179*U179</f>
        <v>1264996.9926</v>
      </c>
      <c r="W179" s="190">
        <v>1.2</v>
      </c>
      <c r="X179" s="191">
        <f t="shared" si="7"/>
        <v>1517996.39112</v>
      </c>
      <c r="Y179" s="181">
        <f t="shared" si="8"/>
        <v>17651.120826976745</v>
      </c>
      <c r="BP179" s="33"/>
      <c r="BQ179" s="41" t="s">
        <v>2457</v>
      </c>
    </row>
    <row r="180" spans="1:69" s="3" customFormat="1" ht="67.5" x14ac:dyDescent="0.25">
      <c r="A180" s="35" t="s">
        <v>371</v>
      </c>
      <c r="B180" s="36" t="s">
        <v>132</v>
      </c>
      <c r="C180" s="316" t="s">
        <v>133</v>
      </c>
      <c r="D180" s="316"/>
      <c r="E180" s="316"/>
      <c r="F180" s="35" t="s">
        <v>109</v>
      </c>
      <c r="G180" s="212">
        <v>10</v>
      </c>
      <c r="H180" s="39" t="s">
        <v>134</v>
      </c>
      <c r="I180" s="39" t="s">
        <v>135</v>
      </c>
      <c r="J180" s="39">
        <v>4.09</v>
      </c>
      <c r="K180" s="37" t="s">
        <v>42</v>
      </c>
      <c r="L180" s="39">
        <v>18117.79</v>
      </c>
      <c r="M180" s="39">
        <v>11545.27</v>
      </c>
      <c r="N180" s="40" t="s">
        <v>2932</v>
      </c>
      <c r="O180" s="39">
        <v>350.1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419.1169300427984</v>
      </c>
      <c r="W180" s="159">
        <v>1.2</v>
      </c>
      <c r="X180" s="158">
        <f t="shared" si="7"/>
        <v>502.94031605135808</v>
      </c>
      <c r="Y180" s="181">
        <f t="shared" si="8"/>
        <v>50.294031605135807</v>
      </c>
      <c r="BP180" s="33"/>
      <c r="BQ180" s="41" t="s">
        <v>133</v>
      </c>
    </row>
    <row r="181" spans="1:69" s="3" customFormat="1" ht="18.75" x14ac:dyDescent="0.25">
      <c r="A181" s="42"/>
      <c r="B181" s="43"/>
      <c r="C181" s="44" t="s">
        <v>2933</v>
      </c>
      <c r="D181" s="45"/>
      <c r="E181" s="45"/>
      <c r="F181" s="45"/>
      <c r="G181" s="206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2934</v>
      </c>
      <c r="F182" s="49"/>
      <c r="G182" s="213"/>
      <c r="H182" s="51"/>
      <c r="I182" s="17"/>
      <c r="J182" s="17"/>
      <c r="K182" s="17"/>
      <c r="L182" s="52">
        <v>12638.98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2935</v>
      </c>
      <c r="F183" s="49"/>
      <c r="G183" s="213"/>
      <c r="H183" s="51"/>
      <c r="I183" s="17"/>
      <c r="J183" s="17"/>
      <c r="K183" s="17"/>
      <c r="L183" s="52">
        <v>6645.24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47</v>
      </c>
      <c r="F184" s="49"/>
      <c r="G184" s="213"/>
      <c r="H184" s="51"/>
      <c r="I184" s="17"/>
      <c r="J184" s="17"/>
      <c r="K184" s="17"/>
      <c r="L184" s="52">
        <v>37402.01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45" x14ac:dyDescent="0.25">
      <c r="A185" s="111" t="s">
        <v>2710</v>
      </c>
      <c r="B185" s="112" t="s">
        <v>2936</v>
      </c>
      <c r="C185" s="305" t="s">
        <v>1428</v>
      </c>
      <c r="D185" s="305"/>
      <c r="E185" s="305"/>
      <c r="F185" s="111" t="s">
        <v>437</v>
      </c>
      <c r="G185" s="214">
        <v>2</v>
      </c>
      <c r="H185" s="114">
        <v>6225.34</v>
      </c>
      <c r="I185" s="114"/>
      <c r="J185" s="114"/>
      <c r="K185" s="144" t="s">
        <v>52</v>
      </c>
      <c r="L185" s="114">
        <v>77567.740000000005</v>
      </c>
      <c r="M185" s="114"/>
      <c r="N185" s="115"/>
      <c r="O185" s="114"/>
      <c r="P185" s="189"/>
      <c r="Q185" s="189"/>
      <c r="R185" s="189"/>
      <c r="S185" s="189"/>
      <c r="T185" s="189"/>
      <c r="U185" s="189">
        <v>1.03</v>
      </c>
      <c r="V185" s="180">
        <f t="shared" ref="V185:V186" si="9">L185*U185</f>
        <v>79894.772200000007</v>
      </c>
      <c r="W185" s="190">
        <v>1.2</v>
      </c>
      <c r="X185" s="191">
        <f t="shared" si="7"/>
        <v>95873.726640000008</v>
      </c>
      <c r="Y185" s="181">
        <f t="shared" si="8"/>
        <v>47936.863320000004</v>
      </c>
      <c r="BP185" s="33"/>
      <c r="BQ185" s="41" t="s">
        <v>1428</v>
      </c>
    </row>
    <row r="186" spans="1:69" s="3" customFormat="1" ht="45" x14ac:dyDescent="0.25">
      <c r="A186" s="111" t="s">
        <v>2937</v>
      </c>
      <c r="B186" s="112" t="s">
        <v>2936</v>
      </c>
      <c r="C186" s="305" t="s">
        <v>2460</v>
      </c>
      <c r="D186" s="305"/>
      <c r="E186" s="305"/>
      <c r="F186" s="111" t="s">
        <v>437</v>
      </c>
      <c r="G186" s="214">
        <v>8</v>
      </c>
      <c r="H186" s="114">
        <v>3276.91</v>
      </c>
      <c r="I186" s="114"/>
      <c r="J186" s="114"/>
      <c r="K186" s="144" t="s">
        <v>52</v>
      </c>
      <c r="L186" s="114">
        <v>163321.19</v>
      </c>
      <c r="M186" s="114"/>
      <c r="N186" s="115"/>
      <c r="O186" s="114"/>
      <c r="P186" s="189"/>
      <c r="Q186" s="189"/>
      <c r="R186" s="189"/>
      <c r="S186" s="189"/>
      <c r="T186" s="189"/>
      <c r="U186" s="189">
        <v>1.03</v>
      </c>
      <c r="V186" s="180">
        <f t="shared" si="9"/>
        <v>168220.82570000002</v>
      </c>
      <c r="W186" s="190">
        <v>1.2</v>
      </c>
      <c r="X186" s="191">
        <f t="shared" si="7"/>
        <v>201864.99084000001</v>
      </c>
      <c r="Y186" s="181">
        <f t="shared" si="8"/>
        <v>25233.123855000002</v>
      </c>
      <c r="BP186" s="33"/>
      <c r="BQ186" s="41" t="s">
        <v>2460</v>
      </c>
    </row>
    <row r="187" spans="1:69" s="3" customFormat="1" ht="67.5" x14ac:dyDescent="0.25">
      <c r="A187" s="35" t="s">
        <v>386</v>
      </c>
      <c r="B187" s="36" t="s">
        <v>1435</v>
      </c>
      <c r="C187" s="316" t="s">
        <v>1436</v>
      </c>
      <c r="D187" s="316"/>
      <c r="E187" s="316"/>
      <c r="F187" s="35" t="s">
        <v>174</v>
      </c>
      <c r="G187" s="215">
        <v>0.02</v>
      </c>
      <c r="H187" s="39" t="s">
        <v>1437</v>
      </c>
      <c r="I187" s="39" t="s">
        <v>1438</v>
      </c>
      <c r="J187" s="39">
        <v>72.19</v>
      </c>
      <c r="K187" s="37" t="s">
        <v>42</v>
      </c>
      <c r="L187" s="39">
        <v>590.14</v>
      </c>
      <c r="M187" s="39">
        <v>572.14</v>
      </c>
      <c r="N187" s="40" t="s">
        <v>2938</v>
      </c>
      <c r="O187" s="39">
        <v>12.36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14.796587418820307</v>
      </c>
      <c r="W187" s="159">
        <v>1.2</v>
      </c>
      <c r="X187" s="158">
        <f t="shared" si="7"/>
        <v>17.755904902584369</v>
      </c>
      <c r="Y187" s="181">
        <f t="shared" si="8"/>
        <v>887.79524512921842</v>
      </c>
      <c r="BP187" s="33"/>
      <c r="BQ187" s="41" t="s">
        <v>1436</v>
      </c>
    </row>
    <row r="188" spans="1:69" s="3" customFormat="1" ht="18.75" x14ac:dyDescent="0.25">
      <c r="A188" s="42"/>
      <c r="B188" s="43"/>
      <c r="C188" s="44" t="s">
        <v>680</v>
      </c>
      <c r="D188" s="45"/>
      <c r="E188" s="45"/>
      <c r="F188" s="45"/>
      <c r="G188" s="206"/>
      <c r="H188" s="45"/>
      <c r="I188" s="45"/>
      <c r="J188" s="45"/>
      <c r="K188" s="45"/>
      <c r="L188" s="45"/>
      <c r="M188" s="45"/>
      <c r="N188" s="45"/>
      <c r="O188" s="46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2939</v>
      </c>
      <c r="F189" s="49"/>
      <c r="G189" s="213"/>
      <c r="H189" s="51"/>
      <c r="I189" s="17"/>
      <c r="J189" s="17"/>
      <c r="K189" s="17"/>
      <c r="L189" s="52">
        <v>555.97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18.75" x14ac:dyDescent="0.25">
      <c r="A190" s="47"/>
      <c r="B190" s="48"/>
      <c r="C190" s="48"/>
      <c r="D190" s="48"/>
      <c r="E190" s="49" t="s">
        <v>2940</v>
      </c>
      <c r="F190" s="49"/>
      <c r="G190" s="213"/>
      <c r="H190" s="51"/>
      <c r="I190" s="17"/>
      <c r="J190" s="17"/>
      <c r="K190" s="17"/>
      <c r="L190" s="52">
        <v>292.31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</row>
    <row r="191" spans="1:69" s="3" customFormat="1" ht="18.75" x14ac:dyDescent="0.25">
      <c r="A191" s="47"/>
      <c r="B191" s="48"/>
      <c r="C191" s="48"/>
      <c r="D191" s="48"/>
      <c r="E191" s="49" t="s">
        <v>47</v>
      </c>
      <c r="F191" s="49"/>
      <c r="G191" s="213"/>
      <c r="H191" s="51"/>
      <c r="I191" s="17"/>
      <c r="J191" s="17"/>
      <c r="K191" s="17"/>
      <c r="L191" s="52">
        <v>1438.42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67.5" x14ac:dyDescent="0.25">
      <c r="A192" s="35" t="s">
        <v>388</v>
      </c>
      <c r="B192" s="36" t="s">
        <v>1421</v>
      </c>
      <c r="C192" s="316" t="s">
        <v>1422</v>
      </c>
      <c r="D192" s="316"/>
      <c r="E192" s="316"/>
      <c r="F192" s="35" t="s">
        <v>437</v>
      </c>
      <c r="G192" s="212">
        <v>2</v>
      </c>
      <c r="H192" s="39">
        <v>2257.86</v>
      </c>
      <c r="I192" s="39"/>
      <c r="J192" s="39">
        <v>2257.86</v>
      </c>
      <c r="K192" s="37" t="s">
        <v>42</v>
      </c>
      <c r="L192" s="39">
        <v>38654.559999999998</v>
      </c>
      <c r="M192" s="39"/>
      <c r="N192" s="40"/>
      <c r="O192" s="39">
        <v>38654.559999999998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46274.722991588555</v>
      </c>
      <c r="W192" s="159">
        <v>1.2</v>
      </c>
      <c r="X192" s="158">
        <f t="shared" si="7"/>
        <v>55529.667589906261</v>
      </c>
      <c r="Y192" s="181">
        <f t="shared" si="8"/>
        <v>27764.833794953131</v>
      </c>
      <c r="BP192" s="33"/>
      <c r="BQ192" s="41" t="s">
        <v>1422</v>
      </c>
    </row>
    <row r="193" spans="1:69" s="3" customFormat="1" ht="67.5" x14ac:dyDescent="0.25">
      <c r="A193" s="35" t="s">
        <v>391</v>
      </c>
      <c r="B193" s="36" t="s">
        <v>429</v>
      </c>
      <c r="C193" s="316" t="s">
        <v>430</v>
      </c>
      <c r="D193" s="316"/>
      <c r="E193" s="316"/>
      <c r="F193" s="35" t="s">
        <v>109</v>
      </c>
      <c r="G193" s="212">
        <v>160</v>
      </c>
      <c r="H193" s="39" t="s">
        <v>431</v>
      </c>
      <c r="I193" s="39"/>
      <c r="J193" s="39">
        <v>7.45</v>
      </c>
      <c r="K193" s="37" t="s">
        <v>42</v>
      </c>
      <c r="L193" s="39">
        <v>278335.75</v>
      </c>
      <c r="M193" s="39">
        <v>268132.23</v>
      </c>
      <c r="N193" s="40"/>
      <c r="O193" s="39">
        <v>10203.52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6"/>
        <v>12214.989940103671</v>
      </c>
      <c r="W193" s="159">
        <v>1.2</v>
      </c>
      <c r="X193" s="158">
        <f t="shared" si="7"/>
        <v>14657.987928124405</v>
      </c>
      <c r="Y193" s="181">
        <f t="shared" si="8"/>
        <v>91.612424550777533</v>
      </c>
      <c r="BP193" s="33"/>
      <c r="BQ193" s="41" t="s">
        <v>430</v>
      </c>
    </row>
    <row r="194" spans="1:69" s="3" customFormat="1" ht="18.75" x14ac:dyDescent="0.25">
      <c r="A194" s="47"/>
      <c r="B194" s="48"/>
      <c r="C194" s="48"/>
      <c r="D194" s="48"/>
      <c r="E194" s="49" t="s">
        <v>2941</v>
      </c>
      <c r="F194" s="49"/>
      <c r="G194" s="213"/>
      <c r="H194" s="51"/>
      <c r="I194" s="17"/>
      <c r="J194" s="17"/>
      <c r="K194" s="17"/>
      <c r="L194" s="52">
        <v>254725.62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18.75" x14ac:dyDescent="0.25">
      <c r="A195" s="47"/>
      <c r="B195" s="48"/>
      <c r="C195" s="48"/>
      <c r="D195" s="48"/>
      <c r="E195" s="49" t="s">
        <v>2942</v>
      </c>
      <c r="F195" s="49"/>
      <c r="G195" s="213"/>
      <c r="H195" s="51"/>
      <c r="I195" s="17"/>
      <c r="J195" s="17"/>
      <c r="K195" s="17"/>
      <c r="L195" s="52">
        <v>142110.07999999999</v>
      </c>
      <c r="M195" s="53"/>
      <c r="N195" s="53"/>
      <c r="O195" s="54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</row>
    <row r="196" spans="1:69" s="3" customFormat="1" ht="18.75" x14ac:dyDescent="0.25">
      <c r="A196" s="47"/>
      <c r="B196" s="48"/>
      <c r="C196" s="48"/>
      <c r="D196" s="48"/>
      <c r="E196" s="49" t="s">
        <v>47</v>
      </c>
      <c r="F196" s="49"/>
      <c r="G196" s="213"/>
      <c r="H196" s="51"/>
      <c r="I196" s="17"/>
      <c r="J196" s="17"/>
      <c r="K196" s="17"/>
      <c r="L196" s="52">
        <v>675171.45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67.5" x14ac:dyDescent="0.25">
      <c r="A197" s="35" t="s">
        <v>393</v>
      </c>
      <c r="B197" s="36" t="s">
        <v>1410</v>
      </c>
      <c r="C197" s="316" t="s">
        <v>2943</v>
      </c>
      <c r="D197" s="316"/>
      <c r="E197" s="316"/>
      <c r="F197" s="35" t="s">
        <v>437</v>
      </c>
      <c r="G197" s="212">
        <v>160</v>
      </c>
      <c r="H197" s="39">
        <v>2561.42</v>
      </c>
      <c r="I197" s="39"/>
      <c r="J197" s="39">
        <v>2561.42</v>
      </c>
      <c r="K197" s="37" t="s">
        <v>42</v>
      </c>
      <c r="L197" s="39">
        <v>3508120.83</v>
      </c>
      <c r="M197" s="39"/>
      <c r="N197" s="40"/>
      <c r="O197" s="39">
        <v>3508120.83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4199693.8945695348</v>
      </c>
      <c r="W197" s="159">
        <v>1.2</v>
      </c>
      <c r="X197" s="158">
        <f t="shared" si="7"/>
        <v>5039632.6734834416</v>
      </c>
      <c r="Y197" s="181">
        <f t="shared" si="8"/>
        <v>31497.704209271509</v>
      </c>
      <c r="BP197" s="33"/>
      <c r="BQ197" s="41" t="s">
        <v>2943</v>
      </c>
    </row>
    <row r="198" spans="1:69" s="3" customFormat="1" ht="67.5" x14ac:dyDescent="0.25">
      <c r="A198" s="35" t="s">
        <v>395</v>
      </c>
      <c r="B198" s="36" t="s">
        <v>2944</v>
      </c>
      <c r="C198" s="316" t="s">
        <v>2945</v>
      </c>
      <c r="D198" s="316"/>
      <c r="E198" s="316"/>
      <c r="F198" s="35" t="s">
        <v>437</v>
      </c>
      <c r="G198" s="212">
        <v>2</v>
      </c>
      <c r="H198" s="39">
        <v>91.54</v>
      </c>
      <c r="I198" s="39"/>
      <c r="J198" s="39">
        <v>91.54</v>
      </c>
      <c r="K198" s="37" t="s">
        <v>42</v>
      </c>
      <c r="L198" s="39">
        <v>1567.16</v>
      </c>
      <c r="M198" s="39"/>
      <c r="N198" s="40"/>
      <c r="O198" s="39">
        <v>1567.16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6"/>
        <v>1876.1019368348245</v>
      </c>
      <c r="W198" s="159">
        <v>1.2</v>
      </c>
      <c r="X198" s="158">
        <f t="shared" si="7"/>
        <v>2251.3223242017893</v>
      </c>
      <c r="Y198" s="181">
        <f t="shared" si="8"/>
        <v>1125.6611621008947</v>
      </c>
      <c r="BP198" s="33"/>
      <c r="BQ198" s="41" t="s">
        <v>2945</v>
      </c>
    </row>
    <row r="199" spans="1:69" s="3" customFormat="1" ht="18.75" x14ac:dyDescent="0.25">
      <c r="A199" s="313" t="s">
        <v>2463</v>
      </c>
      <c r="B199" s="314"/>
      <c r="C199" s="314"/>
      <c r="D199" s="314"/>
      <c r="E199" s="314"/>
      <c r="F199" s="314"/>
      <c r="G199" s="314"/>
      <c r="H199" s="314"/>
      <c r="I199" s="314"/>
      <c r="J199" s="314"/>
      <c r="K199" s="314"/>
      <c r="L199" s="314"/>
      <c r="M199" s="314"/>
      <c r="N199" s="314"/>
      <c r="O199" s="315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 t="s">
        <v>2463</v>
      </c>
      <c r="BQ199" s="41"/>
    </row>
    <row r="200" spans="1:69" s="3" customFormat="1" ht="67.5" x14ac:dyDescent="0.25">
      <c r="A200" s="35" t="s">
        <v>397</v>
      </c>
      <c r="B200" s="36" t="s">
        <v>1682</v>
      </c>
      <c r="C200" s="316" t="s">
        <v>1683</v>
      </c>
      <c r="D200" s="316"/>
      <c r="E200" s="316"/>
      <c r="F200" s="35" t="s">
        <v>1684</v>
      </c>
      <c r="G200" s="218">
        <v>0.27500000000000002</v>
      </c>
      <c r="H200" s="39" t="s">
        <v>1685</v>
      </c>
      <c r="I200" s="39"/>
      <c r="J200" s="39"/>
      <c r="K200" s="37" t="s">
        <v>42</v>
      </c>
      <c r="L200" s="39">
        <v>16228.58</v>
      </c>
      <c r="M200" s="39">
        <v>16228.58</v>
      </c>
      <c r="N200" s="40"/>
      <c r="O200" s="39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 t="s">
        <v>1683</v>
      </c>
    </row>
    <row r="201" spans="1:69" s="3" customFormat="1" ht="18.75" x14ac:dyDescent="0.25">
      <c r="A201" s="42"/>
      <c r="B201" s="43"/>
      <c r="C201" s="44" t="s">
        <v>2946</v>
      </c>
      <c r="D201" s="45"/>
      <c r="E201" s="45"/>
      <c r="F201" s="45"/>
      <c r="G201" s="206"/>
      <c r="H201" s="45"/>
      <c r="I201" s="45"/>
      <c r="J201" s="45"/>
      <c r="K201" s="45"/>
      <c r="L201" s="45"/>
      <c r="M201" s="45"/>
      <c r="N201" s="45"/>
      <c r="O201" s="46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</row>
    <row r="202" spans="1:69" s="3" customFormat="1" ht="18.75" x14ac:dyDescent="0.25">
      <c r="A202" s="47"/>
      <c r="B202" s="48"/>
      <c r="C202" s="48"/>
      <c r="D202" s="48"/>
      <c r="E202" s="49" t="s">
        <v>2947</v>
      </c>
      <c r="F202" s="49"/>
      <c r="G202" s="213"/>
      <c r="H202" s="51"/>
      <c r="I202" s="17"/>
      <c r="J202" s="17"/>
      <c r="K202" s="17"/>
      <c r="L202" s="52">
        <v>14443.44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</row>
    <row r="203" spans="1:69" s="3" customFormat="1" ht="18.75" x14ac:dyDescent="0.25">
      <c r="A203" s="47"/>
      <c r="B203" s="48"/>
      <c r="C203" s="48"/>
      <c r="D203" s="48"/>
      <c r="E203" s="49" t="s">
        <v>2948</v>
      </c>
      <c r="F203" s="49"/>
      <c r="G203" s="213"/>
      <c r="H203" s="51"/>
      <c r="I203" s="17"/>
      <c r="J203" s="17"/>
      <c r="K203" s="17"/>
      <c r="L203" s="52">
        <v>6491.43</v>
      </c>
      <c r="M203" s="53"/>
      <c r="N203" s="53"/>
      <c r="O203" s="54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47</v>
      </c>
      <c r="F204" s="49"/>
      <c r="G204" s="213"/>
      <c r="H204" s="51"/>
      <c r="I204" s="17"/>
      <c r="J204" s="17"/>
      <c r="K204" s="17"/>
      <c r="L204" s="52">
        <v>37163.449999999997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67.5" x14ac:dyDescent="0.25">
      <c r="A205" s="35" t="s">
        <v>399</v>
      </c>
      <c r="B205" s="36" t="s">
        <v>1689</v>
      </c>
      <c r="C205" s="316" t="s">
        <v>1690</v>
      </c>
      <c r="D205" s="316"/>
      <c r="E205" s="316"/>
      <c r="F205" s="35" t="s">
        <v>1684</v>
      </c>
      <c r="G205" s="218">
        <v>0.27500000000000002</v>
      </c>
      <c r="H205" s="39" t="s">
        <v>1691</v>
      </c>
      <c r="I205" s="39"/>
      <c r="J205" s="39"/>
      <c r="K205" s="37" t="s">
        <v>42</v>
      </c>
      <c r="L205" s="39">
        <v>8966.74</v>
      </c>
      <c r="M205" s="39">
        <v>8966.74</v>
      </c>
      <c r="N205" s="40"/>
      <c r="O205" s="39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 t="s">
        <v>1690</v>
      </c>
    </row>
    <row r="206" spans="1:69" s="3" customFormat="1" ht="18.75" x14ac:dyDescent="0.25">
      <c r="A206" s="47"/>
      <c r="B206" s="48"/>
      <c r="C206" s="48"/>
      <c r="D206" s="48"/>
      <c r="E206" s="49" t="s">
        <v>2949</v>
      </c>
      <c r="F206" s="49"/>
      <c r="G206" s="213"/>
      <c r="H206" s="51"/>
      <c r="I206" s="17"/>
      <c r="J206" s="17"/>
      <c r="K206" s="17"/>
      <c r="L206" s="52">
        <v>7980.4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2950</v>
      </c>
      <c r="F207" s="49"/>
      <c r="G207" s="213"/>
      <c r="H207" s="51"/>
      <c r="I207" s="17"/>
      <c r="J207" s="17"/>
      <c r="K207" s="17"/>
      <c r="L207" s="52">
        <v>3586.7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47</v>
      </c>
      <c r="F208" s="49"/>
      <c r="G208" s="213"/>
      <c r="H208" s="51"/>
      <c r="I208" s="17"/>
      <c r="J208" s="17"/>
      <c r="K208" s="17"/>
      <c r="L208" s="52">
        <v>20533.84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67.5" x14ac:dyDescent="0.25">
      <c r="A209" s="35" t="s">
        <v>401</v>
      </c>
      <c r="B209" s="36" t="s">
        <v>1010</v>
      </c>
      <c r="C209" s="316" t="s">
        <v>1695</v>
      </c>
      <c r="D209" s="316"/>
      <c r="E209" s="316"/>
      <c r="F209" s="35" t="s">
        <v>238</v>
      </c>
      <c r="G209" s="216">
        <v>1.1000000000000001</v>
      </c>
      <c r="H209" s="39" t="s">
        <v>1011</v>
      </c>
      <c r="I209" s="39" t="s">
        <v>1012</v>
      </c>
      <c r="J209" s="39">
        <v>124.14</v>
      </c>
      <c r="K209" s="37" t="s">
        <v>42</v>
      </c>
      <c r="L209" s="39">
        <v>10833.22</v>
      </c>
      <c r="M209" s="39">
        <v>8435.56</v>
      </c>
      <c r="N209" s="40" t="s">
        <v>2951</v>
      </c>
      <c r="O209" s="39">
        <v>1169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1399.4507032848653</v>
      </c>
      <c r="W209" s="159">
        <v>1.2</v>
      </c>
      <c r="X209" s="158">
        <f t="shared" si="7"/>
        <v>1679.3408439418383</v>
      </c>
      <c r="Y209" s="181">
        <f t="shared" si="8"/>
        <v>1526.6734944925802</v>
      </c>
      <c r="BP209" s="33"/>
      <c r="BQ209" s="41" t="s">
        <v>1695</v>
      </c>
    </row>
    <row r="210" spans="1:69" s="3" customFormat="1" ht="18.75" x14ac:dyDescent="0.25">
      <c r="A210" s="42"/>
      <c r="B210" s="43"/>
      <c r="C210" s="44" t="s">
        <v>2952</v>
      </c>
      <c r="D210" s="45"/>
      <c r="E210" s="45"/>
      <c r="F210" s="45"/>
      <c r="G210" s="206"/>
      <c r="H210" s="45"/>
      <c r="I210" s="45"/>
      <c r="J210" s="45"/>
      <c r="K210" s="45"/>
      <c r="L210" s="45"/>
      <c r="M210" s="45"/>
      <c r="N210" s="45"/>
      <c r="O210" s="46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</row>
    <row r="211" spans="1:69" s="3" customFormat="1" ht="18.75" x14ac:dyDescent="0.25">
      <c r="A211" s="47"/>
      <c r="B211" s="48"/>
      <c r="C211" s="48"/>
      <c r="D211" s="48"/>
      <c r="E211" s="49" t="s">
        <v>2953</v>
      </c>
      <c r="F211" s="49"/>
      <c r="G211" s="213"/>
      <c r="H211" s="51"/>
      <c r="I211" s="17"/>
      <c r="J211" s="17"/>
      <c r="K211" s="17"/>
      <c r="L211" s="52">
        <v>8331.7800000000007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</row>
    <row r="212" spans="1:69" s="3" customFormat="1" ht="18.75" x14ac:dyDescent="0.25">
      <c r="A212" s="47"/>
      <c r="B212" s="48"/>
      <c r="C212" s="48"/>
      <c r="D212" s="48"/>
      <c r="E212" s="49" t="s">
        <v>2954</v>
      </c>
      <c r="F212" s="49"/>
      <c r="G212" s="213"/>
      <c r="H212" s="51"/>
      <c r="I212" s="17"/>
      <c r="J212" s="17"/>
      <c r="K212" s="17"/>
      <c r="L212" s="52">
        <v>4380.62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18.75" x14ac:dyDescent="0.25">
      <c r="A213" s="47"/>
      <c r="B213" s="48"/>
      <c r="C213" s="48"/>
      <c r="D213" s="48"/>
      <c r="E213" s="49" t="s">
        <v>47</v>
      </c>
      <c r="F213" s="49"/>
      <c r="G213" s="213"/>
      <c r="H213" s="51"/>
      <c r="I213" s="17"/>
      <c r="J213" s="17"/>
      <c r="K213" s="17"/>
      <c r="L213" s="52">
        <v>23545.62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</row>
    <row r="214" spans="1:69" s="3" customFormat="1" ht="67.5" x14ac:dyDescent="0.25">
      <c r="A214" s="35" t="s">
        <v>403</v>
      </c>
      <c r="B214" s="36" t="s">
        <v>812</v>
      </c>
      <c r="C214" s="316" t="s">
        <v>813</v>
      </c>
      <c r="D214" s="316"/>
      <c r="E214" s="316"/>
      <c r="F214" s="35" t="s">
        <v>238</v>
      </c>
      <c r="G214" s="216">
        <v>11.9</v>
      </c>
      <c r="H214" s="39" t="s">
        <v>1700</v>
      </c>
      <c r="I214" s="39" t="s">
        <v>815</v>
      </c>
      <c r="J214" s="39">
        <v>22.32</v>
      </c>
      <c r="K214" s="37" t="s">
        <v>42</v>
      </c>
      <c r="L214" s="39">
        <v>134216.95000000001</v>
      </c>
      <c r="M214" s="39">
        <v>117094.93</v>
      </c>
      <c r="N214" s="40" t="s">
        <v>2955</v>
      </c>
      <c r="O214" s="39">
        <v>2273.6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2721.8059187240979</v>
      </c>
      <c r="W214" s="159">
        <v>1.2</v>
      </c>
      <c r="X214" s="158">
        <f t="shared" si="7"/>
        <v>3266.1671024689172</v>
      </c>
      <c r="Y214" s="181">
        <f t="shared" si="8"/>
        <v>274.46782373688382</v>
      </c>
      <c r="BP214" s="33"/>
      <c r="BQ214" s="41" t="s">
        <v>813</v>
      </c>
    </row>
    <row r="215" spans="1:69" s="3" customFormat="1" ht="18.75" x14ac:dyDescent="0.25">
      <c r="A215" s="42"/>
      <c r="B215" s="43"/>
      <c r="C215" s="44" t="s">
        <v>2956</v>
      </c>
      <c r="D215" s="45"/>
      <c r="E215" s="45"/>
      <c r="F215" s="45"/>
      <c r="G215" s="206"/>
      <c r="H215" s="45"/>
      <c r="I215" s="45"/>
      <c r="J215" s="45"/>
      <c r="K215" s="45"/>
      <c r="L215" s="45"/>
      <c r="M215" s="45"/>
      <c r="N215" s="45"/>
      <c r="O215" s="46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2957</v>
      </c>
      <c r="F216" s="49"/>
      <c r="G216" s="213"/>
      <c r="H216" s="51"/>
      <c r="I216" s="17"/>
      <c r="J216" s="17"/>
      <c r="K216" s="17"/>
      <c r="L216" s="52">
        <v>115415.4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18.75" x14ac:dyDescent="0.25">
      <c r="A217" s="47"/>
      <c r="B217" s="48"/>
      <c r="C217" s="48"/>
      <c r="D217" s="48"/>
      <c r="E217" s="49" t="s">
        <v>2958</v>
      </c>
      <c r="F217" s="49"/>
      <c r="G217" s="213"/>
      <c r="H217" s="51"/>
      <c r="I217" s="17"/>
      <c r="J217" s="17"/>
      <c r="K217" s="17"/>
      <c r="L217" s="52">
        <v>60682.32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18.75" x14ac:dyDescent="0.25">
      <c r="A218" s="47"/>
      <c r="B218" s="48"/>
      <c r="C218" s="48"/>
      <c r="D218" s="48"/>
      <c r="E218" s="49" t="s">
        <v>47</v>
      </c>
      <c r="F218" s="49"/>
      <c r="G218" s="213"/>
      <c r="H218" s="51"/>
      <c r="I218" s="17"/>
      <c r="J218" s="17"/>
      <c r="K218" s="17"/>
      <c r="L218" s="52">
        <v>310314.67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67.5" x14ac:dyDescent="0.25">
      <c r="A219" s="35" t="s">
        <v>405</v>
      </c>
      <c r="B219" s="36" t="s">
        <v>1705</v>
      </c>
      <c r="C219" s="316" t="s">
        <v>822</v>
      </c>
      <c r="D219" s="316"/>
      <c r="E219" s="316"/>
      <c r="F219" s="35" t="s">
        <v>265</v>
      </c>
      <c r="G219" s="212">
        <v>1300</v>
      </c>
      <c r="H219" s="39">
        <v>35.549999999999997</v>
      </c>
      <c r="I219" s="39"/>
      <c r="J219" s="39">
        <v>35.549999999999997</v>
      </c>
      <c r="K219" s="37" t="s">
        <v>42</v>
      </c>
      <c r="L219" s="39">
        <v>395600.4</v>
      </c>
      <c r="M219" s="39"/>
      <c r="N219" s="40"/>
      <c r="O219" s="39">
        <v>395600.4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473587.04704856646</v>
      </c>
      <c r="W219" s="159">
        <v>1.2</v>
      </c>
      <c r="X219" s="158">
        <f t="shared" si="7"/>
        <v>568304.45645827975</v>
      </c>
      <c r="Y219" s="181">
        <f t="shared" si="8"/>
        <v>437.1572741986767</v>
      </c>
      <c r="BP219" s="33"/>
      <c r="BQ219" s="41" t="s">
        <v>822</v>
      </c>
    </row>
    <row r="220" spans="1:69" s="3" customFormat="1" ht="67.5" x14ac:dyDescent="0.25">
      <c r="A220" s="35" t="s">
        <v>407</v>
      </c>
      <c r="B220" s="36" t="s">
        <v>849</v>
      </c>
      <c r="C220" s="316" t="s">
        <v>850</v>
      </c>
      <c r="D220" s="316"/>
      <c r="E220" s="316"/>
      <c r="F220" s="35" t="s">
        <v>520</v>
      </c>
      <c r="G220" s="212">
        <v>2</v>
      </c>
      <c r="H220" s="39" t="s">
        <v>851</v>
      </c>
      <c r="I220" s="39" t="s">
        <v>852</v>
      </c>
      <c r="J220" s="39">
        <v>69.58</v>
      </c>
      <c r="K220" s="37" t="s">
        <v>42</v>
      </c>
      <c r="L220" s="39">
        <v>12798.45</v>
      </c>
      <c r="M220" s="39">
        <v>9886.0300000000007</v>
      </c>
      <c r="N220" s="40" t="s">
        <v>853</v>
      </c>
      <c r="O220" s="39">
        <v>1191.21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1426.0390695123733</v>
      </c>
      <c r="W220" s="159">
        <v>1.2</v>
      </c>
      <c r="X220" s="158">
        <f t="shared" si="7"/>
        <v>1711.2468834148478</v>
      </c>
      <c r="Y220" s="181">
        <f t="shared" si="8"/>
        <v>855.62344170742392</v>
      </c>
      <c r="BP220" s="33"/>
      <c r="BQ220" s="41" t="s">
        <v>850</v>
      </c>
    </row>
    <row r="221" spans="1:69" s="3" customFormat="1" ht="18.75" x14ac:dyDescent="0.25">
      <c r="A221" s="42"/>
      <c r="B221" s="43"/>
      <c r="C221" s="44" t="s">
        <v>2959</v>
      </c>
      <c r="D221" s="45"/>
      <c r="E221" s="45"/>
      <c r="F221" s="45"/>
      <c r="G221" s="206"/>
      <c r="H221" s="45"/>
      <c r="I221" s="45"/>
      <c r="J221" s="45"/>
      <c r="K221" s="45"/>
      <c r="L221" s="45"/>
      <c r="M221" s="45"/>
      <c r="N221" s="45"/>
      <c r="O221" s="46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</row>
    <row r="222" spans="1:69" s="3" customFormat="1" ht="18.75" x14ac:dyDescent="0.25">
      <c r="A222" s="47"/>
      <c r="B222" s="48"/>
      <c r="C222" s="48"/>
      <c r="D222" s="48"/>
      <c r="E222" s="49" t="s">
        <v>855</v>
      </c>
      <c r="F222" s="49"/>
      <c r="G222" s="213"/>
      <c r="H222" s="51"/>
      <c r="I222" s="17"/>
      <c r="J222" s="17"/>
      <c r="K222" s="17"/>
      <c r="L222" s="52">
        <v>9823.68</v>
      </c>
      <c r="M222" s="53"/>
      <c r="N222" s="53"/>
      <c r="O222" s="54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856</v>
      </c>
      <c r="F223" s="49"/>
      <c r="G223" s="213"/>
      <c r="H223" s="51"/>
      <c r="I223" s="17"/>
      <c r="J223" s="17"/>
      <c r="K223" s="17"/>
      <c r="L223" s="52">
        <v>5165.03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47</v>
      </c>
      <c r="F224" s="49"/>
      <c r="G224" s="213"/>
      <c r="H224" s="51"/>
      <c r="I224" s="17"/>
      <c r="J224" s="17"/>
      <c r="K224" s="17"/>
      <c r="L224" s="52">
        <v>27787.16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67.5" x14ac:dyDescent="0.25">
      <c r="A225" s="35" t="s">
        <v>409</v>
      </c>
      <c r="B225" s="36" t="s">
        <v>1737</v>
      </c>
      <c r="C225" s="316" t="s">
        <v>1738</v>
      </c>
      <c r="D225" s="316"/>
      <c r="E225" s="316"/>
      <c r="F225" s="35" t="s">
        <v>1739</v>
      </c>
      <c r="G225" s="212">
        <v>20</v>
      </c>
      <c r="H225" s="39" t="s">
        <v>1740</v>
      </c>
      <c r="I225" s="39"/>
      <c r="J225" s="39">
        <v>791.2</v>
      </c>
      <c r="K225" s="37" t="s">
        <v>42</v>
      </c>
      <c r="L225" s="39">
        <v>184945.77</v>
      </c>
      <c r="M225" s="39">
        <v>49492.33</v>
      </c>
      <c r="N225" s="40"/>
      <c r="O225" s="39">
        <v>135453.44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ref="V225:V286" si="10">O225*P225*Q225*R225*S225*T225*U225</f>
        <v>162156.04094983259</v>
      </c>
      <c r="W225" s="159">
        <v>1.2</v>
      </c>
      <c r="X225" s="158">
        <f t="shared" ref="X225:X286" si="11">V225*W225</f>
        <v>194587.2491397991</v>
      </c>
      <c r="Y225" s="181">
        <f t="shared" ref="Y225:Y286" si="12">X225/G225</f>
        <v>9729.3624569899548</v>
      </c>
      <c r="BP225" s="33"/>
      <c r="BQ225" s="41" t="s">
        <v>1738</v>
      </c>
    </row>
    <row r="226" spans="1:69" s="3" customFormat="1" ht="18.75" x14ac:dyDescent="0.25">
      <c r="A226" s="47"/>
      <c r="B226" s="48"/>
      <c r="C226" s="48"/>
      <c r="D226" s="48"/>
      <c r="E226" s="49" t="s">
        <v>2960</v>
      </c>
      <c r="F226" s="49"/>
      <c r="G226" s="213"/>
      <c r="H226" s="51"/>
      <c r="I226" s="17"/>
      <c r="J226" s="17"/>
      <c r="K226" s="17"/>
      <c r="L226" s="52">
        <v>44048.17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</row>
    <row r="227" spans="1:69" s="3" customFormat="1" ht="18.75" x14ac:dyDescent="0.25">
      <c r="A227" s="47"/>
      <c r="B227" s="48"/>
      <c r="C227" s="48"/>
      <c r="D227" s="48"/>
      <c r="E227" s="49" t="s">
        <v>2961</v>
      </c>
      <c r="F227" s="49"/>
      <c r="G227" s="213"/>
      <c r="H227" s="51"/>
      <c r="I227" s="17"/>
      <c r="J227" s="17"/>
      <c r="K227" s="17"/>
      <c r="L227" s="52">
        <v>19796.93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47</v>
      </c>
      <c r="F228" s="49"/>
      <c r="G228" s="213"/>
      <c r="H228" s="51"/>
      <c r="I228" s="17"/>
      <c r="J228" s="17"/>
      <c r="K228" s="17"/>
      <c r="L228" s="52">
        <v>248790.87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67.5" x14ac:dyDescent="0.25">
      <c r="A229" s="35" t="s">
        <v>411</v>
      </c>
      <c r="B229" s="36" t="s">
        <v>2483</v>
      </c>
      <c r="C229" s="316" t="s">
        <v>1752</v>
      </c>
      <c r="D229" s="316"/>
      <c r="E229" s="316"/>
      <c r="F229" s="35" t="s">
        <v>265</v>
      </c>
      <c r="G229" s="212">
        <v>20</v>
      </c>
      <c r="H229" s="39">
        <v>148.94999999999999</v>
      </c>
      <c r="I229" s="39"/>
      <c r="J229" s="39">
        <v>148.94999999999999</v>
      </c>
      <c r="K229" s="37" t="s">
        <v>42</v>
      </c>
      <c r="L229" s="39">
        <v>25500.240000000002</v>
      </c>
      <c r="M229" s="39"/>
      <c r="N229" s="40"/>
      <c r="O229" s="39">
        <v>25500.240000000002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10"/>
        <v>30527.227375477214</v>
      </c>
      <c r="W229" s="159">
        <v>1.2</v>
      </c>
      <c r="X229" s="158">
        <f t="shared" si="11"/>
        <v>36632.672850572657</v>
      </c>
      <c r="Y229" s="181">
        <f t="shared" si="12"/>
        <v>1831.6336425286329</v>
      </c>
      <c r="BP229" s="33"/>
      <c r="BQ229" s="41" t="s">
        <v>1752</v>
      </c>
    </row>
    <row r="230" spans="1:69" s="3" customFormat="1" ht="67.5" x14ac:dyDescent="0.25">
      <c r="A230" s="35" t="s">
        <v>413</v>
      </c>
      <c r="B230" s="36" t="s">
        <v>1706</v>
      </c>
      <c r="C230" s="316" t="s">
        <v>824</v>
      </c>
      <c r="D230" s="316"/>
      <c r="E230" s="316"/>
      <c r="F230" s="35" t="s">
        <v>437</v>
      </c>
      <c r="G230" s="212">
        <v>800</v>
      </c>
      <c r="H230" s="39">
        <v>48.46</v>
      </c>
      <c r="I230" s="39"/>
      <c r="J230" s="39">
        <v>48.46</v>
      </c>
      <c r="K230" s="37" t="s">
        <v>42</v>
      </c>
      <c r="L230" s="39">
        <v>331854.08000000002</v>
      </c>
      <c r="M230" s="39"/>
      <c r="N230" s="40"/>
      <c r="O230" s="39">
        <v>331854.08000000002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0"/>
        <v>397274.1023472643</v>
      </c>
      <c r="W230" s="159">
        <v>1.2</v>
      </c>
      <c r="X230" s="158">
        <f t="shared" si="11"/>
        <v>476728.92281671712</v>
      </c>
      <c r="Y230" s="181">
        <f t="shared" si="12"/>
        <v>595.91115352089639</v>
      </c>
      <c r="BP230" s="33"/>
      <c r="BQ230" s="41" t="s">
        <v>824</v>
      </c>
    </row>
    <row r="231" spans="1:69" s="3" customFormat="1" ht="67.5" x14ac:dyDescent="0.25">
      <c r="A231" s="35" t="s">
        <v>415</v>
      </c>
      <c r="B231" s="36" t="s">
        <v>2484</v>
      </c>
      <c r="C231" s="316" t="s">
        <v>2485</v>
      </c>
      <c r="D231" s="316"/>
      <c r="E231" s="316"/>
      <c r="F231" s="35" t="s">
        <v>437</v>
      </c>
      <c r="G231" s="212">
        <v>800</v>
      </c>
      <c r="H231" s="39">
        <v>11.32</v>
      </c>
      <c r="I231" s="39"/>
      <c r="J231" s="39">
        <v>11.32</v>
      </c>
      <c r="K231" s="37" t="s">
        <v>42</v>
      </c>
      <c r="L231" s="39">
        <v>77519.360000000001</v>
      </c>
      <c r="M231" s="39"/>
      <c r="N231" s="40"/>
      <c r="O231" s="39">
        <v>77519.360000000001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92801.131625485592</v>
      </c>
      <c r="W231" s="159">
        <v>1.2</v>
      </c>
      <c r="X231" s="158">
        <f t="shared" si="11"/>
        <v>111361.35795058271</v>
      </c>
      <c r="Y231" s="181">
        <f t="shared" si="12"/>
        <v>139.20169743822839</v>
      </c>
      <c r="BP231" s="33"/>
      <c r="BQ231" s="41" t="s">
        <v>2485</v>
      </c>
    </row>
    <row r="232" spans="1:69" s="3" customFormat="1" ht="67.5" x14ac:dyDescent="0.25">
      <c r="A232" s="35" t="s">
        <v>417</v>
      </c>
      <c r="B232" s="36" t="s">
        <v>1726</v>
      </c>
      <c r="C232" s="316" t="s">
        <v>1727</v>
      </c>
      <c r="D232" s="316"/>
      <c r="E232" s="316"/>
      <c r="F232" s="35" t="s">
        <v>437</v>
      </c>
      <c r="G232" s="212">
        <v>15</v>
      </c>
      <c r="H232" s="39">
        <v>389.35</v>
      </c>
      <c r="I232" s="39"/>
      <c r="J232" s="39">
        <v>389.35</v>
      </c>
      <c r="K232" s="37" t="s">
        <v>42</v>
      </c>
      <c r="L232" s="39">
        <v>49992.54</v>
      </c>
      <c r="M232" s="39"/>
      <c r="N232" s="40"/>
      <c r="O232" s="39">
        <v>49992.54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0"/>
        <v>59847.814595377895</v>
      </c>
      <c r="W232" s="159">
        <v>1.2</v>
      </c>
      <c r="X232" s="158">
        <f t="shared" si="11"/>
        <v>71817.377514453474</v>
      </c>
      <c r="Y232" s="181">
        <f t="shared" si="12"/>
        <v>4787.8251676302316</v>
      </c>
      <c r="BP232" s="33"/>
      <c r="BQ232" s="41" t="s">
        <v>1727</v>
      </c>
    </row>
    <row r="233" spans="1:69" s="3" customFormat="1" ht="67.5" x14ac:dyDescent="0.25">
      <c r="A233" s="35" t="s">
        <v>426</v>
      </c>
      <c r="B233" s="36" t="s">
        <v>1754</v>
      </c>
      <c r="C233" s="316" t="s">
        <v>1755</v>
      </c>
      <c r="D233" s="316"/>
      <c r="E233" s="316"/>
      <c r="F233" s="35" t="s">
        <v>238</v>
      </c>
      <c r="G233" s="218">
        <v>5.0000000000000001E-3</v>
      </c>
      <c r="H233" s="39" t="s">
        <v>1756</v>
      </c>
      <c r="I233" s="39" t="s">
        <v>1757</v>
      </c>
      <c r="J233" s="39">
        <v>217.75</v>
      </c>
      <c r="K233" s="37" t="s">
        <v>42</v>
      </c>
      <c r="L233" s="39">
        <v>183.94</v>
      </c>
      <c r="M233" s="39">
        <v>152.41</v>
      </c>
      <c r="N233" s="40" t="s">
        <v>1758</v>
      </c>
      <c r="O233" s="39">
        <v>9.32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10"/>
        <v>11.157297309336995</v>
      </c>
      <c r="W233" s="159">
        <v>1.2</v>
      </c>
      <c r="X233" s="158">
        <f t="shared" si="11"/>
        <v>13.388756771204394</v>
      </c>
      <c r="Y233" s="181">
        <f t="shared" si="12"/>
        <v>2677.7513542408788</v>
      </c>
      <c r="BP233" s="33"/>
      <c r="BQ233" s="41" t="s">
        <v>1755</v>
      </c>
    </row>
    <row r="234" spans="1:69" s="3" customFormat="1" ht="18.75" x14ac:dyDescent="0.25">
      <c r="A234" s="42"/>
      <c r="B234" s="43"/>
      <c r="C234" s="44" t="s">
        <v>1759</v>
      </c>
      <c r="D234" s="45"/>
      <c r="E234" s="45"/>
      <c r="F234" s="45"/>
      <c r="G234" s="206"/>
      <c r="H234" s="45"/>
      <c r="I234" s="45"/>
      <c r="J234" s="45"/>
      <c r="K234" s="45"/>
      <c r="L234" s="45"/>
      <c r="M234" s="45"/>
      <c r="N234" s="45"/>
      <c r="O234" s="46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</row>
    <row r="235" spans="1:69" s="3" customFormat="1" ht="18.75" x14ac:dyDescent="0.25">
      <c r="A235" s="47"/>
      <c r="B235" s="48"/>
      <c r="C235" s="48"/>
      <c r="D235" s="48"/>
      <c r="E235" s="49" t="s">
        <v>1760</v>
      </c>
      <c r="F235" s="49"/>
      <c r="G235" s="213"/>
      <c r="H235" s="51"/>
      <c r="I235" s="17"/>
      <c r="J235" s="17"/>
      <c r="K235" s="17"/>
      <c r="L235" s="52">
        <v>167.21</v>
      </c>
      <c r="M235" s="53"/>
      <c r="N235" s="53"/>
      <c r="O235" s="54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18.75" x14ac:dyDescent="0.25">
      <c r="A236" s="47"/>
      <c r="B236" s="48"/>
      <c r="C236" s="48"/>
      <c r="D236" s="48"/>
      <c r="E236" s="49" t="s">
        <v>1761</v>
      </c>
      <c r="F236" s="49"/>
      <c r="G236" s="213"/>
      <c r="H236" s="51"/>
      <c r="I236" s="17"/>
      <c r="J236" s="17"/>
      <c r="K236" s="17"/>
      <c r="L236" s="52">
        <v>87.91</v>
      </c>
      <c r="M236" s="53"/>
      <c r="N236" s="53"/>
      <c r="O236" s="54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</row>
    <row r="237" spans="1:69" s="3" customFormat="1" ht="18.75" x14ac:dyDescent="0.25">
      <c r="A237" s="47"/>
      <c r="B237" s="48"/>
      <c r="C237" s="48"/>
      <c r="D237" s="48"/>
      <c r="E237" s="49" t="s">
        <v>47</v>
      </c>
      <c r="F237" s="49"/>
      <c r="G237" s="213"/>
      <c r="H237" s="51"/>
      <c r="I237" s="17"/>
      <c r="J237" s="17"/>
      <c r="K237" s="17"/>
      <c r="L237" s="52">
        <v>439.06</v>
      </c>
      <c r="M237" s="53"/>
      <c r="N237" s="53"/>
      <c r="O237" s="54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</row>
    <row r="238" spans="1:69" s="3" customFormat="1" ht="67.5" x14ac:dyDescent="0.25">
      <c r="A238" s="35" t="s">
        <v>428</v>
      </c>
      <c r="B238" s="36" t="s">
        <v>1763</v>
      </c>
      <c r="C238" s="316" t="s">
        <v>2962</v>
      </c>
      <c r="D238" s="316"/>
      <c r="E238" s="316"/>
      <c r="F238" s="35" t="s">
        <v>2170</v>
      </c>
      <c r="G238" s="212">
        <v>1</v>
      </c>
      <c r="H238" s="39">
        <v>643.07000000000005</v>
      </c>
      <c r="I238" s="39"/>
      <c r="J238" s="39">
        <v>643.07000000000005</v>
      </c>
      <c r="K238" s="37" t="s">
        <v>42</v>
      </c>
      <c r="L238" s="39">
        <v>5504.68</v>
      </c>
      <c r="M238" s="39"/>
      <c r="N238" s="40"/>
      <c r="O238" s="39">
        <v>5504.68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0"/>
        <v>6589.8445657469056</v>
      </c>
      <c r="W238" s="159">
        <v>1.2</v>
      </c>
      <c r="X238" s="158">
        <f t="shared" si="11"/>
        <v>7907.8134788962861</v>
      </c>
      <c r="Y238" s="181">
        <f t="shared" si="12"/>
        <v>7907.8134788962861</v>
      </c>
      <c r="BP238" s="33"/>
      <c r="BQ238" s="41" t="s">
        <v>2962</v>
      </c>
    </row>
    <row r="239" spans="1:69" s="3" customFormat="1" ht="18.75" x14ac:dyDescent="0.25">
      <c r="A239" s="313" t="s">
        <v>2486</v>
      </c>
      <c r="B239" s="314"/>
      <c r="C239" s="314"/>
      <c r="D239" s="314"/>
      <c r="E239" s="314"/>
      <c r="F239" s="314"/>
      <c r="G239" s="314"/>
      <c r="H239" s="314"/>
      <c r="I239" s="314"/>
      <c r="J239" s="314"/>
      <c r="K239" s="314"/>
      <c r="L239" s="314"/>
      <c r="M239" s="314"/>
      <c r="N239" s="314"/>
      <c r="O239" s="315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 t="s">
        <v>2486</v>
      </c>
      <c r="BQ239" s="41"/>
    </row>
    <row r="240" spans="1:69" s="3" customFormat="1" ht="67.5" x14ac:dyDescent="0.25">
      <c r="A240" s="35" t="s">
        <v>434</v>
      </c>
      <c r="B240" s="36" t="s">
        <v>737</v>
      </c>
      <c r="C240" s="316" t="s">
        <v>738</v>
      </c>
      <c r="D240" s="316"/>
      <c r="E240" s="316"/>
      <c r="F240" s="35" t="s">
        <v>739</v>
      </c>
      <c r="G240" s="215">
        <v>2.5099999999999998</v>
      </c>
      <c r="H240" s="39" t="s">
        <v>2086</v>
      </c>
      <c r="I240" s="39" t="s">
        <v>741</v>
      </c>
      <c r="J240" s="39">
        <v>43.08</v>
      </c>
      <c r="K240" s="37" t="s">
        <v>42</v>
      </c>
      <c r="L240" s="39">
        <v>14922.31</v>
      </c>
      <c r="M240" s="39">
        <v>11767.04</v>
      </c>
      <c r="N240" s="40" t="s">
        <v>2963</v>
      </c>
      <c r="O240" s="39">
        <v>925.6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0"/>
        <v>1108.0680675453136</v>
      </c>
      <c r="W240" s="159">
        <v>1.2</v>
      </c>
      <c r="X240" s="158">
        <f t="shared" si="11"/>
        <v>1329.6816810543762</v>
      </c>
      <c r="Y240" s="181">
        <f t="shared" si="12"/>
        <v>529.75365779058814</v>
      </c>
      <c r="BP240" s="33"/>
      <c r="BQ240" s="41" t="s">
        <v>738</v>
      </c>
    </row>
    <row r="241" spans="1:69" s="3" customFormat="1" ht="18.75" x14ac:dyDescent="0.25">
      <c r="A241" s="42"/>
      <c r="B241" s="43"/>
      <c r="C241" s="44" t="s">
        <v>2964</v>
      </c>
      <c r="D241" s="45"/>
      <c r="E241" s="45"/>
      <c r="F241" s="45"/>
      <c r="G241" s="206"/>
      <c r="H241" s="45"/>
      <c r="I241" s="45"/>
      <c r="J241" s="45"/>
      <c r="K241" s="45"/>
      <c r="L241" s="45"/>
      <c r="M241" s="45"/>
      <c r="N241" s="45"/>
      <c r="O241" s="46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</row>
    <row r="242" spans="1:69" s="3" customFormat="1" ht="18.75" x14ac:dyDescent="0.25">
      <c r="A242" s="47"/>
      <c r="B242" s="48"/>
      <c r="C242" s="48"/>
      <c r="D242" s="48"/>
      <c r="E242" s="49" t="s">
        <v>2965</v>
      </c>
      <c r="F242" s="49"/>
      <c r="G242" s="213"/>
      <c r="H242" s="51"/>
      <c r="I242" s="17"/>
      <c r="J242" s="17"/>
      <c r="K242" s="17"/>
      <c r="L242" s="52">
        <v>11723.76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</row>
    <row r="243" spans="1:69" s="3" customFormat="1" ht="18.75" x14ac:dyDescent="0.25">
      <c r="A243" s="47"/>
      <c r="B243" s="48"/>
      <c r="C243" s="48"/>
      <c r="D243" s="48"/>
      <c r="E243" s="49" t="s">
        <v>2966</v>
      </c>
      <c r="F243" s="49"/>
      <c r="G243" s="213"/>
      <c r="H243" s="51"/>
      <c r="I243" s="17"/>
      <c r="J243" s="17"/>
      <c r="K243" s="17"/>
      <c r="L243" s="52">
        <v>6164.04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</row>
    <row r="244" spans="1:69" s="3" customFormat="1" ht="18.75" x14ac:dyDescent="0.25">
      <c r="A244" s="47"/>
      <c r="B244" s="48"/>
      <c r="C244" s="48"/>
      <c r="D244" s="48"/>
      <c r="E244" s="49" t="s">
        <v>47</v>
      </c>
      <c r="F244" s="49"/>
      <c r="G244" s="213"/>
      <c r="H244" s="51"/>
      <c r="I244" s="17"/>
      <c r="J244" s="17"/>
      <c r="K244" s="17"/>
      <c r="L244" s="52">
        <v>32810.11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67.5" x14ac:dyDescent="0.25">
      <c r="A245" s="35" t="s">
        <v>438</v>
      </c>
      <c r="B245" s="36" t="s">
        <v>2742</v>
      </c>
      <c r="C245" s="316" t="s">
        <v>2093</v>
      </c>
      <c r="D245" s="316"/>
      <c r="E245" s="316"/>
      <c r="F245" s="35" t="s">
        <v>265</v>
      </c>
      <c r="G245" s="215">
        <v>378.42</v>
      </c>
      <c r="H245" s="39">
        <v>23.04</v>
      </c>
      <c r="I245" s="39"/>
      <c r="J245" s="39">
        <v>23.04</v>
      </c>
      <c r="K245" s="37" t="s">
        <v>42</v>
      </c>
      <c r="L245" s="39">
        <v>74632.899999999994</v>
      </c>
      <c r="M245" s="39"/>
      <c r="N245" s="40"/>
      <c r="O245" s="39">
        <v>74632.899999999994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0"/>
        <v>89345.64960922928</v>
      </c>
      <c r="W245" s="159">
        <v>1.2</v>
      </c>
      <c r="X245" s="158">
        <f t="shared" si="11"/>
        <v>107214.77953107514</v>
      </c>
      <c r="Y245" s="181">
        <f t="shared" si="12"/>
        <v>283.32218046370468</v>
      </c>
      <c r="BP245" s="33"/>
      <c r="BQ245" s="41" t="s">
        <v>2093</v>
      </c>
    </row>
    <row r="246" spans="1:69" s="3" customFormat="1" ht="18.75" x14ac:dyDescent="0.25">
      <c r="A246" s="42"/>
      <c r="B246" s="43"/>
      <c r="C246" s="44" t="s">
        <v>2967</v>
      </c>
      <c r="D246" s="45"/>
      <c r="E246" s="45"/>
      <c r="F246" s="45"/>
      <c r="G246" s="206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</row>
    <row r="247" spans="1:69" s="3" customFormat="1" ht="67.5" x14ac:dyDescent="0.25">
      <c r="A247" s="35" t="s">
        <v>1223</v>
      </c>
      <c r="B247" s="36"/>
      <c r="C247" s="316" t="s">
        <v>2968</v>
      </c>
      <c r="D247" s="316"/>
      <c r="E247" s="316"/>
      <c r="F247" s="35" t="s">
        <v>437</v>
      </c>
      <c r="G247" s="212">
        <v>2</v>
      </c>
      <c r="H247" s="39"/>
      <c r="I247" s="39"/>
      <c r="J247" s="39"/>
      <c r="K247" s="37" t="s">
        <v>42</v>
      </c>
      <c r="L247" s="39"/>
      <c r="M247" s="39"/>
      <c r="N247" s="40"/>
      <c r="O247" s="39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 t="s">
        <v>2968</v>
      </c>
    </row>
    <row r="248" spans="1:69" s="3" customFormat="1" ht="67.5" x14ac:dyDescent="0.25">
      <c r="A248" s="35" t="s">
        <v>450</v>
      </c>
      <c r="B248" s="36" t="s">
        <v>2142</v>
      </c>
      <c r="C248" s="316" t="s">
        <v>2155</v>
      </c>
      <c r="D248" s="316"/>
      <c r="E248" s="316"/>
      <c r="F248" s="35" t="s">
        <v>437</v>
      </c>
      <c r="G248" s="212">
        <v>11</v>
      </c>
      <c r="H248" s="39">
        <v>67.52</v>
      </c>
      <c r="I248" s="39"/>
      <c r="J248" s="39">
        <v>67.52</v>
      </c>
      <c r="K248" s="37" t="s">
        <v>42</v>
      </c>
      <c r="L248" s="39">
        <v>6357.68</v>
      </c>
      <c r="M248" s="39"/>
      <c r="N248" s="40"/>
      <c r="O248" s="39">
        <v>6357.68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0"/>
        <v>7611.0006392302175</v>
      </c>
      <c r="W248" s="159">
        <v>1.2</v>
      </c>
      <c r="X248" s="158">
        <f t="shared" si="11"/>
        <v>9133.2007670762614</v>
      </c>
      <c r="Y248" s="181">
        <f t="shared" si="12"/>
        <v>830.29097882511462</v>
      </c>
      <c r="BP248" s="33"/>
      <c r="BQ248" s="41" t="s">
        <v>2155</v>
      </c>
    </row>
    <row r="249" spans="1:69" s="3" customFormat="1" ht="67.5" x14ac:dyDescent="0.25">
      <c r="A249" s="35" t="s">
        <v>1474</v>
      </c>
      <c r="B249" s="36" t="s">
        <v>2214</v>
      </c>
      <c r="C249" s="316" t="s">
        <v>2215</v>
      </c>
      <c r="D249" s="316"/>
      <c r="E249" s="316"/>
      <c r="F249" s="35" t="s">
        <v>739</v>
      </c>
      <c r="G249" s="216">
        <v>1.2</v>
      </c>
      <c r="H249" s="39" t="s">
        <v>2216</v>
      </c>
      <c r="I249" s="39" t="s">
        <v>2217</v>
      </c>
      <c r="J249" s="39">
        <v>422.51</v>
      </c>
      <c r="K249" s="37" t="s">
        <v>42</v>
      </c>
      <c r="L249" s="39">
        <v>39875.660000000003</v>
      </c>
      <c r="M249" s="39">
        <v>7757.93</v>
      </c>
      <c r="N249" s="40" t="s">
        <v>2969</v>
      </c>
      <c r="O249" s="39">
        <v>4340.0200000000004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0"/>
        <v>5195.5894279472905</v>
      </c>
      <c r="W249" s="159">
        <v>1.2</v>
      </c>
      <c r="X249" s="158">
        <f t="shared" si="11"/>
        <v>6234.7073135367482</v>
      </c>
      <c r="Y249" s="181">
        <f t="shared" si="12"/>
        <v>5195.5894279472905</v>
      </c>
      <c r="BP249" s="33"/>
      <c r="BQ249" s="41" t="s">
        <v>2215</v>
      </c>
    </row>
    <row r="250" spans="1:69" s="3" customFormat="1" ht="18.75" x14ac:dyDescent="0.25">
      <c r="A250" s="42"/>
      <c r="B250" s="43"/>
      <c r="C250" s="44" t="s">
        <v>2970</v>
      </c>
      <c r="D250" s="45"/>
      <c r="E250" s="45"/>
      <c r="F250" s="45"/>
      <c r="G250" s="206"/>
      <c r="H250" s="45"/>
      <c r="I250" s="45"/>
      <c r="J250" s="45"/>
      <c r="K250" s="45"/>
      <c r="L250" s="45"/>
      <c r="M250" s="45"/>
      <c r="N250" s="45"/>
      <c r="O250" s="46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18.75" x14ac:dyDescent="0.25">
      <c r="A251" s="47"/>
      <c r="B251" s="48"/>
      <c r="C251" s="48"/>
      <c r="D251" s="48"/>
      <c r="E251" s="49" t="s">
        <v>2971</v>
      </c>
      <c r="F251" s="49"/>
      <c r="G251" s="213"/>
      <c r="H251" s="51"/>
      <c r="I251" s="17"/>
      <c r="J251" s="17"/>
      <c r="K251" s="17"/>
      <c r="L251" s="52">
        <v>15544.68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18.75" x14ac:dyDescent="0.25">
      <c r="A252" s="47"/>
      <c r="B252" s="48"/>
      <c r="C252" s="48"/>
      <c r="D252" s="48"/>
      <c r="E252" s="49" t="s">
        <v>2972</v>
      </c>
      <c r="F252" s="49"/>
      <c r="G252" s="213"/>
      <c r="H252" s="51"/>
      <c r="I252" s="17"/>
      <c r="J252" s="17"/>
      <c r="K252" s="17"/>
      <c r="L252" s="52">
        <v>8172.97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</row>
    <row r="253" spans="1:69" s="3" customFormat="1" ht="18.75" x14ac:dyDescent="0.25">
      <c r="A253" s="47"/>
      <c r="B253" s="48"/>
      <c r="C253" s="48"/>
      <c r="D253" s="48"/>
      <c r="E253" s="49" t="s">
        <v>47</v>
      </c>
      <c r="F253" s="49"/>
      <c r="G253" s="213"/>
      <c r="H253" s="51"/>
      <c r="I253" s="17"/>
      <c r="J253" s="17"/>
      <c r="K253" s="17"/>
      <c r="L253" s="52">
        <v>63593.31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67.5" x14ac:dyDescent="0.25">
      <c r="A254" s="35" t="s">
        <v>462</v>
      </c>
      <c r="B254" s="36" t="s">
        <v>2223</v>
      </c>
      <c r="C254" s="316" t="s">
        <v>2973</v>
      </c>
      <c r="D254" s="316"/>
      <c r="E254" s="316"/>
      <c r="F254" s="35" t="s">
        <v>265</v>
      </c>
      <c r="G254" s="216">
        <v>122.4</v>
      </c>
      <c r="H254" s="39">
        <v>2.36</v>
      </c>
      <c r="I254" s="39"/>
      <c r="J254" s="39">
        <v>2.36</v>
      </c>
      <c r="K254" s="37" t="s">
        <v>42</v>
      </c>
      <c r="L254" s="39">
        <v>2472.6799999999998</v>
      </c>
      <c r="M254" s="39"/>
      <c r="N254" s="40"/>
      <c r="O254" s="39">
        <v>2472.6799999999998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10"/>
        <v>2960.131535499077</v>
      </c>
      <c r="W254" s="159">
        <v>1.2</v>
      </c>
      <c r="X254" s="158">
        <f t="shared" si="11"/>
        <v>3552.1578425988923</v>
      </c>
      <c r="Y254" s="181">
        <f t="shared" si="12"/>
        <v>29.020897406853695</v>
      </c>
      <c r="BP254" s="33"/>
      <c r="BQ254" s="41" t="s">
        <v>2973</v>
      </c>
    </row>
    <row r="255" spans="1:69" s="3" customFormat="1" ht="18.75" x14ac:dyDescent="0.25">
      <c r="A255" s="42"/>
      <c r="B255" s="43"/>
      <c r="C255" s="44" t="s">
        <v>2678</v>
      </c>
      <c r="D255" s="45"/>
      <c r="E255" s="45"/>
      <c r="F255" s="45"/>
      <c r="G255" s="206"/>
      <c r="H255" s="45"/>
      <c r="I255" s="45"/>
      <c r="J255" s="45"/>
      <c r="K255" s="45"/>
      <c r="L255" s="45"/>
      <c r="M255" s="45"/>
      <c r="N255" s="45"/>
      <c r="O255" s="46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</row>
    <row r="256" spans="1:69" s="3" customFormat="1" ht="67.5" x14ac:dyDescent="0.25">
      <c r="A256" s="35" t="s">
        <v>464</v>
      </c>
      <c r="B256" s="36" t="s">
        <v>2227</v>
      </c>
      <c r="C256" s="316" t="s">
        <v>2228</v>
      </c>
      <c r="D256" s="316"/>
      <c r="E256" s="316"/>
      <c r="F256" s="35" t="s">
        <v>437</v>
      </c>
      <c r="G256" s="212">
        <v>8</v>
      </c>
      <c r="H256" s="39">
        <v>0.41</v>
      </c>
      <c r="I256" s="39"/>
      <c r="J256" s="39">
        <v>0.41</v>
      </c>
      <c r="K256" s="37" t="s">
        <v>42</v>
      </c>
      <c r="L256" s="39">
        <v>28.08</v>
      </c>
      <c r="M256" s="39"/>
      <c r="N256" s="40"/>
      <c r="O256" s="39">
        <v>28.08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0"/>
        <v>33.615548116543216</v>
      </c>
      <c r="W256" s="159">
        <v>1.2</v>
      </c>
      <c r="X256" s="158">
        <f t="shared" si="11"/>
        <v>40.338657739851861</v>
      </c>
      <c r="Y256" s="181">
        <f t="shared" si="12"/>
        <v>5.0423322174814826</v>
      </c>
      <c r="BP256" s="33"/>
      <c r="BQ256" s="41" t="s">
        <v>2228</v>
      </c>
    </row>
    <row r="257" spans="1:69" s="3" customFormat="1" ht="67.5" x14ac:dyDescent="0.25">
      <c r="A257" s="35" t="s">
        <v>466</v>
      </c>
      <c r="B257" s="36" t="s">
        <v>2227</v>
      </c>
      <c r="C257" s="316" t="s">
        <v>2230</v>
      </c>
      <c r="D257" s="316"/>
      <c r="E257" s="316"/>
      <c r="F257" s="35" t="s">
        <v>437</v>
      </c>
      <c r="G257" s="212">
        <v>8</v>
      </c>
      <c r="H257" s="39">
        <v>0.88</v>
      </c>
      <c r="I257" s="39"/>
      <c r="J257" s="39">
        <v>0.88</v>
      </c>
      <c r="K257" s="37" t="s">
        <v>42</v>
      </c>
      <c r="L257" s="39">
        <v>60.26</v>
      </c>
      <c r="M257" s="39"/>
      <c r="N257" s="40"/>
      <c r="O257" s="39">
        <v>60.26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0"/>
        <v>72.139349341271171</v>
      </c>
      <c r="W257" s="159">
        <v>1.2</v>
      </c>
      <c r="X257" s="158">
        <f t="shared" si="11"/>
        <v>86.567219209525405</v>
      </c>
      <c r="Y257" s="181">
        <f t="shared" si="12"/>
        <v>10.820902401190676</v>
      </c>
      <c r="BP257" s="33"/>
      <c r="BQ257" s="41" t="s">
        <v>2230</v>
      </c>
    </row>
    <row r="258" spans="1:69" s="3" customFormat="1" ht="67.5" x14ac:dyDescent="0.25">
      <c r="A258" s="35" t="s">
        <v>469</v>
      </c>
      <c r="B258" s="36" t="s">
        <v>2194</v>
      </c>
      <c r="C258" s="316" t="s">
        <v>2195</v>
      </c>
      <c r="D258" s="316"/>
      <c r="E258" s="316"/>
      <c r="F258" s="35" t="s">
        <v>437</v>
      </c>
      <c r="G258" s="212">
        <v>240</v>
      </c>
      <c r="H258" s="39">
        <v>2.74</v>
      </c>
      <c r="I258" s="39"/>
      <c r="J258" s="39">
        <v>2.74</v>
      </c>
      <c r="K258" s="37" t="s">
        <v>42</v>
      </c>
      <c r="L258" s="39">
        <v>5629.06</v>
      </c>
      <c r="M258" s="39"/>
      <c r="N258" s="40"/>
      <c r="O258" s="39">
        <v>5629.06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0"/>
        <v>6738.7442051605685</v>
      </c>
      <c r="W258" s="159">
        <v>1.2</v>
      </c>
      <c r="X258" s="158">
        <f t="shared" si="11"/>
        <v>8086.4930461926815</v>
      </c>
      <c r="Y258" s="181">
        <f t="shared" si="12"/>
        <v>33.693721025802837</v>
      </c>
      <c r="BP258" s="33"/>
      <c r="BQ258" s="41" t="s">
        <v>2195</v>
      </c>
    </row>
    <row r="259" spans="1:69" s="3" customFormat="1" ht="67.5" x14ac:dyDescent="0.25">
      <c r="A259" s="35" t="s">
        <v>478</v>
      </c>
      <c r="B259" s="36" t="s">
        <v>2194</v>
      </c>
      <c r="C259" s="316" t="s">
        <v>2197</v>
      </c>
      <c r="D259" s="316"/>
      <c r="E259" s="316"/>
      <c r="F259" s="35" t="s">
        <v>437</v>
      </c>
      <c r="G259" s="212">
        <v>16</v>
      </c>
      <c r="H259" s="39">
        <v>3.52</v>
      </c>
      <c r="I259" s="39"/>
      <c r="J259" s="39">
        <v>3.52</v>
      </c>
      <c r="K259" s="37" t="s">
        <v>42</v>
      </c>
      <c r="L259" s="39">
        <v>482.1</v>
      </c>
      <c r="M259" s="39"/>
      <c r="N259" s="40"/>
      <c r="O259" s="39">
        <v>482.1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0"/>
        <v>577.1387374282582</v>
      </c>
      <c r="W259" s="159">
        <v>1.2</v>
      </c>
      <c r="X259" s="158">
        <f t="shared" si="11"/>
        <v>692.56648491390979</v>
      </c>
      <c r="Y259" s="181">
        <f t="shared" si="12"/>
        <v>43.285405307119362</v>
      </c>
      <c r="BP259" s="33"/>
      <c r="BQ259" s="41" t="s">
        <v>2197</v>
      </c>
    </row>
    <row r="260" spans="1:69" s="3" customFormat="1" ht="67.5" x14ac:dyDescent="0.25">
      <c r="A260" s="35" t="s">
        <v>480</v>
      </c>
      <c r="B260" s="36" t="s">
        <v>2207</v>
      </c>
      <c r="C260" s="316" t="s">
        <v>2208</v>
      </c>
      <c r="D260" s="316"/>
      <c r="E260" s="316"/>
      <c r="F260" s="35" t="s">
        <v>265</v>
      </c>
      <c r="G260" s="212">
        <v>130</v>
      </c>
      <c r="H260" s="39">
        <v>25.52</v>
      </c>
      <c r="I260" s="39"/>
      <c r="J260" s="39">
        <v>25.52</v>
      </c>
      <c r="K260" s="37" t="s">
        <v>42</v>
      </c>
      <c r="L260" s="39">
        <v>28398.66</v>
      </c>
      <c r="M260" s="39"/>
      <c r="N260" s="40"/>
      <c r="O260" s="39">
        <v>28398.66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0"/>
        <v>33997.027125190572</v>
      </c>
      <c r="W260" s="159">
        <v>1.2</v>
      </c>
      <c r="X260" s="158">
        <f t="shared" si="11"/>
        <v>40796.432550228688</v>
      </c>
      <c r="Y260" s="181">
        <f t="shared" si="12"/>
        <v>313.81871192483607</v>
      </c>
      <c r="BP260" s="33"/>
      <c r="BQ260" s="41" t="s">
        <v>2208</v>
      </c>
    </row>
    <row r="261" spans="1:69" s="3" customFormat="1" ht="67.5" x14ac:dyDescent="0.25">
      <c r="A261" s="35" t="s">
        <v>482</v>
      </c>
      <c r="B261" s="36" t="s">
        <v>2204</v>
      </c>
      <c r="C261" s="316" t="s">
        <v>2205</v>
      </c>
      <c r="D261" s="316"/>
      <c r="E261" s="316"/>
      <c r="F261" s="35" t="s">
        <v>437</v>
      </c>
      <c r="G261" s="212">
        <v>260</v>
      </c>
      <c r="H261" s="39">
        <v>10.130000000000001</v>
      </c>
      <c r="I261" s="39"/>
      <c r="J261" s="39">
        <v>10.130000000000001</v>
      </c>
      <c r="K261" s="37" t="s">
        <v>42</v>
      </c>
      <c r="L261" s="39">
        <v>22545.33</v>
      </c>
      <c r="M261" s="39"/>
      <c r="N261" s="40"/>
      <c r="O261" s="39">
        <v>22545.33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0"/>
        <v>26989.8014750123</v>
      </c>
      <c r="W261" s="159">
        <v>1.2</v>
      </c>
      <c r="X261" s="158">
        <f t="shared" si="11"/>
        <v>32387.76177001476</v>
      </c>
      <c r="Y261" s="181">
        <f t="shared" si="12"/>
        <v>124.56831450005677</v>
      </c>
      <c r="BP261" s="33"/>
      <c r="BQ261" s="41" t="s">
        <v>2205</v>
      </c>
    </row>
    <row r="262" spans="1:69" s="3" customFormat="1" ht="67.5" x14ac:dyDescent="0.25">
      <c r="A262" s="35" t="s">
        <v>484</v>
      </c>
      <c r="B262" s="36" t="s">
        <v>324</v>
      </c>
      <c r="C262" s="316" t="s">
        <v>325</v>
      </c>
      <c r="D262" s="316"/>
      <c r="E262" s="316"/>
      <c r="F262" s="35" t="s">
        <v>326</v>
      </c>
      <c r="G262" s="212">
        <v>1</v>
      </c>
      <c r="H262" s="39" t="s">
        <v>1204</v>
      </c>
      <c r="I262" s="39"/>
      <c r="J262" s="39">
        <v>1.55</v>
      </c>
      <c r="K262" s="37" t="s">
        <v>42</v>
      </c>
      <c r="L262" s="39">
        <v>192.82</v>
      </c>
      <c r="M262" s="39">
        <v>179.55</v>
      </c>
      <c r="N262" s="40"/>
      <c r="O262" s="39">
        <v>13.27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0"/>
        <v>15.885980181856427</v>
      </c>
      <c r="W262" s="159">
        <v>1.2</v>
      </c>
      <c r="X262" s="158">
        <f t="shared" si="11"/>
        <v>19.06317621822771</v>
      </c>
      <c r="Y262" s="181">
        <f t="shared" si="12"/>
        <v>19.06317621822771</v>
      </c>
      <c r="BP262" s="33"/>
      <c r="BQ262" s="41" t="s">
        <v>325</v>
      </c>
    </row>
    <row r="263" spans="1:69" s="3" customFormat="1" ht="18.75" x14ac:dyDescent="0.25">
      <c r="A263" s="47"/>
      <c r="B263" s="48"/>
      <c r="C263" s="48"/>
      <c r="D263" s="48"/>
      <c r="E263" s="49" t="s">
        <v>1205</v>
      </c>
      <c r="F263" s="49"/>
      <c r="G263" s="213"/>
      <c r="H263" s="51"/>
      <c r="I263" s="17"/>
      <c r="J263" s="17"/>
      <c r="K263" s="17"/>
      <c r="L263" s="52">
        <v>174.16</v>
      </c>
      <c r="M263" s="53"/>
      <c r="N263" s="53"/>
      <c r="O263" s="54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18.75" x14ac:dyDescent="0.25">
      <c r="A264" s="47"/>
      <c r="B264" s="48"/>
      <c r="C264" s="48"/>
      <c r="D264" s="48"/>
      <c r="E264" s="49" t="s">
        <v>1206</v>
      </c>
      <c r="F264" s="49"/>
      <c r="G264" s="213"/>
      <c r="H264" s="51"/>
      <c r="I264" s="17"/>
      <c r="J264" s="17"/>
      <c r="K264" s="17"/>
      <c r="L264" s="52">
        <v>91.57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</row>
    <row r="265" spans="1:69" s="3" customFormat="1" ht="18.75" x14ac:dyDescent="0.25">
      <c r="A265" s="47"/>
      <c r="B265" s="48"/>
      <c r="C265" s="48"/>
      <c r="D265" s="48"/>
      <c r="E265" s="49" t="s">
        <v>47</v>
      </c>
      <c r="F265" s="49"/>
      <c r="G265" s="213"/>
      <c r="H265" s="51"/>
      <c r="I265" s="17"/>
      <c r="J265" s="17"/>
      <c r="K265" s="17"/>
      <c r="L265" s="52">
        <v>458.55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</row>
    <row r="266" spans="1:69" s="3" customFormat="1" ht="67.5" x14ac:dyDescent="0.25">
      <c r="A266" s="35" t="s">
        <v>486</v>
      </c>
      <c r="B266" s="36" t="s">
        <v>2496</v>
      </c>
      <c r="C266" s="316" t="s">
        <v>2497</v>
      </c>
      <c r="D266" s="316"/>
      <c r="E266" s="316"/>
      <c r="F266" s="35" t="s">
        <v>437</v>
      </c>
      <c r="G266" s="212">
        <v>1</v>
      </c>
      <c r="H266" s="39">
        <v>56.6</v>
      </c>
      <c r="I266" s="39"/>
      <c r="J266" s="39">
        <v>56.6</v>
      </c>
      <c r="K266" s="37" t="s">
        <v>42</v>
      </c>
      <c r="L266" s="39">
        <v>484.5</v>
      </c>
      <c r="M266" s="39"/>
      <c r="N266" s="40"/>
      <c r="O266" s="39">
        <v>484.5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0"/>
        <v>580.01186119890281</v>
      </c>
      <c r="W266" s="159">
        <v>1.2</v>
      </c>
      <c r="X266" s="158">
        <f t="shared" si="11"/>
        <v>696.01423343868339</v>
      </c>
      <c r="Y266" s="181">
        <f t="shared" si="12"/>
        <v>696.01423343868339</v>
      </c>
      <c r="BP266" s="33"/>
      <c r="BQ266" s="41" t="s">
        <v>2497</v>
      </c>
    </row>
    <row r="267" spans="1:69" s="3" customFormat="1" ht="67.5" x14ac:dyDescent="0.25">
      <c r="A267" s="35" t="s">
        <v>487</v>
      </c>
      <c r="B267" s="36" t="s">
        <v>1523</v>
      </c>
      <c r="C267" s="316" t="s">
        <v>1524</v>
      </c>
      <c r="D267" s="316"/>
      <c r="E267" s="316"/>
      <c r="F267" s="35" t="s">
        <v>238</v>
      </c>
      <c r="G267" s="215">
        <v>1.25</v>
      </c>
      <c r="H267" s="39" t="s">
        <v>1525</v>
      </c>
      <c r="I267" s="39" t="s">
        <v>1526</v>
      </c>
      <c r="J267" s="39">
        <v>603.04999999999995</v>
      </c>
      <c r="K267" s="37" t="s">
        <v>42</v>
      </c>
      <c r="L267" s="39">
        <v>25351.1</v>
      </c>
      <c r="M267" s="39">
        <v>16030.21</v>
      </c>
      <c r="N267" s="40" t="s">
        <v>2974</v>
      </c>
      <c r="O267" s="39">
        <v>6452.64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0"/>
        <v>7724.6805697553928</v>
      </c>
      <c r="W267" s="159">
        <v>1.2</v>
      </c>
      <c r="X267" s="158">
        <f t="shared" si="11"/>
        <v>9269.6166837064702</v>
      </c>
      <c r="Y267" s="181">
        <f t="shared" si="12"/>
        <v>7415.6933469651758</v>
      </c>
      <c r="BP267" s="33"/>
      <c r="BQ267" s="41" t="s">
        <v>1524</v>
      </c>
    </row>
    <row r="268" spans="1:69" s="3" customFormat="1" ht="18.75" x14ac:dyDescent="0.25">
      <c r="A268" s="42"/>
      <c r="B268" s="43"/>
      <c r="C268" s="44" t="s">
        <v>2975</v>
      </c>
      <c r="D268" s="45"/>
      <c r="E268" s="45"/>
      <c r="F268" s="45"/>
      <c r="G268" s="206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</row>
    <row r="269" spans="1:69" s="3" customFormat="1" ht="18.75" x14ac:dyDescent="0.25">
      <c r="A269" s="47"/>
      <c r="B269" s="48"/>
      <c r="C269" s="48"/>
      <c r="D269" s="48"/>
      <c r="E269" s="49" t="s">
        <v>2976</v>
      </c>
      <c r="F269" s="49"/>
      <c r="G269" s="213"/>
      <c r="H269" s="51"/>
      <c r="I269" s="17"/>
      <c r="J269" s="17"/>
      <c r="K269" s="17"/>
      <c r="L269" s="52">
        <v>15688.16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</row>
    <row r="270" spans="1:69" s="3" customFormat="1" ht="18.75" x14ac:dyDescent="0.25">
      <c r="A270" s="47"/>
      <c r="B270" s="48"/>
      <c r="C270" s="48"/>
      <c r="D270" s="48"/>
      <c r="E270" s="49" t="s">
        <v>2977</v>
      </c>
      <c r="F270" s="49"/>
      <c r="G270" s="213"/>
      <c r="H270" s="51"/>
      <c r="I270" s="17"/>
      <c r="J270" s="17"/>
      <c r="K270" s="17"/>
      <c r="L270" s="52">
        <v>8248.41</v>
      </c>
      <c r="M270" s="53"/>
      <c r="N270" s="53"/>
      <c r="O270" s="54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</row>
    <row r="271" spans="1:69" s="3" customFormat="1" ht="18.75" x14ac:dyDescent="0.25">
      <c r="A271" s="47"/>
      <c r="B271" s="48"/>
      <c r="C271" s="48"/>
      <c r="D271" s="48"/>
      <c r="E271" s="49" t="s">
        <v>47</v>
      </c>
      <c r="F271" s="49"/>
      <c r="G271" s="213"/>
      <c r="H271" s="51"/>
      <c r="I271" s="17"/>
      <c r="J271" s="17"/>
      <c r="K271" s="17"/>
      <c r="L271" s="52">
        <v>49287.67</v>
      </c>
      <c r="M271" s="53"/>
      <c r="N271" s="53"/>
      <c r="O271" s="54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67.5" x14ac:dyDescent="0.25">
      <c r="A272" s="35" t="s">
        <v>488</v>
      </c>
      <c r="B272" s="36" t="s">
        <v>2045</v>
      </c>
      <c r="C272" s="316" t="s">
        <v>2978</v>
      </c>
      <c r="D272" s="316"/>
      <c r="E272" s="316"/>
      <c r="F272" s="35" t="s">
        <v>265</v>
      </c>
      <c r="G272" s="215">
        <v>128.75</v>
      </c>
      <c r="H272" s="39">
        <v>472.96</v>
      </c>
      <c r="I272" s="39"/>
      <c r="J272" s="39">
        <v>472.96</v>
      </c>
      <c r="K272" s="37" t="s">
        <v>42</v>
      </c>
      <c r="L272" s="39">
        <v>521249.22</v>
      </c>
      <c r="M272" s="39"/>
      <c r="N272" s="40"/>
      <c r="O272" s="39">
        <v>521249.22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0"/>
        <v>624005.63517167466</v>
      </c>
      <c r="W272" s="159">
        <v>1.2</v>
      </c>
      <c r="X272" s="158">
        <f t="shared" si="11"/>
        <v>748806.76220600959</v>
      </c>
      <c r="Y272" s="181">
        <f t="shared" si="12"/>
        <v>5815.974852085511</v>
      </c>
      <c r="BP272" s="33"/>
      <c r="BQ272" s="41" t="s">
        <v>2978</v>
      </c>
    </row>
    <row r="273" spans="1:69" s="3" customFormat="1" ht="18.75" x14ac:dyDescent="0.25">
      <c r="A273" s="42"/>
      <c r="B273" s="43"/>
      <c r="C273" s="44" t="s">
        <v>2979</v>
      </c>
      <c r="D273" s="45"/>
      <c r="E273" s="45"/>
      <c r="F273" s="45"/>
      <c r="G273" s="206"/>
      <c r="H273" s="45"/>
      <c r="I273" s="45"/>
      <c r="J273" s="45"/>
      <c r="K273" s="45"/>
      <c r="L273" s="45"/>
      <c r="M273" s="45"/>
      <c r="N273" s="45"/>
      <c r="O273" s="46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41"/>
    </row>
    <row r="274" spans="1:69" s="3" customFormat="1" ht="18.75" x14ac:dyDescent="0.25">
      <c r="A274" s="313" t="s">
        <v>2502</v>
      </c>
      <c r="B274" s="314"/>
      <c r="C274" s="314"/>
      <c r="D274" s="314"/>
      <c r="E274" s="314"/>
      <c r="F274" s="314"/>
      <c r="G274" s="314"/>
      <c r="H274" s="314"/>
      <c r="I274" s="314"/>
      <c r="J274" s="314"/>
      <c r="K274" s="314"/>
      <c r="L274" s="314"/>
      <c r="M274" s="314"/>
      <c r="N274" s="314"/>
      <c r="O274" s="315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P274" s="33" t="s">
        <v>2502</v>
      </c>
      <c r="BQ274" s="41"/>
    </row>
    <row r="275" spans="1:69" s="3" customFormat="1" ht="67.5" x14ac:dyDescent="0.25">
      <c r="A275" s="35" t="s">
        <v>490</v>
      </c>
      <c r="B275" s="36" t="s">
        <v>372</v>
      </c>
      <c r="C275" s="316" t="s">
        <v>373</v>
      </c>
      <c r="D275" s="316"/>
      <c r="E275" s="316"/>
      <c r="F275" s="35" t="s">
        <v>374</v>
      </c>
      <c r="G275" s="219">
        <v>6.1510369999999996</v>
      </c>
      <c r="H275" s="39" t="s">
        <v>1462</v>
      </c>
      <c r="I275" s="39" t="s">
        <v>376</v>
      </c>
      <c r="J275" s="39">
        <v>57.29</v>
      </c>
      <c r="K275" s="37" t="s">
        <v>42</v>
      </c>
      <c r="L275" s="39">
        <v>198265.18</v>
      </c>
      <c r="M275" s="39">
        <v>161117.15</v>
      </c>
      <c r="N275" s="40" t="s">
        <v>2980</v>
      </c>
      <c r="O275" s="39">
        <v>3017.01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0"/>
        <v>3611.7679780303442</v>
      </c>
      <c r="W275" s="159">
        <v>1.2</v>
      </c>
      <c r="X275" s="158">
        <f t="shared" si="11"/>
        <v>4334.1215736364129</v>
      </c>
      <c r="Y275" s="181">
        <f t="shared" si="12"/>
        <v>704.61640429677357</v>
      </c>
      <c r="BP275" s="33"/>
      <c r="BQ275" s="41" t="s">
        <v>373</v>
      </c>
    </row>
    <row r="276" spans="1:69" s="3" customFormat="1" ht="18.75" x14ac:dyDescent="0.25">
      <c r="A276" s="42"/>
      <c r="B276" s="43"/>
      <c r="C276" s="44" t="s">
        <v>2981</v>
      </c>
      <c r="D276" s="45"/>
      <c r="E276" s="45"/>
      <c r="F276" s="45"/>
      <c r="G276" s="206"/>
      <c r="H276" s="45"/>
      <c r="I276" s="45"/>
      <c r="J276" s="45"/>
      <c r="K276" s="45"/>
      <c r="L276" s="45"/>
      <c r="M276" s="45"/>
      <c r="N276" s="45"/>
      <c r="O276" s="46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</row>
    <row r="277" spans="1:69" s="3" customFormat="1" ht="18.75" x14ac:dyDescent="0.25">
      <c r="A277" s="47"/>
      <c r="B277" s="48"/>
      <c r="C277" s="48"/>
      <c r="D277" s="48"/>
      <c r="E277" s="49" t="s">
        <v>2982</v>
      </c>
      <c r="F277" s="49"/>
      <c r="G277" s="213"/>
      <c r="H277" s="51"/>
      <c r="I277" s="17"/>
      <c r="J277" s="17"/>
      <c r="K277" s="17"/>
      <c r="L277" s="52">
        <v>161023.34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</row>
    <row r="278" spans="1:69" s="3" customFormat="1" ht="18.75" x14ac:dyDescent="0.25">
      <c r="A278" s="47"/>
      <c r="B278" s="48"/>
      <c r="C278" s="48"/>
      <c r="D278" s="48"/>
      <c r="E278" s="49" t="s">
        <v>2983</v>
      </c>
      <c r="F278" s="49"/>
      <c r="G278" s="213"/>
      <c r="H278" s="51"/>
      <c r="I278" s="17"/>
      <c r="J278" s="17"/>
      <c r="K278" s="17"/>
      <c r="L278" s="52">
        <v>84661.75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</row>
    <row r="279" spans="1:69" s="3" customFormat="1" ht="18.75" x14ac:dyDescent="0.25">
      <c r="A279" s="47"/>
      <c r="B279" s="48"/>
      <c r="C279" s="48"/>
      <c r="D279" s="48"/>
      <c r="E279" s="49" t="s">
        <v>47</v>
      </c>
      <c r="F279" s="49"/>
      <c r="G279" s="213"/>
      <c r="H279" s="51"/>
      <c r="I279" s="17"/>
      <c r="J279" s="17"/>
      <c r="K279" s="17"/>
      <c r="L279" s="52">
        <v>443950.27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67.5" x14ac:dyDescent="0.25">
      <c r="A280" s="35" t="s">
        <v>492</v>
      </c>
      <c r="B280" s="36" t="s">
        <v>1467</v>
      </c>
      <c r="C280" s="316" t="s">
        <v>2509</v>
      </c>
      <c r="D280" s="316"/>
      <c r="E280" s="316"/>
      <c r="F280" s="35" t="s">
        <v>437</v>
      </c>
      <c r="G280" s="212">
        <v>380</v>
      </c>
      <c r="H280" s="39">
        <v>2143.1</v>
      </c>
      <c r="I280" s="39"/>
      <c r="J280" s="39">
        <v>2143.1</v>
      </c>
      <c r="K280" s="37" t="s">
        <v>42</v>
      </c>
      <c r="L280" s="39">
        <v>6971075.6799999997</v>
      </c>
      <c r="M280" s="39"/>
      <c r="N280" s="40"/>
      <c r="O280" s="39">
        <v>6971075.6799999997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0"/>
        <v>8345318.0179880429</v>
      </c>
      <c r="W280" s="159">
        <v>1.2</v>
      </c>
      <c r="X280" s="158">
        <f t="shared" si="11"/>
        <v>10014381.62158565</v>
      </c>
      <c r="Y280" s="181">
        <f t="shared" si="12"/>
        <v>26353.635846278026</v>
      </c>
      <c r="BP280" s="33"/>
      <c r="BQ280" s="41" t="s">
        <v>2509</v>
      </c>
    </row>
    <row r="281" spans="1:69" s="3" customFormat="1" ht="67.5" x14ac:dyDescent="0.25">
      <c r="A281" s="35" t="s">
        <v>493</v>
      </c>
      <c r="B281" s="36" t="s">
        <v>1599</v>
      </c>
      <c r="C281" s="316" t="s">
        <v>2512</v>
      </c>
      <c r="D281" s="316"/>
      <c r="E281" s="316"/>
      <c r="F281" s="35" t="s">
        <v>437</v>
      </c>
      <c r="G281" s="212">
        <v>7</v>
      </c>
      <c r="H281" s="39">
        <v>970.33</v>
      </c>
      <c r="I281" s="39"/>
      <c r="J281" s="39">
        <v>970.33</v>
      </c>
      <c r="K281" s="37" t="s">
        <v>42</v>
      </c>
      <c r="L281" s="39">
        <v>58142.17</v>
      </c>
      <c r="M281" s="39"/>
      <c r="N281" s="40"/>
      <c r="O281" s="39">
        <v>58142.17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0"/>
        <v>69604.021126610955</v>
      </c>
      <c r="W281" s="159">
        <v>1.2</v>
      </c>
      <c r="X281" s="158">
        <f t="shared" si="11"/>
        <v>83524.825351933148</v>
      </c>
      <c r="Y281" s="181">
        <f t="shared" si="12"/>
        <v>11932.11790741902</v>
      </c>
      <c r="BP281" s="33"/>
      <c r="BQ281" s="41" t="s">
        <v>2512</v>
      </c>
    </row>
    <row r="282" spans="1:69" s="3" customFormat="1" ht="67.5" x14ac:dyDescent="0.25">
      <c r="A282" s="35" t="s">
        <v>494</v>
      </c>
      <c r="B282" s="36" t="s">
        <v>1467</v>
      </c>
      <c r="C282" s="316" t="s">
        <v>2984</v>
      </c>
      <c r="D282" s="316"/>
      <c r="E282" s="316"/>
      <c r="F282" s="35" t="s">
        <v>437</v>
      </c>
      <c r="G282" s="212">
        <v>2</v>
      </c>
      <c r="H282" s="39">
        <v>1666.41</v>
      </c>
      <c r="I282" s="39"/>
      <c r="J282" s="39">
        <v>1666.41</v>
      </c>
      <c r="K282" s="37" t="s">
        <v>42</v>
      </c>
      <c r="L282" s="39">
        <v>28528.94</v>
      </c>
      <c r="M282" s="39"/>
      <c r="N282" s="40"/>
      <c r="O282" s="39">
        <v>28528.94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0"/>
        <v>34152.989860540401</v>
      </c>
      <c r="W282" s="159">
        <v>1.2</v>
      </c>
      <c r="X282" s="158">
        <f t="shared" si="11"/>
        <v>40983.587832648482</v>
      </c>
      <c r="Y282" s="181">
        <f t="shared" si="12"/>
        <v>20491.793916324241</v>
      </c>
      <c r="BP282" s="33"/>
      <c r="BQ282" s="41" t="s">
        <v>2984</v>
      </c>
    </row>
    <row r="283" spans="1:69" s="3" customFormat="1" ht="67.5" x14ac:dyDescent="0.25">
      <c r="A283" s="35" t="s">
        <v>495</v>
      </c>
      <c r="B283" s="36" t="s">
        <v>1467</v>
      </c>
      <c r="C283" s="316" t="s">
        <v>2985</v>
      </c>
      <c r="D283" s="316"/>
      <c r="E283" s="316"/>
      <c r="F283" s="35" t="s">
        <v>437</v>
      </c>
      <c r="G283" s="212">
        <v>295</v>
      </c>
      <c r="H283" s="39">
        <v>116.71</v>
      </c>
      <c r="I283" s="39"/>
      <c r="J283" s="39">
        <v>116.71</v>
      </c>
      <c r="K283" s="37" t="s">
        <v>42</v>
      </c>
      <c r="L283" s="39">
        <v>294716.09000000003</v>
      </c>
      <c r="M283" s="39"/>
      <c r="N283" s="40"/>
      <c r="O283" s="39">
        <v>294716.09000000003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0"/>
        <v>352814.9182376953</v>
      </c>
      <c r="W283" s="159">
        <v>1.2</v>
      </c>
      <c r="X283" s="158">
        <f t="shared" si="11"/>
        <v>423377.90188523434</v>
      </c>
      <c r="Y283" s="181">
        <f t="shared" si="12"/>
        <v>1435.1793284245232</v>
      </c>
      <c r="BP283" s="33"/>
      <c r="BQ283" s="41" t="s">
        <v>2985</v>
      </c>
    </row>
    <row r="284" spans="1:69" s="3" customFormat="1" ht="67.5" x14ac:dyDescent="0.25">
      <c r="A284" s="35" t="s">
        <v>496</v>
      </c>
      <c r="B284" s="36" t="s">
        <v>1467</v>
      </c>
      <c r="C284" s="316" t="s">
        <v>2986</v>
      </c>
      <c r="D284" s="316"/>
      <c r="E284" s="316"/>
      <c r="F284" s="35" t="s">
        <v>437</v>
      </c>
      <c r="G284" s="212">
        <v>20</v>
      </c>
      <c r="H284" s="39">
        <v>49.52</v>
      </c>
      <c r="I284" s="39"/>
      <c r="J284" s="39">
        <v>49.52</v>
      </c>
      <c r="K284" s="37" t="s">
        <v>42</v>
      </c>
      <c r="L284" s="39">
        <v>8477.82</v>
      </c>
      <c r="M284" s="39"/>
      <c r="N284" s="40"/>
      <c r="O284" s="39">
        <v>8477.82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10"/>
        <v>10149.094235519673</v>
      </c>
      <c r="W284" s="159">
        <v>1.2</v>
      </c>
      <c r="X284" s="158">
        <f t="shared" si="11"/>
        <v>12178.913082623607</v>
      </c>
      <c r="Y284" s="181">
        <f t="shared" si="12"/>
        <v>608.94565413118039</v>
      </c>
      <c r="BP284" s="33"/>
      <c r="BQ284" s="41" t="s">
        <v>2986</v>
      </c>
    </row>
    <row r="285" spans="1:69" s="3" customFormat="1" ht="67.5" x14ac:dyDescent="0.25">
      <c r="A285" s="35" t="s">
        <v>498</v>
      </c>
      <c r="B285" s="36" t="s">
        <v>1467</v>
      </c>
      <c r="C285" s="316" t="s">
        <v>2987</v>
      </c>
      <c r="D285" s="316"/>
      <c r="E285" s="316"/>
      <c r="F285" s="35" t="s">
        <v>437</v>
      </c>
      <c r="G285" s="212">
        <v>20</v>
      </c>
      <c r="H285" s="39">
        <v>154.41999999999999</v>
      </c>
      <c r="I285" s="39"/>
      <c r="J285" s="39">
        <v>154.41999999999999</v>
      </c>
      <c r="K285" s="37" t="s">
        <v>42</v>
      </c>
      <c r="L285" s="39">
        <v>26436.7</v>
      </c>
      <c r="M285" s="39"/>
      <c r="N285" s="40"/>
      <c r="O285" s="39">
        <v>26436.7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0"/>
        <v>31648.296328084689</v>
      </c>
      <c r="W285" s="159">
        <v>1.2</v>
      </c>
      <c r="X285" s="158">
        <f t="shared" si="11"/>
        <v>37977.955593701627</v>
      </c>
      <c r="Y285" s="181">
        <f t="shared" si="12"/>
        <v>1898.8977796850813</v>
      </c>
      <c r="BP285" s="33"/>
      <c r="BQ285" s="41" t="s">
        <v>2987</v>
      </c>
    </row>
    <row r="286" spans="1:69" s="3" customFormat="1" ht="67.5" x14ac:dyDescent="0.25">
      <c r="A286" s="35" t="s">
        <v>500</v>
      </c>
      <c r="B286" s="36" t="s">
        <v>534</v>
      </c>
      <c r="C286" s="316" t="s">
        <v>535</v>
      </c>
      <c r="D286" s="316"/>
      <c r="E286" s="316"/>
      <c r="F286" s="35" t="s">
        <v>174</v>
      </c>
      <c r="G286" s="215">
        <v>2.54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2495.81</v>
      </c>
      <c r="M286" s="39">
        <v>2352.71</v>
      </c>
      <c r="N286" s="40" t="s">
        <v>2988</v>
      </c>
      <c r="O286" s="39">
        <v>53.7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0"/>
        <v>64.286144368175599</v>
      </c>
      <c r="W286" s="159">
        <v>1.2</v>
      </c>
      <c r="X286" s="158">
        <f t="shared" si="11"/>
        <v>77.143373241810721</v>
      </c>
      <c r="Y286" s="181">
        <f t="shared" si="12"/>
        <v>30.371406788114456</v>
      </c>
      <c r="BP286" s="33"/>
      <c r="BQ286" s="41" t="s">
        <v>535</v>
      </c>
    </row>
    <row r="287" spans="1:69" s="3" customFormat="1" ht="18.75" x14ac:dyDescent="0.25">
      <c r="A287" s="42"/>
      <c r="B287" s="43"/>
      <c r="C287" s="44" t="s">
        <v>2989</v>
      </c>
      <c r="D287" s="45"/>
      <c r="E287" s="45"/>
      <c r="F287" s="45"/>
      <c r="G287" s="206"/>
      <c r="H287" s="45"/>
      <c r="I287" s="45"/>
      <c r="J287" s="45"/>
      <c r="K287" s="45"/>
      <c r="L287" s="45"/>
      <c r="M287" s="45"/>
      <c r="N287" s="45"/>
      <c r="O287" s="46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</row>
    <row r="288" spans="1:69" s="3" customFormat="1" ht="18.75" x14ac:dyDescent="0.25">
      <c r="A288" s="47"/>
      <c r="B288" s="48"/>
      <c r="C288" s="48"/>
      <c r="D288" s="48"/>
      <c r="E288" s="49" t="s">
        <v>2990</v>
      </c>
      <c r="F288" s="49"/>
      <c r="G288" s="213"/>
      <c r="H288" s="51"/>
      <c r="I288" s="17"/>
      <c r="J288" s="17"/>
      <c r="K288" s="17"/>
      <c r="L288" s="52">
        <v>2298.09</v>
      </c>
      <c r="M288" s="53"/>
      <c r="N288" s="53"/>
      <c r="O288" s="54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</row>
    <row r="289" spans="1:69" s="3" customFormat="1" ht="18.75" x14ac:dyDescent="0.25">
      <c r="A289" s="47"/>
      <c r="B289" s="48"/>
      <c r="C289" s="48"/>
      <c r="D289" s="48"/>
      <c r="E289" s="49" t="s">
        <v>2991</v>
      </c>
      <c r="F289" s="49"/>
      <c r="G289" s="213"/>
      <c r="H289" s="51"/>
      <c r="I289" s="17"/>
      <c r="J289" s="17"/>
      <c r="K289" s="17"/>
      <c r="L289" s="52">
        <v>1208.27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47"/>
      <c r="B290" s="48"/>
      <c r="C290" s="48"/>
      <c r="D290" s="48"/>
      <c r="E290" s="49" t="s">
        <v>47</v>
      </c>
      <c r="F290" s="49"/>
      <c r="G290" s="213"/>
      <c r="H290" s="51"/>
      <c r="I290" s="17"/>
      <c r="J290" s="17"/>
      <c r="K290" s="17"/>
      <c r="L290" s="52">
        <v>6002.17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69" s="3" customFormat="1" ht="67.5" x14ac:dyDescent="0.25">
      <c r="A291" s="35" t="s">
        <v>502</v>
      </c>
      <c r="B291" s="36" t="s">
        <v>1481</v>
      </c>
      <c r="C291" s="316" t="s">
        <v>2992</v>
      </c>
      <c r="D291" s="316"/>
      <c r="E291" s="316"/>
      <c r="F291" s="35" t="s">
        <v>437</v>
      </c>
      <c r="G291" s="212">
        <v>254</v>
      </c>
      <c r="H291" s="39">
        <v>291.27</v>
      </c>
      <c r="I291" s="39"/>
      <c r="J291" s="39">
        <v>291.27</v>
      </c>
      <c r="K291" s="37" t="s">
        <v>42</v>
      </c>
      <c r="L291" s="39">
        <v>633290.88</v>
      </c>
      <c r="M291" s="39"/>
      <c r="N291" s="40"/>
      <c r="O291" s="39">
        <v>633290.88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ref="V291:V350" si="13">O291*P291*Q291*R291*S291*T291*U291</f>
        <v>758134.61710854701</v>
      </c>
      <c r="W291" s="159">
        <v>1.2</v>
      </c>
      <c r="X291" s="158">
        <f t="shared" ref="X291:X350" si="14">V291*W291</f>
        <v>909761.54053025634</v>
      </c>
      <c r="Y291" s="181">
        <f t="shared" ref="Y291:Y350" si="15">X291/G291</f>
        <v>3581.7383485443165</v>
      </c>
      <c r="BP291" s="33"/>
      <c r="BQ291" s="41" t="s">
        <v>2992</v>
      </c>
    </row>
    <row r="292" spans="1:69" s="3" customFormat="1" ht="67.5" x14ac:dyDescent="0.25">
      <c r="A292" s="35" t="s">
        <v>504</v>
      </c>
      <c r="B292" s="36" t="s">
        <v>1557</v>
      </c>
      <c r="C292" s="316" t="s">
        <v>2993</v>
      </c>
      <c r="D292" s="316"/>
      <c r="E292" s="316"/>
      <c r="F292" s="35" t="s">
        <v>437</v>
      </c>
      <c r="G292" s="212">
        <v>508</v>
      </c>
      <c r="H292" s="39">
        <v>8.49</v>
      </c>
      <c r="I292" s="39"/>
      <c r="J292" s="39">
        <v>8.49</v>
      </c>
      <c r="K292" s="37" t="s">
        <v>42</v>
      </c>
      <c r="L292" s="39">
        <v>36918.6</v>
      </c>
      <c r="M292" s="39"/>
      <c r="N292" s="40"/>
      <c r="O292" s="39">
        <v>36918.6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3"/>
        <v>44196.544682885062</v>
      </c>
      <c r="W292" s="159">
        <v>1.2</v>
      </c>
      <c r="X292" s="158">
        <f t="shared" si="14"/>
        <v>53035.853619462076</v>
      </c>
      <c r="Y292" s="181">
        <f t="shared" si="15"/>
        <v>104.4012866524844</v>
      </c>
      <c r="BP292" s="33"/>
      <c r="BQ292" s="41" t="s">
        <v>2993</v>
      </c>
    </row>
    <row r="293" spans="1:69" s="3" customFormat="1" ht="67.5" x14ac:dyDescent="0.25">
      <c r="A293" s="35" t="s">
        <v>506</v>
      </c>
      <c r="B293" s="36" t="s">
        <v>1542</v>
      </c>
      <c r="C293" s="316" t="s">
        <v>2994</v>
      </c>
      <c r="D293" s="316"/>
      <c r="E293" s="316"/>
      <c r="F293" s="35" t="s">
        <v>437</v>
      </c>
      <c r="G293" s="212">
        <v>3800</v>
      </c>
      <c r="H293" s="39">
        <v>4.17</v>
      </c>
      <c r="I293" s="39"/>
      <c r="J293" s="39">
        <v>4.17</v>
      </c>
      <c r="K293" s="37" t="s">
        <v>42</v>
      </c>
      <c r="L293" s="39">
        <v>135641.76</v>
      </c>
      <c r="M293" s="39"/>
      <c r="N293" s="40"/>
      <c r="O293" s="39">
        <v>135641.76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3"/>
        <v>162381.48539503591</v>
      </c>
      <c r="W293" s="159">
        <v>1.2</v>
      </c>
      <c r="X293" s="158">
        <f t="shared" si="14"/>
        <v>194857.78247404308</v>
      </c>
      <c r="Y293" s="181">
        <f t="shared" si="15"/>
        <v>51.278363808958709</v>
      </c>
      <c r="BP293" s="33"/>
      <c r="BQ293" s="41" t="s">
        <v>2994</v>
      </c>
    </row>
    <row r="294" spans="1:69" s="3" customFormat="1" ht="67.5" x14ac:dyDescent="0.25">
      <c r="A294" s="35" t="s">
        <v>508</v>
      </c>
      <c r="B294" s="36" t="s">
        <v>1544</v>
      </c>
      <c r="C294" s="316" t="s">
        <v>2995</v>
      </c>
      <c r="D294" s="316"/>
      <c r="E294" s="316"/>
      <c r="F294" s="35" t="s">
        <v>437</v>
      </c>
      <c r="G294" s="212">
        <v>3800</v>
      </c>
      <c r="H294" s="39">
        <v>1.17</v>
      </c>
      <c r="I294" s="39"/>
      <c r="J294" s="39">
        <v>1.17</v>
      </c>
      <c r="K294" s="37" t="s">
        <v>42</v>
      </c>
      <c r="L294" s="39">
        <v>38057.760000000002</v>
      </c>
      <c r="M294" s="39"/>
      <c r="N294" s="40"/>
      <c r="O294" s="39">
        <v>38057.760000000002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3"/>
        <v>45560.272880621575</v>
      </c>
      <c r="W294" s="159">
        <v>1.2</v>
      </c>
      <c r="X294" s="158">
        <f t="shared" si="14"/>
        <v>54672.327456745887</v>
      </c>
      <c r="Y294" s="181">
        <f t="shared" si="15"/>
        <v>14.387454593880497</v>
      </c>
      <c r="BP294" s="33"/>
      <c r="BQ294" s="41" t="s">
        <v>2995</v>
      </c>
    </row>
    <row r="295" spans="1:69" s="3" customFormat="1" ht="67.5" x14ac:dyDescent="0.25">
      <c r="A295" s="35" t="s">
        <v>510</v>
      </c>
      <c r="B295" s="36" t="s">
        <v>1546</v>
      </c>
      <c r="C295" s="316" t="s">
        <v>2996</v>
      </c>
      <c r="D295" s="316"/>
      <c r="E295" s="316"/>
      <c r="F295" s="35" t="s">
        <v>437</v>
      </c>
      <c r="G295" s="212">
        <v>3800</v>
      </c>
      <c r="H295" s="39">
        <v>0.34</v>
      </c>
      <c r="I295" s="39"/>
      <c r="J295" s="39">
        <v>0.34</v>
      </c>
      <c r="K295" s="37" t="s">
        <v>42</v>
      </c>
      <c r="L295" s="39">
        <v>11059.52</v>
      </c>
      <c r="M295" s="39"/>
      <c r="N295" s="40"/>
      <c r="O295" s="39">
        <v>11059.52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3"/>
        <v>13239.737418300287</v>
      </c>
      <c r="W295" s="159">
        <v>1.2</v>
      </c>
      <c r="X295" s="158">
        <f t="shared" si="14"/>
        <v>15887.684901960343</v>
      </c>
      <c r="Y295" s="181">
        <f t="shared" si="15"/>
        <v>4.1809697110421959</v>
      </c>
      <c r="BP295" s="33"/>
      <c r="BQ295" s="41" t="s">
        <v>2996</v>
      </c>
    </row>
    <row r="296" spans="1:69" s="3" customFormat="1" ht="67.5" x14ac:dyDescent="0.25">
      <c r="A296" s="35" t="s">
        <v>511</v>
      </c>
      <c r="B296" s="36" t="s">
        <v>1542</v>
      </c>
      <c r="C296" s="316" t="s">
        <v>2997</v>
      </c>
      <c r="D296" s="316"/>
      <c r="E296" s="316"/>
      <c r="F296" s="35" t="s">
        <v>437</v>
      </c>
      <c r="G296" s="212">
        <v>480</v>
      </c>
      <c r="H296" s="39">
        <v>318.12</v>
      </c>
      <c r="I296" s="39"/>
      <c r="J296" s="39">
        <v>318.12</v>
      </c>
      <c r="K296" s="37" t="s">
        <v>42</v>
      </c>
      <c r="L296" s="39">
        <v>1307091.46</v>
      </c>
      <c r="M296" s="39"/>
      <c r="N296" s="40"/>
      <c r="O296" s="39">
        <v>1307091.46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3"/>
        <v>1564764.8100552966</v>
      </c>
      <c r="W296" s="159">
        <v>1.2</v>
      </c>
      <c r="X296" s="158">
        <f t="shared" si="14"/>
        <v>1877717.7720663559</v>
      </c>
      <c r="Y296" s="181">
        <f t="shared" si="15"/>
        <v>3911.9120251382415</v>
      </c>
      <c r="BP296" s="33"/>
      <c r="BQ296" s="41" t="s">
        <v>2997</v>
      </c>
    </row>
    <row r="297" spans="1:69" s="3" customFormat="1" ht="67.5" x14ac:dyDescent="0.25">
      <c r="A297" s="35" t="s">
        <v>515</v>
      </c>
      <c r="B297" s="36" t="s">
        <v>1544</v>
      </c>
      <c r="C297" s="316" t="s">
        <v>2998</v>
      </c>
      <c r="D297" s="316"/>
      <c r="E297" s="316"/>
      <c r="F297" s="35" t="s">
        <v>437</v>
      </c>
      <c r="G297" s="212">
        <v>480</v>
      </c>
      <c r="H297" s="39">
        <v>85.17</v>
      </c>
      <c r="I297" s="39"/>
      <c r="J297" s="39">
        <v>85.17</v>
      </c>
      <c r="K297" s="37" t="s">
        <v>42</v>
      </c>
      <c r="L297" s="39">
        <v>349946.5</v>
      </c>
      <c r="M297" s="39"/>
      <c r="N297" s="40"/>
      <c r="O297" s="39">
        <v>349946.5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3"/>
        <v>418933.16983496759</v>
      </c>
      <c r="W297" s="159">
        <v>1.2</v>
      </c>
      <c r="X297" s="158">
        <f t="shared" si="14"/>
        <v>502719.80380196107</v>
      </c>
      <c r="Y297" s="181">
        <f t="shared" si="15"/>
        <v>1047.3329245874188</v>
      </c>
      <c r="BP297" s="33"/>
      <c r="BQ297" s="41" t="s">
        <v>2998</v>
      </c>
    </row>
    <row r="298" spans="1:69" s="3" customFormat="1" ht="67.5" x14ac:dyDescent="0.25">
      <c r="A298" s="35" t="s">
        <v>517</v>
      </c>
      <c r="B298" s="36" t="s">
        <v>2999</v>
      </c>
      <c r="C298" s="316" t="s">
        <v>3000</v>
      </c>
      <c r="D298" s="316"/>
      <c r="E298" s="316"/>
      <c r="F298" s="35" t="s">
        <v>174</v>
      </c>
      <c r="G298" s="215">
        <v>0.83</v>
      </c>
      <c r="H298" s="39" t="s">
        <v>3001</v>
      </c>
      <c r="I298" s="39" t="s">
        <v>421</v>
      </c>
      <c r="J298" s="39">
        <v>90.83</v>
      </c>
      <c r="K298" s="37" t="s">
        <v>42</v>
      </c>
      <c r="L298" s="39">
        <v>11180.67</v>
      </c>
      <c r="M298" s="39">
        <v>8911.84</v>
      </c>
      <c r="N298" s="40" t="s">
        <v>3002</v>
      </c>
      <c r="O298" s="39">
        <v>645.33000000000004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772.54706787923215</v>
      </c>
      <c r="W298" s="159">
        <v>1.2</v>
      </c>
      <c r="X298" s="158">
        <f t="shared" si="14"/>
        <v>927.05648145507848</v>
      </c>
      <c r="Y298" s="181">
        <f t="shared" si="15"/>
        <v>1116.9355198253959</v>
      </c>
      <c r="BP298" s="33"/>
      <c r="BQ298" s="41" t="s">
        <v>3000</v>
      </c>
    </row>
    <row r="299" spans="1:69" s="3" customFormat="1" ht="18.75" x14ac:dyDescent="0.25">
      <c r="A299" s="42"/>
      <c r="B299" s="43"/>
      <c r="C299" s="44" t="s">
        <v>3003</v>
      </c>
      <c r="D299" s="45"/>
      <c r="E299" s="45"/>
      <c r="F299" s="45"/>
      <c r="G299" s="206"/>
      <c r="H299" s="45"/>
      <c r="I299" s="45"/>
      <c r="J299" s="45"/>
      <c r="K299" s="45"/>
      <c r="L299" s="45"/>
      <c r="M299" s="45"/>
      <c r="N299" s="45"/>
      <c r="O299" s="46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P299" s="33"/>
      <c r="BQ299" s="41"/>
    </row>
    <row r="300" spans="1:69" s="3" customFormat="1" ht="18.75" x14ac:dyDescent="0.25">
      <c r="A300" s="47"/>
      <c r="B300" s="48"/>
      <c r="C300" s="48"/>
      <c r="D300" s="48"/>
      <c r="E300" s="49" t="s">
        <v>3004</v>
      </c>
      <c r="F300" s="49"/>
      <c r="G300" s="213"/>
      <c r="H300" s="51"/>
      <c r="I300" s="17"/>
      <c r="J300" s="17"/>
      <c r="K300" s="17"/>
      <c r="L300" s="52">
        <v>8649.7000000000007</v>
      </c>
      <c r="M300" s="53"/>
      <c r="N300" s="53"/>
      <c r="O300" s="54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P300" s="33"/>
      <c r="BQ300" s="41"/>
    </row>
    <row r="301" spans="1:69" s="3" customFormat="1" ht="18.75" x14ac:dyDescent="0.25">
      <c r="A301" s="47"/>
      <c r="B301" s="48"/>
      <c r="C301" s="48"/>
      <c r="D301" s="48"/>
      <c r="E301" s="49" t="s">
        <v>3005</v>
      </c>
      <c r="F301" s="49"/>
      <c r="G301" s="213"/>
      <c r="H301" s="51"/>
      <c r="I301" s="17"/>
      <c r="J301" s="17"/>
      <c r="K301" s="17"/>
      <c r="L301" s="52">
        <v>4547.78</v>
      </c>
      <c r="M301" s="53"/>
      <c r="N301" s="53"/>
      <c r="O301" s="54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P301" s="33"/>
      <c r="BQ301" s="41"/>
    </row>
    <row r="302" spans="1:69" s="3" customFormat="1" ht="18.75" x14ac:dyDescent="0.25">
      <c r="A302" s="47"/>
      <c r="B302" s="48"/>
      <c r="C302" s="48"/>
      <c r="D302" s="48"/>
      <c r="E302" s="49" t="s">
        <v>47</v>
      </c>
      <c r="F302" s="49"/>
      <c r="G302" s="213"/>
      <c r="H302" s="51"/>
      <c r="I302" s="17"/>
      <c r="J302" s="17"/>
      <c r="K302" s="17"/>
      <c r="L302" s="52">
        <v>24378.15</v>
      </c>
      <c r="M302" s="53"/>
      <c r="N302" s="53"/>
      <c r="O302" s="54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</row>
    <row r="303" spans="1:69" s="3" customFormat="1" ht="67.5" x14ac:dyDescent="0.25">
      <c r="A303" s="35" t="s">
        <v>522</v>
      </c>
      <c r="B303" s="36" t="s">
        <v>3006</v>
      </c>
      <c r="C303" s="316" t="s">
        <v>3007</v>
      </c>
      <c r="D303" s="316"/>
      <c r="E303" s="316"/>
      <c r="F303" s="35" t="s">
        <v>437</v>
      </c>
      <c r="G303" s="212">
        <v>83</v>
      </c>
      <c r="H303" s="39">
        <v>639.78</v>
      </c>
      <c r="I303" s="39"/>
      <c r="J303" s="39">
        <v>639.78</v>
      </c>
      <c r="K303" s="37" t="s">
        <v>42</v>
      </c>
      <c r="L303" s="39">
        <v>454550.89</v>
      </c>
      <c r="M303" s="39"/>
      <c r="N303" s="40"/>
      <c r="O303" s="39">
        <v>454550.89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3"/>
        <v>544158.73626113043</v>
      </c>
      <c r="W303" s="159">
        <v>1.2</v>
      </c>
      <c r="X303" s="158">
        <f t="shared" si="14"/>
        <v>652990.48351335654</v>
      </c>
      <c r="Y303" s="181">
        <f t="shared" si="15"/>
        <v>7867.3552230524883</v>
      </c>
      <c r="BP303" s="33"/>
      <c r="BQ303" s="41" t="s">
        <v>3007</v>
      </c>
    </row>
    <row r="304" spans="1:69" s="3" customFormat="1" ht="67.5" x14ac:dyDescent="0.25">
      <c r="A304" s="35" t="s">
        <v>1551</v>
      </c>
      <c r="B304" s="36" t="s">
        <v>3008</v>
      </c>
      <c r="C304" s="316" t="s">
        <v>3009</v>
      </c>
      <c r="D304" s="316"/>
      <c r="E304" s="316"/>
      <c r="F304" s="35" t="s">
        <v>437</v>
      </c>
      <c r="G304" s="212">
        <v>166</v>
      </c>
      <c r="H304" s="39">
        <v>101.3</v>
      </c>
      <c r="I304" s="39"/>
      <c r="J304" s="39">
        <v>101.3</v>
      </c>
      <c r="K304" s="37" t="s">
        <v>42</v>
      </c>
      <c r="L304" s="39">
        <v>143943.25</v>
      </c>
      <c r="M304" s="39"/>
      <c r="N304" s="40"/>
      <c r="O304" s="39">
        <v>143943.25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3"/>
        <v>172319.48883285647</v>
      </c>
      <c r="W304" s="159">
        <v>1.2</v>
      </c>
      <c r="X304" s="158">
        <f t="shared" si="14"/>
        <v>206783.38659942776</v>
      </c>
      <c r="Y304" s="181">
        <f t="shared" si="15"/>
        <v>1245.6830518037816</v>
      </c>
      <c r="BP304" s="33"/>
      <c r="BQ304" s="41" t="s">
        <v>3009</v>
      </c>
    </row>
    <row r="305" spans="1:69" s="3" customFormat="1" ht="67.5" x14ac:dyDescent="0.25">
      <c r="A305" s="35" t="s">
        <v>529</v>
      </c>
      <c r="B305" s="36" t="s">
        <v>1544</v>
      </c>
      <c r="C305" s="316" t="s">
        <v>3010</v>
      </c>
      <c r="D305" s="316"/>
      <c r="E305" s="316"/>
      <c r="F305" s="35" t="s">
        <v>437</v>
      </c>
      <c r="G305" s="212">
        <v>166</v>
      </c>
      <c r="H305" s="39">
        <v>92.59</v>
      </c>
      <c r="I305" s="39"/>
      <c r="J305" s="39">
        <v>92.59</v>
      </c>
      <c r="K305" s="37" t="s">
        <v>42</v>
      </c>
      <c r="L305" s="39">
        <v>131566.69</v>
      </c>
      <c r="M305" s="39"/>
      <c r="N305" s="40"/>
      <c r="O305" s="39">
        <v>131566.69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3"/>
        <v>157503.07686001871</v>
      </c>
      <c r="W305" s="159">
        <v>1.2</v>
      </c>
      <c r="X305" s="158">
        <f t="shared" si="14"/>
        <v>189003.69223202244</v>
      </c>
      <c r="Y305" s="181">
        <f t="shared" si="15"/>
        <v>1138.5764592290509</v>
      </c>
      <c r="BP305" s="33"/>
      <c r="BQ305" s="41" t="s">
        <v>3010</v>
      </c>
    </row>
    <row r="306" spans="1:69" s="3" customFormat="1" ht="67.5" x14ac:dyDescent="0.25">
      <c r="A306" s="35" t="s">
        <v>531</v>
      </c>
      <c r="B306" s="36" t="s">
        <v>1567</v>
      </c>
      <c r="C306" s="316" t="s">
        <v>3011</v>
      </c>
      <c r="D306" s="316"/>
      <c r="E306" s="316"/>
      <c r="F306" s="35" t="s">
        <v>437</v>
      </c>
      <c r="G306" s="212">
        <v>166</v>
      </c>
      <c r="H306" s="39">
        <v>40.64</v>
      </c>
      <c r="I306" s="39"/>
      <c r="J306" s="39">
        <v>40.64</v>
      </c>
      <c r="K306" s="37" t="s">
        <v>42</v>
      </c>
      <c r="L306" s="39">
        <v>57747.81</v>
      </c>
      <c r="M306" s="39"/>
      <c r="N306" s="40"/>
      <c r="O306" s="39">
        <v>57747.81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3"/>
        <v>69131.919005697855</v>
      </c>
      <c r="W306" s="159">
        <v>1.2</v>
      </c>
      <c r="X306" s="158">
        <f t="shared" si="14"/>
        <v>82958.302806837426</v>
      </c>
      <c r="Y306" s="181">
        <f t="shared" si="15"/>
        <v>499.74881208938206</v>
      </c>
      <c r="BP306" s="33"/>
      <c r="BQ306" s="41" t="s">
        <v>3011</v>
      </c>
    </row>
    <row r="307" spans="1:69" s="3" customFormat="1" ht="67.5" x14ac:dyDescent="0.25">
      <c r="A307" s="35" t="s">
        <v>533</v>
      </c>
      <c r="B307" s="36" t="s">
        <v>1544</v>
      </c>
      <c r="C307" s="316" t="s">
        <v>1588</v>
      </c>
      <c r="D307" s="316"/>
      <c r="E307" s="316"/>
      <c r="F307" s="35" t="s">
        <v>437</v>
      </c>
      <c r="G307" s="212">
        <v>166</v>
      </c>
      <c r="H307" s="39">
        <v>85.17</v>
      </c>
      <c r="I307" s="39"/>
      <c r="J307" s="39">
        <v>85.17</v>
      </c>
      <c r="K307" s="37" t="s">
        <v>42</v>
      </c>
      <c r="L307" s="39">
        <v>121023.16</v>
      </c>
      <c r="M307" s="39"/>
      <c r="N307" s="40"/>
      <c r="O307" s="39">
        <v>121023.16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3"/>
        <v>144881.04908105798</v>
      </c>
      <c r="W307" s="159">
        <v>1.2</v>
      </c>
      <c r="X307" s="158">
        <f t="shared" si="14"/>
        <v>173857.25889726958</v>
      </c>
      <c r="Y307" s="181">
        <f t="shared" si="15"/>
        <v>1047.3328849233108</v>
      </c>
      <c r="Z307" s="65"/>
      <c r="BP307" s="33"/>
      <c r="BQ307" s="41" t="s">
        <v>1588</v>
      </c>
    </row>
    <row r="308" spans="1:69" s="3" customFormat="1" ht="67.5" x14ac:dyDescent="0.25">
      <c r="A308" s="35" t="s">
        <v>541</v>
      </c>
      <c r="B308" s="36" t="s">
        <v>3012</v>
      </c>
      <c r="C308" s="316" t="s">
        <v>1534</v>
      </c>
      <c r="D308" s="316"/>
      <c r="E308" s="316"/>
      <c r="F308" s="35" t="s">
        <v>437</v>
      </c>
      <c r="G308" s="212">
        <v>160</v>
      </c>
      <c r="H308" s="39">
        <v>977.82</v>
      </c>
      <c r="I308" s="39"/>
      <c r="J308" s="39">
        <v>977.82</v>
      </c>
      <c r="K308" s="37" t="s">
        <v>42</v>
      </c>
      <c r="L308" s="39">
        <v>1339222.27</v>
      </c>
      <c r="M308" s="39"/>
      <c r="N308" s="40"/>
      <c r="O308" s="39">
        <v>1339222.27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3"/>
        <v>1603229.7242140751</v>
      </c>
      <c r="W308" s="159">
        <v>1.2</v>
      </c>
      <c r="X308" s="158">
        <f t="shared" si="14"/>
        <v>1923875.6690568901</v>
      </c>
      <c r="Y308" s="181">
        <f t="shared" si="15"/>
        <v>12024.222931605564</v>
      </c>
      <c r="Z308" s="65"/>
      <c r="BP308" s="33"/>
      <c r="BQ308" s="41" t="s">
        <v>1534</v>
      </c>
    </row>
    <row r="309" spans="1:69" s="3" customFormat="1" ht="67.5" x14ac:dyDescent="0.25">
      <c r="A309" s="35" t="s">
        <v>544</v>
      </c>
      <c r="B309" s="36" t="s">
        <v>1523</v>
      </c>
      <c r="C309" s="316" t="s">
        <v>1524</v>
      </c>
      <c r="D309" s="316"/>
      <c r="E309" s="316"/>
      <c r="F309" s="35" t="s">
        <v>238</v>
      </c>
      <c r="G309" s="216">
        <v>10.5</v>
      </c>
      <c r="H309" s="39" t="s">
        <v>1525</v>
      </c>
      <c r="I309" s="39" t="s">
        <v>1526</v>
      </c>
      <c r="J309" s="39">
        <v>603.04999999999995</v>
      </c>
      <c r="K309" s="37" t="s">
        <v>42</v>
      </c>
      <c r="L309" s="39">
        <v>212949.15</v>
      </c>
      <c r="M309" s="39">
        <v>134653.74</v>
      </c>
      <c r="N309" s="40" t="s">
        <v>3013</v>
      </c>
      <c r="O309" s="39">
        <v>54202.13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3"/>
        <v>64887.261717739697</v>
      </c>
      <c r="W309" s="159">
        <v>1.2</v>
      </c>
      <c r="X309" s="158">
        <f t="shared" si="14"/>
        <v>77864.714061287639</v>
      </c>
      <c r="Y309" s="181">
        <f t="shared" si="15"/>
        <v>7415.6870534559657</v>
      </c>
      <c r="Z309" s="65"/>
      <c r="BP309" s="33"/>
      <c r="BQ309" s="41" t="s">
        <v>1524</v>
      </c>
    </row>
    <row r="310" spans="1:69" s="3" customFormat="1" ht="18.75" x14ac:dyDescent="0.25">
      <c r="A310" s="42"/>
      <c r="B310" s="43"/>
      <c r="C310" s="44" t="s">
        <v>3014</v>
      </c>
      <c r="D310" s="45"/>
      <c r="E310" s="45"/>
      <c r="F310" s="45"/>
      <c r="G310" s="206"/>
      <c r="H310" s="45"/>
      <c r="I310" s="45"/>
      <c r="J310" s="45"/>
      <c r="K310" s="45"/>
      <c r="L310" s="45"/>
      <c r="M310" s="45"/>
      <c r="N310" s="45"/>
      <c r="O310" s="46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18.75" x14ac:dyDescent="0.25">
      <c r="A311" s="47"/>
      <c r="B311" s="48"/>
      <c r="C311" s="48"/>
      <c r="D311" s="48"/>
      <c r="E311" s="49" t="s">
        <v>3015</v>
      </c>
      <c r="F311" s="49"/>
      <c r="G311" s="213"/>
      <c r="H311" s="51"/>
      <c r="I311" s="17"/>
      <c r="J311" s="17"/>
      <c r="K311" s="17"/>
      <c r="L311" s="52">
        <v>131780.51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18.75" x14ac:dyDescent="0.25">
      <c r="A312" s="47"/>
      <c r="B312" s="48"/>
      <c r="C312" s="48"/>
      <c r="D312" s="48"/>
      <c r="E312" s="49" t="s">
        <v>3016</v>
      </c>
      <c r="F312" s="49"/>
      <c r="G312" s="213"/>
      <c r="H312" s="51"/>
      <c r="I312" s="17"/>
      <c r="J312" s="17"/>
      <c r="K312" s="17"/>
      <c r="L312" s="52">
        <v>69286.66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18.75" x14ac:dyDescent="0.25">
      <c r="A313" s="47"/>
      <c r="B313" s="48"/>
      <c r="C313" s="48"/>
      <c r="D313" s="48"/>
      <c r="E313" s="49" t="s">
        <v>47</v>
      </c>
      <c r="F313" s="49"/>
      <c r="G313" s="213"/>
      <c r="H313" s="51"/>
      <c r="I313" s="17"/>
      <c r="J313" s="17"/>
      <c r="K313" s="17"/>
      <c r="L313" s="52">
        <v>414016.32</v>
      </c>
      <c r="M313" s="53"/>
      <c r="N313" s="53"/>
      <c r="O313" s="5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</row>
    <row r="314" spans="1:69" s="3" customFormat="1" ht="67.5" x14ac:dyDescent="0.25">
      <c r="A314" s="35" t="s">
        <v>546</v>
      </c>
      <c r="B314" s="36" t="s">
        <v>2045</v>
      </c>
      <c r="C314" s="316" t="s">
        <v>3017</v>
      </c>
      <c r="D314" s="316"/>
      <c r="E314" s="316"/>
      <c r="F314" s="35" t="s">
        <v>265</v>
      </c>
      <c r="G314" s="216">
        <v>1081.5</v>
      </c>
      <c r="H314" s="39">
        <v>521.41999999999996</v>
      </c>
      <c r="I314" s="39"/>
      <c r="J314" s="39">
        <v>521.41999999999996</v>
      </c>
      <c r="K314" s="37" t="s">
        <v>42</v>
      </c>
      <c r="L314" s="39">
        <v>4827118.6500000004</v>
      </c>
      <c r="M314" s="39"/>
      <c r="N314" s="40"/>
      <c r="O314" s="39">
        <v>4827118.6500000004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5778712.2237656033</v>
      </c>
      <c r="W314" s="159">
        <v>1.2</v>
      </c>
      <c r="X314" s="158">
        <f t="shared" si="14"/>
        <v>6934454.6685187239</v>
      </c>
      <c r="Y314" s="181">
        <f t="shared" si="15"/>
        <v>6411.885962569324</v>
      </c>
      <c r="Z314" s="65"/>
      <c r="BP314" s="33"/>
      <c r="BQ314" s="41" t="s">
        <v>3017</v>
      </c>
    </row>
    <row r="315" spans="1:69" s="3" customFormat="1" ht="18.75" x14ac:dyDescent="0.25">
      <c r="A315" s="42"/>
      <c r="B315" s="43"/>
      <c r="C315" s="44" t="s">
        <v>3018</v>
      </c>
      <c r="D315" s="45"/>
      <c r="E315" s="45"/>
      <c r="F315" s="45"/>
      <c r="G315" s="206"/>
      <c r="H315" s="45"/>
      <c r="I315" s="45"/>
      <c r="J315" s="45"/>
      <c r="K315" s="45"/>
      <c r="L315" s="45"/>
      <c r="M315" s="45"/>
      <c r="N315" s="45"/>
      <c r="O315" s="46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41"/>
    </row>
    <row r="316" spans="1:69" s="3" customFormat="1" ht="67.5" x14ac:dyDescent="0.25">
      <c r="A316" s="35" t="s">
        <v>554</v>
      </c>
      <c r="B316" s="36" t="s">
        <v>3019</v>
      </c>
      <c r="C316" s="316" t="s">
        <v>3020</v>
      </c>
      <c r="D316" s="316"/>
      <c r="E316" s="316"/>
      <c r="F316" s="35" t="s">
        <v>437</v>
      </c>
      <c r="G316" s="212">
        <v>1500</v>
      </c>
      <c r="H316" s="39">
        <v>1.56</v>
      </c>
      <c r="I316" s="39"/>
      <c r="J316" s="39">
        <v>1.56</v>
      </c>
      <c r="K316" s="37" t="s">
        <v>42</v>
      </c>
      <c r="L316" s="39">
        <v>20030.400000000001</v>
      </c>
      <c r="M316" s="39"/>
      <c r="N316" s="40"/>
      <c r="O316" s="39">
        <v>20030.400000000001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3"/>
        <v>23979.090989800832</v>
      </c>
      <c r="W316" s="159">
        <v>1.2</v>
      </c>
      <c r="X316" s="158">
        <f t="shared" si="14"/>
        <v>28774.909187760997</v>
      </c>
      <c r="Y316" s="181">
        <f t="shared" si="15"/>
        <v>19.183272791840665</v>
      </c>
      <c r="Z316" s="133"/>
      <c r="BP316" s="33"/>
      <c r="BQ316" s="41" t="s">
        <v>3020</v>
      </c>
    </row>
    <row r="317" spans="1:69" s="3" customFormat="1" ht="18.75" x14ac:dyDescent="0.25">
      <c r="A317" s="42"/>
      <c r="B317" s="43"/>
      <c r="C317" s="44" t="s">
        <v>2595</v>
      </c>
      <c r="D317" s="45"/>
      <c r="E317" s="45"/>
      <c r="F317" s="45"/>
      <c r="G317" s="206"/>
      <c r="H317" s="45"/>
      <c r="I317" s="45"/>
      <c r="J317" s="45"/>
      <c r="K317" s="45"/>
      <c r="L317" s="45"/>
      <c r="M317" s="45"/>
      <c r="N317" s="45"/>
      <c r="O317" s="46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P317" s="33"/>
      <c r="BQ317" s="41"/>
    </row>
    <row r="318" spans="1:69" s="3" customFormat="1" ht="67.5" x14ac:dyDescent="0.25">
      <c r="A318" s="35" t="s">
        <v>556</v>
      </c>
      <c r="B318" s="36" t="s">
        <v>1677</v>
      </c>
      <c r="C318" s="316" t="s">
        <v>2542</v>
      </c>
      <c r="D318" s="316"/>
      <c r="E318" s="316"/>
      <c r="F318" s="35" t="s">
        <v>437</v>
      </c>
      <c r="G318" s="212">
        <v>570</v>
      </c>
      <c r="H318" s="39">
        <v>2.96</v>
      </c>
      <c r="I318" s="39"/>
      <c r="J318" s="39">
        <v>2.96</v>
      </c>
      <c r="K318" s="37" t="s">
        <v>42</v>
      </c>
      <c r="L318" s="39">
        <v>14442.43</v>
      </c>
      <c r="M318" s="39"/>
      <c r="N318" s="40"/>
      <c r="O318" s="39">
        <v>14442.43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3"/>
        <v>17289.537057863512</v>
      </c>
      <c r="W318" s="159">
        <v>1.2</v>
      </c>
      <c r="X318" s="158">
        <f t="shared" si="14"/>
        <v>20747.444469436214</v>
      </c>
      <c r="Y318" s="181">
        <f t="shared" si="15"/>
        <v>36.399025384975815</v>
      </c>
      <c r="Z318" s="116"/>
      <c r="BP318" s="33"/>
      <c r="BQ318" s="41" t="s">
        <v>2542</v>
      </c>
    </row>
    <row r="319" spans="1:69" s="3" customFormat="1" ht="67.5" x14ac:dyDescent="0.25">
      <c r="A319" s="35" t="s">
        <v>558</v>
      </c>
      <c r="B319" s="36" t="s">
        <v>1507</v>
      </c>
      <c r="C319" s="316" t="s">
        <v>1974</v>
      </c>
      <c r="D319" s="316"/>
      <c r="E319" s="316"/>
      <c r="F319" s="35" t="s">
        <v>437</v>
      </c>
      <c r="G319" s="212">
        <v>1140</v>
      </c>
      <c r="H319" s="39">
        <v>1.67</v>
      </c>
      <c r="I319" s="39"/>
      <c r="J319" s="39">
        <v>1.67</v>
      </c>
      <c r="K319" s="37" t="s">
        <v>42</v>
      </c>
      <c r="L319" s="39">
        <v>16296.53</v>
      </c>
      <c r="M319" s="39"/>
      <c r="N319" s="40"/>
      <c r="O319" s="39">
        <v>16296.53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3"/>
        <v>19509.144884176996</v>
      </c>
      <c r="W319" s="159">
        <v>1.2</v>
      </c>
      <c r="X319" s="158">
        <f t="shared" si="14"/>
        <v>23410.973861012393</v>
      </c>
      <c r="Y319" s="181">
        <f t="shared" si="15"/>
        <v>20.535941983344205</v>
      </c>
      <c r="Z319" s="133"/>
      <c r="BP319" s="33"/>
      <c r="BQ319" s="41" t="s">
        <v>1974</v>
      </c>
    </row>
    <row r="320" spans="1:69" s="3" customFormat="1" ht="67.5" x14ac:dyDescent="0.25">
      <c r="A320" s="35" t="s">
        <v>567</v>
      </c>
      <c r="B320" s="36" t="s">
        <v>1509</v>
      </c>
      <c r="C320" s="316" t="s">
        <v>3021</v>
      </c>
      <c r="D320" s="316"/>
      <c r="E320" s="316"/>
      <c r="F320" s="35" t="s">
        <v>437</v>
      </c>
      <c r="G320" s="212">
        <v>980</v>
      </c>
      <c r="H320" s="39">
        <v>76.05</v>
      </c>
      <c r="I320" s="39"/>
      <c r="J320" s="39">
        <v>76.05</v>
      </c>
      <c r="K320" s="37" t="s">
        <v>42</v>
      </c>
      <c r="L320" s="39">
        <v>637968.24</v>
      </c>
      <c r="M320" s="39"/>
      <c r="N320" s="40"/>
      <c r="O320" s="39">
        <v>637968.24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3"/>
        <v>763734.04802515649</v>
      </c>
      <c r="W320" s="159">
        <v>1.2</v>
      </c>
      <c r="X320" s="158">
        <f t="shared" si="14"/>
        <v>916480.85763018776</v>
      </c>
      <c r="Y320" s="181">
        <f t="shared" si="15"/>
        <v>935.18454860223244</v>
      </c>
      <c r="Z320" s="136"/>
      <c r="BP320" s="33"/>
      <c r="BQ320" s="41" t="s">
        <v>3021</v>
      </c>
    </row>
    <row r="321" spans="1:69" s="3" customFormat="1" ht="67.5" x14ac:dyDescent="0.25">
      <c r="A321" s="35" t="s">
        <v>569</v>
      </c>
      <c r="B321" s="36" t="s">
        <v>1503</v>
      </c>
      <c r="C321" s="316" t="s">
        <v>3022</v>
      </c>
      <c r="D321" s="316"/>
      <c r="E321" s="316"/>
      <c r="F321" s="35" t="s">
        <v>437</v>
      </c>
      <c r="G321" s="212">
        <v>980</v>
      </c>
      <c r="H321" s="39">
        <v>213.89</v>
      </c>
      <c r="I321" s="39"/>
      <c r="J321" s="39">
        <v>213.89</v>
      </c>
      <c r="K321" s="37" t="s">
        <v>42</v>
      </c>
      <c r="L321" s="39">
        <v>1794280.43</v>
      </c>
      <c r="M321" s="39"/>
      <c r="N321" s="40"/>
      <c r="O321" s="39">
        <v>1794280.43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3"/>
        <v>2147995.7310981788</v>
      </c>
      <c r="W321" s="159">
        <v>1.2</v>
      </c>
      <c r="X321" s="158">
        <f t="shared" si="14"/>
        <v>2577594.8773178146</v>
      </c>
      <c r="Y321" s="181">
        <f t="shared" si="15"/>
        <v>2630.1988544059332</v>
      </c>
      <c r="Z321" s="116"/>
      <c r="BP321" s="33"/>
      <c r="BQ321" s="41" t="s">
        <v>3022</v>
      </c>
    </row>
    <row r="322" spans="1:69" s="3" customFormat="1" ht="67.5" x14ac:dyDescent="0.25">
      <c r="A322" s="35" t="s">
        <v>1574</v>
      </c>
      <c r="B322" s="36" t="s">
        <v>3023</v>
      </c>
      <c r="C322" s="316" t="s">
        <v>2602</v>
      </c>
      <c r="D322" s="316"/>
      <c r="E322" s="316"/>
      <c r="F322" s="35" t="s">
        <v>437</v>
      </c>
      <c r="G322" s="212">
        <v>980</v>
      </c>
      <c r="H322" s="39">
        <v>77.03</v>
      </c>
      <c r="I322" s="39"/>
      <c r="J322" s="39">
        <v>77.03</v>
      </c>
      <c r="K322" s="37" t="s">
        <v>42</v>
      </c>
      <c r="L322" s="39">
        <v>646189.26</v>
      </c>
      <c r="M322" s="39"/>
      <c r="N322" s="40"/>
      <c r="O322" s="39">
        <v>646189.26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3"/>
        <v>773575.71801721724</v>
      </c>
      <c r="W322" s="159">
        <v>1.2</v>
      </c>
      <c r="X322" s="158">
        <f t="shared" si="14"/>
        <v>928290.86162066064</v>
      </c>
      <c r="Y322" s="181">
        <f t="shared" si="15"/>
        <v>947.23557308230681</v>
      </c>
      <c r="Z322" s="1"/>
      <c r="BP322" s="33"/>
      <c r="BQ322" s="41" t="s">
        <v>2602</v>
      </c>
    </row>
    <row r="323" spans="1:69" s="3" customFormat="1" ht="67.5" x14ac:dyDescent="0.25">
      <c r="A323" s="35" t="s">
        <v>577</v>
      </c>
      <c r="B323" s="36" t="s">
        <v>3023</v>
      </c>
      <c r="C323" s="316" t="s">
        <v>3024</v>
      </c>
      <c r="D323" s="316"/>
      <c r="E323" s="316"/>
      <c r="F323" s="35" t="s">
        <v>437</v>
      </c>
      <c r="G323" s="212">
        <v>1960</v>
      </c>
      <c r="H323" s="39">
        <v>14.42</v>
      </c>
      <c r="I323" s="39"/>
      <c r="J323" s="39">
        <v>14.42</v>
      </c>
      <c r="K323" s="37" t="s">
        <v>42</v>
      </c>
      <c r="L323" s="39">
        <v>241932.99</v>
      </c>
      <c r="M323" s="39"/>
      <c r="N323" s="40"/>
      <c r="O323" s="39">
        <v>241932.99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3"/>
        <v>289626.42686339637</v>
      </c>
      <c r="W323" s="159">
        <v>1.2</v>
      </c>
      <c r="X323" s="158">
        <f t="shared" si="14"/>
        <v>347551.7122360756</v>
      </c>
      <c r="Y323" s="181">
        <f t="shared" si="15"/>
        <v>177.32230216126305</v>
      </c>
      <c r="Z323" s="1"/>
      <c r="BP323" s="33"/>
      <c r="BQ323" s="41" t="s">
        <v>3024</v>
      </c>
    </row>
    <row r="324" spans="1:69" s="3" customFormat="1" ht="67.5" x14ac:dyDescent="0.25">
      <c r="A324" s="35" t="s">
        <v>1578</v>
      </c>
      <c r="B324" s="36" t="s">
        <v>3023</v>
      </c>
      <c r="C324" s="316" t="s">
        <v>3025</v>
      </c>
      <c r="D324" s="316"/>
      <c r="E324" s="316"/>
      <c r="F324" s="35" t="s">
        <v>437</v>
      </c>
      <c r="G324" s="212">
        <v>1960</v>
      </c>
      <c r="H324" s="39">
        <v>9.6199999999999992</v>
      </c>
      <c r="I324" s="39"/>
      <c r="J324" s="39">
        <v>9.6199999999999992</v>
      </c>
      <c r="K324" s="37" t="s">
        <v>42</v>
      </c>
      <c r="L324" s="39">
        <v>161400.51</v>
      </c>
      <c r="M324" s="39"/>
      <c r="N324" s="40"/>
      <c r="O324" s="39">
        <v>161400.51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193218.18411465865</v>
      </c>
      <c r="W324" s="159">
        <v>1.2</v>
      </c>
      <c r="X324" s="158">
        <f t="shared" si="14"/>
        <v>231861.82093759038</v>
      </c>
      <c r="Y324" s="181">
        <f t="shared" si="15"/>
        <v>118.29684741713795</v>
      </c>
      <c r="Z324" s="1"/>
      <c r="BP324" s="33"/>
      <c r="BQ324" s="41" t="s">
        <v>3025</v>
      </c>
    </row>
    <row r="325" spans="1:69" s="3" customFormat="1" ht="67.5" x14ac:dyDescent="0.25">
      <c r="A325" s="35" t="s">
        <v>588</v>
      </c>
      <c r="B325" s="36" t="s">
        <v>1544</v>
      </c>
      <c r="C325" s="316" t="s">
        <v>1650</v>
      </c>
      <c r="D325" s="316"/>
      <c r="E325" s="316"/>
      <c r="F325" s="35" t="s">
        <v>437</v>
      </c>
      <c r="G325" s="212">
        <v>1960</v>
      </c>
      <c r="H325" s="39">
        <v>1.17</v>
      </c>
      <c r="I325" s="39"/>
      <c r="J325" s="39">
        <v>1.17</v>
      </c>
      <c r="K325" s="37" t="s">
        <v>42</v>
      </c>
      <c r="L325" s="39">
        <v>19629.79</v>
      </c>
      <c r="M325" s="39"/>
      <c r="N325" s="40"/>
      <c r="O325" s="39">
        <v>19629.79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3"/>
        <v>23499.506775735004</v>
      </c>
      <c r="W325" s="159">
        <v>1.2</v>
      </c>
      <c r="X325" s="158">
        <f t="shared" si="14"/>
        <v>28199.408130882006</v>
      </c>
      <c r="Y325" s="181">
        <f t="shared" si="15"/>
        <v>14.387453128001024</v>
      </c>
      <c r="Z325" s="1"/>
      <c r="BP325" s="33"/>
      <c r="BQ325" s="41" t="s">
        <v>1650</v>
      </c>
    </row>
    <row r="326" spans="1:69" s="3" customFormat="1" ht="67.5" x14ac:dyDescent="0.25">
      <c r="A326" s="35" t="s">
        <v>1581</v>
      </c>
      <c r="B326" s="36" t="s">
        <v>870</v>
      </c>
      <c r="C326" s="316" t="s">
        <v>871</v>
      </c>
      <c r="D326" s="316"/>
      <c r="E326" s="316"/>
      <c r="F326" s="35" t="s">
        <v>238</v>
      </c>
      <c r="G326" s="216">
        <v>0.9</v>
      </c>
      <c r="H326" s="39" t="s">
        <v>872</v>
      </c>
      <c r="I326" s="39" t="s">
        <v>873</v>
      </c>
      <c r="J326" s="39">
        <v>348.62</v>
      </c>
      <c r="K326" s="37" t="s">
        <v>42</v>
      </c>
      <c r="L326" s="39">
        <v>15435.96</v>
      </c>
      <c r="M326" s="39">
        <v>11009.62</v>
      </c>
      <c r="N326" s="40" t="s">
        <v>3026</v>
      </c>
      <c r="O326" s="39">
        <v>2685.77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3"/>
        <v>3215.229012285195</v>
      </c>
      <c r="W326" s="159">
        <v>1.2</v>
      </c>
      <c r="X326" s="158">
        <f t="shared" si="14"/>
        <v>3858.274814742234</v>
      </c>
      <c r="Y326" s="181">
        <f t="shared" si="15"/>
        <v>4286.9720163802594</v>
      </c>
      <c r="Z326" s="1"/>
      <c r="BP326" s="33"/>
      <c r="BQ326" s="41" t="s">
        <v>871</v>
      </c>
    </row>
    <row r="327" spans="1:69" s="3" customFormat="1" ht="18.75" x14ac:dyDescent="0.25">
      <c r="A327" s="42"/>
      <c r="B327" s="43"/>
      <c r="C327" s="44" t="s">
        <v>2660</v>
      </c>
      <c r="D327" s="45"/>
      <c r="E327" s="45"/>
      <c r="F327" s="45"/>
      <c r="G327" s="206"/>
      <c r="H327" s="45"/>
      <c r="I327" s="45"/>
      <c r="J327" s="45"/>
      <c r="K327" s="45"/>
      <c r="L327" s="45"/>
      <c r="M327" s="45"/>
      <c r="N327" s="45"/>
      <c r="O327" s="46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P327" s="33"/>
      <c r="BQ327" s="41"/>
    </row>
    <row r="328" spans="1:69" s="3" customFormat="1" ht="18.75" x14ac:dyDescent="0.25">
      <c r="A328" s="47"/>
      <c r="B328" s="48"/>
      <c r="C328" s="48"/>
      <c r="D328" s="48"/>
      <c r="E328" s="49" t="s">
        <v>3027</v>
      </c>
      <c r="F328" s="49"/>
      <c r="G328" s="213"/>
      <c r="H328" s="51"/>
      <c r="I328" s="17"/>
      <c r="J328" s="17"/>
      <c r="K328" s="17"/>
      <c r="L328" s="52">
        <v>10890.14</v>
      </c>
      <c r="M328" s="53"/>
      <c r="N328" s="53"/>
      <c r="O328" s="54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69" s="3" customFormat="1" ht="18.75" x14ac:dyDescent="0.25">
      <c r="A329" s="47"/>
      <c r="B329" s="48"/>
      <c r="C329" s="48"/>
      <c r="D329" s="48"/>
      <c r="E329" s="49" t="s">
        <v>3028</v>
      </c>
      <c r="F329" s="49"/>
      <c r="G329" s="213"/>
      <c r="H329" s="51"/>
      <c r="I329" s="17"/>
      <c r="J329" s="17"/>
      <c r="K329" s="17"/>
      <c r="L329" s="52">
        <v>5725.74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69" s="3" customFormat="1" ht="18.75" x14ac:dyDescent="0.25">
      <c r="A330" s="47"/>
      <c r="B330" s="48"/>
      <c r="C330" s="48"/>
      <c r="D330" s="48"/>
      <c r="E330" s="49" t="s">
        <v>47</v>
      </c>
      <c r="F330" s="49"/>
      <c r="G330" s="213"/>
      <c r="H330" s="51"/>
      <c r="I330" s="17"/>
      <c r="J330" s="17"/>
      <c r="K330" s="17"/>
      <c r="L330" s="52">
        <v>32051.84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67.5" x14ac:dyDescent="0.25">
      <c r="A331" s="35" t="s">
        <v>600</v>
      </c>
      <c r="B331" s="36" t="s">
        <v>1521</v>
      </c>
      <c r="C331" s="316" t="s">
        <v>2546</v>
      </c>
      <c r="D331" s="316"/>
      <c r="E331" s="316"/>
      <c r="F331" s="35" t="s">
        <v>265</v>
      </c>
      <c r="G331" s="216">
        <v>92.7</v>
      </c>
      <c r="H331" s="39">
        <v>139.63999999999999</v>
      </c>
      <c r="I331" s="39"/>
      <c r="J331" s="39">
        <v>139.63999999999999</v>
      </c>
      <c r="K331" s="37" t="s">
        <v>42</v>
      </c>
      <c r="L331" s="39">
        <v>110806.02</v>
      </c>
      <c r="M331" s="39"/>
      <c r="N331" s="40"/>
      <c r="O331" s="39">
        <v>110806.02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13"/>
        <v>132649.75416355592</v>
      </c>
      <c r="W331" s="159">
        <v>1.2</v>
      </c>
      <c r="X331" s="158">
        <f t="shared" si="14"/>
        <v>159179.7049962671</v>
      </c>
      <c r="Y331" s="181">
        <f t="shared" si="15"/>
        <v>1717.1489212110798</v>
      </c>
      <c r="Z331" s="1"/>
      <c r="BP331" s="33"/>
      <c r="BQ331" s="41" t="s">
        <v>2546</v>
      </c>
    </row>
    <row r="332" spans="1:69" s="3" customFormat="1" ht="18.75" x14ac:dyDescent="0.25">
      <c r="A332" s="42"/>
      <c r="B332" s="43"/>
      <c r="C332" s="44" t="s">
        <v>3029</v>
      </c>
      <c r="D332" s="45"/>
      <c r="E332" s="45"/>
      <c r="F332" s="45"/>
      <c r="G332" s="206"/>
      <c r="H332" s="45"/>
      <c r="I332" s="45"/>
      <c r="J332" s="45"/>
      <c r="K332" s="45"/>
      <c r="L332" s="45"/>
      <c r="M332" s="45"/>
      <c r="N332" s="45"/>
      <c r="O332" s="46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18.75" x14ac:dyDescent="0.25">
      <c r="A333" s="313" t="s">
        <v>2548</v>
      </c>
      <c r="B333" s="314"/>
      <c r="C333" s="314"/>
      <c r="D333" s="314"/>
      <c r="E333" s="314"/>
      <c r="F333" s="314"/>
      <c r="G333" s="314"/>
      <c r="H333" s="314"/>
      <c r="I333" s="314"/>
      <c r="J333" s="314"/>
      <c r="K333" s="314"/>
      <c r="L333" s="314"/>
      <c r="M333" s="314"/>
      <c r="N333" s="314"/>
      <c r="O333" s="315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P333" s="33" t="s">
        <v>2548</v>
      </c>
      <c r="BQ333" s="41"/>
    </row>
    <row r="334" spans="1:69" s="3" customFormat="1" ht="67.5" x14ac:dyDescent="0.25">
      <c r="A334" s="35" t="s">
        <v>1586</v>
      </c>
      <c r="B334" s="36" t="s">
        <v>1483</v>
      </c>
      <c r="C334" s="316" t="s">
        <v>1484</v>
      </c>
      <c r="D334" s="316"/>
      <c r="E334" s="316"/>
      <c r="F334" s="35" t="s">
        <v>374</v>
      </c>
      <c r="G334" s="219">
        <v>3.1029010000000001</v>
      </c>
      <c r="H334" s="39" t="s">
        <v>1485</v>
      </c>
      <c r="I334" s="39" t="s">
        <v>1486</v>
      </c>
      <c r="J334" s="39">
        <v>74.510000000000005</v>
      </c>
      <c r="K334" s="37" t="s">
        <v>42</v>
      </c>
      <c r="L334" s="39">
        <v>88476.5</v>
      </c>
      <c r="M334" s="39">
        <v>69957.539999999994</v>
      </c>
      <c r="N334" s="40" t="s">
        <v>3030</v>
      </c>
      <c r="O334" s="39">
        <v>1978.78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3"/>
        <v>2368.8666061984823</v>
      </c>
      <c r="W334" s="159">
        <v>1.2</v>
      </c>
      <c r="X334" s="158">
        <f t="shared" si="14"/>
        <v>2842.6399274381788</v>
      </c>
      <c r="Y334" s="181">
        <f t="shared" si="15"/>
        <v>916.12330765247702</v>
      </c>
      <c r="Z334" s="1"/>
      <c r="BP334" s="33"/>
      <c r="BQ334" s="41" t="s">
        <v>1484</v>
      </c>
    </row>
    <row r="335" spans="1:69" s="3" customFormat="1" ht="18.75" x14ac:dyDescent="0.25">
      <c r="A335" s="42"/>
      <c r="B335" s="43"/>
      <c r="C335" s="44" t="s">
        <v>3031</v>
      </c>
      <c r="D335" s="45"/>
      <c r="E335" s="45"/>
      <c r="F335" s="45"/>
      <c r="G335" s="206"/>
      <c r="H335" s="45"/>
      <c r="I335" s="45"/>
      <c r="J335" s="45"/>
      <c r="K335" s="45"/>
      <c r="L335" s="45"/>
      <c r="M335" s="45"/>
      <c r="N335" s="45"/>
      <c r="O335" s="46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</row>
    <row r="336" spans="1:69" s="3" customFormat="1" ht="18.75" x14ac:dyDescent="0.25">
      <c r="A336" s="47"/>
      <c r="B336" s="48"/>
      <c r="C336" s="48"/>
      <c r="D336" s="48"/>
      <c r="E336" s="49" t="s">
        <v>3032</v>
      </c>
      <c r="F336" s="49"/>
      <c r="G336" s="213"/>
      <c r="H336" s="51"/>
      <c r="I336" s="17"/>
      <c r="J336" s="17"/>
      <c r="K336" s="17"/>
      <c r="L336" s="52">
        <v>70249.77</v>
      </c>
      <c r="M336" s="53"/>
      <c r="N336" s="53"/>
      <c r="O336" s="54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41"/>
    </row>
    <row r="337" spans="1:69" s="3" customFormat="1" ht="18.75" x14ac:dyDescent="0.25">
      <c r="A337" s="47"/>
      <c r="B337" s="48"/>
      <c r="C337" s="48"/>
      <c r="D337" s="48"/>
      <c r="E337" s="49" t="s">
        <v>3033</v>
      </c>
      <c r="F337" s="49"/>
      <c r="G337" s="213"/>
      <c r="H337" s="51"/>
      <c r="I337" s="17"/>
      <c r="J337" s="17"/>
      <c r="K337" s="17"/>
      <c r="L337" s="52">
        <v>36935.440000000002</v>
      </c>
      <c r="M337" s="53"/>
      <c r="N337" s="53"/>
      <c r="O337" s="54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41"/>
    </row>
    <row r="338" spans="1:69" s="3" customFormat="1" ht="18.75" x14ac:dyDescent="0.25">
      <c r="A338" s="47"/>
      <c r="B338" s="48"/>
      <c r="C338" s="48"/>
      <c r="D338" s="48"/>
      <c r="E338" s="49" t="s">
        <v>47</v>
      </c>
      <c r="F338" s="49"/>
      <c r="G338" s="213"/>
      <c r="H338" s="51"/>
      <c r="I338" s="17"/>
      <c r="J338" s="17"/>
      <c r="K338" s="17"/>
      <c r="L338" s="52">
        <v>195661.71</v>
      </c>
      <c r="M338" s="53"/>
      <c r="N338" s="53"/>
      <c r="O338" s="54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41"/>
    </row>
    <row r="339" spans="1:69" s="3" customFormat="1" ht="67.5" x14ac:dyDescent="0.25">
      <c r="A339" s="35" t="s">
        <v>611</v>
      </c>
      <c r="B339" s="36" t="s">
        <v>1467</v>
      </c>
      <c r="C339" s="316" t="s">
        <v>3034</v>
      </c>
      <c r="D339" s="316"/>
      <c r="E339" s="316"/>
      <c r="F339" s="35" t="s">
        <v>437</v>
      </c>
      <c r="G339" s="219">
        <v>63.333333000000003</v>
      </c>
      <c r="H339" s="39">
        <v>2642.22</v>
      </c>
      <c r="I339" s="39"/>
      <c r="J339" s="39">
        <v>2642.22</v>
      </c>
      <c r="K339" s="37" t="s">
        <v>42</v>
      </c>
      <c r="L339" s="39">
        <v>1432435.53</v>
      </c>
      <c r="M339" s="39"/>
      <c r="N339" s="40"/>
      <c r="O339" s="39">
        <v>1432435.53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3"/>
        <v>1714818.5713162781</v>
      </c>
      <c r="W339" s="159">
        <v>1.2</v>
      </c>
      <c r="X339" s="158">
        <f t="shared" si="14"/>
        <v>2057782.2855795335</v>
      </c>
      <c r="Y339" s="181">
        <f t="shared" si="15"/>
        <v>32491.299416999471</v>
      </c>
      <c r="Z339" s="1"/>
      <c r="BP339" s="33"/>
      <c r="BQ339" s="41" t="s">
        <v>3034</v>
      </c>
    </row>
    <row r="340" spans="1:69" s="3" customFormat="1" ht="18.75" x14ac:dyDescent="0.25">
      <c r="A340" s="42"/>
      <c r="B340" s="43"/>
      <c r="C340" s="44" t="s">
        <v>3035</v>
      </c>
      <c r="D340" s="45"/>
      <c r="E340" s="45"/>
      <c r="F340" s="45"/>
      <c r="G340" s="206"/>
      <c r="H340" s="45"/>
      <c r="I340" s="45"/>
      <c r="J340" s="45"/>
      <c r="K340" s="45"/>
      <c r="L340" s="45"/>
      <c r="M340" s="45"/>
      <c r="N340" s="45"/>
      <c r="O340" s="46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P340" s="33"/>
      <c r="BQ340" s="41"/>
    </row>
    <row r="341" spans="1:69" s="3" customFormat="1" ht="67.5" x14ac:dyDescent="0.25">
      <c r="A341" s="35" t="s">
        <v>619</v>
      </c>
      <c r="B341" s="36" t="s">
        <v>1467</v>
      </c>
      <c r="C341" s="316" t="s">
        <v>3036</v>
      </c>
      <c r="D341" s="316"/>
      <c r="E341" s="316"/>
      <c r="F341" s="35" t="s">
        <v>437</v>
      </c>
      <c r="G341" s="212">
        <v>120</v>
      </c>
      <c r="H341" s="39">
        <v>2307.83</v>
      </c>
      <c r="I341" s="39"/>
      <c r="J341" s="39">
        <v>2307.83</v>
      </c>
      <c r="K341" s="37" t="s">
        <v>42</v>
      </c>
      <c r="L341" s="39">
        <v>2370602.98</v>
      </c>
      <c r="M341" s="39"/>
      <c r="N341" s="40"/>
      <c r="O341" s="39">
        <v>2370602.98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3"/>
        <v>2837931.5719163367</v>
      </c>
      <c r="W341" s="159">
        <v>1.2</v>
      </c>
      <c r="X341" s="158">
        <f t="shared" si="14"/>
        <v>3405517.8862996041</v>
      </c>
      <c r="Y341" s="181">
        <f t="shared" si="15"/>
        <v>28379.315719163369</v>
      </c>
      <c r="Z341" s="1"/>
      <c r="BP341" s="33"/>
      <c r="BQ341" s="41" t="s">
        <v>3036</v>
      </c>
    </row>
    <row r="342" spans="1:69" s="3" customFormat="1" ht="18.75" x14ac:dyDescent="0.25">
      <c r="A342" s="42"/>
      <c r="B342" s="43"/>
      <c r="C342" s="44" t="s">
        <v>3037</v>
      </c>
      <c r="D342" s="45"/>
      <c r="E342" s="45"/>
      <c r="F342" s="45"/>
      <c r="G342" s="206"/>
      <c r="H342" s="45"/>
      <c r="I342" s="45"/>
      <c r="J342" s="45"/>
      <c r="K342" s="45"/>
      <c r="L342" s="45"/>
      <c r="M342" s="45"/>
      <c r="N342" s="45"/>
      <c r="O342" s="46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P342" s="33"/>
      <c r="BQ342" s="41"/>
    </row>
    <row r="343" spans="1:69" s="3" customFormat="1" ht="67.5" x14ac:dyDescent="0.25">
      <c r="A343" s="35" t="s">
        <v>623</v>
      </c>
      <c r="B343" s="36" t="s">
        <v>1467</v>
      </c>
      <c r="C343" s="316" t="s">
        <v>2509</v>
      </c>
      <c r="D343" s="316"/>
      <c r="E343" s="316"/>
      <c r="F343" s="35" t="s">
        <v>437</v>
      </c>
      <c r="G343" s="219">
        <v>13.333333</v>
      </c>
      <c r="H343" s="39">
        <v>2143.1</v>
      </c>
      <c r="I343" s="39"/>
      <c r="J343" s="39">
        <v>2143.1</v>
      </c>
      <c r="K343" s="37" t="s">
        <v>42</v>
      </c>
      <c r="L343" s="39">
        <v>244599.14</v>
      </c>
      <c r="M343" s="39"/>
      <c r="N343" s="40"/>
      <c r="O343" s="39">
        <v>244599.14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3"/>
        <v>292818.16808885656</v>
      </c>
      <c r="W343" s="159">
        <v>1.2</v>
      </c>
      <c r="X343" s="158">
        <f t="shared" si="14"/>
        <v>351381.80170662788</v>
      </c>
      <c r="Y343" s="181">
        <f t="shared" si="15"/>
        <v>26353.635786837986</v>
      </c>
      <c r="Z343" s="1"/>
      <c r="BP343" s="33"/>
      <c r="BQ343" s="41" t="s">
        <v>2509</v>
      </c>
    </row>
    <row r="344" spans="1:69" s="3" customFormat="1" ht="18.75" x14ac:dyDescent="0.25">
      <c r="A344" s="42"/>
      <c r="B344" s="43"/>
      <c r="C344" s="44" t="s">
        <v>3038</v>
      </c>
      <c r="D344" s="45"/>
      <c r="E344" s="45"/>
      <c r="F344" s="45"/>
      <c r="G344" s="206"/>
      <c r="H344" s="45"/>
      <c r="I344" s="45"/>
      <c r="J344" s="45"/>
      <c r="K344" s="45"/>
      <c r="L344" s="45"/>
      <c r="M344" s="45"/>
      <c r="N344" s="45"/>
      <c r="O344" s="46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P344" s="33"/>
      <c r="BQ344" s="41"/>
    </row>
    <row r="345" spans="1:69" s="3" customFormat="1" ht="67.5" x14ac:dyDescent="0.25">
      <c r="A345" s="35" t="s">
        <v>627</v>
      </c>
      <c r="B345" s="36" t="s">
        <v>1599</v>
      </c>
      <c r="C345" s="316" t="s">
        <v>3039</v>
      </c>
      <c r="D345" s="316"/>
      <c r="E345" s="316"/>
      <c r="F345" s="35" t="s">
        <v>437</v>
      </c>
      <c r="G345" s="212">
        <v>2</v>
      </c>
      <c r="H345" s="39">
        <v>1523.76</v>
      </c>
      <c r="I345" s="39"/>
      <c r="J345" s="39">
        <v>1523.76</v>
      </c>
      <c r="K345" s="37" t="s">
        <v>42</v>
      </c>
      <c r="L345" s="39">
        <v>26086.77</v>
      </c>
      <c r="M345" s="39"/>
      <c r="N345" s="40"/>
      <c r="O345" s="39">
        <v>26086.77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3"/>
        <v>31229.382910975644</v>
      </c>
      <c r="W345" s="159">
        <v>1.2</v>
      </c>
      <c r="X345" s="158">
        <f t="shared" si="14"/>
        <v>37475.259493170772</v>
      </c>
      <c r="Y345" s="181">
        <f t="shared" si="15"/>
        <v>18737.629746585386</v>
      </c>
      <c r="Z345" s="1"/>
      <c r="BP345" s="33"/>
      <c r="BQ345" s="41" t="s">
        <v>3039</v>
      </c>
    </row>
    <row r="346" spans="1:69" s="3" customFormat="1" ht="67.5" x14ac:dyDescent="0.25">
      <c r="A346" s="35" t="s">
        <v>629</v>
      </c>
      <c r="B346" s="36" t="s">
        <v>1599</v>
      </c>
      <c r="C346" s="316" t="s">
        <v>3040</v>
      </c>
      <c r="D346" s="316"/>
      <c r="E346" s="316"/>
      <c r="F346" s="35" t="s">
        <v>437</v>
      </c>
      <c r="G346" s="212">
        <v>7</v>
      </c>
      <c r="H346" s="39">
        <v>1156.1300000000001</v>
      </c>
      <c r="I346" s="39"/>
      <c r="J346" s="39">
        <v>1156.1300000000001</v>
      </c>
      <c r="K346" s="37" t="s">
        <v>42</v>
      </c>
      <c r="L346" s="39">
        <v>69275.31</v>
      </c>
      <c r="M346" s="39"/>
      <c r="N346" s="40"/>
      <c r="O346" s="39">
        <v>69275.31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3"/>
        <v>82931.891616575769</v>
      </c>
      <c r="W346" s="159">
        <v>1.2</v>
      </c>
      <c r="X346" s="158">
        <f t="shared" si="14"/>
        <v>99518.269939890917</v>
      </c>
      <c r="Y346" s="181">
        <f t="shared" si="15"/>
        <v>14216.895705698702</v>
      </c>
      <c r="Z346" s="1"/>
      <c r="BP346" s="33"/>
      <c r="BQ346" s="41" t="s">
        <v>3040</v>
      </c>
    </row>
    <row r="347" spans="1:69" s="3" customFormat="1" ht="67.5" x14ac:dyDescent="0.25">
      <c r="A347" s="35" t="s">
        <v>633</v>
      </c>
      <c r="B347" s="36" t="s">
        <v>1599</v>
      </c>
      <c r="C347" s="316" t="s">
        <v>2512</v>
      </c>
      <c r="D347" s="316"/>
      <c r="E347" s="316"/>
      <c r="F347" s="35" t="s">
        <v>437</v>
      </c>
      <c r="G347" s="212">
        <v>1</v>
      </c>
      <c r="H347" s="39">
        <v>970.33</v>
      </c>
      <c r="I347" s="39"/>
      <c r="J347" s="39">
        <v>970.33</v>
      </c>
      <c r="K347" s="37" t="s">
        <v>42</v>
      </c>
      <c r="L347" s="39">
        <v>8306.02</v>
      </c>
      <c r="M347" s="39"/>
      <c r="N347" s="40"/>
      <c r="O347" s="39">
        <v>8306.02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3"/>
        <v>9943.4264589376926</v>
      </c>
      <c r="W347" s="159">
        <v>1.2</v>
      </c>
      <c r="X347" s="158">
        <f t="shared" si="14"/>
        <v>11932.111750725231</v>
      </c>
      <c r="Y347" s="181">
        <f t="shared" si="15"/>
        <v>11932.111750725231</v>
      </c>
      <c r="Z347" s="1"/>
      <c r="BP347" s="33"/>
      <c r="BQ347" s="41" t="s">
        <v>2512</v>
      </c>
    </row>
    <row r="348" spans="1:69" s="3" customFormat="1" ht="67.5" x14ac:dyDescent="0.25">
      <c r="A348" s="35" t="s">
        <v>636</v>
      </c>
      <c r="B348" s="36" t="s">
        <v>1467</v>
      </c>
      <c r="C348" s="316" t="s">
        <v>3041</v>
      </c>
      <c r="D348" s="316"/>
      <c r="E348" s="316"/>
      <c r="F348" s="35" t="s">
        <v>437</v>
      </c>
      <c r="G348" s="212">
        <v>6</v>
      </c>
      <c r="H348" s="39">
        <v>2602.9899999999998</v>
      </c>
      <c r="I348" s="39"/>
      <c r="J348" s="39">
        <v>2602.9899999999998</v>
      </c>
      <c r="K348" s="37" t="s">
        <v>42</v>
      </c>
      <c r="L348" s="39">
        <v>133689.57</v>
      </c>
      <c r="M348" s="39"/>
      <c r="N348" s="40"/>
      <c r="O348" s="39">
        <v>133689.57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3"/>
        <v>160044.45060594633</v>
      </c>
      <c r="W348" s="159">
        <v>1.2</v>
      </c>
      <c r="X348" s="158">
        <f t="shared" si="14"/>
        <v>192053.3407271356</v>
      </c>
      <c r="Y348" s="181">
        <f t="shared" si="15"/>
        <v>32008.890121189266</v>
      </c>
      <c r="Z348" s="1"/>
      <c r="BP348" s="33"/>
      <c r="BQ348" s="41" t="s">
        <v>3041</v>
      </c>
    </row>
    <row r="349" spans="1:69" s="3" customFormat="1" ht="67.5" x14ac:dyDescent="0.25">
      <c r="A349" s="35" t="s">
        <v>641</v>
      </c>
      <c r="B349" s="36" t="s">
        <v>1467</v>
      </c>
      <c r="C349" s="316" t="s">
        <v>3042</v>
      </c>
      <c r="D349" s="316"/>
      <c r="E349" s="316"/>
      <c r="F349" s="35" t="s">
        <v>437</v>
      </c>
      <c r="G349" s="212">
        <v>2</v>
      </c>
      <c r="H349" s="39">
        <v>1978.72</v>
      </c>
      <c r="I349" s="39"/>
      <c r="J349" s="39">
        <v>1978.72</v>
      </c>
      <c r="K349" s="37" t="s">
        <v>42</v>
      </c>
      <c r="L349" s="39">
        <v>33875.69</v>
      </c>
      <c r="M349" s="39"/>
      <c r="N349" s="40"/>
      <c r="O349" s="39">
        <v>33875.69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3"/>
        <v>40553.770910829851</v>
      </c>
      <c r="W349" s="159">
        <v>1.2</v>
      </c>
      <c r="X349" s="158">
        <f t="shared" si="14"/>
        <v>48664.52509299582</v>
      </c>
      <c r="Y349" s="181">
        <f t="shared" si="15"/>
        <v>24332.26254649791</v>
      </c>
      <c r="Z349" s="1"/>
      <c r="BP349" s="33"/>
      <c r="BQ349" s="41" t="s">
        <v>3042</v>
      </c>
    </row>
    <row r="350" spans="1:69" s="3" customFormat="1" ht="67.5" x14ac:dyDescent="0.25">
      <c r="A350" s="35" t="s">
        <v>644</v>
      </c>
      <c r="B350" s="36" t="s">
        <v>1467</v>
      </c>
      <c r="C350" s="316" t="s">
        <v>3043</v>
      </c>
      <c r="D350" s="316"/>
      <c r="E350" s="316"/>
      <c r="F350" s="35" t="s">
        <v>437</v>
      </c>
      <c r="G350" s="212">
        <v>485</v>
      </c>
      <c r="H350" s="39">
        <v>116.71</v>
      </c>
      <c r="I350" s="39"/>
      <c r="J350" s="39">
        <v>116.71</v>
      </c>
      <c r="K350" s="37" t="s">
        <v>42</v>
      </c>
      <c r="L350" s="39">
        <v>484533.24</v>
      </c>
      <c r="M350" s="39"/>
      <c r="N350" s="40"/>
      <c r="O350" s="39">
        <v>484533.24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3"/>
        <v>580051.65396312624</v>
      </c>
      <c r="W350" s="159">
        <v>1.2</v>
      </c>
      <c r="X350" s="158">
        <f t="shared" si="14"/>
        <v>696061.98475575144</v>
      </c>
      <c r="Y350" s="181">
        <f t="shared" si="15"/>
        <v>1435.1793500118586</v>
      </c>
      <c r="Z350" s="1"/>
      <c r="BP350" s="33"/>
      <c r="BQ350" s="41" t="s">
        <v>3043</v>
      </c>
    </row>
    <row r="351" spans="1:69" s="3" customFormat="1" ht="67.5" x14ac:dyDescent="0.25">
      <c r="A351" s="35" t="s">
        <v>647</v>
      </c>
      <c r="B351" s="36" t="s">
        <v>1467</v>
      </c>
      <c r="C351" s="316" t="s">
        <v>2986</v>
      </c>
      <c r="D351" s="316"/>
      <c r="E351" s="316"/>
      <c r="F351" s="35" t="s">
        <v>437</v>
      </c>
      <c r="G351" s="212">
        <v>25</v>
      </c>
      <c r="H351" s="39">
        <v>49.52</v>
      </c>
      <c r="I351" s="39"/>
      <c r="J351" s="39">
        <v>49.52</v>
      </c>
      <c r="K351" s="37" t="s">
        <v>42</v>
      </c>
      <c r="L351" s="39">
        <v>10597.28</v>
      </c>
      <c r="M351" s="39"/>
      <c r="N351" s="40"/>
      <c r="O351" s="39">
        <v>10597.28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4" si="16">O351*P351*Q351*R351*S351*T351*U351</f>
        <v>12686.373780074115</v>
      </c>
      <c r="W351" s="159">
        <v>1.2</v>
      </c>
      <c r="X351" s="158">
        <f t="shared" ref="X351:X414" si="17">V351*W351</f>
        <v>15223.648536088936</v>
      </c>
      <c r="Y351" s="181">
        <f t="shared" ref="Y351:Y414" si="18">X351/G351</f>
        <v>608.94594144355744</v>
      </c>
      <c r="Z351" s="1"/>
      <c r="BP351" s="33"/>
      <c r="BQ351" s="41" t="s">
        <v>2986</v>
      </c>
    </row>
    <row r="352" spans="1:69" s="3" customFormat="1" ht="67.5" x14ac:dyDescent="0.25">
      <c r="A352" s="35" t="s">
        <v>652</v>
      </c>
      <c r="B352" s="36" t="s">
        <v>1467</v>
      </c>
      <c r="C352" s="316" t="s">
        <v>3044</v>
      </c>
      <c r="D352" s="316"/>
      <c r="E352" s="316"/>
      <c r="F352" s="35" t="s">
        <v>437</v>
      </c>
      <c r="G352" s="212">
        <v>25</v>
      </c>
      <c r="H352" s="39">
        <v>154.41999999999999</v>
      </c>
      <c r="I352" s="39"/>
      <c r="J352" s="39">
        <v>154.41999999999999</v>
      </c>
      <c r="K352" s="37" t="s">
        <v>42</v>
      </c>
      <c r="L352" s="39">
        <v>33045.879999999997</v>
      </c>
      <c r="M352" s="39"/>
      <c r="N352" s="40"/>
      <c r="O352" s="39">
        <v>33045.879999999997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6"/>
        <v>39560.376395780382</v>
      </c>
      <c r="W352" s="159">
        <v>1.2</v>
      </c>
      <c r="X352" s="158">
        <f t="shared" si="17"/>
        <v>47472.451674936456</v>
      </c>
      <c r="Y352" s="181">
        <f t="shared" si="18"/>
        <v>1898.8980669974583</v>
      </c>
      <c r="Z352" s="1"/>
      <c r="BP352" s="33"/>
      <c r="BQ352" s="41" t="s">
        <v>3044</v>
      </c>
    </row>
    <row r="353" spans="1:69" s="3" customFormat="1" ht="67.5" x14ac:dyDescent="0.25">
      <c r="A353" s="35" t="s">
        <v>660</v>
      </c>
      <c r="B353" s="36" t="s">
        <v>534</v>
      </c>
      <c r="C353" s="316" t="s">
        <v>535</v>
      </c>
      <c r="D353" s="316"/>
      <c r="E353" s="316"/>
      <c r="F353" s="35" t="s">
        <v>174</v>
      </c>
      <c r="G353" s="215">
        <v>2.67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2623.55</v>
      </c>
      <c r="M353" s="39">
        <v>2473.13</v>
      </c>
      <c r="N353" s="40" t="s">
        <v>3045</v>
      </c>
      <c r="O353" s="39">
        <v>56.45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6"/>
        <v>67.578265355372679</v>
      </c>
      <c r="W353" s="159">
        <v>1.2</v>
      </c>
      <c r="X353" s="158">
        <f t="shared" si="17"/>
        <v>81.093918426447217</v>
      </c>
      <c r="Y353" s="181">
        <f t="shared" si="18"/>
        <v>30.372254092302331</v>
      </c>
      <c r="Z353" s="1"/>
      <c r="BP353" s="33"/>
      <c r="BQ353" s="41" t="s">
        <v>535</v>
      </c>
    </row>
    <row r="354" spans="1:69" s="3" customFormat="1" ht="18.75" x14ac:dyDescent="0.25">
      <c r="A354" s="42"/>
      <c r="B354" s="43"/>
      <c r="C354" s="44" t="s">
        <v>3046</v>
      </c>
      <c r="D354" s="45"/>
      <c r="E354" s="45"/>
      <c r="F354" s="45"/>
      <c r="G354" s="206"/>
      <c r="H354" s="45"/>
      <c r="I354" s="45"/>
      <c r="J354" s="45"/>
      <c r="K354" s="45"/>
      <c r="L354" s="45"/>
      <c r="M354" s="45"/>
      <c r="N354" s="45"/>
      <c r="O354" s="46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</row>
    <row r="355" spans="1:69" s="3" customFormat="1" ht="18.75" x14ac:dyDescent="0.25">
      <c r="A355" s="47"/>
      <c r="B355" s="48"/>
      <c r="C355" s="48"/>
      <c r="D355" s="48"/>
      <c r="E355" s="49" t="s">
        <v>3047</v>
      </c>
      <c r="F355" s="49"/>
      <c r="G355" s="213"/>
      <c r="H355" s="51"/>
      <c r="I355" s="17"/>
      <c r="J355" s="17"/>
      <c r="K355" s="17"/>
      <c r="L355" s="52">
        <v>2415.71</v>
      </c>
      <c r="M355" s="53"/>
      <c r="N355" s="53"/>
      <c r="O355" s="54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</row>
    <row r="356" spans="1:69" s="3" customFormat="1" ht="18.75" x14ac:dyDescent="0.25">
      <c r="A356" s="47"/>
      <c r="B356" s="48"/>
      <c r="C356" s="48"/>
      <c r="D356" s="48"/>
      <c r="E356" s="49" t="s">
        <v>3048</v>
      </c>
      <c r="F356" s="49"/>
      <c r="G356" s="213"/>
      <c r="H356" s="51"/>
      <c r="I356" s="17"/>
      <c r="J356" s="17"/>
      <c r="K356" s="17"/>
      <c r="L356" s="52">
        <v>1270.1099999999999</v>
      </c>
      <c r="M356" s="53"/>
      <c r="N356" s="53"/>
      <c r="O356" s="5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18.75" x14ac:dyDescent="0.25">
      <c r="A357" s="47"/>
      <c r="B357" s="48"/>
      <c r="C357" s="48"/>
      <c r="D357" s="48"/>
      <c r="E357" s="49" t="s">
        <v>47</v>
      </c>
      <c r="F357" s="49"/>
      <c r="G357" s="213"/>
      <c r="H357" s="51"/>
      <c r="I357" s="17"/>
      <c r="J357" s="17"/>
      <c r="K357" s="17"/>
      <c r="L357" s="52">
        <v>6309.37</v>
      </c>
      <c r="M357" s="53"/>
      <c r="N357" s="53"/>
      <c r="O357" s="54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</row>
    <row r="358" spans="1:69" s="3" customFormat="1" ht="67.5" x14ac:dyDescent="0.25">
      <c r="A358" s="35" t="s">
        <v>662</v>
      </c>
      <c r="B358" s="36" t="s">
        <v>1481</v>
      </c>
      <c r="C358" s="316" t="s">
        <v>3049</v>
      </c>
      <c r="D358" s="316"/>
      <c r="E358" s="316"/>
      <c r="F358" s="35" t="s">
        <v>437</v>
      </c>
      <c r="G358" s="212">
        <v>240</v>
      </c>
      <c r="H358" s="39">
        <v>372.35</v>
      </c>
      <c r="I358" s="39"/>
      <c r="J358" s="39">
        <v>372.35</v>
      </c>
      <c r="K358" s="37" t="s">
        <v>42</v>
      </c>
      <c r="L358" s="39">
        <v>764955.84</v>
      </c>
      <c r="M358" s="39"/>
      <c r="N358" s="40"/>
      <c r="O358" s="39">
        <v>764955.84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6"/>
        <v>915755.33641562448</v>
      </c>
      <c r="W358" s="159">
        <v>1.2</v>
      </c>
      <c r="X358" s="158">
        <f t="shared" si="17"/>
        <v>1098906.4036987494</v>
      </c>
      <c r="Y358" s="181">
        <f t="shared" si="18"/>
        <v>4578.7766820781226</v>
      </c>
      <c r="Z358" s="1"/>
      <c r="BP358" s="33"/>
      <c r="BQ358" s="41" t="s">
        <v>3049</v>
      </c>
    </row>
    <row r="359" spans="1:69" s="3" customFormat="1" ht="67.5" x14ac:dyDescent="0.25">
      <c r="A359" s="35" t="s">
        <v>669</v>
      </c>
      <c r="B359" s="36" t="s">
        <v>1481</v>
      </c>
      <c r="C359" s="316" t="s">
        <v>2992</v>
      </c>
      <c r="D359" s="316"/>
      <c r="E359" s="316"/>
      <c r="F359" s="35" t="s">
        <v>437</v>
      </c>
      <c r="G359" s="212">
        <v>27</v>
      </c>
      <c r="H359" s="39">
        <v>291.27</v>
      </c>
      <c r="I359" s="39"/>
      <c r="J359" s="39">
        <v>291.27</v>
      </c>
      <c r="K359" s="37" t="s">
        <v>42</v>
      </c>
      <c r="L359" s="39">
        <v>67318.320000000007</v>
      </c>
      <c r="M359" s="39"/>
      <c r="N359" s="40"/>
      <c r="O359" s="39">
        <v>67318.320000000007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6"/>
        <v>80589.110579944929</v>
      </c>
      <c r="W359" s="159">
        <v>1.2</v>
      </c>
      <c r="X359" s="158">
        <f t="shared" si="17"/>
        <v>96706.932695933909</v>
      </c>
      <c r="Y359" s="181">
        <f t="shared" si="18"/>
        <v>3581.7382479975522</v>
      </c>
      <c r="Z359" s="1"/>
      <c r="BP359" s="33"/>
      <c r="BQ359" s="41" t="s">
        <v>2992</v>
      </c>
    </row>
    <row r="360" spans="1:69" s="3" customFormat="1" ht="67.5" x14ac:dyDescent="0.25">
      <c r="A360" s="35" t="s">
        <v>671</v>
      </c>
      <c r="B360" s="36" t="s">
        <v>1557</v>
      </c>
      <c r="C360" s="316" t="s">
        <v>3050</v>
      </c>
      <c r="D360" s="316"/>
      <c r="E360" s="316"/>
      <c r="F360" s="35" t="s">
        <v>437</v>
      </c>
      <c r="G360" s="212">
        <v>534</v>
      </c>
      <c r="H360" s="39">
        <v>8.49</v>
      </c>
      <c r="I360" s="39"/>
      <c r="J360" s="39">
        <v>8.49</v>
      </c>
      <c r="K360" s="37" t="s">
        <v>42</v>
      </c>
      <c r="L360" s="39">
        <v>38808.129999999997</v>
      </c>
      <c r="M360" s="39"/>
      <c r="N360" s="40"/>
      <c r="O360" s="39">
        <v>38808.129999999997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6"/>
        <v>46458.566998862683</v>
      </c>
      <c r="W360" s="159">
        <v>1.2</v>
      </c>
      <c r="X360" s="158">
        <f t="shared" si="17"/>
        <v>55750.280398635216</v>
      </c>
      <c r="Y360" s="181">
        <f t="shared" si="18"/>
        <v>104.4012741547476</v>
      </c>
      <c r="Z360" s="1"/>
      <c r="BP360" s="33"/>
      <c r="BQ360" s="41" t="s">
        <v>3050</v>
      </c>
    </row>
    <row r="361" spans="1:69" s="3" customFormat="1" ht="67.5" x14ac:dyDescent="0.25">
      <c r="A361" s="35" t="s">
        <v>674</v>
      </c>
      <c r="B361" s="36" t="s">
        <v>1542</v>
      </c>
      <c r="C361" s="316" t="s">
        <v>2997</v>
      </c>
      <c r="D361" s="316"/>
      <c r="E361" s="316"/>
      <c r="F361" s="35" t="s">
        <v>437</v>
      </c>
      <c r="G361" s="212">
        <v>5800</v>
      </c>
      <c r="H361" s="39">
        <v>4.1500000000000004</v>
      </c>
      <c r="I361" s="39"/>
      <c r="J361" s="39">
        <v>4.1500000000000004</v>
      </c>
      <c r="K361" s="37" t="s">
        <v>42</v>
      </c>
      <c r="L361" s="39">
        <v>206039.2</v>
      </c>
      <c r="M361" s="39"/>
      <c r="N361" s="40"/>
      <c r="O361" s="39">
        <v>206039.2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6"/>
        <v>246656.71800192565</v>
      </c>
      <c r="W361" s="159">
        <v>1.2</v>
      </c>
      <c r="X361" s="158">
        <f t="shared" si="17"/>
        <v>295988.06160231074</v>
      </c>
      <c r="Y361" s="181">
        <f t="shared" si="18"/>
        <v>51.03242441419151</v>
      </c>
      <c r="Z361" s="1"/>
      <c r="BP361" s="33"/>
      <c r="BQ361" s="41" t="s">
        <v>2997</v>
      </c>
    </row>
    <row r="362" spans="1:69" s="3" customFormat="1" ht="67.5" x14ac:dyDescent="0.25">
      <c r="A362" s="35" t="s">
        <v>683</v>
      </c>
      <c r="B362" s="36" t="s">
        <v>1544</v>
      </c>
      <c r="C362" s="316" t="s">
        <v>3051</v>
      </c>
      <c r="D362" s="316"/>
      <c r="E362" s="316"/>
      <c r="F362" s="35" t="s">
        <v>437</v>
      </c>
      <c r="G362" s="212">
        <v>5800</v>
      </c>
      <c r="H362" s="39">
        <v>1.17</v>
      </c>
      <c r="I362" s="39"/>
      <c r="J362" s="39">
        <v>1.17</v>
      </c>
      <c r="K362" s="37" t="s">
        <v>42</v>
      </c>
      <c r="L362" s="39">
        <v>58088.160000000003</v>
      </c>
      <c r="M362" s="39"/>
      <c r="N362" s="40"/>
      <c r="O362" s="39">
        <v>58088.160000000003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6"/>
        <v>69539.363870422414</v>
      </c>
      <c r="W362" s="159">
        <v>1.2</v>
      </c>
      <c r="X362" s="158">
        <f t="shared" si="17"/>
        <v>83447.236644506891</v>
      </c>
      <c r="Y362" s="181">
        <f t="shared" si="18"/>
        <v>14.387454593880499</v>
      </c>
      <c r="Z362" s="1"/>
      <c r="BP362" s="33"/>
      <c r="BQ362" s="41" t="s">
        <v>3051</v>
      </c>
    </row>
    <row r="363" spans="1:69" s="3" customFormat="1" ht="67.5" x14ac:dyDescent="0.25">
      <c r="A363" s="35" t="s">
        <v>685</v>
      </c>
      <c r="B363" s="36" t="s">
        <v>1546</v>
      </c>
      <c r="C363" s="316" t="s">
        <v>2996</v>
      </c>
      <c r="D363" s="316"/>
      <c r="E363" s="316"/>
      <c r="F363" s="35" t="s">
        <v>437</v>
      </c>
      <c r="G363" s="212">
        <v>5800</v>
      </c>
      <c r="H363" s="39">
        <v>0.34</v>
      </c>
      <c r="I363" s="39"/>
      <c r="J363" s="39">
        <v>0.34</v>
      </c>
      <c r="K363" s="37" t="s">
        <v>42</v>
      </c>
      <c r="L363" s="39">
        <v>16880.32</v>
      </c>
      <c r="M363" s="39"/>
      <c r="N363" s="40"/>
      <c r="O363" s="39">
        <v>16880.32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6"/>
        <v>20208.020270037279</v>
      </c>
      <c r="W363" s="159">
        <v>1.2</v>
      </c>
      <c r="X363" s="158">
        <f t="shared" si="17"/>
        <v>24249.624324044733</v>
      </c>
      <c r="Y363" s="181">
        <f t="shared" si="18"/>
        <v>4.1809697110421951</v>
      </c>
      <c r="Z363" s="1"/>
      <c r="BP363" s="33"/>
      <c r="BQ363" s="41" t="s">
        <v>2996</v>
      </c>
    </row>
    <row r="364" spans="1:69" s="3" customFormat="1" ht="67.5" x14ac:dyDescent="0.25">
      <c r="A364" s="35" t="s">
        <v>688</v>
      </c>
      <c r="B364" s="36" t="s">
        <v>2999</v>
      </c>
      <c r="C364" s="316" t="s">
        <v>3000</v>
      </c>
      <c r="D364" s="316"/>
      <c r="E364" s="316"/>
      <c r="F364" s="35" t="s">
        <v>174</v>
      </c>
      <c r="G364" s="215">
        <v>1.08</v>
      </c>
      <c r="H364" s="39" t="s">
        <v>3001</v>
      </c>
      <c r="I364" s="39" t="s">
        <v>421</v>
      </c>
      <c r="J364" s="39">
        <v>90.83</v>
      </c>
      <c r="K364" s="37" t="s">
        <v>42</v>
      </c>
      <c r="L364" s="39">
        <v>14548.35</v>
      </c>
      <c r="M364" s="39">
        <v>11596.13</v>
      </c>
      <c r="N364" s="40" t="s">
        <v>3052</v>
      </c>
      <c r="O364" s="39">
        <v>839.71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6"/>
        <v>1005.2461506033658</v>
      </c>
      <c r="W364" s="159">
        <v>1.2</v>
      </c>
      <c r="X364" s="158">
        <f t="shared" si="17"/>
        <v>1206.295380724039</v>
      </c>
      <c r="Y364" s="181">
        <f t="shared" si="18"/>
        <v>1116.940167337073</v>
      </c>
      <c r="Z364" s="1"/>
      <c r="BP364" s="33"/>
      <c r="BQ364" s="41" t="s">
        <v>3000</v>
      </c>
    </row>
    <row r="365" spans="1:69" s="3" customFormat="1" ht="18.75" x14ac:dyDescent="0.25">
      <c r="A365" s="42"/>
      <c r="B365" s="43"/>
      <c r="C365" s="44" t="s">
        <v>3053</v>
      </c>
      <c r="D365" s="45"/>
      <c r="E365" s="45"/>
      <c r="F365" s="45"/>
      <c r="G365" s="206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</row>
    <row r="366" spans="1:69" s="3" customFormat="1" ht="18.75" x14ac:dyDescent="0.25">
      <c r="A366" s="47"/>
      <c r="B366" s="48"/>
      <c r="C366" s="48"/>
      <c r="D366" s="48"/>
      <c r="E366" s="49" t="s">
        <v>3054</v>
      </c>
      <c r="F366" s="49"/>
      <c r="G366" s="213"/>
      <c r="H366" s="51"/>
      <c r="I366" s="17"/>
      <c r="J366" s="17"/>
      <c r="K366" s="17"/>
      <c r="L366" s="52">
        <v>11255.04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</row>
    <row r="367" spans="1:69" s="3" customFormat="1" ht="18.75" x14ac:dyDescent="0.25">
      <c r="A367" s="47"/>
      <c r="B367" s="48"/>
      <c r="C367" s="48"/>
      <c r="D367" s="48"/>
      <c r="E367" s="49" t="s">
        <v>3055</v>
      </c>
      <c r="F367" s="49"/>
      <c r="G367" s="213"/>
      <c r="H367" s="51"/>
      <c r="I367" s="17"/>
      <c r="J367" s="17"/>
      <c r="K367" s="17"/>
      <c r="L367" s="52">
        <v>5917.6</v>
      </c>
      <c r="M367" s="53"/>
      <c r="N367" s="53"/>
      <c r="O367" s="54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69" s="3" customFormat="1" ht="18.75" x14ac:dyDescent="0.25">
      <c r="A368" s="47"/>
      <c r="B368" s="48"/>
      <c r="C368" s="48"/>
      <c r="D368" s="48"/>
      <c r="E368" s="49" t="s">
        <v>47</v>
      </c>
      <c r="F368" s="49"/>
      <c r="G368" s="213"/>
      <c r="H368" s="51"/>
      <c r="I368" s="17"/>
      <c r="J368" s="17"/>
      <c r="K368" s="17"/>
      <c r="L368" s="52">
        <v>31720.99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</row>
    <row r="369" spans="1:69" s="3" customFormat="1" ht="67.5" x14ac:dyDescent="0.25">
      <c r="A369" s="35" t="s">
        <v>690</v>
      </c>
      <c r="B369" s="36" t="s">
        <v>3006</v>
      </c>
      <c r="C369" s="316" t="s">
        <v>3056</v>
      </c>
      <c r="D369" s="316"/>
      <c r="E369" s="316"/>
      <c r="F369" s="35" t="s">
        <v>437</v>
      </c>
      <c r="G369" s="212">
        <v>108</v>
      </c>
      <c r="H369" s="39">
        <v>620.67999999999995</v>
      </c>
      <c r="I369" s="39"/>
      <c r="J369" s="39">
        <v>620.67999999999995</v>
      </c>
      <c r="K369" s="37" t="s">
        <v>42</v>
      </c>
      <c r="L369" s="39">
        <v>573806.25</v>
      </c>
      <c r="M369" s="39"/>
      <c r="N369" s="40"/>
      <c r="O369" s="39">
        <v>573806.25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6"/>
        <v>686923.49025812768</v>
      </c>
      <c r="W369" s="159">
        <v>1.2</v>
      </c>
      <c r="X369" s="158">
        <f t="shared" si="17"/>
        <v>824308.1883097532</v>
      </c>
      <c r="Y369" s="181">
        <f t="shared" si="18"/>
        <v>7632.4832250903073</v>
      </c>
      <c r="Z369" s="1"/>
      <c r="BP369" s="33"/>
      <c r="BQ369" s="41" t="s">
        <v>3056</v>
      </c>
    </row>
    <row r="370" spans="1:69" s="3" customFormat="1" ht="67.5" x14ac:dyDescent="0.25">
      <c r="A370" s="35" t="s">
        <v>695</v>
      </c>
      <c r="B370" s="36" t="s">
        <v>1503</v>
      </c>
      <c r="C370" s="316" t="s">
        <v>3057</v>
      </c>
      <c r="D370" s="316"/>
      <c r="E370" s="316"/>
      <c r="F370" s="35" t="s">
        <v>437</v>
      </c>
      <c r="G370" s="212">
        <v>54</v>
      </c>
      <c r="H370" s="39">
        <v>213.89</v>
      </c>
      <c r="I370" s="39"/>
      <c r="J370" s="39">
        <v>213.89</v>
      </c>
      <c r="K370" s="37" t="s">
        <v>42</v>
      </c>
      <c r="L370" s="39">
        <v>98868.51</v>
      </c>
      <c r="M370" s="39"/>
      <c r="N370" s="40"/>
      <c r="O370" s="39">
        <v>98868.51</v>
      </c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>
        <f t="shared" si="16"/>
        <v>118358.94427051049</v>
      </c>
      <c r="W370" s="159">
        <v>1.2</v>
      </c>
      <c r="X370" s="158">
        <f t="shared" si="17"/>
        <v>142030.73312461257</v>
      </c>
      <c r="Y370" s="181">
        <f t="shared" si="18"/>
        <v>2630.1987615668995</v>
      </c>
      <c r="Z370" s="1"/>
      <c r="BP370" s="33"/>
      <c r="BQ370" s="41" t="s">
        <v>3057</v>
      </c>
    </row>
    <row r="371" spans="1:69" s="3" customFormat="1" ht="67.5" x14ac:dyDescent="0.25">
      <c r="A371" s="35" t="s">
        <v>698</v>
      </c>
      <c r="B371" s="36" t="s">
        <v>3058</v>
      </c>
      <c r="C371" s="316" t="s">
        <v>2600</v>
      </c>
      <c r="D371" s="316"/>
      <c r="E371" s="316"/>
      <c r="F371" s="35" t="s">
        <v>437</v>
      </c>
      <c r="G371" s="212">
        <v>54</v>
      </c>
      <c r="H371" s="39">
        <v>27.8</v>
      </c>
      <c r="I371" s="39"/>
      <c r="J371" s="39">
        <v>27.8</v>
      </c>
      <c r="K371" s="37" t="s">
        <v>42</v>
      </c>
      <c r="L371" s="39">
        <v>12850.27</v>
      </c>
      <c r="M371" s="39"/>
      <c r="N371" s="40"/>
      <c r="O371" s="39">
        <v>12850.27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6"/>
        <v>15383.5067484178</v>
      </c>
      <c r="W371" s="159">
        <v>1.2</v>
      </c>
      <c r="X371" s="158">
        <f t="shared" si="17"/>
        <v>18460.208098101361</v>
      </c>
      <c r="Y371" s="181">
        <f t="shared" si="18"/>
        <v>341.85570552039559</v>
      </c>
      <c r="Z371" s="1"/>
      <c r="BP371" s="33"/>
      <c r="BQ371" s="41" t="s">
        <v>2600</v>
      </c>
    </row>
    <row r="372" spans="1:69" s="3" customFormat="1" ht="67.5" x14ac:dyDescent="0.25">
      <c r="A372" s="35" t="s">
        <v>700</v>
      </c>
      <c r="B372" s="36" t="s">
        <v>1544</v>
      </c>
      <c r="C372" s="316" t="s">
        <v>3059</v>
      </c>
      <c r="D372" s="316"/>
      <c r="E372" s="316"/>
      <c r="F372" s="35" t="s">
        <v>437</v>
      </c>
      <c r="G372" s="212">
        <v>540</v>
      </c>
      <c r="H372" s="39">
        <v>6.23</v>
      </c>
      <c r="I372" s="39"/>
      <c r="J372" s="39">
        <v>6.23</v>
      </c>
      <c r="K372" s="37" t="s">
        <v>42</v>
      </c>
      <c r="L372" s="39">
        <v>28797.55</v>
      </c>
      <c r="M372" s="39"/>
      <c r="N372" s="40"/>
      <c r="O372" s="39">
        <v>28797.55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6"/>
        <v>34474.552267220774</v>
      </c>
      <c r="W372" s="159">
        <v>1.2</v>
      </c>
      <c r="X372" s="158">
        <f t="shared" si="17"/>
        <v>41369.462720664924</v>
      </c>
      <c r="Y372" s="181">
        <f t="shared" si="18"/>
        <v>76.610116149379493</v>
      </c>
      <c r="Z372" s="1"/>
      <c r="BP372" s="33"/>
      <c r="BQ372" s="41" t="s">
        <v>3059</v>
      </c>
    </row>
    <row r="373" spans="1:69" s="3" customFormat="1" ht="67.5" x14ac:dyDescent="0.25">
      <c r="A373" s="35" t="s">
        <v>702</v>
      </c>
      <c r="B373" s="36" t="s">
        <v>1546</v>
      </c>
      <c r="C373" s="316" t="s">
        <v>3060</v>
      </c>
      <c r="D373" s="316"/>
      <c r="E373" s="316"/>
      <c r="F373" s="35" t="s">
        <v>437</v>
      </c>
      <c r="G373" s="212">
        <v>432</v>
      </c>
      <c r="H373" s="39">
        <v>2.68</v>
      </c>
      <c r="I373" s="39"/>
      <c r="J373" s="39">
        <v>2.68</v>
      </c>
      <c r="K373" s="37" t="s">
        <v>42</v>
      </c>
      <c r="L373" s="39">
        <v>9910.43</v>
      </c>
      <c r="M373" s="39"/>
      <c r="N373" s="40"/>
      <c r="O373" s="39">
        <v>9910.43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6"/>
        <v>11864.121670962728</v>
      </c>
      <c r="W373" s="159">
        <v>1.2</v>
      </c>
      <c r="X373" s="158">
        <f t="shared" si="17"/>
        <v>14236.946005155272</v>
      </c>
      <c r="Y373" s="181">
        <f t="shared" si="18"/>
        <v>32.955893530452016</v>
      </c>
      <c r="Z373" s="1"/>
      <c r="BP373" s="33"/>
      <c r="BQ373" s="41" t="s">
        <v>3060</v>
      </c>
    </row>
    <row r="374" spans="1:69" s="3" customFormat="1" ht="67.5" x14ac:dyDescent="0.25">
      <c r="A374" s="35" t="s">
        <v>705</v>
      </c>
      <c r="B374" s="36" t="s">
        <v>1632</v>
      </c>
      <c r="C374" s="316" t="s">
        <v>3061</v>
      </c>
      <c r="D374" s="316"/>
      <c r="E374" s="316"/>
      <c r="F374" s="35" t="s">
        <v>437</v>
      </c>
      <c r="G374" s="212">
        <v>240</v>
      </c>
      <c r="H374" s="39">
        <v>1341.71</v>
      </c>
      <c r="I374" s="39"/>
      <c r="J374" s="39">
        <v>1341.71</v>
      </c>
      <c r="K374" s="37" t="s">
        <v>42</v>
      </c>
      <c r="L374" s="39">
        <v>2756409.02</v>
      </c>
      <c r="M374" s="39"/>
      <c r="N374" s="40"/>
      <c r="O374" s="39">
        <v>2756409.02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6"/>
        <v>3299793.4487422979</v>
      </c>
      <c r="W374" s="159">
        <v>1.2</v>
      </c>
      <c r="X374" s="158">
        <f t="shared" si="17"/>
        <v>3959752.1384907574</v>
      </c>
      <c r="Y374" s="181">
        <f t="shared" si="18"/>
        <v>16498.96724371149</v>
      </c>
      <c r="Z374" s="1"/>
      <c r="BP374" s="33"/>
      <c r="BQ374" s="41" t="s">
        <v>3061</v>
      </c>
    </row>
    <row r="375" spans="1:69" s="3" customFormat="1" ht="67.5" x14ac:dyDescent="0.25">
      <c r="A375" s="35" t="s">
        <v>707</v>
      </c>
      <c r="B375" s="36" t="s">
        <v>1582</v>
      </c>
      <c r="C375" s="316" t="s">
        <v>3062</v>
      </c>
      <c r="D375" s="316"/>
      <c r="E375" s="316"/>
      <c r="F375" s="35" t="s">
        <v>437</v>
      </c>
      <c r="G375" s="212">
        <v>480</v>
      </c>
      <c r="H375" s="39">
        <v>70.91</v>
      </c>
      <c r="I375" s="39"/>
      <c r="J375" s="39">
        <v>70.91</v>
      </c>
      <c r="K375" s="37" t="s">
        <v>42</v>
      </c>
      <c r="L375" s="39">
        <v>291355.01</v>
      </c>
      <c r="M375" s="39"/>
      <c r="N375" s="40"/>
      <c r="O375" s="39">
        <v>291355.01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6"/>
        <v>348791.25205309584</v>
      </c>
      <c r="W375" s="159">
        <v>1.2</v>
      </c>
      <c r="X375" s="158">
        <f t="shared" si="17"/>
        <v>418549.50246371498</v>
      </c>
      <c r="Y375" s="181">
        <f t="shared" si="18"/>
        <v>871.97813013273958</v>
      </c>
      <c r="Z375" s="1"/>
      <c r="BP375" s="33"/>
      <c r="BQ375" s="41" t="s">
        <v>3062</v>
      </c>
    </row>
    <row r="376" spans="1:69" s="3" customFormat="1" ht="67.5" x14ac:dyDescent="0.25">
      <c r="A376" s="35" t="s">
        <v>710</v>
      </c>
      <c r="B376" s="36" t="s">
        <v>1542</v>
      </c>
      <c r="C376" s="316" t="s">
        <v>1652</v>
      </c>
      <c r="D376" s="316"/>
      <c r="E376" s="316"/>
      <c r="F376" s="35" t="s">
        <v>437</v>
      </c>
      <c r="G376" s="212">
        <v>480</v>
      </c>
      <c r="H376" s="39">
        <v>318.12</v>
      </c>
      <c r="I376" s="39"/>
      <c r="J376" s="39">
        <v>318.12</v>
      </c>
      <c r="K376" s="37" t="s">
        <v>42</v>
      </c>
      <c r="L376" s="39">
        <v>1307091.46</v>
      </c>
      <c r="M376" s="39"/>
      <c r="N376" s="40"/>
      <c r="O376" s="39">
        <v>1307091.46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6"/>
        <v>1564764.8100552966</v>
      </c>
      <c r="W376" s="159">
        <v>1.2</v>
      </c>
      <c r="X376" s="158">
        <f t="shared" si="17"/>
        <v>1877717.7720663559</v>
      </c>
      <c r="Y376" s="181">
        <f t="shared" si="18"/>
        <v>3911.9120251382415</v>
      </c>
      <c r="Z376" s="1"/>
      <c r="BP376" s="33"/>
      <c r="BQ376" s="41" t="s">
        <v>1652</v>
      </c>
    </row>
    <row r="377" spans="1:69" s="3" customFormat="1" ht="67.5" x14ac:dyDescent="0.25">
      <c r="A377" s="35" t="s">
        <v>713</v>
      </c>
      <c r="B377" s="36" t="s">
        <v>1567</v>
      </c>
      <c r="C377" s="316" t="s">
        <v>3063</v>
      </c>
      <c r="D377" s="316"/>
      <c r="E377" s="316"/>
      <c r="F377" s="35" t="s">
        <v>437</v>
      </c>
      <c r="G377" s="212">
        <v>960</v>
      </c>
      <c r="H377" s="39">
        <v>24.44</v>
      </c>
      <c r="I377" s="39"/>
      <c r="J377" s="39">
        <v>24.44</v>
      </c>
      <c r="K377" s="37" t="s">
        <v>42</v>
      </c>
      <c r="L377" s="39">
        <v>200838.14</v>
      </c>
      <c r="M377" s="39"/>
      <c r="N377" s="40"/>
      <c r="O377" s="39">
        <v>200838.14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6"/>
        <v>240430.3475358634</v>
      </c>
      <c r="W377" s="159">
        <v>1.2</v>
      </c>
      <c r="X377" s="158">
        <f t="shared" si="17"/>
        <v>288516.41704303608</v>
      </c>
      <c r="Y377" s="181">
        <f t="shared" si="18"/>
        <v>300.53793441982924</v>
      </c>
      <c r="Z377" s="1"/>
      <c r="BP377" s="33"/>
      <c r="BQ377" s="41" t="s">
        <v>3063</v>
      </c>
    </row>
    <row r="378" spans="1:69" s="3" customFormat="1" ht="67.5" x14ac:dyDescent="0.25">
      <c r="A378" s="35" t="s">
        <v>1638</v>
      </c>
      <c r="B378" s="36" t="s">
        <v>1544</v>
      </c>
      <c r="C378" s="316" t="s">
        <v>1588</v>
      </c>
      <c r="D378" s="316"/>
      <c r="E378" s="316"/>
      <c r="F378" s="35" t="s">
        <v>437</v>
      </c>
      <c r="G378" s="212">
        <v>1440</v>
      </c>
      <c r="H378" s="39">
        <v>85.17</v>
      </c>
      <c r="I378" s="39"/>
      <c r="J378" s="39">
        <v>85.17</v>
      </c>
      <c r="K378" s="37" t="s">
        <v>42</v>
      </c>
      <c r="L378" s="39">
        <v>1049839.49</v>
      </c>
      <c r="M378" s="39"/>
      <c r="N378" s="40"/>
      <c r="O378" s="39">
        <v>1049839.49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6"/>
        <v>1256799.497533554</v>
      </c>
      <c r="W378" s="159">
        <v>1.2</v>
      </c>
      <c r="X378" s="158">
        <f t="shared" si="17"/>
        <v>1508159.3970402647</v>
      </c>
      <c r="Y378" s="181">
        <f t="shared" si="18"/>
        <v>1047.3329146112949</v>
      </c>
      <c r="Z378" s="1"/>
      <c r="BP378" s="33"/>
      <c r="BQ378" s="41" t="s">
        <v>1588</v>
      </c>
    </row>
    <row r="379" spans="1:69" s="3" customFormat="1" ht="67.5" x14ac:dyDescent="0.25">
      <c r="A379" s="35" t="s">
        <v>724</v>
      </c>
      <c r="B379" s="36" t="s">
        <v>1546</v>
      </c>
      <c r="C379" s="316" t="s">
        <v>2806</v>
      </c>
      <c r="D379" s="316"/>
      <c r="E379" s="316"/>
      <c r="F379" s="35" t="s">
        <v>437</v>
      </c>
      <c r="G379" s="212">
        <v>960</v>
      </c>
      <c r="H379" s="39">
        <v>2.63</v>
      </c>
      <c r="I379" s="39"/>
      <c r="J379" s="39">
        <v>2.63</v>
      </c>
      <c r="K379" s="37" t="s">
        <v>42</v>
      </c>
      <c r="L379" s="39">
        <v>21612.29</v>
      </c>
      <c r="M379" s="39"/>
      <c r="N379" s="40"/>
      <c r="O379" s="39">
        <v>21612.29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6"/>
        <v>25872.826723777987</v>
      </c>
      <c r="W379" s="159">
        <v>1.2</v>
      </c>
      <c r="X379" s="158">
        <f t="shared" si="17"/>
        <v>31047.392068533583</v>
      </c>
      <c r="Y379" s="181">
        <f t="shared" si="18"/>
        <v>32.341033404722481</v>
      </c>
      <c r="Z379" s="1"/>
      <c r="BP379" s="33"/>
      <c r="BQ379" s="41" t="s">
        <v>2806</v>
      </c>
    </row>
    <row r="380" spans="1:69" s="3" customFormat="1" ht="67.5" x14ac:dyDescent="0.25">
      <c r="A380" s="35" t="s">
        <v>1640</v>
      </c>
      <c r="B380" s="36" t="s">
        <v>2999</v>
      </c>
      <c r="C380" s="316" t="s">
        <v>3000</v>
      </c>
      <c r="D380" s="316"/>
      <c r="E380" s="316"/>
      <c r="F380" s="35" t="s">
        <v>174</v>
      </c>
      <c r="G380" s="215">
        <v>0.35</v>
      </c>
      <c r="H380" s="39" t="s">
        <v>3001</v>
      </c>
      <c r="I380" s="39" t="s">
        <v>421</v>
      </c>
      <c r="J380" s="39">
        <v>90.83</v>
      </c>
      <c r="K380" s="37" t="s">
        <v>42</v>
      </c>
      <c r="L380" s="39">
        <v>4714.74</v>
      </c>
      <c r="M380" s="39">
        <v>3758</v>
      </c>
      <c r="N380" s="40" t="s">
        <v>3064</v>
      </c>
      <c r="O380" s="39">
        <v>272.13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6"/>
        <v>325.77632154397804</v>
      </c>
      <c r="W380" s="159">
        <v>1.2</v>
      </c>
      <c r="X380" s="158">
        <f t="shared" si="17"/>
        <v>390.93158585277365</v>
      </c>
      <c r="Y380" s="181">
        <f t="shared" si="18"/>
        <v>1116.947388150782</v>
      </c>
      <c r="Z380" s="1"/>
      <c r="BP380" s="33"/>
      <c r="BQ380" s="41" t="s">
        <v>3000</v>
      </c>
    </row>
    <row r="381" spans="1:69" s="3" customFormat="1" ht="18.75" x14ac:dyDescent="0.25">
      <c r="A381" s="42"/>
      <c r="B381" s="43"/>
      <c r="C381" s="44" t="s">
        <v>3065</v>
      </c>
      <c r="D381" s="45"/>
      <c r="E381" s="45"/>
      <c r="F381" s="45"/>
      <c r="G381" s="206"/>
      <c r="H381" s="45"/>
      <c r="I381" s="45"/>
      <c r="J381" s="45"/>
      <c r="K381" s="45"/>
      <c r="L381" s="45"/>
      <c r="M381" s="45"/>
      <c r="N381" s="45"/>
      <c r="O381" s="46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BP381" s="33"/>
      <c r="BQ381" s="41"/>
    </row>
    <row r="382" spans="1:69" s="3" customFormat="1" ht="18.75" x14ac:dyDescent="0.25">
      <c r="A382" s="47"/>
      <c r="B382" s="48"/>
      <c r="C382" s="48"/>
      <c r="D382" s="48"/>
      <c r="E382" s="49" t="s">
        <v>3066</v>
      </c>
      <c r="F382" s="49"/>
      <c r="G382" s="213"/>
      <c r="H382" s="51"/>
      <c r="I382" s="17"/>
      <c r="J382" s="17"/>
      <c r="K382" s="17"/>
      <c r="L382" s="52">
        <v>3647.46</v>
      </c>
      <c r="M382" s="53"/>
      <c r="N382" s="53"/>
      <c r="O382" s="54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41"/>
    </row>
    <row r="383" spans="1:69" s="3" customFormat="1" ht="18.75" x14ac:dyDescent="0.25">
      <c r="A383" s="47"/>
      <c r="B383" s="48"/>
      <c r="C383" s="48"/>
      <c r="D383" s="48"/>
      <c r="E383" s="49" t="s">
        <v>3067</v>
      </c>
      <c r="F383" s="49"/>
      <c r="G383" s="213"/>
      <c r="H383" s="51"/>
      <c r="I383" s="17"/>
      <c r="J383" s="17"/>
      <c r="K383" s="17"/>
      <c r="L383" s="52">
        <v>1917.74</v>
      </c>
      <c r="M383" s="53"/>
      <c r="N383" s="53"/>
      <c r="O383" s="54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P383" s="33"/>
      <c r="BQ383" s="41"/>
    </row>
    <row r="384" spans="1:69" s="3" customFormat="1" ht="18.75" x14ac:dyDescent="0.25">
      <c r="A384" s="47"/>
      <c r="B384" s="48"/>
      <c r="C384" s="48"/>
      <c r="D384" s="48"/>
      <c r="E384" s="49" t="s">
        <v>47</v>
      </c>
      <c r="F384" s="49"/>
      <c r="G384" s="213"/>
      <c r="H384" s="51"/>
      <c r="I384" s="17"/>
      <c r="J384" s="17"/>
      <c r="K384" s="17"/>
      <c r="L384" s="52">
        <v>10279.94</v>
      </c>
      <c r="M384" s="53"/>
      <c r="N384" s="53"/>
      <c r="O384" s="54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P384" s="33"/>
      <c r="BQ384" s="41"/>
    </row>
    <row r="385" spans="1:69" s="3" customFormat="1" ht="67.5" x14ac:dyDescent="0.25">
      <c r="A385" s="35" t="s">
        <v>1641</v>
      </c>
      <c r="B385" s="36" t="s">
        <v>3006</v>
      </c>
      <c r="C385" s="316" t="s">
        <v>3056</v>
      </c>
      <c r="D385" s="316"/>
      <c r="E385" s="316"/>
      <c r="F385" s="35" t="s">
        <v>437</v>
      </c>
      <c r="G385" s="212">
        <v>35</v>
      </c>
      <c r="H385" s="39">
        <v>620.67999999999995</v>
      </c>
      <c r="I385" s="39"/>
      <c r="J385" s="39">
        <v>620.67999999999995</v>
      </c>
      <c r="K385" s="37" t="s">
        <v>42</v>
      </c>
      <c r="L385" s="39">
        <v>185955.73</v>
      </c>
      <c r="M385" s="39"/>
      <c r="N385" s="40"/>
      <c r="O385" s="39">
        <v>185955.73</v>
      </c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>
        <f t="shared" si="16"/>
        <v>222614.0950627464</v>
      </c>
      <c r="W385" s="159">
        <v>1.2</v>
      </c>
      <c r="X385" s="158">
        <f t="shared" si="17"/>
        <v>267136.91407529567</v>
      </c>
      <c r="Y385" s="181">
        <f t="shared" si="18"/>
        <v>7632.4832592941621</v>
      </c>
      <c r="Z385" s="1"/>
      <c r="BP385" s="33"/>
      <c r="BQ385" s="41" t="s">
        <v>3056</v>
      </c>
    </row>
    <row r="386" spans="1:69" s="3" customFormat="1" ht="67.5" x14ac:dyDescent="0.25">
      <c r="A386" s="35" t="s">
        <v>736</v>
      </c>
      <c r="B386" s="36" t="s">
        <v>1582</v>
      </c>
      <c r="C386" s="316" t="s">
        <v>2524</v>
      </c>
      <c r="D386" s="316"/>
      <c r="E386" s="316"/>
      <c r="F386" s="35" t="s">
        <v>437</v>
      </c>
      <c r="G386" s="212">
        <v>70</v>
      </c>
      <c r="H386" s="39">
        <v>70.91</v>
      </c>
      <c r="I386" s="39"/>
      <c r="J386" s="39">
        <v>70.91</v>
      </c>
      <c r="K386" s="37" t="s">
        <v>42</v>
      </c>
      <c r="L386" s="39">
        <v>42489.27</v>
      </c>
      <c r="M386" s="39"/>
      <c r="N386" s="40"/>
      <c r="O386" s="39">
        <v>42489.27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6"/>
        <v>50865.388180975642</v>
      </c>
      <c r="W386" s="159">
        <v>1.2</v>
      </c>
      <c r="X386" s="158">
        <f t="shared" si="17"/>
        <v>61038.465817170771</v>
      </c>
      <c r="Y386" s="181">
        <f t="shared" si="18"/>
        <v>871.97808310243954</v>
      </c>
      <c r="Z386" s="1"/>
      <c r="BP386" s="33"/>
      <c r="BQ386" s="41" t="s">
        <v>2524</v>
      </c>
    </row>
    <row r="387" spans="1:69" s="3" customFormat="1" ht="67.5" x14ac:dyDescent="0.25">
      <c r="A387" s="35" t="s">
        <v>746</v>
      </c>
      <c r="B387" s="36" t="s">
        <v>1567</v>
      </c>
      <c r="C387" s="316" t="s">
        <v>3063</v>
      </c>
      <c r="D387" s="316"/>
      <c r="E387" s="316"/>
      <c r="F387" s="35" t="s">
        <v>437</v>
      </c>
      <c r="G387" s="212">
        <v>140</v>
      </c>
      <c r="H387" s="39">
        <v>24.44</v>
      </c>
      <c r="I387" s="39"/>
      <c r="J387" s="39">
        <v>24.44</v>
      </c>
      <c r="K387" s="37" t="s">
        <v>42</v>
      </c>
      <c r="L387" s="39">
        <v>29288.9</v>
      </c>
      <c r="M387" s="39"/>
      <c r="N387" s="40"/>
      <c r="O387" s="39">
        <v>29288.9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6"/>
        <v>35062.764502515063</v>
      </c>
      <c r="W387" s="159">
        <v>1.2</v>
      </c>
      <c r="X387" s="158">
        <f t="shared" si="17"/>
        <v>42075.317403018074</v>
      </c>
      <c r="Y387" s="181">
        <f t="shared" si="18"/>
        <v>300.53798145012911</v>
      </c>
      <c r="Z387" s="1"/>
      <c r="BP387" s="33"/>
      <c r="BQ387" s="41" t="s">
        <v>3063</v>
      </c>
    </row>
    <row r="388" spans="1:69" s="3" customFormat="1" ht="67.5" x14ac:dyDescent="0.25">
      <c r="A388" s="35" t="s">
        <v>1644</v>
      </c>
      <c r="B388" s="36" t="s">
        <v>1544</v>
      </c>
      <c r="C388" s="316" t="s">
        <v>1588</v>
      </c>
      <c r="D388" s="316"/>
      <c r="E388" s="316"/>
      <c r="F388" s="35" t="s">
        <v>437</v>
      </c>
      <c r="G388" s="212">
        <v>140</v>
      </c>
      <c r="H388" s="39">
        <v>85.17</v>
      </c>
      <c r="I388" s="39"/>
      <c r="J388" s="39">
        <v>85.17</v>
      </c>
      <c r="K388" s="37" t="s">
        <v>42</v>
      </c>
      <c r="L388" s="39">
        <v>102067.73</v>
      </c>
      <c r="M388" s="39"/>
      <c r="N388" s="40"/>
      <c r="O388" s="39">
        <v>102067.73</v>
      </c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>
        <f t="shared" si="16"/>
        <v>122188.84219947798</v>
      </c>
      <c r="W388" s="159">
        <v>1.2</v>
      </c>
      <c r="X388" s="158">
        <f t="shared" si="17"/>
        <v>146626.61063937357</v>
      </c>
      <c r="Y388" s="181">
        <f t="shared" si="18"/>
        <v>1047.3329331383827</v>
      </c>
      <c r="Z388" s="1"/>
      <c r="BP388" s="33"/>
      <c r="BQ388" s="41" t="s">
        <v>1588</v>
      </c>
    </row>
    <row r="389" spans="1:69" s="3" customFormat="1" ht="67.5" x14ac:dyDescent="0.25">
      <c r="A389" s="35" t="s">
        <v>753</v>
      </c>
      <c r="B389" s="36" t="s">
        <v>1546</v>
      </c>
      <c r="C389" s="316" t="s">
        <v>2806</v>
      </c>
      <c r="D389" s="316"/>
      <c r="E389" s="316"/>
      <c r="F389" s="35" t="s">
        <v>437</v>
      </c>
      <c r="G389" s="212">
        <v>140</v>
      </c>
      <c r="H389" s="39">
        <v>2.63</v>
      </c>
      <c r="I389" s="39"/>
      <c r="J389" s="39">
        <v>2.63</v>
      </c>
      <c r="K389" s="37" t="s">
        <v>42</v>
      </c>
      <c r="L389" s="39">
        <v>3151.79</v>
      </c>
      <c r="M389" s="39"/>
      <c r="N389" s="40"/>
      <c r="O389" s="39">
        <v>3151.79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6"/>
        <v>3773.117820450133</v>
      </c>
      <c r="W389" s="159">
        <v>1.2</v>
      </c>
      <c r="X389" s="158">
        <f t="shared" si="17"/>
        <v>4527.7413845401597</v>
      </c>
      <c r="Y389" s="181">
        <f t="shared" si="18"/>
        <v>32.341009889572568</v>
      </c>
      <c r="Z389" s="1"/>
      <c r="BP389" s="33"/>
      <c r="BQ389" s="41" t="s">
        <v>2806</v>
      </c>
    </row>
    <row r="390" spans="1:69" s="3" customFormat="1" ht="67.5" x14ac:dyDescent="0.25">
      <c r="A390" s="35" t="s">
        <v>755</v>
      </c>
      <c r="B390" s="36" t="s">
        <v>2999</v>
      </c>
      <c r="C390" s="316" t="s">
        <v>3000</v>
      </c>
      <c r="D390" s="316"/>
      <c r="E390" s="316"/>
      <c r="F390" s="35" t="s">
        <v>174</v>
      </c>
      <c r="G390" s="215">
        <v>1.1399999999999999</v>
      </c>
      <c r="H390" s="39" t="s">
        <v>3001</v>
      </c>
      <c r="I390" s="39" t="s">
        <v>421</v>
      </c>
      <c r="J390" s="39">
        <v>90.83</v>
      </c>
      <c r="K390" s="37" t="s">
        <v>42</v>
      </c>
      <c r="L390" s="39">
        <v>15356.59</v>
      </c>
      <c r="M390" s="39">
        <v>12240.36</v>
      </c>
      <c r="N390" s="40" t="s">
        <v>3068</v>
      </c>
      <c r="O390" s="39">
        <v>886.36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16"/>
        <v>1061.0924938952724</v>
      </c>
      <c r="W390" s="159">
        <v>1.2</v>
      </c>
      <c r="X390" s="158">
        <f t="shared" si="17"/>
        <v>1273.3109926743268</v>
      </c>
      <c r="Y390" s="181">
        <f t="shared" si="18"/>
        <v>1116.9394672581816</v>
      </c>
      <c r="Z390" s="1"/>
      <c r="BP390" s="33"/>
      <c r="BQ390" s="41" t="s">
        <v>3000</v>
      </c>
    </row>
    <row r="391" spans="1:69" s="3" customFormat="1" ht="18.75" x14ac:dyDescent="0.25">
      <c r="A391" s="42"/>
      <c r="B391" s="43"/>
      <c r="C391" s="44" t="s">
        <v>3069</v>
      </c>
      <c r="D391" s="45"/>
      <c r="E391" s="45"/>
      <c r="F391" s="45"/>
      <c r="G391" s="206"/>
      <c r="H391" s="45"/>
      <c r="I391" s="45"/>
      <c r="J391" s="45"/>
      <c r="K391" s="45"/>
      <c r="L391" s="45"/>
      <c r="M391" s="45"/>
      <c r="N391" s="45"/>
      <c r="O391" s="46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P391" s="33"/>
      <c r="BQ391" s="41"/>
    </row>
    <row r="392" spans="1:69" s="3" customFormat="1" ht="18.75" x14ac:dyDescent="0.25">
      <c r="A392" s="47"/>
      <c r="B392" s="48"/>
      <c r="C392" s="48"/>
      <c r="D392" s="48"/>
      <c r="E392" s="49" t="s">
        <v>3070</v>
      </c>
      <c r="F392" s="49"/>
      <c r="G392" s="213"/>
      <c r="H392" s="51"/>
      <c r="I392" s="17"/>
      <c r="J392" s="17"/>
      <c r="K392" s="17"/>
      <c r="L392" s="52">
        <v>11880.31</v>
      </c>
      <c r="M392" s="53"/>
      <c r="N392" s="53"/>
      <c r="O392" s="54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41"/>
    </row>
    <row r="393" spans="1:69" s="3" customFormat="1" ht="18.75" x14ac:dyDescent="0.25">
      <c r="A393" s="47"/>
      <c r="B393" s="48"/>
      <c r="C393" s="48"/>
      <c r="D393" s="48"/>
      <c r="E393" s="49" t="s">
        <v>3071</v>
      </c>
      <c r="F393" s="49"/>
      <c r="G393" s="213"/>
      <c r="H393" s="51"/>
      <c r="I393" s="17"/>
      <c r="J393" s="17"/>
      <c r="K393" s="17"/>
      <c r="L393" s="52">
        <v>6246.35</v>
      </c>
      <c r="M393" s="53"/>
      <c r="N393" s="53"/>
      <c r="O393" s="54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P393" s="33"/>
      <c r="BQ393" s="41"/>
    </row>
    <row r="394" spans="1:69" s="3" customFormat="1" ht="18.75" x14ac:dyDescent="0.25">
      <c r="A394" s="47"/>
      <c r="B394" s="48"/>
      <c r="C394" s="48"/>
      <c r="D394" s="48"/>
      <c r="E394" s="49" t="s">
        <v>47</v>
      </c>
      <c r="F394" s="49"/>
      <c r="G394" s="213"/>
      <c r="H394" s="51"/>
      <c r="I394" s="17"/>
      <c r="J394" s="17"/>
      <c r="K394" s="17"/>
      <c r="L394" s="52">
        <v>33483.25</v>
      </c>
      <c r="M394" s="53"/>
      <c r="N394" s="53"/>
      <c r="O394" s="54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P394" s="33"/>
      <c r="BQ394" s="41"/>
    </row>
    <row r="395" spans="1:69" s="3" customFormat="1" ht="67.5" x14ac:dyDescent="0.25">
      <c r="A395" s="35" t="s">
        <v>758</v>
      </c>
      <c r="B395" s="36" t="s">
        <v>3006</v>
      </c>
      <c r="C395" s="316" t="s">
        <v>3007</v>
      </c>
      <c r="D395" s="316"/>
      <c r="E395" s="316"/>
      <c r="F395" s="35" t="s">
        <v>437</v>
      </c>
      <c r="G395" s="212">
        <v>114</v>
      </c>
      <c r="H395" s="39">
        <v>639.78</v>
      </c>
      <c r="I395" s="39"/>
      <c r="J395" s="39">
        <v>639.78</v>
      </c>
      <c r="K395" s="37" t="s">
        <v>42</v>
      </c>
      <c r="L395" s="39">
        <v>624322.92000000004</v>
      </c>
      <c r="M395" s="39"/>
      <c r="N395" s="40"/>
      <c r="O395" s="39">
        <v>624322.92000000004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6"/>
        <v>747398.7591709675</v>
      </c>
      <c r="W395" s="159">
        <v>1.2</v>
      </c>
      <c r="X395" s="158">
        <f t="shared" si="17"/>
        <v>896878.51100516098</v>
      </c>
      <c r="Y395" s="181">
        <f t="shared" si="18"/>
        <v>7867.3553596943948</v>
      </c>
      <c r="Z395" s="1"/>
      <c r="BP395" s="33"/>
      <c r="BQ395" s="41" t="s">
        <v>3007</v>
      </c>
    </row>
    <row r="396" spans="1:69" s="3" customFormat="1" ht="67.5" x14ac:dyDescent="0.25">
      <c r="A396" s="35" t="s">
        <v>1646</v>
      </c>
      <c r="B396" s="36" t="s">
        <v>3008</v>
      </c>
      <c r="C396" s="316" t="s">
        <v>3009</v>
      </c>
      <c r="D396" s="316"/>
      <c r="E396" s="316"/>
      <c r="F396" s="35" t="s">
        <v>437</v>
      </c>
      <c r="G396" s="212">
        <v>228</v>
      </c>
      <c r="H396" s="39">
        <v>101.3</v>
      </c>
      <c r="I396" s="39"/>
      <c r="J396" s="39">
        <v>101.3</v>
      </c>
      <c r="K396" s="37" t="s">
        <v>42</v>
      </c>
      <c r="L396" s="39">
        <v>197705.18</v>
      </c>
      <c r="M396" s="39"/>
      <c r="N396" s="40"/>
      <c r="O396" s="39">
        <v>197705.18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6"/>
        <v>236679.77176566373</v>
      </c>
      <c r="W396" s="159">
        <v>1.2</v>
      </c>
      <c r="X396" s="158">
        <f t="shared" si="17"/>
        <v>284015.72611879645</v>
      </c>
      <c r="Y396" s="181">
        <f t="shared" si="18"/>
        <v>1245.683009292967</v>
      </c>
      <c r="Z396" s="1"/>
      <c r="BP396" s="33"/>
      <c r="BQ396" s="41" t="s">
        <v>3009</v>
      </c>
    </row>
    <row r="397" spans="1:69" s="3" customFormat="1" ht="67.5" x14ac:dyDescent="0.25">
      <c r="A397" s="35" t="s">
        <v>763</v>
      </c>
      <c r="B397" s="36" t="s">
        <v>1544</v>
      </c>
      <c r="C397" s="316" t="s">
        <v>3010</v>
      </c>
      <c r="D397" s="316"/>
      <c r="E397" s="316"/>
      <c r="F397" s="35" t="s">
        <v>437</v>
      </c>
      <c r="G397" s="212">
        <v>228</v>
      </c>
      <c r="H397" s="39">
        <v>92.59</v>
      </c>
      <c r="I397" s="39"/>
      <c r="J397" s="39">
        <v>92.59</v>
      </c>
      <c r="K397" s="37" t="s">
        <v>42</v>
      </c>
      <c r="L397" s="39">
        <v>180706.05</v>
      </c>
      <c r="M397" s="39"/>
      <c r="N397" s="40"/>
      <c r="O397" s="39">
        <v>180706.05</v>
      </c>
      <c r="P397" s="154">
        <v>1.052</v>
      </c>
      <c r="Q397" s="154">
        <v>1.0209999999999999</v>
      </c>
      <c r="R397" s="154">
        <v>1.0349999999999999</v>
      </c>
      <c r="S397" s="154">
        <v>1.0249999999999999</v>
      </c>
      <c r="T397" s="154">
        <v>1.02</v>
      </c>
      <c r="U397" s="154">
        <v>1.03</v>
      </c>
      <c r="V397" s="172">
        <f t="shared" si="16"/>
        <v>216329.5198976305</v>
      </c>
      <c r="W397" s="159">
        <v>1.2</v>
      </c>
      <c r="X397" s="158">
        <f t="shared" si="17"/>
        <v>259595.42387715657</v>
      </c>
      <c r="Y397" s="181">
        <f t="shared" si="18"/>
        <v>1138.5764205138446</v>
      </c>
      <c r="Z397" s="1"/>
      <c r="BP397" s="33"/>
      <c r="BQ397" s="41" t="s">
        <v>3010</v>
      </c>
    </row>
    <row r="398" spans="1:69" s="3" customFormat="1" ht="67.5" x14ac:dyDescent="0.25">
      <c r="A398" s="35" t="s">
        <v>771</v>
      </c>
      <c r="B398" s="36" t="s">
        <v>1567</v>
      </c>
      <c r="C398" s="316" t="s">
        <v>3011</v>
      </c>
      <c r="D398" s="316"/>
      <c r="E398" s="316"/>
      <c r="F398" s="35" t="s">
        <v>437</v>
      </c>
      <c r="G398" s="212">
        <v>228</v>
      </c>
      <c r="H398" s="39">
        <v>40.64</v>
      </c>
      <c r="I398" s="39"/>
      <c r="J398" s="39">
        <v>40.64</v>
      </c>
      <c r="K398" s="37" t="s">
        <v>42</v>
      </c>
      <c r="L398" s="39">
        <v>79316.28</v>
      </c>
      <c r="M398" s="39"/>
      <c r="N398" s="40"/>
      <c r="O398" s="39">
        <v>79316.28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6"/>
        <v>94952.287277963478</v>
      </c>
      <c r="W398" s="159">
        <v>1.2</v>
      </c>
      <c r="X398" s="158">
        <f t="shared" si="17"/>
        <v>113942.74473355617</v>
      </c>
      <c r="Y398" s="181">
        <f t="shared" si="18"/>
        <v>499.7488804103341</v>
      </c>
      <c r="Z398" s="1"/>
      <c r="BP398" s="33"/>
      <c r="BQ398" s="41" t="s">
        <v>3011</v>
      </c>
    </row>
    <row r="399" spans="1:69" s="3" customFormat="1" ht="67.5" x14ac:dyDescent="0.25">
      <c r="A399" s="35" t="s">
        <v>774</v>
      </c>
      <c r="B399" s="36" t="s">
        <v>1544</v>
      </c>
      <c r="C399" s="316" t="s">
        <v>1588</v>
      </c>
      <c r="D399" s="316"/>
      <c r="E399" s="316"/>
      <c r="F399" s="35" t="s">
        <v>437</v>
      </c>
      <c r="G399" s="212">
        <v>228</v>
      </c>
      <c r="H399" s="39">
        <v>85.17</v>
      </c>
      <c r="I399" s="39"/>
      <c r="J399" s="39">
        <v>85.17</v>
      </c>
      <c r="K399" s="37" t="s">
        <v>42</v>
      </c>
      <c r="L399" s="39">
        <v>166224.59</v>
      </c>
      <c r="M399" s="39"/>
      <c r="N399" s="40"/>
      <c r="O399" s="39">
        <v>166224.59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6"/>
        <v>198993.25866444691</v>
      </c>
      <c r="W399" s="159">
        <v>1.2</v>
      </c>
      <c r="X399" s="158">
        <f t="shared" si="17"/>
        <v>238791.91039733629</v>
      </c>
      <c r="Y399" s="181">
        <f t="shared" si="18"/>
        <v>1047.3329403391942</v>
      </c>
      <c r="Z399" s="1"/>
      <c r="BP399" s="33"/>
      <c r="BQ399" s="41" t="s">
        <v>1588</v>
      </c>
    </row>
    <row r="400" spans="1:69" s="3" customFormat="1" ht="67.5" x14ac:dyDescent="0.25">
      <c r="A400" s="35" t="s">
        <v>779</v>
      </c>
      <c r="B400" s="36" t="s">
        <v>1523</v>
      </c>
      <c r="C400" s="316" t="s">
        <v>1524</v>
      </c>
      <c r="D400" s="316"/>
      <c r="E400" s="316"/>
      <c r="F400" s="35" t="s">
        <v>238</v>
      </c>
      <c r="G400" s="212">
        <v>12</v>
      </c>
      <c r="H400" s="39" t="s">
        <v>1525</v>
      </c>
      <c r="I400" s="39" t="s">
        <v>1526</v>
      </c>
      <c r="J400" s="39">
        <v>603.04999999999995</v>
      </c>
      <c r="K400" s="37" t="s">
        <v>42</v>
      </c>
      <c r="L400" s="39">
        <v>243370.46</v>
      </c>
      <c r="M400" s="39">
        <v>153889.99</v>
      </c>
      <c r="N400" s="40" t="s">
        <v>3072</v>
      </c>
      <c r="O400" s="39">
        <v>61945.3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6"/>
        <v>74156.880795715973</v>
      </c>
      <c r="W400" s="159">
        <v>1.2</v>
      </c>
      <c r="X400" s="158">
        <f t="shared" si="17"/>
        <v>88988.256954859171</v>
      </c>
      <c r="Y400" s="181">
        <f t="shared" si="18"/>
        <v>7415.6880795715979</v>
      </c>
      <c r="Z400" s="1"/>
      <c r="BP400" s="33"/>
      <c r="BQ400" s="41" t="s">
        <v>1524</v>
      </c>
    </row>
    <row r="401" spans="1:69" s="3" customFormat="1" ht="18.75" x14ac:dyDescent="0.25">
      <c r="A401" s="42"/>
      <c r="B401" s="43"/>
      <c r="C401" s="44" t="s">
        <v>3073</v>
      </c>
      <c r="D401" s="45"/>
      <c r="E401" s="45"/>
      <c r="F401" s="45"/>
      <c r="G401" s="206"/>
      <c r="H401" s="45"/>
      <c r="I401" s="45"/>
      <c r="J401" s="45"/>
      <c r="K401" s="45"/>
      <c r="L401" s="45"/>
      <c r="M401" s="45"/>
      <c r="N401" s="45"/>
      <c r="O401" s="46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41"/>
    </row>
    <row r="402" spans="1:69" s="3" customFormat="1" ht="18.75" x14ac:dyDescent="0.25">
      <c r="A402" s="47"/>
      <c r="B402" s="48"/>
      <c r="C402" s="48"/>
      <c r="D402" s="48"/>
      <c r="E402" s="49" t="s">
        <v>3074</v>
      </c>
      <c r="F402" s="49"/>
      <c r="G402" s="213"/>
      <c r="H402" s="51"/>
      <c r="I402" s="17"/>
      <c r="J402" s="17"/>
      <c r="K402" s="17"/>
      <c r="L402" s="52">
        <v>150606.29999999999</v>
      </c>
      <c r="M402" s="53"/>
      <c r="N402" s="53"/>
      <c r="O402" s="54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</row>
    <row r="403" spans="1:69" s="3" customFormat="1" ht="18.75" x14ac:dyDescent="0.25">
      <c r="A403" s="47"/>
      <c r="B403" s="48"/>
      <c r="C403" s="48"/>
      <c r="D403" s="48"/>
      <c r="E403" s="49" t="s">
        <v>3075</v>
      </c>
      <c r="F403" s="49"/>
      <c r="G403" s="213"/>
      <c r="H403" s="51"/>
      <c r="I403" s="17"/>
      <c r="J403" s="17"/>
      <c r="K403" s="17"/>
      <c r="L403" s="52">
        <v>79184.759999999995</v>
      </c>
      <c r="M403" s="53"/>
      <c r="N403" s="53"/>
      <c r="O403" s="54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</row>
    <row r="404" spans="1:69" s="3" customFormat="1" ht="18.75" x14ac:dyDescent="0.25">
      <c r="A404" s="47"/>
      <c r="B404" s="48"/>
      <c r="C404" s="48"/>
      <c r="D404" s="48"/>
      <c r="E404" s="49" t="s">
        <v>47</v>
      </c>
      <c r="F404" s="49"/>
      <c r="G404" s="213"/>
      <c r="H404" s="51"/>
      <c r="I404" s="17"/>
      <c r="J404" s="17"/>
      <c r="K404" s="17"/>
      <c r="L404" s="52">
        <v>473161.52</v>
      </c>
      <c r="M404" s="53"/>
      <c r="N404" s="53"/>
      <c r="O404" s="54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P404" s="33"/>
      <c r="BQ404" s="41"/>
    </row>
    <row r="405" spans="1:69" s="3" customFormat="1" ht="67.5" x14ac:dyDescent="0.25">
      <c r="A405" s="35" t="s">
        <v>788</v>
      </c>
      <c r="B405" s="36" t="s">
        <v>2045</v>
      </c>
      <c r="C405" s="316" t="s">
        <v>3076</v>
      </c>
      <c r="D405" s="316"/>
      <c r="E405" s="316"/>
      <c r="F405" s="35" t="s">
        <v>265</v>
      </c>
      <c r="G405" s="216">
        <v>1153.5999999999999</v>
      </c>
      <c r="H405" s="39">
        <v>189.06</v>
      </c>
      <c r="I405" s="39"/>
      <c r="J405" s="39">
        <v>189.06</v>
      </c>
      <c r="K405" s="37" t="s">
        <v>42</v>
      </c>
      <c r="L405" s="39">
        <v>1866932.71</v>
      </c>
      <c r="M405" s="39"/>
      <c r="N405" s="40"/>
      <c r="O405" s="39">
        <v>1866932.71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6"/>
        <v>2234970.3113729851</v>
      </c>
      <c r="W405" s="159">
        <v>1.2</v>
      </c>
      <c r="X405" s="158">
        <f t="shared" si="17"/>
        <v>2681964.3736475823</v>
      </c>
      <c r="Y405" s="181">
        <f t="shared" si="18"/>
        <v>2324.865095048182</v>
      </c>
      <c r="Z405" s="1"/>
      <c r="BP405" s="33"/>
      <c r="BQ405" s="41" t="s">
        <v>3076</v>
      </c>
    </row>
    <row r="406" spans="1:69" s="3" customFormat="1" ht="18.75" x14ac:dyDescent="0.25">
      <c r="A406" s="42"/>
      <c r="B406" s="43"/>
      <c r="C406" s="44" t="s">
        <v>3077</v>
      </c>
      <c r="D406" s="45"/>
      <c r="E406" s="45"/>
      <c r="F406" s="45"/>
      <c r="G406" s="206"/>
      <c r="H406" s="45"/>
      <c r="I406" s="45"/>
      <c r="J406" s="45"/>
      <c r="K406" s="45"/>
      <c r="L406" s="45"/>
      <c r="M406" s="45"/>
      <c r="N406" s="45"/>
      <c r="O406" s="46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P406" s="33"/>
      <c r="BQ406" s="41"/>
    </row>
    <row r="407" spans="1:69" s="3" customFormat="1" ht="67.5" x14ac:dyDescent="0.25">
      <c r="A407" s="35" t="s">
        <v>792</v>
      </c>
      <c r="B407" s="36" t="s">
        <v>2045</v>
      </c>
      <c r="C407" s="316" t="s">
        <v>3078</v>
      </c>
      <c r="D407" s="316"/>
      <c r="E407" s="316"/>
      <c r="F407" s="35" t="s">
        <v>265</v>
      </c>
      <c r="G407" s="216">
        <v>82.4</v>
      </c>
      <c r="H407" s="39">
        <v>360.65</v>
      </c>
      <c r="I407" s="39"/>
      <c r="J407" s="39">
        <v>360.65</v>
      </c>
      <c r="K407" s="37" t="s">
        <v>42</v>
      </c>
      <c r="L407" s="39">
        <v>254382.31</v>
      </c>
      <c r="M407" s="39"/>
      <c r="N407" s="40"/>
      <c r="O407" s="39">
        <v>254382.31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6"/>
        <v>304529.94237188075</v>
      </c>
      <c r="W407" s="159">
        <v>1.2</v>
      </c>
      <c r="X407" s="158">
        <f t="shared" si="17"/>
        <v>365435.9308462569</v>
      </c>
      <c r="Y407" s="181">
        <f t="shared" si="18"/>
        <v>4434.9020733769039</v>
      </c>
      <c r="Z407" s="1"/>
      <c r="BP407" s="33"/>
      <c r="BQ407" s="41" t="s">
        <v>3078</v>
      </c>
    </row>
    <row r="408" spans="1:69" s="3" customFormat="1" ht="18.75" x14ac:dyDescent="0.25">
      <c r="A408" s="42"/>
      <c r="B408" s="43"/>
      <c r="C408" s="44" t="s">
        <v>3079</v>
      </c>
      <c r="D408" s="45"/>
      <c r="E408" s="45"/>
      <c r="F408" s="45"/>
      <c r="G408" s="206"/>
      <c r="H408" s="45"/>
      <c r="I408" s="45"/>
      <c r="J408" s="45"/>
      <c r="K408" s="45"/>
      <c r="L408" s="45"/>
      <c r="M408" s="45"/>
      <c r="N408" s="45"/>
      <c r="O408" s="46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41"/>
    </row>
    <row r="409" spans="1:69" s="3" customFormat="1" ht="67.5" x14ac:dyDescent="0.25">
      <c r="A409" s="35" t="s">
        <v>794</v>
      </c>
      <c r="B409" s="36" t="s">
        <v>2587</v>
      </c>
      <c r="C409" s="316" t="s">
        <v>2588</v>
      </c>
      <c r="D409" s="316"/>
      <c r="E409" s="316"/>
      <c r="F409" s="35" t="s">
        <v>238</v>
      </c>
      <c r="G409" s="216">
        <v>0.2</v>
      </c>
      <c r="H409" s="39" t="s">
        <v>2589</v>
      </c>
      <c r="I409" s="39" t="s">
        <v>2590</v>
      </c>
      <c r="J409" s="39">
        <v>603.36</v>
      </c>
      <c r="K409" s="37" t="s">
        <v>42</v>
      </c>
      <c r="L409" s="39">
        <v>4195.2700000000004</v>
      </c>
      <c r="M409" s="39">
        <v>2646.14</v>
      </c>
      <c r="N409" s="40" t="s">
        <v>3080</v>
      </c>
      <c r="O409" s="39">
        <v>1032.95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6"/>
        <v>1236.5804995364429</v>
      </c>
      <c r="W409" s="159">
        <v>1.2</v>
      </c>
      <c r="X409" s="158">
        <f t="shared" si="17"/>
        <v>1483.8965994437315</v>
      </c>
      <c r="Y409" s="181">
        <f t="shared" si="18"/>
        <v>7419.4829972186571</v>
      </c>
      <c r="Z409" s="1"/>
      <c r="BP409" s="33"/>
      <c r="BQ409" s="41" t="s">
        <v>2588</v>
      </c>
    </row>
    <row r="410" spans="1:69" s="3" customFormat="1" ht="18.75" x14ac:dyDescent="0.25">
      <c r="A410" s="42"/>
      <c r="B410" s="43"/>
      <c r="C410" s="44" t="s">
        <v>1310</v>
      </c>
      <c r="D410" s="45"/>
      <c r="E410" s="45"/>
      <c r="F410" s="45"/>
      <c r="G410" s="206"/>
      <c r="H410" s="45"/>
      <c r="I410" s="45"/>
      <c r="J410" s="45"/>
      <c r="K410" s="45"/>
      <c r="L410" s="45"/>
      <c r="M410" s="45"/>
      <c r="N410" s="45"/>
      <c r="O410" s="46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P410" s="33"/>
      <c r="BQ410" s="41"/>
    </row>
    <row r="411" spans="1:69" s="3" customFormat="1" ht="18.75" x14ac:dyDescent="0.25">
      <c r="A411" s="47"/>
      <c r="B411" s="48"/>
      <c r="C411" s="48"/>
      <c r="D411" s="48"/>
      <c r="E411" s="49" t="s">
        <v>3081</v>
      </c>
      <c r="F411" s="49"/>
      <c r="G411" s="213"/>
      <c r="H411" s="51"/>
      <c r="I411" s="17"/>
      <c r="J411" s="17"/>
      <c r="K411" s="17"/>
      <c r="L411" s="52">
        <v>2598.8200000000002</v>
      </c>
      <c r="M411" s="53"/>
      <c r="N411" s="53"/>
      <c r="O411" s="54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P411" s="33"/>
      <c r="BQ411" s="41"/>
    </row>
    <row r="412" spans="1:69" s="3" customFormat="1" ht="18.75" x14ac:dyDescent="0.25">
      <c r="A412" s="47"/>
      <c r="B412" s="48"/>
      <c r="C412" s="48"/>
      <c r="D412" s="48"/>
      <c r="E412" s="49" t="s">
        <v>3082</v>
      </c>
      <c r="F412" s="49"/>
      <c r="G412" s="213"/>
      <c r="H412" s="51"/>
      <c r="I412" s="17"/>
      <c r="J412" s="17"/>
      <c r="K412" s="17"/>
      <c r="L412" s="52">
        <v>1366.39</v>
      </c>
      <c r="M412" s="53"/>
      <c r="N412" s="53"/>
      <c r="O412" s="54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</row>
    <row r="413" spans="1:69" s="3" customFormat="1" ht="18.75" x14ac:dyDescent="0.25">
      <c r="A413" s="47"/>
      <c r="B413" s="48"/>
      <c r="C413" s="48"/>
      <c r="D413" s="48"/>
      <c r="E413" s="49" t="s">
        <v>47</v>
      </c>
      <c r="F413" s="49"/>
      <c r="G413" s="213"/>
      <c r="H413" s="51"/>
      <c r="I413" s="17"/>
      <c r="J413" s="17"/>
      <c r="K413" s="17"/>
      <c r="L413" s="52">
        <v>8160.48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</row>
    <row r="414" spans="1:69" s="3" customFormat="1" ht="67.5" x14ac:dyDescent="0.25">
      <c r="A414" s="35" t="s">
        <v>796</v>
      </c>
      <c r="B414" s="36" t="s">
        <v>2045</v>
      </c>
      <c r="C414" s="316" t="s">
        <v>2594</v>
      </c>
      <c r="D414" s="316"/>
      <c r="E414" s="316"/>
      <c r="F414" s="35" t="s">
        <v>265</v>
      </c>
      <c r="G414" s="216">
        <v>20.6</v>
      </c>
      <c r="H414" s="39">
        <v>665.2</v>
      </c>
      <c r="I414" s="39"/>
      <c r="J414" s="39">
        <v>665.2</v>
      </c>
      <c r="K414" s="37" t="s">
        <v>42</v>
      </c>
      <c r="L414" s="39">
        <v>117298.71</v>
      </c>
      <c r="M414" s="39"/>
      <c r="N414" s="40"/>
      <c r="O414" s="39">
        <v>117298.71</v>
      </c>
      <c r="P414" s="154">
        <v>1.052</v>
      </c>
      <c r="Q414" s="154">
        <v>1.0209999999999999</v>
      </c>
      <c r="R414" s="154">
        <v>1.0349999999999999</v>
      </c>
      <c r="S414" s="154">
        <v>1.0249999999999999</v>
      </c>
      <c r="T414" s="154">
        <v>1.02</v>
      </c>
      <c r="U414" s="154">
        <v>1.03</v>
      </c>
      <c r="V414" s="172">
        <f t="shared" si="16"/>
        <v>140422.37998623398</v>
      </c>
      <c r="W414" s="159">
        <v>1.2</v>
      </c>
      <c r="X414" s="158">
        <f t="shared" si="17"/>
        <v>168506.85598348078</v>
      </c>
      <c r="Y414" s="181">
        <f t="shared" si="18"/>
        <v>8179.9444652175134</v>
      </c>
      <c r="Z414" s="1"/>
      <c r="BP414" s="33"/>
      <c r="BQ414" s="41" t="s">
        <v>2594</v>
      </c>
    </row>
    <row r="415" spans="1:69" s="3" customFormat="1" ht="18.75" x14ac:dyDescent="0.25">
      <c r="A415" s="42"/>
      <c r="B415" s="43"/>
      <c r="C415" s="44" t="s">
        <v>2777</v>
      </c>
      <c r="D415" s="45"/>
      <c r="E415" s="45"/>
      <c r="F415" s="45"/>
      <c r="G415" s="206"/>
      <c r="H415" s="45"/>
      <c r="I415" s="45"/>
      <c r="J415" s="45"/>
      <c r="K415" s="45"/>
      <c r="L415" s="45"/>
      <c r="M415" s="45"/>
      <c r="N415" s="45"/>
      <c r="O415" s="46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</row>
    <row r="416" spans="1:69" s="3" customFormat="1" ht="67.5" x14ac:dyDescent="0.25">
      <c r="A416" s="35" t="s">
        <v>798</v>
      </c>
      <c r="B416" s="36" t="s">
        <v>2050</v>
      </c>
      <c r="C416" s="316" t="s">
        <v>3020</v>
      </c>
      <c r="D416" s="316"/>
      <c r="E416" s="316"/>
      <c r="F416" s="35" t="s">
        <v>437</v>
      </c>
      <c r="G416" s="212">
        <v>2000</v>
      </c>
      <c r="H416" s="39">
        <v>1.57</v>
      </c>
      <c r="I416" s="39"/>
      <c r="J416" s="39">
        <v>1.57</v>
      </c>
      <c r="K416" s="37" t="s">
        <v>42</v>
      </c>
      <c r="L416" s="39">
        <v>26878.400000000001</v>
      </c>
      <c r="M416" s="39"/>
      <c r="N416" s="40"/>
      <c r="O416" s="39">
        <v>26878.400000000001</v>
      </c>
      <c r="P416" s="154">
        <v>1.052</v>
      </c>
      <c r="Q416" s="154">
        <v>1.0209999999999999</v>
      </c>
      <c r="R416" s="154">
        <v>1.0349999999999999</v>
      </c>
      <c r="S416" s="154">
        <v>1.0249999999999999</v>
      </c>
      <c r="T416" s="154">
        <v>1.02</v>
      </c>
      <c r="U416" s="154">
        <v>1.03</v>
      </c>
      <c r="V416" s="172">
        <f t="shared" ref="V416:V433" si="19">O416*P416*Q416*R416*S416*T416*U416</f>
        <v>32177.070815373765</v>
      </c>
      <c r="W416" s="159">
        <v>1.2</v>
      </c>
      <c r="X416" s="158">
        <f t="shared" ref="X416:X433" si="20">V416*W416</f>
        <v>38612.48497844852</v>
      </c>
      <c r="Y416" s="181">
        <f t="shared" ref="Y416:Y433" si="21">X416/G416</f>
        <v>19.30624248922426</v>
      </c>
      <c r="Z416" s="1"/>
      <c r="BP416" s="33"/>
      <c r="BQ416" s="41" t="s">
        <v>3020</v>
      </c>
    </row>
    <row r="417" spans="1:69" s="3" customFormat="1" ht="18.75" x14ac:dyDescent="0.25">
      <c r="A417" s="42"/>
      <c r="B417" s="43"/>
      <c r="C417" s="44" t="s">
        <v>3083</v>
      </c>
      <c r="D417" s="45"/>
      <c r="E417" s="45"/>
      <c r="F417" s="45"/>
      <c r="G417" s="206"/>
      <c r="H417" s="45"/>
      <c r="I417" s="45"/>
      <c r="J417" s="45"/>
      <c r="K417" s="45"/>
      <c r="L417" s="45"/>
      <c r="M417" s="45"/>
      <c r="N417" s="45"/>
      <c r="O417" s="46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P417" s="33"/>
      <c r="BQ417" s="41"/>
    </row>
    <row r="418" spans="1:69" s="3" customFormat="1" ht="67.5" x14ac:dyDescent="0.25">
      <c r="A418" s="35" t="s">
        <v>800</v>
      </c>
      <c r="B418" s="36" t="s">
        <v>1537</v>
      </c>
      <c r="C418" s="316" t="s">
        <v>2542</v>
      </c>
      <c r="D418" s="316"/>
      <c r="E418" s="316"/>
      <c r="F418" s="35" t="s">
        <v>437</v>
      </c>
      <c r="G418" s="212">
        <v>570</v>
      </c>
      <c r="H418" s="39">
        <v>2.96</v>
      </c>
      <c r="I418" s="39"/>
      <c r="J418" s="39">
        <v>2.96</v>
      </c>
      <c r="K418" s="37" t="s">
        <v>42</v>
      </c>
      <c r="L418" s="39">
        <v>14442.43</v>
      </c>
      <c r="M418" s="39"/>
      <c r="N418" s="40"/>
      <c r="O418" s="39">
        <v>14442.43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si="19"/>
        <v>17289.537057863512</v>
      </c>
      <c r="W418" s="159">
        <v>1.2</v>
      </c>
      <c r="X418" s="158">
        <f t="shared" si="20"/>
        <v>20747.444469436214</v>
      </c>
      <c r="Y418" s="181">
        <f t="shared" si="21"/>
        <v>36.399025384975815</v>
      </c>
      <c r="Z418" s="1"/>
      <c r="BP418" s="33"/>
      <c r="BQ418" s="41" t="s">
        <v>2542</v>
      </c>
    </row>
    <row r="419" spans="1:69" s="3" customFormat="1" ht="67.5" x14ac:dyDescent="0.25">
      <c r="A419" s="35" t="s">
        <v>802</v>
      </c>
      <c r="B419" s="36" t="s">
        <v>1677</v>
      </c>
      <c r="C419" s="316" t="s">
        <v>3084</v>
      </c>
      <c r="D419" s="316"/>
      <c r="E419" s="316"/>
      <c r="F419" s="35" t="s">
        <v>437</v>
      </c>
      <c r="G419" s="212">
        <v>160</v>
      </c>
      <c r="H419" s="39">
        <v>4.17</v>
      </c>
      <c r="I419" s="39"/>
      <c r="J419" s="39">
        <v>4.17</v>
      </c>
      <c r="K419" s="37" t="s">
        <v>42</v>
      </c>
      <c r="L419" s="39">
        <v>5711.23</v>
      </c>
      <c r="M419" s="39"/>
      <c r="N419" s="40"/>
      <c r="O419" s="39">
        <v>5711.23</v>
      </c>
      <c r="P419" s="154">
        <v>1.052</v>
      </c>
      <c r="Q419" s="154">
        <v>1.0209999999999999</v>
      </c>
      <c r="R419" s="154">
        <v>1.0349999999999999</v>
      </c>
      <c r="S419" s="154">
        <v>1.0249999999999999</v>
      </c>
      <c r="T419" s="154">
        <v>1.02</v>
      </c>
      <c r="U419" s="154">
        <v>1.03</v>
      </c>
      <c r="V419" s="172">
        <f t="shared" si="19"/>
        <v>6837.1127802580158</v>
      </c>
      <c r="W419" s="159">
        <v>1.2</v>
      </c>
      <c r="X419" s="158">
        <f t="shared" si="20"/>
        <v>8204.5353363096183</v>
      </c>
      <c r="Y419" s="181">
        <f t="shared" si="21"/>
        <v>51.278345851935114</v>
      </c>
      <c r="Z419" s="1"/>
      <c r="BP419" s="33"/>
      <c r="BQ419" s="41" t="s">
        <v>3084</v>
      </c>
    </row>
    <row r="420" spans="1:69" s="3" customFormat="1" ht="67.5" x14ac:dyDescent="0.25">
      <c r="A420" s="35" t="s">
        <v>807</v>
      </c>
      <c r="B420" s="36" t="s">
        <v>1677</v>
      </c>
      <c r="C420" s="316" t="s">
        <v>3085</v>
      </c>
      <c r="D420" s="316"/>
      <c r="E420" s="316"/>
      <c r="F420" s="35" t="s">
        <v>437</v>
      </c>
      <c r="G420" s="212">
        <v>40</v>
      </c>
      <c r="H420" s="39">
        <v>5.53</v>
      </c>
      <c r="I420" s="39"/>
      <c r="J420" s="39">
        <v>5.53</v>
      </c>
      <c r="K420" s="37" t="s">
        <v>42</v>
      </c>
      <c r="L420" s="39">
        <v>1893.47</v>
      </c>
      <c r="M420" s="39"/>
      <c r="N420" s="40"/>
      <c r="O420" s="39">
        <v>1893.47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19"/>
        <v>2266.7390275011076</v>
      </c>
      <c r="W420" s="159">
        <v>1.2</v>
      </c>
      <c r="X420" s="158">
        <f t="shared" si="20"/>
        <v>2720.0868330013291</v>
      </c>
      <c r="Y420" s="181">
        <f t="shared" si="21"/>
        <v>68.002170825033232</v>
      </c>
      <c r="Z420" s="1"/>
      <c r="BP420" s="33"/>
      <c r="BQ420" s="41" t="s">
        <v>3085</v>
      </c>
    </row>
    <row r="421" spans="1:69" s="3" customFormat="1" ht="67.5" x14ac:dyDescent="0.25">
      <c r="A421" s="35" t="s">
        <v>809</v>
      </c>
      <c r="B421" s="36" t="s">
        <v>1507</v>
      </c>
      <c r="C421" s="316" t="s">
        <v>1550</v>
      </c>
      <c r="D421" s="316"/>
      <c r="E421" s="316"/>
      <c r="F421" s="35" t="s">
        <v>437</v>
      </c>
      <c r="G421" s="212">
        <v>1540</v>
      </c>
      <c r="H421" s="39">
        <v>1.67</v>
      </c>
      <c r="I421" s="39"/>
      <c r="J421" s="39">
        <v>1.67</v>
      </c>
      <c r="K421" s="37" t="s">
        <v>42</v>
      </c>
      <c r="L421" s="39">
        <v>22014.61</v>
      </c>
      <c r="M421" s="39"/>
      <c r="N421" s="40"/>
      <c r="O421" s="39">
        <v>22014.61</v>
      </c>
      <c r="P421" s="154">
        <v>1.052</v>
      </c>
      <c r="Q421" s="154">
        <v>1.0209999999999999</v>
      </c>
      <c r="R421" s="154">
        <v>1.0349999999999999</v>
      </c>
      <c r="S421" s="154">
        <v>1.0249999999999999</v>
      </c>
      <c r="T421" s="154">
        <v>1.02</v>
      </c>
      <c r="U421" s="154">
        <v>1.03</v>
      </c>
      <c r="V421" s="172">
        <f t="shared" si="19"/>
        <v>26354.4580385304</v>
      </c>
      <c r="W421" s="159">
        <v>1.2</v>
      </c>
      <c r="X421" s="158">
        <f t="shared" si="20"/>
        <v>31625.349646236478</v>
      </c>
      <c r="Y421" s="181">
        <f t="shared" si="21"/>
        <v>20.535941328724984</v>
      </c>
      <c r="Z421" s="1"/>
      <c r="BP421" s="33"/>
      <c r="BQ421" s="41" t="s">
        <v>1550</v>
      </c>
    </row>
    <row r="422" spans="1:69" s="3" customFormat="1" ht="67.5" x14ac:dyDescent="0.25">
      <c r="A422" s="35" t="s">
        <v>811</v>
      </c>
      <c r="B422" s="36" t="s">
        <v>1509</v>
      </c>
      <c r="C422" s="316" t="s">
        <v>3021</v>
      </c>
      <c r="D422" s="316"/>
      <c r="E422" s="316"/>
      <c r="F422" s="35" t="s">
        <v>437</v>
      </c>
      <c r="G422" s="212">
        <v>1120</v>
      </c>
      <c r="H422" s="39">
        <v>76.05</v>
      </c>
      <c r="I422" s="39"/>
      <c r="J422" s="39">
        <v>76.05</v>
      </c>
      <c r="K422" s="37" t="s">
        <v>42</v>
      </c>
      <c r="L422" s="39">
        <v>729106.56</v>
      </c>
      <c r="M422" s="39"/>
      <c r="N422" s="40"/>
      <c r="O422" s="39">
        <v>729106.56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19"/>
        <v>872838.91202875029</v>
      </c>
      <c r="W422" s="159">
        <v>1.2</v>
      </c>
      <c r="X422" s="158">
        <f t="shared" si="20"/>
        <v>1047406.6944345003</v>
      </c>
      <c r="Y422" s="181">
        <f t="shared" si="21"/>
        <v>935.18454860223244</v>
      </c>
      <c r="Z422" s="1"/>
      <c r="BP422" s="33"/>
      <c r="BQ422" s="41" t="s">
        <v>3021</v>
      </c>
    </row>
    <row r="423" spans="1:69" s="3" customFormat="1" ht="67.5" x14ac:dyDescent="0.25">
      <c r="A423" s="35" t="s">
        <v>820</v>
      </c>
      <c r="B423" s="36" t="s">
        <v>1503</v>
      </c>
      <c r="C423" s="316" t="s">
        <v>3022</v>
      </c>
      <c r="D423" s="316"/>
      <c r="E423" s="316"/>
      <c r="F423" s="35" t="s">
        <v>437</v>
      </c>
      <c r="G423" s="212">
        <v>1120</v>
      </c>
      <c r="H423" s="39">
        <v>213.89</v>
      </c>
      <c r="I423" s="39"/>
      <c r="J423" s="39">
        <v>213.89</v>
      </c>
      <c r="K423" s="37" t="s">
        <v>42</v>
      </c>
      <c r="L423" s="39">
        <v>2050606.21</v>
      </c>
      <c r="M423" s="39"/>
      <c r="N423" s="40"/>
      <c r="O423" s="39">
        <v>2050606.21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19"/>
        <v>2454852.2692427821</v>
      </c>
      <c r="W423" s="159">
        <v>1.2</v>
      </c>
      <c r="X423" s="158">
        <f t="shared" si="20"/>
        <v>2945822.7230913383</v>
      </c>
      <c r="Y423" s="181">
        <f t="shared" si="21"/>
        <v>2630.1988599029805</v>
      </c>
      <c r="Z423" s="1"/>
      <c r="BP423" s="33"/>
      <c r="BQ423" s="41" t="s">
        <v>3022</v>
      </c>
    </row>
    <row r="424" spans="1:69" s="3" customFormat="1" ht="67.5" x14ac:dyDescent="0.25">
      <c r="A424" s="35" t="s">
        <v>1658</v>
      </c>
      <c r="B424" s="36" t="s">
        <v>2601</v>
      </c>
      <c r="C424" s="316" t="s">
        <v>2602</v>
      </c>
      <c r="D424" s="316"/>
      <c r="E424" s="316"/>
      <c r="F424" s="35" t="s">
        <v>437</v>
      </c>
      <c r="G424" s="212">
        <v>1120</v>
      </c>
      <c r="H424" s="39">
        <v>24.63</v>
      </c>
      <c r="I424" s="39"/>
      <c r="J424" s="39">
        <v>24.63</v>
      </c>
      <c r="K424" s="37" t="s">
        <v>42</v>
      </c>
      <c r="L424" s="39">
        <v>236132.74</v>
      </c>
      <c r="M424" s="39"/>
      <c r="N424" s="40"/>
      <c r="O424" s="39">
        <v>236132.74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19"/>
        <v>282682.74513394549</v>
      </c>
      <c r="W424" s="159">
        <v>1.2</v>
      </c>
      <c r="X424" s="158">
        <f t="shared" si="20"/>
        <v>339219.29416073457</v>
      </c>
      <c r="Y424" s="181">
        <f t="shared" si="21"/>
        <v>302.87436978637015</v>
      </c>
      <c r="Z424" s="1"/>
      <c r="BP424" s="33"/>
      <c r="BQ424" s="41" t="s">
        <v>2602</v>
      </c>
    </row>
    <row r="425" spans="1:69" s="3" customFormat="1" ht="67.5" x14ac:dyDescent="0.25">
      <c r="A425" s="35" t="s">
        <v>825</v>
      </c>
      <c r="B425" s="36" t="s">
        <v>2601</v>
      </c>
      <c r="C425" s="316" t="s">
        <v>2603</v>
      </c>
      <c r="D425" s="316"/>
      <c r="E425" s="316"/>
      <c r="F425" s="35" t="s">
        <v>437</v>
      </c>
      <c r="G425" s="212">
        <v>2240</v>
      </c>
      <c r="H425" s="39">
        <v>6.21</v>
      </c>
      <c r="I425" s="39"/>
      <c r="J425" s="39">
        <v>6.21</v>
      </c>
      <c r="K425" s="37" t="s">
        <v>42</v>
      </c>
      <c r="L425" s="39">
        <v>119073.02</v>
      </c>
      <c r="M425" s="39"/>
      <c r="N425" s="40"/>
      <c r="O425" s="39">
        <v>119073.02</v>
      </c>
      <c r="P425" s="154">
        <v>1.052</v>
      </c>
      <c r="Q425" s="154">
        <v>1.0209999999999999</v>
      </c>
      <c r="R425" s="154">
        <v>1.0349999999999999</v>
      </c>
      <c r="S425" s="154">
        <v>1.0249999999999999</v>
      </c>
      <c r="T425" s="154">
        <v>1.02</v>
      </c>
      <c r="U425" s="154">
        <v>1.03</v>
      </c>
      <c r="V425" s="172">
        <f t="shared" si="19"/>
        <v>142546.46841852253</v>
      </c>
      <c r="W425" s="159">
        <v>1.2</v>
      </c>
      <c r="X425" s="158">
        <f t="shared" si="20"/>
        <v>171055.76210222705</v>
      </c>
      <c r="Y425" s="181">
        <f t="shared" si="21"/>
        <v>76.364179509922792</v>
      </c>
      <c r="Z425" s="1"/>
      <c r="BP425" s="33"/>
      <c r="BQ425" s="41" t="s">
        <v>2603</v>
      </c>
    </row>
    <row r="426" spans="1:69" s="3" customFormat="1" ht="67.5" x14ac:dyDescent="0.25">
      <c r="A426" s="35" t="s">
        <v>827</v>
      </c>
      <c r="B426" s="36" t="s">
        <v>2601</v>
      </c>
      <c r="C426" s="316" t="s">
        <v>2604</v>
      </c>
      <c r="D426" s="316"/>
      <c r="E426" s="316"/>
      <c r="F426" s="35" t="s">
        <v>437</v>
      </c>
      <c r="G426" s="212">
        <v>2240</v>
      </c>
      <c r="H426" s="39">
        <v>3.64</v>
      </c>
      <c r="I426" s="39"/>
      <c r="J426" s="39">
        <v>3.64</v>
      </c>
      <c r="K426" s="37" t="s">
        <v>42</v>
      </c>
      <c r="L426" s="39">
        <v>69794.820000000007</v>
      </c>
      <c r="M426" s="39"/>
      <c r="N426" s="40"/>
      <c r="O426" s="39">
        <v>69794.820000000007</v>
      </c>
      <c r="P426" s="154">
        <v>1.052</v>
      </c>
      <c r="Q426" s="154">
        <v>1.0209999999999999</v>
      </c>
      <c r="R426" s="154">
        <v>1.0349999999999999</v>
      </c>
      <c r="S426" s="154">
        <v>1.0249999999999999</v>
      </c>
      <c r="T426" s="154">
        <v>1.02</v>
      </c>
      <c r="U426" s="154">
        <v>1.03</v>
      </c>
      <c r="V426" s="172">
        <f t="shared" si="19"/>
        <v>83553.815170778951</v>
      </c>
      <c r="W426" s="159">
        <v>1.2</v>
      </c>
      <c r="X426" s="158">
        <f t="shared" si="20"/>
        <v>100264.57820493473</v>
      </c>
      <c r="Y426" s="181">
        <f t="shared" si="21"/>
        <v>44.76097241291729</v>
      </c>
      <c r="Z426" s="1"/>
      <c r="BP426" s="33"/>
      <c r="BQ426" s="41" t="s">
        <v>2604</v>
      </c>
    </row>
    <row r="427" spans="1:69" s="3" customFormat="1" ht="67.5" x14ac:dyDescent="0.25">
      <c r="A427" s="35" t="s">
        <v>832</v>
      </c>
      <c r="B427" s="36" t="s">
        <v>1544</v>
      </c>
      <c r="C427" s="316" t="s">
        <v>1650</v>
      </c>
      <c r="D427" s="316"/>
      <c r="E427" s="316"/>
      <c r="F427" s="35" t="s">
        <v>437</v>
      </c>
      <c r="G427" s="212">
        <v>2240</v>
      </c>
      <c r="H427" s="39">
        <v>1.17</v>
      </c>
      <c r="I427" s="39"/>
      <c r="J427" s="39">
        <v>1.17</v>
      </c>
      <c r="K427" s="37" t="s">
        <v>42</v>
      </c>
      <c r="L427" s="39">
        <v>22434.05</v>
      </c>
      <c r="M427" s="39"/>
      <c r="N427" s="40"/>
      <c r="O427" s="39">
        <v>22434.05</v>
      </c>
      <c r="P427" s="154">
        <v>1.052</v>
      </c>
      <c r="Q427" s="154">
        <v>1.0209999999999999</v>
      </c>
      <c r="R427" s="154">
        <v>1.0349999999999999</v>
      </c>
      <c r="S427" s="154">
        <v>1.0249999999999999</v>
      </c>
      <c r="T427" s="154">
        <v>1.02</v>
      </c>
      <c r="U427" s="154">
        <v>1.03</v>
      </c>
      <c r="V427" s="172">
        <f t="shared" si="19"/>
        <v>26856.584302846735</v>
      </c>
      <c r="W427" s="159">
        <v>1.2</v>
      </c>
      <c r="X427" s="158">
        <f t="shared" si="20"/>
        <v>32227.901163416082</v>
      </c>
      <c r="Y427" s="181">
        <f t="shared" si="21"/>
        <v>14.387455876525037</v>
      </c>
      <c r="Z427" s="1"/>
      <c r="BP427" s="33"/>
      <c r="BQ427" s="41" t="s">
        <v>1650</v>
      </c>
    </row>
    <row r="428" spans="1:69" s="3" customFormat="1" ht="67.5" x14ac:dyDescent="0.25">
      <c r="A428" s="35" t="s">
        <v>835</v>
      </c>
      <c r="B428" s="36" t="s">
        <v>870</v>
      </c>
      <c r="C428" s="316" t="s">
        <v>871</v>
      </c>
      <c r="D428" s="316"/>
      <c r="E428" s="316"/>
      <c r="F428" s="35" t="s">
        <v>238</v>
      </c>
      <c r="G428" s="216">
        <v>0.8</v>
      </c>
      <c r="H428" s="39" t="s">
        <v>872</v>
      </c>
      <c r="I428" s="39" t="s">
        <v>873</v>
      </c>
      <c r="J428" s="39">
        <v>348.62</v>
      </c>
      <c r="K428" s="37" t="s">
        <v>42</v>
      </c>
      <c r="L428" s="39">
        <v>13720.85</v>
      </c>
      <c r="M428" s="39">
        <v>9786.33</v>
      </c>
      <c r="N428" s="40" t="s">
        <v>3086</v>
      </c>
      <c r="O428" s="39">
        <v>2387.35</v>
      </c>
      <c r="P428" s="154">
        <v>1.052</v>
      </c>
      <c r="Q428" s="154">
        <v>1.0209999999999999</v>
      </c>
      <c r="R428" s="154">
        <v>1.0349999999999999</v>
      </c>
      <c r="S428" s="154">
        <v>1.0249999999999999</v>
      </c>
      <c r="T428" s="154">
        <v>1.02</v>
      </c>
      <c r="U428" s="154">
        <v>1.03</v>
      </c>
      <c r="V428" s="172">
        <f t="shared" si="19"/>
        <v>2857.980014103613</v>
      </c>
      <c r="W428" s="159">
        <v>1.2</v>
      </c>
      <c r="X428" s="158">
        <f t="shared" si="20"/>
        <v>3429.5760169243354</v>
      </c>
      <c r="Y428" s="181">
        <f t="shared" si="21"/>
        <v>4286.9700211554191</v>
      </c>
      <c r="Z428" s="1"/>
      <c r="BP428" s="33"/>
      <c r="BQ428" s="41" t="s">
        <v>871</v>
      </c>
    </row>
    <row r="429" spans="1:69" s="3" customFormat="1" ht="18.75" x14ac:dyDescent="0.25">
      <c r="A429" s="42"/>
      <c r="B429" s="43"/>
      <c r="C429" s="44" t="s">
        <v>3087</v>
      </c>
      <c r="D429" s="45"/>
      <c r="E429" s="45"/>
      <c r="F429" s="45"/>
      <c r="G429" s="206"/>
      <c r="H429" s="45"/>
      <c r="I429" s="45"/>
      <c r="J429" s="45"/>
      <c r="K429" s="45"/>
      <c r="L429" s="45"/>
      <c r="M429" s="45"/>
      <c r="N429" s="45"/>
      <c r="O429" s="46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P429" s="33"/>
      <c r="BQ429" s="41"/>
    </row>
    <row r="430" spans="1:69" s="3" customFormat="1" ht="18.75" x14ac:dyDescent="0.25">
      <c r="A430" s="47"/>
      <c r="B430" s="48"/>
      <c r="C430" s="48"/>
      <c r="D430" s="48"/>
      <c r="E430" s="49" t="s">
        <v>3088</v>
      </c>
      <c r="F430" s="49"/>
      <c r="G430" s="213"/>
      <c r="H430" s="51"/>
      <c r="I430" s="17"/>
      <c r="J430" s="17"/>
      <c r="K430" s="17"/>
      <c r="L430" s="52">
        <v>9680.1200000000008</v>
      </c>
      <c r="M430" s="53"/>
      <c r="N430" s="53"/>
      <c r="O430" s="54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P430" s="33"/>
      <c r="BQ430" s="41"/>
    </row>
    <row r="431" spans="1:69" s="3" customFormat="1" ht="18.75" x14ac:dyDescent="0.25">
      <c r="A431" s="47"/>
      <c r="B431" s="48"/>
      <c r="C431" s="48"/>
      <c r="D431" s="48"/>
      <c r="E431" s="49" t="s">
        <v>3089</v>
      </c>
      <c r="F431" s="49"/>
      <c r="G431" s="213"/>
      <c r="H431" s="51"/>
      <c r="I431" s="17"/>
      <c r="J431" s="17"/>
      <c r="K431" s="17"/>
      <c r="L431" s="52">
        <v>5089.55</v>
      </c>
      <c r="M431" s="53"/>
      <c r="N431" s="53"/>
      <c r="O431" s="54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P431" s="33"/>
      <c r="BQ431" s="41"/>
    </row>
    <row r="432" spans="1:69" s="3" customFormat="1" ht="18.75" x14ac:dyDescent="0.25">
      <c r="A432" s="47"/>
      <c r="B432" s="48"/>
      <c r="C432" s="48"/>
      <c r="D432" s="48"/>
      <c r="E432" s="49" t="s">
        <v>47</v>
      </c>
      <c r="F432" s="49"/>
      <c r="G432" s="213"/>
      <c r="H432" s="51"/>
      <c r="I432" s="17"/>
      <c r="J432" s="17"/>
      <c r="K432" s="17"/>
      <c r="L432" s="52">
        <v>28490.52</v>
      </c>
      <c r="M432" s="53"/>
      <c r="N432" s="53"/>
      <c r="O432" s="54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</row>
    <row r="433" spans="1:71" s="3" customFormat="1" ht="68.25" thickBot="1" x14ac:dyDescent="0.3">
      <c r="A433" s="35" t="s">
        <v>837</v>
      </c>
      <c r="B433" s="36" t="s">
        <v>1521</v>
      </c>
      <c r="C433" s="316" t="s">
        <v>2546</v>
      </c>
      <c r="D433" s="316"/>
      <c r="E433" s="316"/>
      <c r="F433" s="35" t="s">
        <v>265</v>
      </c>
      <c r="G433" s="216">
        <v>82.4</v>
      </c>
      <c r="H433" s="39">
        <v>139.63999999999999</v>
      </c>
      <c r="I433" s="39"/>
      <c r="J433" s="39">
        <v>139.63999999999999</v>
      </c>
      <c r="K433" s="37" t="s">
        <v>42</v>
      </c>
      <c r="L433" s="39">
        <v>98494.24</v>
      </c>
      <c r="M433" s="39"/>
      <c r="N433" s="40"/>
      <c r="O433" s="39">
        <v>98494.24</v>
      </c>
      <c r="P433" s="220">
        <v>1.052</v>
      </c>
      <c r="Q433" s="194">
        <v>1.0209999999999999</v>
      </c>
      <c r="R433" s="194">
        <v>1.0349999999999999</v>
      </c>
      <c r="S433" s="194">
        <v>1.0249999999999999</v>
      </c>
      <c r="T433" s="194">
        <v>1.02</v>
      </c>
      <c r="U433" s="194">
        <v>1.03</v>
      </c>
      <c r="V433" s="195">
        <f t="shared" si="19"/>
        <v>117910.89258982749</v>
      </c>
      <c r="W433" s="196">
        <v>1.2</v>
      </c>
      <c r="X433" s="197">
        <f t="shared" si="20"/>
        <v>141493.07110779299</v>
      </c>
      <c r="Y433" s="198">
        <f t="shared" si="21"/>
        <v>1717.1489212110798</v>
      </c>
      <c r="Z433" s="1"/>
      <c r="BP433" s="33"/>
      <c r="BQ433" s="41" t="s">
        <v>2546</v>
      </c>
    </row>
    <row r="434" spans="1:71" s="3" customFormat="1" ht="19.5" thickTop="1" x14ac:dyDescent="0.25">
      <c r="A434" s="42"/>
      <c r="B434" s="43"/>
      <c r="C434" s="44" t="s">
        <v>3079</v>
      </c>
      <c r="D434" s="45"/>
      <c r="E434" s="45"/>
      <c r="F434" s="45"/>
      <c r="G434" s="206"/>
      <c r="H434" s="45"/>
      <c r="I434" s="45"/>
      <c r="J434" s="45"/>
      <c r="K434" s="45"/>
      <c r="L434" s="45"/>
      <c r="M434" s="45"/>
      <c r="N434" s="45"/>
      <c r="O434" s="46"/>
      <c r="P434" s="154"/>
      <c r="Q434" s="154"/>
      <c r="R434" s="154"/>
      <c r="S434" s="154"/>
      <c r="T434" s="154"/>
      <c r="U434" s="154"/>
      <c r="V434" s="172">
        <f>SUM(V30:V433)</f>
        <v>73590819.330381364</v>
      </c>
      <c r="W434" s="159"/>
      <c r="X434" s="158">
        <f>SUM(X30:X433)</f>
        <v>88308983.196457714</v>
      </c>
      <c r="Y434" s="181"/>
      <c r="Z434" s="1"/>
      <c r="BP434" s="33"/>
      <c r="BQ434" s="41"/>
    </row>
    <row r="435" spans="1:71" s="3" customFormat="1" ht="22.5" x14ac:dyDescent="0.25">
      <c r="A435" s="317" t="s">
        <v>938</v>
      </c>
      <c r="B435" s="318"/>
      <c r="C435" s="318"/>
      <c r="D435" s="318"/>
      <c r="E435" s="318"/>
      <c r="F435" s="318"/>
      <c r="G435" s="318"/>
      <c r="H435" s="318"/>
      <c r="I435" s="318"/>
      <c r="J435" s="318"/>
      <c r="K435" s="319"/>
      <c r="L435" s="39">
        <v>63580147.969999999</v>
      </c>
      <c r="M435" s="39">
        <v>1682843.48</v>
      </c>
      <c r="N435" s="39" t="s">
        <v>3090</v>
      </c>
      <c r="O435" s="39">
        <v>60130766.890000001</v>
      </c>
      <c r="P435" s="154"/>
      <c r="Q435" s="154"/>
      <c r="R435" s="154"/>
      <c r="S435" s="154"/>
      <c r="T435" s="154"/>
      <c r="U435" s="154"/>
      <c r="V435" s="172">
        <f>L498+L499</f>
        <v>73590819.330381438</v>
      </c>
      <c r="W435" s="159"/>
      <c r="X435" s="158">
        <f>V435*1.2</f>
        <v>88308983.196457729</v>
      </c>
      <c r="Y435" s="181"/>
      <c r="Z435" s="1"/>
      <c r="BR435" s="41" t="s">
        <v>938</v>
      </c>
    </row>
    <row r="436" spans="1:71" s="3" customFormat="1" ht="18.75" x14ac:dyDescent="0.25">
      <c r="A436" s="317" t="s">
        <v>940</v>
      </c>
      <c r="B436" s="318"/>
      <c r="C436" s="318"/>
      <c r="D436" s="318"/>
      <c r="E436" s="318"/>
      <c r="F436" s="318"/>
      <c r="G436" s="318"/>
      <c r="H436" s="318"/>
      <c r="I436" s="318"/>
      <c r="J436" s="318"/>
      <c r="K436" s="319"/>
      <c r="L436" s="39">
        <v>1647371.45</v>
      </c>
      <c r="M436" s="39"/>
      <c r="N436" s="39"/>
      <c r="O436" s="39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R436" s="41" t="s">
        <v>940</v>
      </c>
    </row>
    <row r="437" spans="1:71" s="3" customFormat="1" ht="18.75" x14ac:dyDescent="0.25">
      <c r="A437" s="320" t="s">
        <v>941</v>
      </c>
      <c r="B437" s="321"/>
      <c r="C437" s="321"/>
      <c r="D437" s="321"/>
      <c r="E437" s="321"/>
      <c r="F437" s="321"/>
      <c r="G437" s="321"/>
      <c r="H437" s="321"/>
      <c r="I437" s="321"/>
      <c r="J437" s="321"/>
      <c r="K437" s="322"/>
      <c r="L437" s="61"/>
      <c r="M437" s="61"/>
      <c r="N437" s="61"/>
      <c r="O437" s="61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R437" s="41"/>
      <c r="BS437" s="2" t="s">
        <v>941</v>
      </c>
    </row>
    <row r="438" spans="1:71" s="3" customFormat="1" ht="18.75" x14ac:dyDescent="0.25">
      <c r="A438" s="320" t="s">
        <v>3091</v>
      </c>
      <c r="B438" s="321"/>
      <c r="C438" s="321"/>
      <c r="D438" s="321"/>
      <c r="E438" s="321"/>
      <c r="F438" s="321"/>
      <c r="G438" s="321"/>
      <c r="H438" s="321"/>
      <c r="I438" s="321"/>
      <c r="J438" s="321"/>
      <c r="K438" s="322"/>
      <c r="L438" s="61">
        <v>66472.009999999995</v>
      </c>
      <c r="M438" s="61"/>
      <c r="N438" s="61"/>
      <c r="O438" s="61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R438" s="41"/>
      <c r="BS438" s="2" t="s">
        <v>3091</v>
      </c>
    </row>
    <row r="439" spans="1:71" s="3" customFormat="1" ht="18.75" x14ac:dyDescent="0.25">
      <c r="A439" s="320" t="s">
        <v>3092</v>
      </c>
      <c r="B439" s="321"/>
      <c r="C439" s="321"/>
      <c r="D439" s="321"/>
      <c r="E439" s="321"/>
      <c r="F439" s="321"/>
      <c r="G439" s="321"/>
      <c r="H439" s="321"/>
      <c r="I439" s="321"/>
      <c r="J439" s="321"/>
      <c r="K439" s="322"/>
      <c r="L439" s="61">
        <v>254725.62</v>
      </c>
      <c r="M439" s="61"/>
      <c r="N439" s="61"/>
      <c r="O439" s="61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R439" s="41"/>
      <c r="BS439" s="2" t="s">
        <v>3092</v>
      </c>
    </row>
    <row r="440" spans="1:71" s="3" customFormat="1" ht="23.25" x14ac:dyDescent="0.25">
      <c r="A440" s="320" t="s">
        <v>3093</v>
      </c>
      <c r="B440" s="321"/>
      <c r="C440" s="321"/>
      <c r="D440" s="321"/>
      <c r="E440" s="321"/>
      <c r="F440" s="321"/>
      <c r="G440" s="321"/>
      <c r="H440" s="321"/>
      <c r="I440" s="321"/>
      <c r="J440" s="321"/>
      <c r="K440" s="322"/>
      <c r="L440" s="61">
        <v>1326173.82</v>
      </c>
      <c r="M440" s="61"/>
      <c r="N440" s="61"/>
      <c r="O440" s="61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R440" s="41"/>
      <c r="BS440" s="2" t="s">
        <v>3093</v>
      </c>
    </row>
    <row r="441" spans="1:71" s="3" customFormat="1" ht="18.75" x14ac:dyDescent="0.25">
      <c r="A441" s="317" t="s">
        <v>945</v>
      </c>
      <c r="B441" s="318"/>
      <c r="C441" s="318"/>
      <c r="D441" s="318"/>
      <c r="E441" s="318"/>
      <c r="F441" s="318"/>
      <c r="G441" s="318"/>
      <c r="H441" s="318"/>
      <c r="I441" s="318"/>
      <c r="J441" s="318"/>
      <c r="K441" s="319"/>
      <c r="L441" s="39">
        <v>869307.4</v>
      </c>
      <c r="M441" s="39"/>
      <c r="N441" s="39"/>
      <c r="O441" s="39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R441" s="41" t="s">
        <v>945</v>
      </c>
    </row>
    <row r="442" spans="1:71" s="3" customFormat="1" ht="18.75" x14ac:dyDescent="0.25">
      <c r="A442" s="320" t="s">
        <v>941</v>
      </c>
      <c r="B442" s="321"/>
      <c r="C442" s="321"/>
      <c r="D442" s="321"/>
      <c r="E442" s="321"/>
      <c r="F442" s="321"/>
      <c r="G442" s="321"/>
      <c r="H442" s="321"/>
      <c r="I442" s="321"/>
      <c r="J442" s="321"/>
      <c r="K442" s="322"/>
      <c r="L442" s="61"/>
      <c r="M442" s="61"/>
      <c r="N442" s="61"/>
      <c r="O442" s="61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R442" s="41"/>
      <c r="BS442" s="2" t="s">
        <v>941</v>
      </c>
    </row>
    <row r="443" spans="1:71" s="3" customFormat="1" ht="18.75" x14ac:dyDescent="0.25">
      <c r="A443" s="320" t="s">
        <v>3094</v>
      </c>
      <c r="B443" s="321"/>
      <c r="C443" s="321"/>
      <c r="D443" s="321"/>
      <c r="E443" s="321"/>
      <c r="F443" s="321"/>
      <c r="G443" s="321"/>
      <c r="H443" s="321"/>
      <c r="I443" s="321"/>
      <c r="J443" s="321"/>
      <c r="K443" s="322"/>
      <c r="L443" s="61">
        <v>29875.06</v>
      </c>
      <c r="M443" s="61"/>
      <c r="N443" s="61"/>
      <c r="O443" s="61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R443" s="41"/>
      <c r="BS443" s="2" t="s">
        <v>3094</v>
      </c>
    </row>
    <row r="444" spans="1:71" s="3" customFormat="1" ht="18.75" x14ac:dyDescent="0.25">
      <c r="A444" s="320" t="s">
        <v>3095</v>
      </c>
      <c r="B444" s="321"/>
      <c r="C444" s="321"/>
      <c r="D444" s="321"/>
      <c r="E444" s="321"/>
      <c r="F444" s="321"/>
      <c r="G444" s="321"/>
      <c r="H444" s="321"/>
      <c r="I444" s="321"/>
      <c r="J444" s="321"/>
      <c r="K444" s="322"/>
      <c r="L444" s="61">
        <v>696557.63</v>
      </c>
      <c r="M444" s="61"/>
      <c r="N444" s="61"/>
      <c r="O444" s="61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R444" s="41"/>
      <c r="BS444" s="2" t="s">
        <v>3095</v>
      </c>
    </row>
    <row r="445" spans="1:71" s="3" customFormat="1" ht="18.75" x14ac:dyDescent="0.25">
      <c r="A445" s="320" t="s">
        <v>3096</v>
      </c>
      <c r="B445" s="321"/>
      <c r="C445" s="321"/>
      <c r="D445" s="321"/>
      <c r="E445" s="321"/>
      <c r="F445" s="321"/>
      <c r="G445" s="321"/>
      <c r="H445" s="321"/>
      <c r="I445" s="321"/>
      <c r="J445" s="321"/>
      <c r="K445" s="322"/>
      <c r="L445" s="61">
        <v>142110.07999999999</v>
      </c>
      <c r="M445" s="61"/>
      <c r="N445" s="61"/>
      <c r="O445" s="61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R445" s="41"/>
      <c r="BS445" s="2" t="s">
        <v>3096</v>
      </c>
    </row>
    <row r="446" spans="1:71" s="3" customFormat="1" ht="18.75" x14ac:dyDescent="0.25">
      <c r="A446" s="320" t="s">
        <v>3097</v>
      </c>
      <c r="B446" s="321"/>
      <c r="C446" s="321"/>
      <c r="D446" s="321"/>
      <c r="E446" s="321"/>
      <c r="F446" s="321"/>
      <c r="G446" s="321"/>
      <c r="H446" s="321"/>
      <c r="I446" s="321"/>
      <c r="J446" s="321"/>
      <c r="K446" s="322"/>
      <c r="L446" s="61">
        <v>764.63</v>
      </c>
      <c r="M446" s="61"/>
      <c r="N446" s="61"/>
      <c r="O446" s="61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R446" s="41"/>
      <c r="BS446" s="2" t="s">
        <v>3097</v>
      </c>
    </row>
    <row r="447" spans="1:71" s="3" customFormat="1" ht="18.75" x14ac:dyDescent="0.25">
      <c r="A447" s="317" t="s">
        <v>951</v>
      </c>
      <c r="B447" s="318"/>
      <c r="C447" s="318"/>
      <c r="D447" s="318"/>
      <c r="E447" s="318"/>
      <c r="F447" s="318"/>
      <c r="G447" s="318"/>
      <c r="H447" s="318"/>
      <c r="I447" s="318"/>
      <c r="J447" s="318"/>
      <c r="K447" s="319"/>
      <c r="L447" s="39"/>
      <c r="M447" s="39"/>
      <c r="N447" s="39"/>
      <c r="O447" s="39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BR447" s="41" t="s">
        <v>951</v>
      </c>
    </row>
    <row r="448" spans="1:71" s="3" customFormat="1" ht="18.75" x14ac:dyDescent="0.25">
      <c r="A448" s="320" t="s">
        <v>952</v>
      </c>
      <c r="B448" s="321"/>
      <c r="C448" s="321"/>
      <c r="D448" s="321"/>
      <c r="E448" s="321"/>
      <c r="F448" s="321"/>
      <c r="G448" s="321"/>
      <c r="H448" s="321"/>
      <c r="I448" s="321"/>
      <c r="J448" s="321"/>
      <c r="K448" s="322"/>
      <c r="L448" s="61"/>
      <c r="M448" s="61"/>
      <c r="N448" s="61"/>
      <c r="O448" s="61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R448" s="41"/>
      <c r="BS448" s="2" t="s">
        <v>952</v>
      </c>
    </row>
    <row r="449" spans="1:71" s="3" customFormat="1" ht="18.75" x14ac:dyDescent="0.25">
      <c r="A449" s="320" t="s">
        <v>1773</v>
      </c>
      <c r="B449" s="321"/>
      <c r="C449" s="321"/>
      <c r="D449" s="321"/>
      <c r="E449" s="321"/>
      <c r="F449" s="321"/>
      <c r="G449" s="321"/>
      <c r="H449" s="321"/>
      <c r="I449" s="321"/>
      <c r="J449" s="321"/>
      <c r="K449" s="322"/>
      <c r="L449" s="61"/>
      <c r="M449" s="61"/>
      <c r="N449" s="61"/>
      <c r="O449" s="61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R449" s="41"/>
      <c r="BS449" s="2" t="s">
        <v>1773</v>
      </c>
    </row>
    <row r="450" spans="1:71" s="3" customFormat="1" ht="23.25" x14ac:dyDescent="0.25">
      <c r="A450" s="320" t="s">
        <v>3098</v>
      </c>
      <c r="B450" s="321"/>
      <c r="C450" s="321"/>
      <c r="D450" s="321"/>
      <c r="E450" s="321"/>
      <c r="F450" s="321"/>
      <c r="G450" s="321"/>
      <c r="H450" s="321"/>
      <c r="I450" s="321"/>
      <c r="J450" s="321"/>
      <c r="K450" s="322"/>
      <c r="L450" s="61">
        <v>59753896.579999998</v>
      </c>
      <c r="M450" s="61"/>
      <c r="N450" s="61"/>
      <c r="O450" s="61">
        <v>59753896.579999998</v>
      </c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R450" s="41"/>
      <c r="BS450" s="2" t="s">
        <v>3098</v>
      </c>
    </row>
    <row r="451" spans="1:71" s="3" customFormat="1" ht="18.75" x14ac:dyDescent="0.25">
      <c r="A451" s="320" t="s">
        <v>953</v>
      </c>
      <c r="B451" s="321"/>
      <c r="C451" s="321"/>
      <c r="D451" s="321"/>
      <c r="E451" s="321"/>
      <c r="F451" s="321"/>
      <c r="G451" s="321"/>
      <c r="H451" s="321"/>
      <c r="I451" s="321"/>
      <c r="J451" s="321"/>
      <c r="K451" s="322"/>
      <c r="L451" s="61"/>
      <c r="M451" s="61"/>
      <c r="N451" s="61"/>
      <c r="O451" s="61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R451" s="41"/>
      <c r="BS451" s="2" t="s">
        <v>953</v>
      </c>
    </row>
    <row r="452" spans="1:71" s="3" customFormat="1" ht="18.75" x14ac:dyDescent="0.25">
      <c r="A452" s="320" t="s">
        <v>3099</v>
      </c>
      <c r="B452" s="321"/>
      <c r="C452" s="321"/>
      <c r="D452" s="321"/>
      <c r="E452" s="321"/>
      <c r="F452" s="321"/>
      <c r="G452" s="321"/>
      <c r="H452" s="321"/>
      <c r="I452" s="321"/>
      <c r="J452" s="321"/>
      <c r="K452" s="322"/>
      <c r="L452" s="61">
        <v>1681.39</v>
      </c>
      <c r="M452" s="61">
        <v>1390.23</v>
      </c>
      <c r="N452" s="61">
        <v>291.16000000000003</v>
      </c>
      <c r="O452" s="61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R452" s="41"/>
      <c r="BS452" s="2" t="s">
        <v>3099</v>
      </c>
    </row>
    <row r="453" spans="1:71" s="3" customFormat="1" ht="18.75" x14ac:dyDescent="0.25">
      <c r="A453" s="320" t="s">
        <v>3100</v>
      </c>
      <c r="B453" s="321"/>
      <c r="C453" s="321"/>
      <c r="D453" s="321"/>
      <c r="E453" s="321"/>
      <c r="F453" s="321"/>
      <c r="G453" s="321"/>
      <c r="H453" s="321"/>
      <c r="I453" s="321"/>
      <c r="J453" s="321"/>
      <c r="K453" s="322"/>
      <c r="L453" s="61">
        <v>1348.52</v>
      </c>
      <c r="M453" s="61"/>
      <c r="N453" s="61"/>
      <c r="O453" s="61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R453" s="41"/>
      <c r="BS453" s="2" t="s">
        <v>3100</v>
      </c>
    </row>
    <row r="454" spans="1:71" s="3" customFormat="1" ht="18.75" x14ac:dyDescent="0.25">
      <c r="A454" s="320" t="s">
        <v>3101</v>
      </c>
      <c r="B454" s="321"/>
      <c r="C454" s="321"/>
      <c r="D454" s="321"/>
      <c r="E454" s="321"/>
      <c r="F454" s="321"/>
      <c r="G454" s="321"/>
      <c r="H454" s="321"/>
      <c r="I454" s="321"/>
      <c r="J454" s="321"/>
      <c r="K454" s="322"/>
      <c r="L454" s="61">
        <v>764.63</v>
      </c>
      <c r="M454" s="61"/>
      <c r="N454" s="61"/>
      <c r="O454" s="61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R454" s="41"/>
      <c r="BS454" s="2" t="s">
        <v>3101</v>
      </c>
    </row>
    <row r="455" spans="1:71" s="3" customFormat="1" ht="18.75" x14ac:dyDescent="0.25">
      <c r="A455" s="320" t="s">
        <v>957</v>
      </c>
      <c r="B455" s="321"/>
      <c r="C455" s="321"/>
      <c r="D455" s="321"/>
      <c r="E455" s="321"/>
      <c r="F455" s="321"/>
      <c r="G455" s="321"/>
      <c r="H455" s="321"/>
      <c r="I455" s="321"/>
      <c r="J455" s="321"/>
      <c r="K455" s="322"/>
      <c r="L455" s="61">
        <v>3794.54</v>
      </c>
      <c r="M455" s="61"/>
      <c r="N455" s="61"/>
      <c r="O455" s="61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BR455" s="41"/>
      <c r="BS455" s="2" t="s">
        <v>957</v>
      </c>
    </row>
    <row r="456" spans="1:71" s="3" customFormat="1" ht="18.75" x14ac:dyDescent="0.25">
      <c r="A456" s="320" t="s">
        <v>1778</v>
      </c>
      <c r="B456" s="321"/>
      <c r="C456" s="321"/>
      <c r="D456" s="321"/>
      <c r="E456" s="321"/>
      <c r="F456" s="321"/>
      <c r="G456" s="321"/>
      <c r="H456" s="321"/>
      <c r="I456" s="321"/>
      <c r="J456" s="321"/>
      <c r="K456" s="322"/>
      <c r="L456" s="61"/>
      <c r="M456" s="61"/>
      <c r="N456" s="61"/>
      <c r="O456" s="61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R456" s="41"/>
      <c r="BS456" s="2" t="s">
        <v>1778</v>
      </c>
    </row>
    <row r="457" spans="1:71" s="3" customFormat="1" ht="18.75" x14ac:dyDescent="0.25">
      <c r="A457" s="320" t="s">
        <v>3102</v>
      </c>
      <c r="B457" s="321"/>
      <c r="C457" s="321"/>
      <c r="D457" s="321"/>
      <c r="E457" s="321"/>
      <c r="F457" s="321"/>
      <c r="G457" s="321"/>
      <c r="H457" s="321"/>
      <c r="I457" s="321"/>
      <c r="J457" s="321"/>
      <c r="K457" s="322"/>
      <c r="L457" s="61">
        <v>210141.09</v>
      </c>
      <c r="M457" s="61">
        <v>74687.649999999994</v>
      </c>
      <c r="N457" s="61"/>
      <c r="O457" s="61">
        <v>135453.44</v>
      </c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R457" s="41"/>
      <c r="BS457" s="2" t="s">
        <v>3102</v>
      </c>
    </row>
    <row r="458" spans="1:71" s="3" customFormat="1" ht="18.75" x14ac:dyDescent="0.25">
      <c r="A458" s="320" t="s">
        <v>3103</v>
      </c>
      <c r="B458" s="321"/>
      <c r="C458" s="321"/>
      <c r="D458" s="321"/>
      <c r="E458" s="321"/>
      <c r="F458" s="321"/>
      <c r="G458" s="321"/>
      <c r="H458" s="321"/>
      <c r="I458" s="321"/>
      <c r="J458" s="321"/>
      <c r="K458" s="322"/>
      <c r="L458" s="61">
        <v>66472.009999999995</v>
      </c>
      <c r="M458" s="61"/>
      <c r="N458" s="61"/>
      <c r="O458" s="61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R458" s="41"/>
      <c r="BS458" s="2" t="s">
        <v>3103</v>
      </c>
    </row>
    <row r="459" spans="1:71" s="3" customFormat="1" ht="18.75" x14ac:dyDescent="0.25">
      <c r="A459" s="320" t="s">
        <v>3104</v>
      </c>
      <c r="B459" s="321"/>
      <c r="C459" s="321"/>
      <c r="D459" s="321"/>
      <c r="E459" s="321"/>
      <c r="F459" s="321"/>
      <c r="G459" s="321"/>
      <c r="H459" s="321"/>
      <c r="I459" s="321"/>
      <c r="J459" s="321"/>
      <c r="K459" s="322"/>
      <c r="L459" s="61">
        <v>29875.06</v>
      </c>
      <c r="M459" s="61"/>
      <c r="N459" s="61"/>
      <c r="O459" s="61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BR459" s="41"/>
      <c r="BS459" s="2" t="s">
        <v>3104</v>
      </c>
    </row>
    <row r="460" spans="1:71" s="3" customFormat="1" ht="18.75" x14ac:dyDescent="0.25">
      <c r="A460" s="320" t="s">
        <v>957</v>
      </c>
      <c r="B460" s="321"/>
      <c r="C460" s="321"/>
      <c r="D460" s="321"/>
      <c r="E460" s="321"/>
      <c r="F460" s="321"/>
      <c r="G460" s="321"/>
      <c r="H460" s="321"/>
      <c r="I460" s="321"/>
      <c r="J460" s="321"/>
      <c r="K460" s="322"/>
      <c r="L460" s="61">
        <v>306488.15999999997</v>
      </c>
      <c r="M460" s="61"/>
      <c r="N460" s="61"/>
      <c r="O460" s="61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R460" s="41"/>
      <c r="BS460" s="2" t="s">
        <v>957</v>
      </c>
    </row>
    <row r="461" spans="1:71" s="3" customFormat="1" ht="18.75" x14ac:dyDescent="0.25">
      <c r="A461" s="320" t="s">
        <v>958</v>
      </c>
      <c r="B461" s="321"/>
      <c r="C461" s="321"/>
      <c r="D461" s="321"/>
      <c r="E461" s="321"/>
      <c r="F461" s="321"/>
      <c r="G461" s="321"/>
      <c r="H461" s="321"/>
      <c r="I461" s="321"/>
      <c r="J461" s="321"/>
      <c r="K461" s="322"/>
      <c r="L461" s="61">
        <v>60064179.280000001</v>
      </c>
      <c r="M461" s="61"/>
      <c r="N461" s="61"/>
      <c r="O461" s="61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R461" s="41"/>
      <c r="BS461" s="2" t="s">
        <v>958</v>
      </c>
    </row>
    <row r="462" spans="1:71" s="3" customFormat="1" ht="18.75" x14ac:dyDescent="0.25">
      <c r="A462" s="320" t="s">
        <v>959</v>
      </c>
      <c r="B462" s="321"/>
      <c r="C462" s="321"/>
      <c r="D462" s="321"/>
      <c r="E462" s="321"/>
      <c r="F462" s="321"/>
      <c r="G462" s="321"/>
      <c r="H462" s="321"/>
      <c r="I462" s="321"/>
      <c r="J462" s="321"/>
      <c r="K462" s="322"/>
      <c r="L462" s="61"/>
      <c r="M462" s="61"/>
      <c r="N462" s="61"/>
      <c r="O462" s="61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R462" s="41"/>
      <c r="BS462" s="2" t="s">
        <v>959</v>
      </c>
    </row>
    <row r="463" spans="1:71" s="3" customFormat="1" ht="18.75" x14ac:dyDescent="0.25">
      <c r="A463" s="320" t="s">
        <v>960</v>
      </c>
      <c r="B463" s="321"/>
      <c r="C463" s="321"/>
      <c r="D463" s="321"/>
      <c r="E463" s="321"/>
      <c r="F463" s="321"/>
      <c r="G463" s="321"/>
      <c r="H463" s="321"/>
      <c r="I463" s="321"/>
      <c r="J463" s="321"/>
      <c r="K463" s="322"/>
      <c r="L463" s="61"/>
      <c r="M463" s="61"/>
      <c r="N463" s="61"/>
      <c r="O463" s="61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R463" s="41"/>
      <c r="BS463" s="2" t="s">
        <v>960</v>
      </c>
    </row>
    <row r="464" spans="1:71" s="3" customFormat="1" ht="22.5" x14ac:dyDescent="0.25">
      <c r="A464" s="320" t="s">
        <v>3105</v>
      </c>
      <c r="B464" s="321"/>
      <c r="C464" s="321"/>
      <c r="D464" s="321"/>
      <c r="E464" s="321"/>
      <c r="F464" s="321"/>
      <c r="G464" s="321"/>
      <c r="H464" s="321"/>
      <c r="I464" s="321"/>
      <c r="J464" s="321"/>
      <c r="K464" s="322"/>
      <c r="L464" s="61">
        <v>1776695.63</v>
      </c>
      <c r="M464" s="61">
        <v>1338633.3700000001</v>
      </c>
      <c r="N464" s="61" t="s">
        <v>3106</v>
      </c>
      <c r="O464" s="61">
        <v>231213.35</v>
      </c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R464" s="41"/>
      <c r="BS464" s="2" t="s">
        <v>3105</v>
      </c>
    </row>
    <row r="465" spans="1:71" s="3" customFormat="1" ht="18.75" x14ac:dyDescent="0.25">
      <c r="A465" s="320" t="s">
        <v>3107</v>
      </c>
      <c r="B465" s="321"/>
      <c r="C465" s="321"/>
      <c r="D465" s="321"/>
      <c r="E465" s="321"/>
      <c r="F465" s="321"/>
      <c r="G465" s="321"/>
      <c r="H465" s="321"/>
      <c r="I465" s="321"/>
      <c r="J465" s="321"/>
      <c r="K465" s="322"/>
      <c r="L465" s="61">
        <v>1324825.3</v>
      </c>
      <c r="M465" s="61"/>
      <c r="N465" s="61"/>
      <c r="O465" s="61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R465" s="41"/>
      <c r="BS465" s="2" t="s">
        <v>3107</v>
      </c>
    </row>
    <row r="466" spans="1:71" s="3" customFormat="1" ht="18.75" x14ac:dyDescent="0.25">
      <c r="A466" s="320" t="s">
        <v>3108</v>
      </c>
      <c r="B466" s="321"/>
      <c r="C466" s="321"/>
      <c r="D466" s="321"/>
      <c r="E466" s="321"/>
      <c r="F466" s="321"/>
      <c r="G466" s="321"/>
      <c r="H466" s="321"/>
      <c r="I466" s="321"/>
      <c r="J466" s="321"/>
      <c r="K466" s="322"/>
      <c r="L466" s="61">
        <v>696557.63</v>
      </c>
      <c r="M466" s="61"/>
      <c r="N466" s="61"/>
      <c r="O466" s="61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R466" s="41"/>
      <c r="BS466" s="2" t="s">
        <v>3108</v>
      </c>
    </row>
    <row r="467" spans="1:71" s="3" customFormat="1" ht="18.75" x14ac:dyDescent="0.25">
      <c r="A467" s="320" t="s">
        <v>957</v>
      </c>
      <c r="B467" s="321"/>
      <c r="C467" s="321"/>
      <c r="D467" s="321"/>
      <c r="E467" s="321"/>
      <c r="F467" s="321"/>
      <c r="G467" s="321"/>
      <c r="H467" s="321"/>
      <c r="I467" s="321"/>
      <c r="J467" s="321"/>
      <c r="K467" s="322"/>
      <c r="L467" s="61">
        <v>3798078.56</v>
      </c>
      <c r="M467" s="61"/>
      <c r="N467" s="61"/>
      <c r="O467" s="61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R467" s="41"/>
      <c r="BS467" s="2" t="s">
        <v>957</v>
      </c>
    </row>
    <row r="468" spans="1:71" s="3" customFormat="1" ht="18.75" x14ac:dyDescent="0.25">
      <c r="A468" s="320" t="s">
        <v>979</v>
      </c>
      <c r="B468" s="321"/>
      <c r="C468" s="321"/>
      <c r="D468" s="321"/>
      <c r="E468" s="321"/>
      <c r="F468" s="321"/>
      <c r="G468" s="321"/>
      <c r="H468" s="321"/>
      <c r="I468" s="321"/>
      <c r="J468" s="321"/>
      <c r="K468" s="322"/>
      <c r="L468" s="61"/>
      <c r="M468" s="61"/>
      <c r="N468" s="61"/>
      <c r="O468" s="61"/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  <c r="Z468" s="1"/>
      <c r="BR468" s="41"/>
      <c r="BS468" s="2" t="s">
        <v>979</v>
      </c>
    </row>
    <row r="469" spans="1:71" s="3" customFormat="1" ht="18.75" x14ac:dyDescent="0.25">
      <c r="A469" s="320" t="s">
        <v>3109</v>
      </c>
      <c r="B469" s="321"/>
      <c r="C469" s="321"/>
      <c r="D469" s="321"/>
      <c r="E469" s="321"/>
      <c r="F469" s="321"/>
      <c r="G469" s="321"/>
      <c r="H469" s="321"/>
      <c r="I469" s="321"/>
      <c r="J469" s="321"/>
      <c r="K469" s="322"/>
      <c r="L469" s="61">
        <v>278335.75</v>
      </c>
      <c r="M469" s="61">
        <v>268132.23</v>
      </c>
      <c r="N469" s="61"/>
      <c r="O469" s="61">
        <v>10203.52</v>
      </c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  <c r="Z469" s="1"/>
      <c r="BR469" s="41"/>
      <c r="BS469" s="2" t="s">
        <v>3109</v>
      </c>
    </row>
    <row r="470" spans="1:71" s="3" customFormat="1" ht="18.75" x14ac:dyDescent="0.25">
      <c r="A470" s="320" t="s">
        <v>3110</v>
      </c>
      <c r="B470" s="321"/>
      <c r="C470" s="321"/>
      <c r="D470" s="321"/>
      <c r="E470" s="321"/>
      <c r="F470" s="321"/>
      <c r="G470" s="321"/>
      <c r="H470" s="321"/>
      <c r="I470" s="321"/>
      <c r="J470" s="321"/>
      <c r="K470" s="322"/>
      <c r="L470" s="61">
        <v>254725.62</v>
      </c>
      <c r="M470" s="61"/>
      <c r="N470" s="61"/>
      <c r="O470" s="61"/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  <c r="Z470" s="1"/>
      <c r="BR470" s="41"/>
      <c r="BS470" s="2" t="s">
        <v>3110</v>
      </c>
    </row>
    <row r="471" spans="1:71" s="3" customFormat="1" ht="18.75" x14ac:dyDescent="0.25">
      <c r="A471" s="320" t="s">
        <v>3111</v>
      </c>
      <c r="B471" s="321"/>
      <c r="C471" s="321"/>
      <c r="D471" s="321"/>
      <c r="E471" s="321"/>
      <c r="F471" s="321"/>
      <c r="G471" s="321"/>
      <c r="H471" s="321"/>
      <c r="I471" s="321"/>
      <c r="J471" s="321"/>
      <c r="K471" s="322"/>
      <c r="L471" s="61">
        <v>142110.07999999999</v>
      </c>
      <c r="M471" s="61"/>
      <c r="N471" s="61"/>
      <c r="O471" s="61"/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  <c r="Z471" s="1"/>
      <c r="BR471" s="41"/>
      <c r="BS471" s="2" t="s">
        <v>3111</v>
      </c>
    </row>
    <row r="472" spans="1:71" s="3" customFormat="1" ht="18.75" x14ac:dyDescent="0.25">
      <c r="A472" s="320" t="s">
        <v>957</v>
      </c>
      <c r="B472" s="321"/>
      <c r="C472" s="321"/>
      <c r="D472" s="321"/>
      <c r="E472" s="321"/>
      <c r="F472" s="321"/>
      <c r="G472" s="321"/>
      <c r="H472" s="321"/>
      <c r="I472" s="321"/>
      <c r="J472" s="321"/>
      <c r="K472" s="322"/>
      <c r="L472" s="61">
        <v>675171.45</v>
      </c>
      <c r="M472" s="61"/>
      <c r="N472" s="61"/>
      <c r="O472" s="61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R472" s="41"/>
      <c r="BS472" s="2" t="s">
        <v>957</v>
      </c>
    </row>
    <row r="473" spans="1:71" s="3" customFormat="1" ht="18.75" x14ac:dyDescent="0.25">
      <c r="A473" s="320" t="s">
        <v>958</v>
      </c>
      <c r="B473" s="321"/>
      <c r="C473" s="321"/>
      <c r="D473" s="321"/>
      <c r="E473" s="321"/>
      <c r="F473" s="321"/>
      <c r="G473" s="321"/>
      <c r="H473" s="321"/>
      <c r="I473" s="321"/>
      <c r="J473" s="321"/>
      <c r="K473" s="322"/>
      <c r="L473" s="61">
        <v>4473250.01</v>
      </c>
      <c r="M473" s="61"/>
      <c r="N473" s="61"/>
      <c r="O473" s="61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R473" s="41"/>
      <c r="BS473" s="2" t="s">
        <v>958</v>
      </c>
    </row>
    <row r="474" spans="1:71" s="3" customFormat="1" ht="18.75" x14ac:dyDescent="0.25">
      <c r="A474" s="320" t="s">
        <v>983</v>
      </c>
      <c r="B474" s="321"/>
      <c r="C474" s="321"/>
      <c r="D474" s="321"/>
      <c r="E474" s="321"/>
      <c r="F474" s="321"/>
      <c r="G474" s="321"/>
      <c r="H474" s="321"/>
      <c r="I474" s="321"/>
      <c r="J474" s="321"/>
      <c r="K474" s="322"/>
      <c r="L474" s="61"/>
      <c r="M474" s="61"/>
      <c r="N474" s="61"/>
      <c r="O474" s="61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R474" s="41"/>
      <c r="BS474" s="2" t="s">
        <v>983</v>
      </c>
    </row>
    <row r="475" spans="1:71" s="3" customFormat="1" ht="18.75" x14ac:dyDescent="0.25">
      <c r="A475" s="320" t="s">
        <v>986</v>
      </c>
      <c r="B475" s="321"/>
      <c r="C475" s="321"/>
      <c r="D475" s="321"/>
      <c r="E475" s="321"/>
      <c r="F475" s="321"/>
      <c r="G475" s="321"/>
      <c r="H475" s="321"/>
      <c r="I475" s="321"/>
      <c r="J475" s="321"/>
      <c r="K475" s="322"/>
      <c r="L475" s="61"/>
      <c r="M475" s="61"/>
      <c r="N475" s="61"/>
      <c r="O475" s="61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R475" s="41"/>
      <c r="BS475" s="2" t="s">
        <v>986</v>
      </c>
    </row>
    <row r="476" spans="1:71" s="3" customFormat="1" ht="18.75" x14ac:dyDescent="0.25">
      <c r="A476" s="320" t="s">
        <v>3112</v>
      </c>
      <c r="B476" s="321"/>
      <c r="C476" s="321"/>
      <c r="D476" s="321"/>
      <c r="E476" s="321"/>
      <c r="F476" s="321"/>
      <c r="G476" s="321"/>
      <c r="H476" s="321"/>
      <c r="I476" s="321"/>
      <c r="J476" s="321"/>
      <c r="K476" s="322"/>
      <c r="L476" s="61">
        <v>1559397.53</v>
      </c>
      <c r="M476" s="61"/>
      <c r="N476" s="61"/>
      <c r="O476" s="61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R476" s="41"/>
      <c r="BS476" s="2" t="s">
        <v>3112</v>
      </c>
    </row>
    <row r="477" spans="1:71" s="3" customFormat="1" ht="18.75" x14ac:dyDescent="0.25">
      <c r="A477" s="320" t="s">
        <v>958</v>
      </c>
      <c r="B477" s="321"/>
      <c r="C477" s="321"/>
      <c r="D477" s="321"/>
      <c r="E477" s="321"/>
      <c r="F477" s="321"/>
      <c r="G477" s="321"/>
      <c r="H477" s="321"/>
      <c r="I477" s="321"/>
      <c r="J477" s="321"/>
      <c r="K477" s="322"/>
      <c r="L477" s="61">
        <v>1559397.53</v>
      </c>
      <c r="M477" s="61"/>
      <c r="N477" s="61"/>
      <c r="O477" s="61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BR477" s="41"/>
      <c r="BS477" s="2" t="s">
        <v>958</v>
      </c>
    </row>
    <row r="478" spans="1:71" s="3" customFormat="1" ht="18.75" x14ac:dyDescent="0.25">
      <c r="A478" s="320" t="s">
        <v>988</v>
      </c>
      <c r="B478" s="321"/>
      <c r="C478" s="321"/>
      <c r="D478" s="321"/>
      <c r="E478" s="321"/>
      <c r="F478" s="321"/>
      <c r="G478" s="321"/>
      <c r="H478" s="321"/>
      <c r="I478" s="321"/>
      <c r="J478" s="321"/>
      <c r="K478" s="322"/>
      <c r="L478" s="61">
        <v>66096826.82</v>
      </c>
      <c r="M478" s="61"/>
      <c r="N478" s="61"/>
      <c r="O478" s="61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BR478" s="41"/>
      <c r="BS478" s="2" t="s">
        <v>988</v>
      </c>
    </row>
    <row r="479" spans="1:71" s="3" customFormat="1" ht="19.5" thickBot="1" x14ac:dyDescent="0.3">
      <c r="A479" s="320" t="s">
        <v>989</v>
      </c>
      <c r="B479" s="321"/>
      <c r="C479" s="321"/>
      <c r="D479" s="321"/>
      <c r="E479" s="321"/>
      <c r="F479" s="321"/>
      <c r="G479" s="321"/>
      <c r="H479" s="321"/>
      <c r="I479" s="321"/>
      <c r="J479" s="321"/>
      <c r="K479" s="322"/>
      <c r="L479" s="61"/>
      <c r="M479" s="61"/>
      <c r="N479" s="61"/>
      <c r="O479" s="61"/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  <c r="Z479" s="1"/>
      <c r="BR479" s="41"/>
      <c r="BS479" s="2" t="s">
        <v>989</v>
      </c>
    </row>
    <row r="480" spans="1:71" s="3" customFormat="1" ht="18.75" thickTop="1" x14ac:dyDescent="0.25">
      <c r="A480" s="320" t="s">
        <v>1024</v>
      </c>
      <c r="B480" s="321"/>
      <c r="C480" s="321"/>
      <c r="D480" s="321"/>
      <c r="E480" s="321"/>
      <c r="F480" s="321"/>
      <c r="G480" s="321"/>
      <c r="H480" s="321"/>
      <c r="I480" s="321"/>
      <c r="J480" s="321"/>
      <c r="K480" s="322"/>
      <c r="L480" s="61">
        <v>1682843.48</v>
      </c>
      <c r="M480" s="61"/>
      <c r="N480" s="61"/>
      <c r="O480" s="61"/>
      <c r="P480" s="1"/>
      <c r="Q480" s="1"/>
      <c r="R480" s="1"/>
      <c r="S480" s="1"/>
      <c r="T480" s="1"/>
      <c r="U480" s="1"/>
      <c r="V480" s="179"/>
      <c r="W480" s="171"/>
      <c r="X480" s="170"/>
      <c r="Y480" s="188"/>
      <c r="Z480" s="1"/>
      <c r="BR480" s="41"/>
      <c r="BS480" s="2" t="s">
        <v>1024</v>
      </c>
    </row>
    <row r="481" spans="1:72" s="3" customFormat="1" ht="18" x14ac:dyDescent="0.25">
      <c r="A481" s="320" t="s">
        <v>990</v>
      </c>
      <c r="B481" s="321"/>
      <c r="C481" s="321"/>
      <c r="D481" s="321"/>
      <c r="E481" s="321"/>
      <c r="F481" s="321"/>
      <c r="G481" s="321"/>
      <c r="H481" s="321"/>
      <c r="I481" s="321"/>
      <c r="J481" s="321"/>
      <c r="K481" s="322"/>
      <c r="L481" s="61">
        <v>60130766.890000001</v>
      </c>
      <c r="M481" s="61"/>
      <c r="N481" s="61"/>
      <c r="O481" s="61"/>
      <c r="P481" s="1"/>
      <c r="Q481" s="1"/>
      <c r="R481" s="1"/>
      <c r="S481" s="1"/>
      <c r="T481" s="1"/>
      <c r="U481" s="1"/>
      <c r="V481" s="179"/>
      <c r="W481" s="171"/>
      <c r="X481" s="170"/>
      <c r="Y481" s="188"/>
      <c r="Z481" s="1"/>
      <c r="BR481" s="41"/>
      <c r="BS481" s="2" t="s">
        <v>990</v>
      </c>
    </row>
    <row r="482" spans="1:72" s="3" customFormat="1" ht="18" x14ac:dyDescent="0.25">
      <c r="A482" s="320" t="s">
        <v>991</v>
      </c>
      <c r="B482" s="321"/>
      <c r="C482" s="321"/>
      <c r="D482" s="321"/>
      <c r="E482" s="321"/>
      <c r="F482" s="321"/>
      <c r="G482" s="321"/>
      <c r="H482" s="321"/>
      <c r="I482" s="321"/>
      <c r="J482" s="321"/>
      <c r="K482" s="322"/>
      <c r="L482" s="61">
        <v>207140.07</v>
      </c>
      <c r="M482" s="61"/>
      <c r="N482" s="61"/>
      <c r="O482" s="61"/>
      <c r="P482" s="1"/>
      <c r="Q482" s="1"/>
      <c r="R482" s="1"/>
      <c r="S482" s="1"/>
      <c r="T482" s="1"/>
      <c r="U482" s="1"/>
      <c r="V482" s="179"/>
      <c r="W482" s="171"/>
      <c r="X482" s="170"/>
      <c r="Y482" s="188"/>
      <c r="Z482" s="1"/>
      <c r="BR482" s="41"/>
      <c r="BS482" s="2" t="s">
        <v>991</v>
      </c>
    </row>
    <row r="483" spans="1:72" s="3" customFormat="1" ht="18" x14ac:dyDescent="0.25">
      <c r="A483" s="320" t="s">
        <v>1025</v>
      </c>
      <c r="B483" s="321"/>
      <c r="C483" s="321"/>
      <c r="D483" s="321"/>
      <c r="E483" s="321"/>
      <c r="F483" s="321"/>
      <c r="G483" s="321"/>
      <c r="H483" s="321"/>
      <c r="I483" s="321"/>
      <c r="J483" s="321"/>
      <c r="K483" s="322"/>
      <c r="L483" s="61">
        <v>27165.91</v>
      </c>
      <c r="M483" s="61"/>
      <c r="N483" s="61"/>
      <c r="O483" s="61"/>
      <c r="P483" s="1"/>
      <c r="Q483" s="1"/>
      <c r="R483" s="1"/>
      <c r="S483" s="1"/>
      <c r="T483" s="1"/>
      <c r="U483" s="1"/>
      <c r="V483" s="179"/>
      <c r="W483" s="171"/>
      <c r="X483" s="170"/>
      <c r="Y483" s="188"/>
      <c r="Z483" s="1"/>
      <c r="BR483" s="41"/>
      <c r="BS483" s="2" t="s">
        <v>1025</v>
      </c>
    </row>
    <row r="484" spans="1:72" s="3" customFormat="1" ht="18" x14ac:dyDescent="0.25">
      <c r="A484" s="320" t="s">
        <v>993</v>
      </c>
      <c r="B484" s="321"/>
      <c r="C484" s="321"/>
      <c r="D484" s="321"/>
      <c r="E484" s="321"/>
      <c r="F484" s="321"/>
      <c r="G484" s="321"/>
      <c r="H484" s="321"/>
      <c r="I484" s="321"/>
      <c r="J484" s="321"/>
      <c r="K484" s="322"/>
      <c r="L484" s="61">
        <v>1559397.53</v>
      </c>
      <c r="M484" s="61"/>
      <c r="N484" s="61"/>
      <c r="O484" s="61"/>
      <c r="P484" s="1"/>
      <c r="Q484" s="1"/>
      <c r="R484" s="1"/>
      <c r="S484" s="1"/>
      <c r="T484" s="1"/>
      <c r="U484" s="1"/>
      <c r="V484" s="179"/>
      <c r="W484" s="171"/>
      <c r="X484" s="170"/>
      <c r="Y484" s="188"/>
      <c r="Z484" s="1"/>
      <c r="BR484" s="41"/>
      <c r="BS484" s="2" t="s">
        <v>993</v>
      </c>
    </row>
    <row r="485" spans="1:72" s="3" customFormat="1" ht="18" x14ac:dyDescent="0.25">
      <c r="A485" s="320" t="s">
        <v>994</v>
      </c>
      <c r="B485" s="321"/>
      <c r="C485" s="321"/>
      <c r="D485" s="321"/>
      <c r="E485" s="321"/>
      <c r="F485" s="321"/>
      <c r="G485" s="321"/>
      <c r="H485" s="321"/>
      <c r="I485" s="321"/>
      <c r="J485" s="321"/>
      <c r="K485" s="322"/>
      <c r="L485" s="61">
        <v>1647371.45</v>
      </c>
      <c r="M485" s="61"/>
      <c r="N485" s="61"/>
      <c r="O485" s="61"/>
      <c r="P485" s="1"/>
      <c r="Q485" s="1"/>
      <c r="R485" s="1"/>
      <c r="S485" s="1"/>
      <c r="T485" s="1"/>
      <c r="U485" s="1"/>
      <c r="V485" s="179"/>
      <c r="W485" s="171"/>
      <c r="X485" s="170"/>
      <c r="Y485" s="188"/>
      <c r="Z485" s="1"/>
      <c r="BR485" s="41"/>
      <c r="BS485" s="2" t="s">
        <v>994</v>
      </c>
    </row>
    <row r="486" spans="1:72" s="3" customFormat="1" ht="18" x14ac:dyDescent="0.25">
      <c r="A486" s="320" t="s">
        <v>995</v>
      </c>
      <c r="B486" s="321"/>
      <c r="C486" s="321"/>
      <c r="D486" s="321"/>
      <c r="E486" s="321"/>
      <c r="F486" s="321"/>
      <c r="G486" s="321"/>
      <c r="H486" s="321"/>
      <c r="I486" s="321"/>
      <c r="J486" s="321"/>
      <c r="K486" s="322"/>
      <c r="L486" s="61">
        <v>869307.4</v>
      </c>
      <c r="M486" s="61"/>
      <c r="N486" s="61"/>
      <c r="O486" s="61"/>
      <c r="P486" s="1"/>
      <c r="Q486" s="1"/>
      <c r="R486" s="1"/>
      <c r="S486" s="1"/>
      <c r="T486" s="1"/>
      <c r="U486" s="1"/>
      <c r="V486" s="179"/>
      <c r="W486" s="171"/>
      <c r="X486" s="170"/>
      <c r="Y486" s="188"/>
      <c r="Z486" s="1"/>
      <c r="BR486" s="41"/>
      <c r="BS486" s="2" t="s">
        <v>995</v>
      </c>
    </row>
    <row r="487" spans="1:72" s="3" customFormat="1" ht="18" x14ac:dyDescent="0.25">
      <c r="A487" s="320" t="s">
        <v>996</v>
      </c>
      <c r="B487" s="321"/>
      <c r="C487" s="321"/>
      <c r="D487" s="321"/>
      <c r="E487" s="321"/>
      <c r="F487" s="321"/>
      <c r="G487" s="321"/>
      <c r="H487" s="321"/>
      <c r="I487" s="321"/>
      <c r="J487" s="321"/>
      <c r="K487" s="322"/>
      <c r="L487" s="61">
        <v>64537429.289999999</v>
      </c>
      <c r="M487" s="61"/>
      <c r="N487" s="61"/>
      <c r="O487" s="61"/>
      <c r="P487" s="1"/>
      <c r="Q487" s="1"/>
      <c r="R487" s="1"/>
      <c r="S487" s="1"/>
      <c r="T487" s="1"/>
      <c r="U487" s="1"/>
      <c r="V487" s="179"/>
      <c r="W487" s="171"/>
      <c r="X487" s="170"/>
      <c r="Y487" s="188"/>
      <c r="Z487" s="1"/>
      <c r="BR487" s="41"/>
      <c r="BS487" s="2" t="s">
        <v>996</v>
      </c>
    </row>
    <row r="488" spans="1:72" s="3" customFormat="1" ht="18" x14ac:dyDescent="0.25">
      <c r="A488" s="320" t="s">
        <v>997</v>
      </c>
      <c r="B488" s="321"/>
      <c r="C488" s="321"/>
      <c r="D488" s="321"/>
      <c r="E488" s="321"/>
      <c r="F488" s="321"/>
      <c r="G488" s="321"/>
      <c r="H488" s="321"/>
      <c r="I488" s="321"/>
      <c r="J488" s="321"/>
      <c r="K488" s="322"/>
      <c r="L488" s="61">
        <v>3355946.32</v>
      </c>
      <c r="M488" s="61"/>
      <c r="N488" s="61"/>
      <c r="O488" s="61"/>
      <c r="P488" s="1"/>
      <c r="Q488" s="1"/>
      <c r="R488" s="1"/>
      <c r="S488" s="1"/>
      <c r="T488" s="1"/>
      <c r="U488" s="1"/>
      <c r="V488" s="179"/>
      <c r="W488" s="171"/>
      <c r="X488" s="170"/>
      <c r="Y488" s="188"/>
      <c r="Z488" s="1"/>
      <c r="BR488" s="41"/>
      <c r="BS488" s="2" t="s">
        <v>997</v>
      </c>
    </row>
    <row r="489" spans="1:72" s="3" customFormat="1" ht="18" x14ac:dyDescent="0.25">
      <c r="A489" s="317" t="s">
        <v>988</v>
      </c>
      <c r="B489" s="318"/>
      <c r="C489" s="318"/>
      <c r="D489" s="318"/>
      <c r="E489" s="318"/>
      <c r="F489" s="318"/>
      <c r="G489" s="318"/>
      <c r="H489" s="318"/>
      <c r="I489" s="318"/>
      <c r="J489" s="318"/>
      <c r="K489" s="319"/>
      <c r="L489" s="39">
        <v>67893375.609999999</v>
      </c>
      <c r="M489" s="39"/>
      <c r="N489" s="39"/>
      <c r="O489" s="39"/>
      <c r="P489" s="1"/>
      <c r="Q489" s="1"/>
      <c r="R489" s="1"/>
      <c r="S489" s="1"/>
      <c r="T489" s="1"/>
      <c r="U489" s="1"/>
      <c r="V489" s="179"/>
      <c r="W489" s="171"/>
      <c r="X489" s="170"/>
      <c r="Y489" s="188"/>
      <c r="Z489" s="1"/>
      <c r="BR489" s="41"/>
      <c r="BT489" s="41" t="s">
        <v>988</v>
      </c>
    </row>
    <row r="490" spans="1:72" s="3" customFormat="1" ht="18" x14ac:dyDescent="0.25">
      <c r="A490" s="320" t="s">
        <v>998</v>
      </c>
      <c r="B490" s="321"/>
      <c r="C490" s="321"/>
      <c r="D490" s="321"/>
      <c r="E490" s="321"/>
      <c r="F490" s="321"/>
      <c r="G490" s="321"/>
      <c r="H490" s="321"/>
      <c r="I490" s="321"/>
      <c r="J490" s="321"/>
      <c r="K490" s="322"/>
      <c r="L490" s="61">
        <v>1425760.89</v>
      </c>
      <c r="M490" s="61"/>
      <c r="N490" s="61"/>
      <c r="O490" s="61"/>
      <c r="P490" s="1"/>
      <c r="Q490" s="1"/>
      <c r="R490" s="1"/>
      <c r="S490" s="1"/>
      <c r="T490" s="1"/>
      <c r="U490" s="1"/>
      <c r="V490" s="179"/>
      <c r="W490" s="171"/>
      <c r="X490" s="170"/>
      <c r="Y490" s="188"/>
      <c r="Z490" s="1"/>
      <c r="BR490" s="41"/>
      <c r="BS490" s="2" t="s">
        <v>998</v>
      </c>
      <c r="BT490" s="41"/>
    </row>
    <row r="491" spans="1:72" s="3" customFormat="1" ht="18" x14ac:dyDescent="0.25">
      <c r="A491" s="320" t="s">
        <v>999</v>
      </c>
      <c r="B491" s="321"/>
      <c r="C491" s="321"/>
      <c r="D491" s="321"/>
      <c r="E491" s="321"/>
      <c r="F491" s="321"/>
      <c r="G491" s="321"/>
      <c r="H491" s="321"/>
      <c r="I491" s="321"/>
      <c r="J491" s="321"/>
      <c r="K491" s="322"/>
      <c r="L491" s="61">
        <v>2376268.15</v>
      </c>
      <c r="M491" s="61"/>
      <c r="N491" s="61"/>
      <c r="O491" s="61"/>
      <c r="P491" s="1"/>
      <c r="Q491" s="1"/>
      <c r="R491" s="1"/>
      <c r="S491" s="1"/>
      <c r="T491" s="1"/>
      <c r="U491" s="1"/>
      <c r="V491" s="179"/>
      <c r="W491" s="171"/>
      <c r="X491" s="170"/>
      <c r="Y491" s="188"/>
      <c r="Z491" s="1"/>
      <c r="BR491" s="41"/>
      <c r="BS491" s="2" t="s">
        <v>999</v>
      </c>
      <c r="BT491" s="41"/>
    </row>
    <row r="492" spans="1:72" s="3" customFormat="1" ht="18" x14ac:dyDescent="0.25">
      <c r="A492" s="320" t="s">
        <v>1000</v>
      </c>
      <c r="B492" s="321"/>
      <c r="C492" s="321"/>
      <c r="D492" s="321"/>
      <c r="E492" s="321"/>
      <c r="F492" s="321"/>
      <c r="G492" s="321"/>
      <c r="H492" s="321"/>
      <c r="I492" s="321"/>
      <c r="J492" s="321"/>
      <c r="K492" s="322"/>
      <c r="L492" s="61">
        <v>1697334.39</v>
      </c>
      <c r="M492" s="61"/>
      <c r="N492" s="61"/>
      <c r="O492" s="61"/>
      <c r="P492" s="1"/>
      <c r="Q492" s="1"/>
      <c r="R492" s="1"/>
      <c r="S492" s="1"/>
      <c r="T492" s="1"/>
      <c r="U492" s="1"/>
      <c r="V492" s="179"/>
      <c r="W492" s="171"/>
      <c r="X492" s="170"/>
      <c r="Y492" s="188"/>
      <c r="Z492" s="1"/>
      <c r="BR492" s="41"/>
      <c r="BS492" s="2" t="s">
        <v>1000</v>
      </c>
      <c r="BT492" s="41"/>
    </row>
    <row r="493" spans="1:72" s="3" customFormat="1" ht="18" x14ac:dyDescent="0.25">
      <c r="A493" s="320" t="s">
        <v>1001</v>
      </c>
      <c r="B493" s="321"/>
      <c r="C493" s="321"/>
      <c r="D493" s="321"/>
      <c r="E493" s="321"/>
      <c r="F493" s="321"/>
      <c r="G493" s="321"/>
      <c r="H493" s="321"/>
      <c r="I493" s="321"/>
      <c r="J493" s="321"/>
      <c r="K493" s="322"/>
      <c r="L493" s="61">
        <v>1357867.51</v>
      </c>
      <c r="M493" s="61"/>
      <c r="N493" s="61"/>
      <c r="O493" s="61"/>
      <c r="P493" s="1"/>
      <c r="Q493" s="1"/>
      <c r="R493" s="1"/>
      <c r="S493" s="1"/>
      <c r="T493" s="1"/>
      <c r="U493" s="1"/>
      <c r="V493" s="179"/>
      <c r="W493" s="171"/>
      <c r="X493" s="170"/>
      <c r="Y493" s="188"/>
      <c r="Z493" s="1"/>
      <c r="BR493" s="41"/>
      <c r="BS493" s="2" t="s">
        <v>1001</v>
      </c>
      <c r="BT493" s="41"/>
    </row>
    <row r="494" spans="1:72" s="3" customFormat="1" ht="18" x14ac:dyDescent="0.25">
      <c r="A494" s="317" t="s">
        <v>988</v>
      </c>
      <c r="B494" s="318"/>
      <c r="C494" s="318"/>
      <c r="D494" s="318"/>
      <c r="E494" s="318"/>
      <c r="F494" s="318"/>
      <c r="G494" s="318"/>
      <c r="H494" s="318"/>
      <c r="I494" s="318"/>
      <c r="J494" s="318"/>
      <c r="K494" s="319"/>
      <c r="L494" s="39">
        <v>74750606.549999997</v>
      </c>
      <c r="M494" s="39"/>
      <c r="N494" s="39"/>
      <c r="O494" s="39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R494" s="41"/>
      <c r="BT494" s="41" t="s">
        <v>988</v>
      </c>
    </row>
    <row r="495" spans="1:72" s="3" customFormat="1" ht="18" x14ac:dyDescent="0.25">
      <c r="A495" s="320" t="s">
        <v>3113</v>
      </c>
      <c r="B495" s="321"/>
      <c r="C495" s="321"/>
      <c r="D495" s="321"/>
      <c r="E495" s="321"/>
      <c r="F495" s="321"/>
      <c r="G495" s="321"/>
      <c r="H495" s="321"/>
      <c r="I495" s="321"/>
      <c r="J495" s="321"/>
      <c r="K495" s="322"/>
      <c r="L495" s="61">
        <v>76310004.079999998</v>
      </c>
      <c r="M495" s="61"/>
      <c r="N495" s="61"/>
      <c r="O495" s="61"/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R495" s="41"/>
      <c r="BS495" s="2" t="s">
        <v>3113</v>
      </c>
      <c r="BT495" s="41"/>
    </row>
    <row r="496" spans="1:72" s="3" customFormat="1" ht="18" x14ac:dyDescent="0.25">
      <c r="A496" s="320" t="s">
        <v>1003</v>
      </c>
      <c r="B496" s="321"/>
      <c r="C496" s="321"/>
      <c r="D496" s="321"/>
      <c r="E496" s="321"/>
      <c r="F496" s="321"/>
      <c r="G496" s="321"/>
      <c r="H496" s="321"/>
      <c r="I496" s="321"/>
      <c r="J496" s="321"/>
      <c r="K496" s="322"/>
      <c r="L496" s="61">
        <v>2289300.12</v>
      </c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R496" s="41"/>
      <c r="BS496" s="2" t="s">
        <v>1003</v>
      </c>
      <c r="BT496" s="41"/>
    </row>
    <row r="497" spans="1:95" s="116" customFormat="1" ht="18" x14ac:dyDescent="0.25">
      <c r="A497" s="324" t="s">
        <v>5479</v>
      </c>
      <c r="B497" s="325"/>
      <c r="C497" s="325"/>
      <c r="D497" s="325"/>
      <c r="E497" s="325"/>
      <c r="F497" s="325"/>
      <c r="G497" s="325"/>
      <c r="H497" s="325"/>
      <c r="I497" s="325"/>
      <c r="J497" s="325"/>
      <c r="K497" s="326"/>
      <c r="L497" s="117">
        <f>L495+L496</f>
        <v>78599304.200000003</v>
      </c>
      <c r="M497" s="117"/>
      <c r="N497" s="117"/>
      <c r="O497" s="117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5"/>
      <c r="AO497" s="65"/>
      <c r="AP497" s="65"/>
      <c r="AQ497" s="65"/>
      <c r="AR497" s="65"/>
      <c r="AS497" s="65"/>
      <c r="AT497" s="65"/>
      <c r="AU497" s="65"/>
      <c r="AV497" s="65"/>
      <c r="AW497" s="65"/>
      <c r="AX497" s="65"/>
      <c r="AY497" s="65"/>
      <c r="AZ497" s="65"/>
      <c r="BA497" s="65"/>
      <c r="BB497" s="65"/>
      <c r="BC497" s="65"/>
      <c r="BD497" s="65"/>
      <c r="BE497" s="65"/>
      <c r="BF497" s="65"/>
      <c r="BG497" s="65"/>
      <c r="BH497" s="65"/>
      <c r="BI497" s="65"/>
      <c r="BJ497" s="65"/>
      <c r="BK497" s="65"/>
      <c r="BL497" s="65"/>
      <c r="BM497" s="65"/>
      <c r="BN497" s="65"/>
      <c r="BO497" s="65"/>
      <c r="BP497" s="65"/>
      <c r="BQ497" s="65"/>
      <c r="BR497" s="65"/>
      <c r="BS497" s="65"/>
      <c r="BT497" s="65"/>
      <c r="BU497" s="65" t="s">
        <v>1004</v>
      </c>
      <c r="BV497" s="65"/>
      <c r="BW497" s="65"/>
    </row>
    <row r="498" spans="1:95" s="121" customFormat="1" ht="15" customHeight="1" x14ac:dyDescent="0.25">
      <c r="A498" s="327" t="s">
        <v>5480</v>
      </c>
      <c r="B498" s="328"/>
      <c r="C498" s="328"/>
      <c r="D498" s="328"/>
      <c r="E498" s="328"/>
      <c r="F498" s="328"/>
      <c r="G498" s="328"/>
      <c r="H498" s="328"/>
      <c r="I498" s="328"/>
      <c r="J498" s="328"/>
      <c r="K498" s="329"/>
      <c r="L498" s="118">
        <f>L481*1.052*1.021*1.035*1.025*1.02*1.03</f>
        <v>71984639.87448144</v>
      </c>
      <c r="M498" s="119"/>
      <c r="N498" s="120"/>
      <c r="O498" s="120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  <c r="AL498" s="65"/>
      <c r="AM498" s="65"/>
      <c r="AN498" s="65"/>
      <c r="AO498" s="65"/>
      <c r="AP498" s="65"/>
      <c r="AQ498" s="65"/>
      <c r="AR498" s="65"/>
      <c r="AS498" s="65"/>
      <c r="AT498" s="65"/>
      <c r="AU498" s="65"/>
      <c r="AV498" s="65"/>
      <c r="AW498" s="65"/>
      <c r="AX498" s="65"/>
      <c r="AY498" s="65"/>
      <c r="AZ498" s="65"/>
      <c r="BA498" s="65"/>
      <c r="BB498" s="65"/>
      <c r="BC498" s="65"/>
      <c r="BD498" s="65"/>
      <c r="BE498" s="65"/>
      <c r="BF498" s="65"/>
      <c r="BG498" s="65"/>
      <c r="BH498" s="65"/>
      <c r="BI498" s="65"/>
      <c r="BJ498" s="65"/>
      <c r="BK498" s="65"/>
      <c r="BL498" s="65"/>
      <c r="BM498" s="65"/>
      <c r="BN498" s="65"/>
      <c r="BO498" s="65"/>
      <c r="BP498" s="65"/>
      <c r="BQ498" s="65"/>
      <c r="BR498" s="65"/>
      <c r="BS498" s="65"/>
      <c r="BT498" s="65"/>
      <c r="BU498" s="65"/>
      <c r="BV498" s="65"/>
      <c r="BW498" s="65"/>
      <c r="CG498" s="122"/>
      <c r="CI498" s="122" t="s">
        <v>1004</v>
      </c>
      <c r="CK498" s="123"/>
      <c r="CL498" s="124"/>
      <c r="CM498" s="124"/>
      <c r="CN498" s="124"/>
      <c r="CO498" s="124"/>
      <c r="CP498" s="124"/>
      <c r="CQ498" s="124"/>
    </row>
    <row r="499" spans="1:95" s="121" customFormat="1" ht="15" customHeight="1" x14ac:dyDescent="0.25">
      <c r="A499" s="327" t="s">
        <v>5486</v>
      </c>
      <c r="B499" s="328"/>
      <c r="C499" s="328"/>
      <c r="D499" s="328"/>
      <c r="E499" s="328"/>
      <c r="F499" s="328"/>
      <c r="G499" s="328"/>
      <c r="H499" s="328"/>
      <c r="I499" s="328"/>
      <c r="J499" s="328"/>
      <c r="K499" s="329"/>
      <c r="L499" s="118">
        <f>L484*1.03</f>
        <v>1606179.4559000002</v>
      </c>
      <c r="M499" s="119"/>
      <c r="N499" s="120"/>
      <c r="O499" s="120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65"/>
      <c r="AS499" s="65"/>
      <c r="AT499" s="65"/>
      <c r="AU499" s="65"/>
      <c r="AV499" s="65"/>
      <c r="AW499" s="65"/>
      <c r="AX499" s="65"/>
      <c r="AY499" s="65"/>
      <c r="AZ499" s="65"/>
      <c r="BA499" s="65"/>
      <c r="BB499" s="65"/>
      <c r="BC499" s="65"/>
      <c r="BD499" s="65"/>
      <c r="BE499" s="65"/>
      <c r="BF499" s="65"/>
      <c r="BG499" s="65"/>
      <c r="BH499" s="65"/>
      <c r="BI499" s="65"/>
      <c r="BJ499" s="65"/>
      <c r="BK499" s="65"/>
      <c r="BL499" s="65"/>
      <c r="BM499" s="65"/>
      <c r="BN499" s="65"/>
      <c r="BO499" s="65"/>
      <c r="BP499" s="65"/>
      <c r="BQ499" s="65"/>
      <c r="BR499" s="65"/>
      <c r="BS499" s="65"/>
      <c r="BT499" s="65"/>
      <c r="BU499" s="65"/>
      <c r="BV499" s="65"/>
      <c r="BW499" s="65"/>
      <c r="CG499" s="122"/>
      <c r="CI499" s="122" t="s">
        <v>1004</v>
      </c>
      <c r="CK499" s="123"/>
      <c r="CL499" s="124"/>
      <c r="CM499" s="124"/>
      <c r="CN499" s="124"/>
      <c r="CO499" s="124"/>
      <c r="CP499" s="124"/>
      <c r="CQ499" s="124"/>
    </row>
    <row r="500" spans="1:95" s="121" customFormat="1" ht="15" customHeight="1" x14ac:dyDescent="0.25">
      <c r="A500" s="327" t="s">
        <v>5481</v>
      </c>
      <c r="B500" s="328"/>
      <c r="C500" s="328"/>
      <c r="D500" s="328"/>
      <c r="E500" s="328"/>
      <c r="F500" s="328"/>
      <c r="G500" s="328"/>
      <c r="H500" s="328"/>
      <c r="I500" s="328"/>
      <c r="J500" s="328"/>
      <c r="K500" s="329"/>
      <c r="L500" s="118">
        <f>L497-L498-L499</f>
        <v>5008484.869618563</v>
      </c>
      <c r="M500" s="119"/>
      <c r="N500" s="120"/>
      <c r="O500" s="120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65"/>
      <c r="AS500" s="65"/>
      <c r="AT500" s="65"/>
      <c r="AU500" s="65"/>
      <c r="AV500" s="65"/>
      <c r="AW500" s="65"/>
      <c r="AX500" s="65"/>
      <c r="AY500" s="65"/>
      <c r="AZ500" s="65"/>
      <c r="BA500" s="65"/>
      <c r="BB500" s="65"/>
      <c r="BC500" s="65"/>
      <c r="BD500" s="65"/>
      <c r="BE500" s="65"/>
      <c r="BF500" s="65"/>
      <c r="BG500" s="65"/>
      <c r="BH500" s="65"/>
      <c r="BI500" s="65"/>
      <c r="BJ500" s="65"/>
      <c r="BK500" s="65"/>
      <c r="BL500" s="65"/>
      <c r="BM500" s="65"/>
      <c r="BN500" s="65"/>
      <c r="BO500" s="65"/>
      <c r="BP500" s="65"/>
      <c r="BQ500" s="65"/>
      <c r="BR500" s="65"/>
      <c r="BS500" s="65"/>
      <c r="BT500" s="65"/>
      <c r="BU500" s="65"/>
      <c r="BV500" s="65"/>
      <c r="BW500" s="65"/>
      <c r="CG500" s="122"/>
      <c r="CI500" s="122" t="s">
        <v>1004</v>
      </c>
      <c r="CK500" s="123"/>
      <c r="CL500" s="124"/>
      <c r="CM500" s="124"/>
      <c r="CN500" s="124"/>
      <c r="CO500" s="124"/>
      <c r="CP500" s="124"/>
      <c r="CQ500" s="124"/>
    </row>
    <row r="501" spans="1:95" s="65" customFormat="1" ht="15" customHeight="1" x14ac:dyDescent="0.25">
      <c r="A501" s="330" t="s">
        <v>5482</v>
      </c>
      <c r="B501" s="331"/>
      <c r="C501" s="331"/>
      <c r="D501" s="331"/>
      <c r="E501" s="331"/>
      <c r="F501" s="331"/>
      <c r="G501" s="331"/>
      <c r="H501" s="331"/>
      <c r="I501" s="331"/>
      <c r="J501" s="331"/>
      <c r="K501" s="332"/>
      <c r="L501" s="125">
        <f>'00-ЭС1.СУБ'!L202</f>
        <v>1</v>
      </c>
      <c r="M501" s="89"/>
      <c r="N501" s="126"/>
      <c r="O501" s="89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CG501" s="95"/>
      <c r="CH501" s="101" t="s">
        <v>1003</v>
      </c>
      <c r="CI501" s="95"/>
      <c r="CK501" s="127"/>
    </row>
    <row r="502" spans="1:95" s="65" customFormat="1" ht="28.5" customHeight="1" x14ac:dyDescent="0.25">
      <c r="A502" s="330" t="s">
        <v>5483</v>
      </c>
      <c r="B502" s="331"/>
      <c r="C502" s="331"/>
      <c r="D502" s="331"/>
      <c r="E502" s="331"/>
      <c r="F502" s="331"/>
      <c r="G502" s="331"/>
      <c r="H502" s="331"/>
      <c r="I502" s="331"/>
      <c r="J502" s="331"/>
      <c r="K502" s="332"/>
      <c r="L502" s="128">
        <f>L498+L499+L500*L501</f>
        <v>78599304.200000003</v>
      </c>
      <c r="M502" s="129"/>
      <c r="N502" s="98"/>
      <c r="O502" s="98"/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CG502" s="95"/>
      <c r="CI502" s="95" t="s">
        <v>1004</v>
      </c>
      <c r="CK502" s="130"/>
    </row>
    <row r="503" spans="1:95" s="65" customFormat="1" ht="15" customHeight="1" x14ac:dyDescent="0.25">
      <c r="A503" s="333" t="s">
        <v>1005</v>
      </c>
      <c r="B503" s="334"/>
      <c r="C503" s="334"/>
      <c r="D503" s="334"/>
      <c r="E503" s="334"/>
      <c r="F503" s="334"/>
      <c r="G503" s="334"/>
      <c r="H503" s="334"/>
      <c r="I503" s="334"/>
      <c r="J503" s="334"/>
      <c r="K503" s="335"/>
      <c r="L503" s="131">
        <f>L502*0.2</f>
        <v>15719860.840000002</v>
      </c>
      <c r="M503" s="89"/>
      <c r="N503" s="89"/>
      <c r="O503" s="89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CG503" s="95"/>
      <c r="CH503" s="101" t="s">
        <v>1005</v>
      </c>
      <c r="CI503" s="95"/>
    </row>
    <row r="504" spans="1:95" s="65" customFormat="1" ht="15" customHeight="1" x14ac:dyDescent="0.25">
      <c r="A504" s="330" t="s">
        <v>1006</v>
      </c>
      <c r="B504" s="331"/>
      <c r="C504" s="331"/>
      <c r="D504" s="331"/>
      <c r="E504" s="331"/>
      <c r="F504" s="331"/>
      <c r="G504" s="331"/>
      <c r="H504" s="331"/>
      <c r="I504" s="331"/>
      <c r="J504" s="331"/>
      <c r="K504" s="332"/>
      <c r="L504" s="132">
        <f>L502+L503</f>
        <v>94319165.040000007</v>
      </c>
      <c r="M504" s="98"/>
      <c r="N504" s="98"/>
      <c r="O504" s="98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CG504" s="95"/>
      <c r="CI504" s="95"/>
      <c r="CJ504" s="95" t="s">
        <v>1006</v>
      </c>
      <c r="CM504" s="127"/>
    </row>
    <row r="505" spans="1:95" s="16" customFormat="1" ht="12.75" customHeight="1" x14ac:dyDescent="0.2">
      <c r="A505" s="323"/>
      <c r="B505" s="323"/>
      <c r="C505" s="323"/>
      <c r="D505" s="323"/>
      <c r="E505" s="323"/>
      <c r="F505" s="323"/>
      <c r="G505" s="323"/>
      <c r="H505" s="323"/>
      <c r="I505" s="323"/>
      <c r="J505" s="323"/>
      <c r="K505" s="323"/>
      <c r="L505" s="323"/>
      <c r="M505" s="323"/>
      <c r="N505" s="323"/>
      <c r="O505" s="323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  <c r="AS505" s="25"/>
      <c r="AT505" s="25"/>
      <c r="AU505" s="25"/>
      <c r="AV505" s="25"/>
      <c r="AW505" s="25"/>
      <c r="AX505" s="25"/>
      <c r="AY505" s="25"/>
      <c r="AZ505" s="25"/>
      <c r="BA505" s="25"/>
      <c r="BB505" s="25"/>
      <c r="BC505" s="25"/>
      <c r="BD505" s="25"/>
      <c r="BE505" s="25"/>
      <c r="BF505" s="25"/>
      <c r="BG505" s="25"/>
      <c r="BH505" s="25"/>
      <c r="BI505" s="25"/>
      <c r="BJ505" s="25"/>
      <c r="BK505" s="25"/>
      <c r="BL505" s="25"/>
      <c r="BM505" s="25"/>
      <c r="BN505" s="25"/>
      <c r="BO505" s="25"/>
      <c r="BP505" s="25"/>
      <c r="BQ505" s="25"/>
      <c r="BR505" s="25"/>
      <c r="BS505" s="25"/>
      <c r="BT505" s="25"/>
      <c r="BU505" s="25"/>
      <c r="BV505" s="25"/>
    </row>
    <row r="506" spans="1:95" s="135" customFormat="1" ht="12.75" customHeight="1" x14ac:dyDescent="0.2">
      <c r="A506" s="287" t="s">
        <v>5484</v>
      </c>
      <c r="B506" s="287"/>
      <c r="C506" s="287"/>
      <c r="D506" s="287"/>
      <c r="E506" s="287"/>
      <c r="F506" s="287"/>
      <c r="G506" s="287"/>
      <c r="H506" s="287"/>
      <c r="I506" s="287"/>
      <c r="J506" s="287"/>
      <c r="K506" s="287"/>
      <c r="L506" s="287"/>
      <c r="M506" s="287"/>
      <c r="N506" s="287"/>
      <c r="O506" s="287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AA506" s="134"/>
      <c r="AB506" s="134"/>
      <c r="AC506" s="134"/>
      <c r="AD506" s="134"/>
      <c r="AE506" s="134"/>
      <c r="AF506" s="134"/>
      <c r="AG506" s="134"/>
      <c r="AH506" s="134"/>
      <c r="AI506" s="134"/>
      <c r="AJ506" s="134"/>
      <c r="AK506" s="134"/>
      <c r="AL506" s="134"/>
      <c r="AM506" s="134"/>
      <c r="AN506" s="134"/>
      <c r="AO506" s="134"/>
      <c r="AP506" s="134"/>
      <c r="AQ506" s="134"/>
      <c r="AR506" s="134"/>
      <c r="AS506" s="134"/>
      <c r="AT506" s="134"/>
      <c r="AU506" s="134"/>
      <c r="AV506" s="134"/>
      <c r="AW506" s="134"/>
      <c r="AX506" s="134"/>
      <c r="AY506" s="134"/>
      <c r="AZ506" s="134"/>
      <c r="BA506" s="134"/>
      <c r="BB506" s="134"/>
      <c r="BC506" s="134"/>
      <c r="BD506" s="134"/>
      <c r="BE506" s="134"/>
      <c r="BF506" s="134"/>
      <c r="BG506" s="134"/>
      <c r="BH506" s="134"/>
      <c r="BI506" s="134"/>
      <c r="BJ506" s="134"/>
      <c r="BK506" s="134"/>
      <c r="BL506" s="134"/>
      <c r="BM506" s="134"/>
      <c r="BN506" s="134"/>
      <c r="BO506" s="134"/>
      <c r="BP506" s="134"/>
      <c r="BQ506" s="134"/>
      <c r="BR506" s="134"/>
      <c r="BS506" s="134"/>
      <c r="BT506" s="134"/>
      <c r="BU506" s="134"/>
      <c r="BV506" s="134"/>
    </row>
    <row r="507" spans="1:95" s="135" customFormat="1" ht="12.75" customHeight="1" x14ac:dyDescent="0.2">
      <c r="A507" s="288" t="s">
        <v>1007</v>
      </c>
      <c r="B507" s="288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88"/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AA507" s="134"/>
      <c r="AB507" s="134"/>
      <c r="AC507" s="134"/>
      <c r="AD507" s="134"/>
      <c r="AE507" s="134"/>
      <c r="AF507" s="134"/>
      <c r="AG507" s="134"/>
      <c r="AH507" s="134"/>
      <c r="AI507" s="134"/>
      <c r="AJ507" s="134"/>
      <c r="AK507" s="134"/>
      <c r="AL507" s="134"/>
      <c r="AM507" s="134"/>
      <c r="AN507" s="134"/>
      <c r="AO507" s="134"/>
      <c r="AP507" s="134"/>
      <c r="AQ507" s="134"/>
      <c r="AR507" s="134"/>
      <c r="AS507" s="134"/>
      <c r="AT507" s="134"/>
      <c r="AU507" s="134"/>
      <c r="AV507" s="134"/>
      <c r="AW507" s="134"/>
      <c r="AX507" s="134"/>
      <c r="AY507" s="134"/>
      <c r="AZ507" s="134"/>
      <c r="BA507" s="134"/>
      <c r="BB507" s="134"/>
      <c r="BC507" s="134"/>
      <c r="BD507" s="134"/>
      <c r="BE507" s="134"/>
      <c r="BF507" s="134"/>
      <c r="BG507" s="134"/>
      <c r="BH507" s="134"/>
      <c r="BI507" s="134"/>
      <c r="BJ507" s="134"/>
      <c r="BK507" s="134"/>
      <c r="BL507" s="134"/>
      <c r="BM507" s="134"/>
      <c r="BN507" s="134"/>
      <c r="BO507" s="134"/>
      <c r="BP507" s="134"/>
      <c r="BQ507" s="134"/>
      <c r="BR507" s="134"/>
      <c r="BS507" s="134"/>
      <c r="BT507" s="134"/>
      <c r="BU507" s="134"/>
      <c r="BV507" s="134"/>
    </row>
    <row r="508" spans="1:95" s="135" customFormat="1" ht="13.5" customHeight="1" x14ac:dyDescent="0.2">
      <c r="A508" s="137"/>
      <c r="B508" s="137"/>
      <c r="C508" s="137"/>
      <c r="D508" s="137"/>
      <c r="E508" s="137"/>
      <c r="F508" s="137"/>
      <c r="G508" s="209"/>
      <c r="H508" s="138"/>
      <c r="I508" s="139"/>
      <c r="J508" s="139"/>
      <c r="K508" s="139"/>
      <c r="L508" s="139"/>
      <c r="M508" s="137"/>
      <c r="N508" s="137"/>
      <c r="O508" s="137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AA508" s="134"/>
      <c r="AB508" s="134"/>
      <c r="AC508" s="134"/>
      <c r="AD508" s="134"/>
      <c r="AE508" s="134"/>
      <c r="AF508" s="134"/>
      <c r="AG508" s="134"/>
      <c r="AH508" s="134"/>
      <c r="AI508" s="134"/>
      <c r="AJ508" s="134"/>
      <c r="AK508" s="134"/>
      <c r="AL508" s="134"/>
      <c r="AM508" s="134"/>
      <c r="AN508" s="134"/>
      <c r="AO508" s="134"/>
      <c r="AP508" s="134"/>
      <c r="AQ508" s="134"/>
      <c r="AR508" s="134"/>
      <c r="AS508" s="134"/>
      <c r="AT508" s="134"/>
      <c r="AU508" s="134"/>
      <c r="AV508" s="134"/>
      <c r="AW508" s="134"/>
      <c r="AX508" s="134"/>
      <c r="AY508" s="134"/>
      <c r="AZ508" s="134"/>
      <c r="BA508" s="134"/>
      <c r="BB508" s="134"/>
      <c r="BC508" s="134"/>
      <c r="BD508" s="134"/>
      <c r="BE508" s="134"/>
      <c r="BF508" s="134"/>
      <c r="BG508" s="134"/>
      <c r="BH508" s="134"/>
      <c r="BI508" s="134"/>
      <c r="BJ508" s="134"/>
      <c r="BK508" s="134"/>
      <c r="BL508" s="134"/>
      <c r="BM508" s="134"/>
      <c r="BN508" s="134"/>
      <c r="BO508" s="134"/>
      <c r="BP508" s="134"/>
      <c r="BQ508" s="134"/>
      <c r="BR508" s="134"/>
      <c r="BS508" s="134"/>
      <c r="BT508" s="134"/>
      <c r="BU508" s="134"/>
      <c r="BV508" s="134"/>
    </row>
    <row r="509" spans="1:95" s="135" customFormat="1" ht="12.75" customHeight="1" x14ac:dyDescent="0.2">
      <c r="A509" s="287" t="s">
        <v>5485</v>
      </c>
      <c r="B509" s="287"/>
      <c r="C509" s="287"/>
      <c r="D509" s="287"/>
      <c r="E509" s="287"/>
      <c r="F509" s="287"/>
      <c r="G509" s="287"/>
      <c r="H509" s="287"/>
      <c r="I509" s="287"/>
      <c r="J509" s="287"/>
      <c r="K509" s="287"/>
      <c r="L509" s="287"/>
      <c r="M509" s="287"/>
      <c r="N509" s="287"/>
      <c r="O509" s="287"/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AA509" s="134"/>
      <c r="AB509" s="134"/>
      <c r="AC509" s="134"/>
      <c r="AD509" s="134"/>
      <c r="AE509" s="134"/>
      <c r="AF509" s="134"/>
      <c r="AG509" s="134"/>
      <c r="AH509" s="134"/>
      <c r="AI509" s="134"/>
      <c r="AJ509" s="134"/>
      <c r="AK509" s="134"/>
      <c r="AL509" s="134"/>
      <c r="AM509" s="134"/>
      <c r="AN509" s="134"/>
      <c r="AO509" s="134"/>
      <c r="AP509" s="134"/>
      <c r="AQ509" s="134"/>
      <c r="AR509" s="134"/>
      <c r="AS509" s="134"/>
      <c r="AT509" s="134"/>
      <c r="AU509" s="134"/>
      <c r="AV509" s="134"/>
      <c r="AW509" s="134"/>
      <c r="AX509" s="134"/>
      <c r="AY509" s="134"/>
      <c r="AZ509" s="134"/>
      <c r="BA509" s="134"/>
      <c r="BB509" s="134"/>
      <c r="BC509" s="134"/>
      <c r="BD509" s="134"/>
      <c r="BE509" s="134"/>
      <c r="BF509" s="134"/>
      <c r="BG509" s="134"/>
      <c r="BH509" s="134"/>
      <c r="BI509" s="134"/>
      <c r="BJ509" s="134"/>
      <c r="BK509" s="134"/>
      <c r="BL509" s="134"/>
      <c r="BM509" s="134"/>
      <c r="BN509" s="134"/>
      <c r="BO509" s="134"/>
      <c r="BP509" s="134"/>
      <c r="BQ509" s="134"/>
      <c r="BR509" s="134"/>
      <c r="BS509" s="134"/>
      <c r="BT509" s="134"/>
      <c r="BU509" s="134"/>
      <c r="BV509" s="134"/>
    </row>
    <row r="510" spans="1:95" s="135" customFormat="1" ht="12.75" customHeight="1" x14ac:dyDescent="0.2">
      <c r="A510" s="288" t="s">
        <v>1007</v>
      </c>
      <c r="B510" s="288"/>
      <c r="C510" s="288"/>
      <c r="D510" s="288"/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88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AA510" s="134"/>
      <c r="AB510" s="134"/>
      <c r="AC510" s="134"/>
      <c r="AD510" s="134"/>
      <c r="AE510" s="134"/>
      <c r="AF510" s="134"/>
      <c r="AG510" s="134"/>
      <c r="AH510" s="134"/>
      <c r="AI510" s="134"/>
      <c r="AJ510" s="134"/>
      <c r="AK510" s="134"/>
      <c r="AL510" s="134"/>
      <c r="AM510" s="134"/>
      <c r="AN510" s="134"/>
      <c r="AO510" s="134"/>
      <c r="AP510" s="134"/>
      <c r="AQ510" s="134"/>
      <c r="AR510" s="134"/>
      <c r="AS510" s="134"/>
      <c r="AT510" s="134"/>
      <c r="AU510" s="134"/>
      <c r="AV510" s="134"/>
      <c r="AW510" s="134"/>
      <c r="AX510" s="134"/>
      <c r="AY510" s="134"/>
      <c r="AZ510" s="134"/>
      <c r="BA510" s="134"/>
      <c r="BB510" s="134"/>
      <c r="BC510" s="134"/>
      <c r="BD510" s="134"/>
      <c r="BE510" s="134"/>
      <c r="BF510" s="134"/>
      <c r="BG510" s="134"/>
      <c r="BH510" s="134"/>
      <c r="BI510" s="134"/>
      <c r="BJ510" s="134"/>
      <c r="BK510" s="134"/>
      <c r="BL510" s="134"/>
      <c r="BM510" s="134"/>
      <c r="BN510" s="134"/>
      <c r="BO510" s="134"/>
      <c r="BP510" s="134"/>
      <c r="BQ510" s="134"/>
      <c r="BR510" s="134"/>
      <c r="BS510" s="134"/>
      <c r="BT510" s="134"/>
      <c r="BU510" s="134"/>
      <c r="BV510" s="134"/>
    </row>
    <row r="511" spans="1:95" s="135" customFormat="1" ht="13.5" customHeight="1" x14ac:dyDescent="0.2">
      <c r="A511" s="137"/>
      <c r="B511" s="137"/>
      <c r="C511" s="137"/>
      <c r="D511" s="137"/>
      <c r="E511" s="137"/>
      <c r="F511" s="137"/>
      <c r="G511" s="209"/>
      <c r="H511" s="138"/>
      <c r="I511" s="139"/>
      <c r="J511" s="139"/>
      <c r="K511" s="139"/>
      <c r="L511" s="139"/>
      <c r="M511" s="137"/>
      <c r="N511" s="137"/>
      <c r="O511" s="137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AA511" s="134"/>
      <c r="AB511" s="134"/>
      <c r="AC511" s="134"/>
      <c r="AD511" s="134"/>
      <c r="AE511" s="134"/>
      <c r="AF511" s="134"/>
      <c r="AG511" s="134"/>
      <c r="AH511" s="134"/>
      <c r="AI511" s="134"/>
      <c r="AJ511" s="134"/>
      <c r="AK511" s="134"/>
      <c r="AL511" s="134"/>
      <c r="AM511" s="134"/>
      <c r="AN511" s="134"/>
      <c r="AO511" s="134"/>
      <c r="AP511" s="134"/>
      <c r="AQ511" s="134"/>
      <c r="AR511" s="134"/>
      <c r="AS511" s="134"/>
      <c r="AT511" s="134"/>
      <c r="AU511" s="134"/>
      <c r="AV511" s="134"/>
      <c r="AW511" s="134"/>
      <c r="AX511" s="134"/>
      <c r="AY511" s="134"/>
      <c r="AZ511" s="134"/>
      <c r="BA511" s="134"/>
      <c r="BB511" s="134"/>
      <c r="BC511" s="134"/>
      <c r="BD511" s="134"/>
      <c r="BE511" s="134"/>
      <c r="BF511" s="134"/>
      <c r="BG511" s="134"/>
      <c r="BH511" s="134"/>
      <c r="BI511" s="134"/>
      <c r="BJ511" s="134"/>
      <c r="BK511" s="134"/>
      <c r="BL511" s="134"/>
      <c r="BM511" s="134"/>
      <c r="BN511" s="134"/>
      <c r="BO511" s="134"/>
      <c r="BP511" s="134"/>
      <c r="BQ511" s="134"/>
      <c r="BR511" s="134"/>
      <c r="BS511" s="134"/>
      <c r="BT511" s="134"/>
      <c r="BU511" s="134"/>
      <c r="BV511" s="134"/>
    </row>
    <row r="512" spans="1:95" s="116" customFormat="1" ht="18" x14ac:dyDescent="0.25">
      <c r="A512" s="140"/>
      <c r="B512" s="140"/>
      <c r="C512" s="140"/>
      <c r="D512" s="140"/>
      <c r="E512" s="140"/>
      <c r="F512" s="140"/>
      <c r="G512" s="209"/>
      <c r="H512" s="137"/>
      <c r="I512" s="141"/>
      <c r="J512" s="141"/>
      <c r="K512" s="141"/>
      <c r="L512" s="141"/>
      <c r="M512" s="140"/>
      <c r="N512" s="140"/>
      <c r="O512" s="140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</row>
  </sheetData>
  <autoFilter ref="A28:CQ504" xr:uid="{00000000-0001-0000-0800-000000000000}">
    <filterColumn colId="2" showButton="0"/>
    <filterColumn colId="3" showButton="0"/>
  </autoFilter>
  <mergeCells count="301">
    <mergeCell ref="A505:O505"/>
    <mergeCell ref="A507:O507"/>
    <mergeCell ref="A496:K496"/>
    <mergeCell ref="A497:K497"/>
    <mergeCell ref="A498:K498"/>
    <mergeCell ref="A499:K499"/>
    <mergeCell ref="A500:K500"/>
    <mergeCell ref="A501:K501"/>
    <mergeCell ref="A502:K502"/>
    <mergeCell ref="A503:K503"/>
    <mergeCell ref="A504:K504"/>
    <mergeCell ref="A506:O506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C426:E426"/>
    <mergeCell ref="C427:E427"/>
    <mergeCell ref="C428:E428"/>
    <mergeCell ref="C433:E433"/>
    <mergeCell ref="A435:K435"/>
    <mergeCell ref="C421:E421"/>
    <mergeCell ref="C422:E422"/>
    <mergeCell ref="C423:E423"/>
    <mergeCell ref="C424:E424"/>
    <mergeCell ref="C425:E425"/>
    <mergeCell ref="C414:E414"/>
    <mergeCell ref="C416:E416"/>
    <mergeCell ref="C418:E418"/>
    <mergeCell ref="C419:E419"/>
    <mergeCell ref="C420:E420"/>
    <mergeCell ref="C399:E399"/>
    <mergeCell ref="C400:E400"/>
    <mergeCell ref="C405:E405"/>
    <mergeCell ref="C407:E407"/>
    <mergeCell ref="C409:E409"/>
    <mergeCell ref="C390:E390"/>
    <mergeCell ref="C395:E395"/>
    <mergeCell ref="C396:E396"/>
    <mergeCell ref="C397:E397"/>
    <mergeCell ref="C398:E398"/>
    <mergeCell ref="C385:E385"/>
    <mergeCell ref="C386:E386"/>
    <mergeCell ref="C387:E387"/>
    <mergeCell ref="C388:E388"/>
    <mergeCell ref="C389:E389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62:E362"/>
    <mergeCell ref="C363:E363"/>
    <mergeCell ref="C364:E364"/>
    <mergeCell ref="C369:E369"/>
    <mergeCell ref="C370:E370"/>
    <mergeCell ref="C353:E353"/>
    <mergeCell ref="C358:E358"/>
    <mergeCell ref="C359:E359"/>
    <mergeCell ref="C360:E360"/>
    <mergeCell ref="C361:E361"/>
    <mergeCell ref="C348:E348"/>
    <mergeCell ref="C349:E349"/>
    <mergeCell ref="C350:E350"/>
    <mergeCell ref="C351:E351"/>
    <mergeCell ref="C352:E352"/>
    <mergeCell ref="C341:E341"/>
    <mergeCell ref="C343:E343"/>
    <mergeCell ref="C345:E345"/>
    <mergeCell ref="C346:E346"/>
    <mergeCell ref="C347:E347"/>
    <mergeCell ref="C326:E326"/>
    <mergeCell ref="C331:E331"/>
    <mergeCell ref="A333:O333"/>
    <mergeCell ref="C334:E334"/>
    <mergeCell ref="C339:E339"/>
    <mergeCell ref="C321:E321"/>
    <mergeCell ref="C322:E322"/>
    <mergeCell ref="C323:E323"/>
    <mergeCell ref="C324:E324"/>
    <mergeCell ref="C325:E325"/>
    <mergeCell ref="C314:E314"/>
    <mergeCell ref="C316:E316"/>
    <mergeCell ref="C318:E318"/>
    <mergeCell ref="C319:E319"/>
    <mergeCell ref="C320:E320"/>
    <mergeCell ref="C305:E305"/>
    <mergeCell ref="C306:E306"/>
    <mergeCell ref="C307:E307"/>
    <mergeCell ref="C308:E308"/>
    <mergeCell ref="C309:E309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282:E282"/>
    <mergeCell ref="C283:E283"/>
    <mergeCell ref="C284:E284"/>
    <mergeCell ref="C285:E285"/>
    <mergeCell ref="C286:E286"/>
    <mergeCell ref="C272:E272"/>
    <mergeCell ref="A274:O274"/>
    <mergeCell ref="C275:E275"/>
    <mergeCell ref="C280:E280"/>
    <mergeCell ref="C281:E281"/>
    <mergeCell ref="C260:E260"/>
    <mergeCell ref="C261:E261"/>
    <mergeCell ref="C262:E262"/>
    <mergeCell ref="C266:E266"/>
    <mergeCell ref="C267:E267"/>
    <mergeCell ref="C254:E254"/>
    <mergeCell ref="C256:E256"/>
    <mergeCell ref="C257:E257"/>
    <mergeCell ref="C258:E258"/>
    <mergeCell ref="C259:E259"/>
    <mergeCell ref="C240:E240"/>
    <mergeCell ref="C245:E245"/>
    <mergeCell ref="C247:E247"/>
    <mergeCell ref="C248:E248"/>
    <mergeCell ref="C249:E249"/>
    <mergeCell ref="C231:E231"/>
    <mergeCell ref="C232:E232"/>
    <mergeCell ref="C233:E233"/>
    <mergeCell ref="C238:E238"/>
    <mergeCell ref="A239:O239"/>
    <mergeCell ref="C219:E219"/>
    <mergeCell ref="C220:E220"/>
    <mergeCell ref="C225:E225"/>
    <mergeCell ref="C229:E229"/>
    <mergeCell ref="C230:E230"/>
    <mergeCell ref="A199:O199"/>
    <mergeCell ref="C200:E200"/>
    <mergeCell ref="C205:E205"/>
    <mergeCell ref="C209:E209"/>
    <mergeCell ref="C214:E214"/>
    <mergeCell ref="C187:E187"/>
    <mergeCell ref="C192:E192"/>
    <mergeCell ref="C193:E193"/>
    <mergeCell ref="C197:E197"/>
    <mergeCell ref="C198:E198"/>
    <mergeCell ref="C175:E175"/>
    <mergeCell ref="C179:E179"/>
    <mergeCell ref="C180:E180"/>
    <mergeCell ref="C185:E185"/>
    <mergeCell ref="C186:E186"/>
    <mergeCell ref="A164:O164"/>
    <mergeCell ref="C165:E165"/>
    <mergeCell ref="C169:E169"/>
    <mergeCell ref="C170:E170"/>
    <mergeCell ref="C174:E174"/>
    <mergeCell ref="C155:E155"/>
    <mergeCell ref="C156:E156"/>
    <mergeCell ref="C157:E157"/>
    <mergeCell ref="C158:E158"/>
    <mergeCell ref="C163:E163"/>
    <mergeCell ref="A143:O143"/>
    <mergeCell ref="C144:E144"/>
    <mergeCell ref="C149:E149"/>
    <mergeCell ref="A150:O150"/>
    <mergeCell ref="C151:E151"/>
    <mergeCell ref="C130:E130"/>
    <mergeCell ref="C135:E135"/>
    <mergeCell ref="C137:E137"/>
    <mergeCell ref="C139:E139"/>
    <mergeCell ref="C141:E141"/>
    <mergeCell ref="C122:E122"/>
    <mergeCell ref="C124:E124"/>
    <mergeCell ref="C126:E126"/>
    <mergeCell ref="C128:E128"/>
    <mergeCell ref="C110:E110"/>
    <mergeCell ref="C112:E112"/>
    <mergeCell ref="C114:E114"/>
    <mergeCell ref="C116:E116"/>
    <mergeCell ref="C118:E118"/>
    <mergeCell ref="C104:E104"/>
    <mergeCell ref="C106:E106"/>
    <mergeCell ref="C108:E108"/>
    <mergeCell ref="C75:E75"/>
    <mergeCell ref="C80:E80"/>
    <mergeCell ref="C85:E85"/>
    <mergeCell ref="C90:E90"/>
    <mergeCell ref="C95:E95"/>
    <mergeCell ref="C120:E120"/>
    <mergeCell ref="C65:E65"/>
    <mergeCell ref="C70:E70"/>
    <mergeCell ref="A48:O48"/>
    <mergeCell ref="C49:E49"/>
    <mergeCell ref="C54:E54"/>
    <mergeCell ref="C55:E55"/>
    <mergeCell ref="C56:E56"/>
    <mergeCell ref="C100:E100"/>
    <mergeCell ref="C102:E102"/>
    <mergeCell ref="C47:E47"/>
    <mergeCell ref="C28:E28"/>
    <mergeCell ref="A29:O29"/>
    <mergeCell ref="C30:E30"/>
    <mergeCell ref="C34:E34"/>
    <mergeCell ref="C35:E35"/>
    <mergeCell ref="C57:E57"/>
    <mergeCell ref="A59:O59"/>
    <mergeCell ref="C60:E60"/>
    <mergeCell ref="L25:O25"/>
    <mergeCell ref="J26:J27"/>
    <mergeCell ref="L26:L27"/>
    <mergeCell ref="M26:M27"/>
    <mergeCell ref="O26:O27"/>
    <mergeCell ref="C36:E36"/>
    <mergeCell ref="C41:E41"/>
    <mergeCell ref="C42:E42"/>
    <mergeCell ref="C43:E43"/>
    <mergeCell ref="A509:O509"/>
    <mergeCell ref="A510:O510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Q480"/>
  <sheetViews>
    <sheetView topLeftCell="D375" workbookViewId="0">
      <selection activeCell="T381" sqref="T381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20" width="10.7109375" style="1" customWidth="1" outlineLevel="1"/>
    <col min="21" max="21" width="11.85546875" style="1" bestFit="1" customWidth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4"/>
      <c r="G2" s="199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4"/>
      <c r="G3" s="199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4"/>
      <c r="G4" s="199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2628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18.75" x14ac:dyDescent="0.25">
      <c r="A13" s="289" t="s">
        <v>2629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2629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2356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23616.598999999998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10244.106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1322.4349999999999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5710.3119999999999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512.15200000000004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1273.49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 t="s">
        <v>1252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300" t="s">
        <v>23</v>
      </c>
      <c r="G25" s="362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354"/>
      <c r="G26" s="362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355"/>
      <c r="G27" s="362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3" t="s">
        <v>1030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16" t="s">
        <v>2358</v>
      </c>
      <c r="D30" s="316"/>
      <c r="E30" s="316"/>
      <c r="F30" s="35" t="s">
        <v>109</v>
      </c>
      <c r="G30" s="212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49"/>
      <c r="G31" s="213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49"/>
      <c r="G32" s="213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2630</v>
      </c>
      <c r="C34" s="305" t="s">
        <v>2631</v>
      </c>
      <c r="D34" s="305"/>
      <c r="E34" s="305"/>
      <c r="F34" s="111" t="s">
        <v>51</v>
      </c>
      <c r="G34" s="214">
        <v>1</v>
      </c>
      <c r="H34" s="114">
        <v>533418.93999999994</v>
      </c>
      <c r="I34" s="114"/>
      <c r="J34" s="114"/>
      <c r="K34" s="144" t="s">
        <v>52</v>
      </c>
      <c r="L34" s="114">
        <v>3323200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3422896</v>
      </c>
      <c r="W34" s="190">
        <v>1.2</v>
      </c>
      <c r="X34" s="191">
        <f t="shared" ref="X34:X91" si="0">V34*W34</f>
        <v>4107475.1999999997</v>
      </c>
      <c r="Y34" s="181">
        <f t="shared" ref="Y34:Y91" si="1">X34/G34</f>
        <v>4107475.1999999997</v>
      </c>
      <c r="BP34" s="33"/>
      <c r="BQ34" s="41" t="s">
        <v>2631</v>
      </c>
    </row>
    <row r="35" spans="1:69" s="3" customFormat="1" ht="67.5" x14ac:dyDescent="0.25">
      <c r="A35" s="35" t="s">
        <v>53</v>
      </c>
      <c r="B35" s="36" t="s">
        <v>1801</v>
      </c>
      <c r="C35" s="316" t="s">
        <v>1802</v>
      </c>
      <c r="D35" s="316"/>
      <c r="E35" s="316"/>
      <c r="F35" s="35" t="s">
        <v>109</v>
      </c>
      <c r="G35" s="212">
        <v>2</v>
      </c>
      <c r="H35" s="39" t="s">
        <v>1803</v>
      </c>
      <c r="I35" s="39" t="s">
        <v>1804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2365</v>
      </c>
      <c r="O35" s="39">
        <v>748.49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1" si="2">O35*P35*Q35*R35*S35*T35*U35</f>
        <v>896.04350462077753</v>
      </c>
      <c r="W35" s="159">
        <v>1.2</v>
      </c>
      <c r="X35" s="158">
        <f t="shared" si="0"/>
        <v>1075.2522055449331</v>
      </c>
      <c r="Y35" s="181">
        <f t="shared" si="1"/>
        <v>537.62610277246654</v>
      </c>
      <c r="BP35" s="33"/>
      <c r="BQ35" s="41" t="s">
        <v>1802</v>
      </c>
    </row>
    <row r="36" spans="1:69" s="3" customFormat="1" ht="18.75" x14ac:dyDescent="0.25">
      <c r="A36" s="42"/>
      <c r="B36" s="43"/>
      <c r="C36" s="44" t="s">
        <v>1374</v>
      </c>
      <c r="D36" s="45"/>
      <c r="E36" s="45"/>
      <c r="F36" s="45"/>
      <c r="G36" s="206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x14ac:dyDescent="0.25">
      <c r="A37" s="47"/>
      <c r="B37" s="48"/>
      <c r="C37" s="48"/>
      <c r="D37" s="48"/>
      <c r="E37" s="49" t="s">
        <v>2366</v>
      </c>
      <c r="F37" s="49"/>
      <c r="G37" s="213"/>
      <c r="H37" s="51"/>
      <c r="I37" s="17"/>
      <c r="J37" s="17"/>
      <c r="K37" s="17"/>
      <c r="L37" s="52">
        <v>2616.77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2367</v>
      </c>
      <c r="F38" s="49"/>
      <c r="G38" s="213"/>
      <c r="H38" s="51"/>
      <c r="I38" s="17"/>
      <c r="J38" s="17"/>
      <c r="K38" s="17"/>
      <c r="L38" s="52">
        <v>1375.83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47</v>
      </c>
      <c r="F39" s="49"/>
      <c r="G39" s="213"/>
      <c r="H39" s="51"/>
      <c r="I39" s="17"/>
      <c r="J39" s="17"/>
      <c r="K39" s="17"/>
      <c r="L39" s="52">
        <v>7589.03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45" x14ac:dyDescent="0.25">
      <c r="A40" s="111" t="s">
        <v>2632</v>
      </c>
      <c r="B40" s="112" t="s">
        <v>2633</v>
      </c>
      <c r="C40" s="305" t="s">
        <v>2634</v>
      </c>
      <c r="D40" s="305"/>
      <c r="E40" s="305"/>
      <c r="F40" s="111" t="s">
        <v>51</v>
      </c>
      <c r="G40" s="214">
        <v>1</v>
      </c>
      <c r="H40" s="114">
        <v>56553.88</v>
      </c>
      <c r="I40" s="114"/>
      <c r="J40" s="114"/>
      <c r="K40" s="144" t="s">
        <v>52</v>
      </c>
      <c r="L40" s="114">
        <v>352330.67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 t="shared" ref="V40:V41" si="3">L40*U40</f>
        <v>362900.59009999997</v>
      </c>
      <c r="W40" s="190">
        <v>1.2</v>
      </c>
      <c r="X40" s="191">
        <f t="shared" si="0"/>
        <v>435480.70811999997</v>
      </c>
      <c r="Y40" s="181">
        <f t="shared" si="1"/>
        <v>435480.70811999997</v>
      </c>
      <c r="BP40" s="33"/>
      <c r="BQ40" s="41" t="s">
        <v>2634</v>
      </c>
    </row>
    <row r="41" spans="1:69" s="3" customFormat="1" ht="45" x14ac:dyDescent="0.25">
      <c r="A41" s="111" t="s">
        <v>1809</v>
      </c>
      <c r="B41" s="112" t="s">
        <v>2633</v>
      </c>
      <c r="C41" s="305" t="s">
        <v>2635</v>
      </c>
      <c r="D41" s="305"/>
      <c r="E41" s="305"/>
      <c r="F41" s="111" t="s">
        <v>51</v>
      </c>
      <c r="G41" s="214">
        <v>1</v>
      </c>
      <c r="H41" s="114">
        <v>59937.93</v>
      </c>
      <c r="I41" s="114"/>
      <c r="J41" s="114"/>
      <c r="K41" s="144" t="s">
        <v>52</v>
      </c>
      <c r="L41" s="114">
        <v>373413.3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si="3"/>
        <v>384615.69900000002</v>
      </c>
      <c r="W41" s="190">
        <v>1.2</v>
      </c>
      <c r="X41" s="191">
        <f t="shared" si="0"/>
        <v>461538.83880000003</v>
      </c>
      <c r="Y41" s="181">
        <f t="shared" si="1"/>
        <v>461538.83880000003</v>
      </c>
      <c r="BP41" s="33"/>
      <c r="BQ41" s="41" t="s">
        <v>2635</v>
      </c>
    </row>
    <row r="42" spans="1:69" s="3" customFormat="1" ht="67.5" x14ac:dyDescent="0.25">
      <c r="A42" s="35" t="s">
        <v>80</v>
      </c>
      <c r="B42" s="36" t="s">
        <v>132</v>
      </c>
      <c r="C42" s="316" t="s">
        <v>133</v>
      </c>
      <c r="D42" s="316"/>
      <c r="E42" s="316"/>
      <c r="F42" s="35" t="s">
        <v>109</v>
      </c>
      <c r="G42" s="212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2368</v>
      </c>
      <c r="O42" s="39">
        <v>70.02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2"/>
        <v>83.82338600855968</v>
      </c>
      <c r="W42" s="159">
        <v>1.2</v>
      </c>
      <c r="X42" s="158">
        <f t="shared" si="0"/>
        <v>100.58806321027161</v>
      </c>
      <c r="Y42" s="181">
        <f t="shared" si="1"/>
        <v>50.294031605135807</v>
      </c>
      <c r="BP42" s="33"/>
      <c r="BQ42" s="41" t="s">
        <v>133</v>
      </c>
    </row>
    <row r="43" spans="1:69" s="3" customFormat="1" ht="18.75" x14ac:dyDescent="0.25">
      <c r="A43" s="42"/>
      <c r="B43" s="43"/>
      <c r="C43" s="44" t="s">
        <v>1374</v>
      </c>
      <c r="D43" s="45"/>
      <c r="E43" s="45"/>
      <c r="F43" s="45"/>
      <c r="G43" s="206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2369</v>
      </c>
      <c r="F44" s="49"/>
      <c r="G44" s="213"/>
      <c r="H44" s="51"/>
      <c r="I44" s="17"/>
      <c r="J44" s="17"/>
      <c r="K44" s="17"/>
      <c r="L44" s="52">
        <v>2527.79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2370</v>
      </c>
      <c r="F45" s="49"/>
      <c r="G45" s="213"/>
      <c r="H45" s="51"/>
      <c r="I45" s="17"/>
      <c r="J45" s="17"/>
      <c r="K45" s="17"/>
      <c r="L45" s="52">
        <v>1329.04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47</v>
      </c>
      <c r="F46" s="49"/>
      <c r="G46" s="213"/>
      <c r="H46" s="51"/>
      <c r="I46" s="17"/>
      <c r="J46" s="17"/>
      <c r="K46" s="17"/>
      <c r="L46" s="52">
        <v>7480.38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45" x14ac:dyDescent="0.25">
      <c r="A47" s="111" t="s">
        <v>2636</v>
      </c>
      <c r="B47" s="112" t="s">
        <v>2633</v>
      </c>
      <c r="C47" s="305" t="s">
        <v>2637</v>
      </c>
      <c r="D47" s="305"/>
      <c r="E47" s="305"/>
      <c r="F47" s="111" t="s">
        <v>51</v>
      </c>
      <c r="G47" s="214">
        <v>1</v>
      </c>
      <c r="H47" s="114">
        <v>96359.55</v>
      </c>
      <c r="I47" s="114"/>
      <c r="J47" s="114"/>
      <c r="K47" s="144" t="s">
        <v>52</v>
      </c>
      <c r="L47" s="114">
        <v>600320</v>
      </c>
      <c r="M47" s="114"/>
      <c r="N47" s="115"/>
      <c r="O47" s="114"/>
      <c r="P47" s="189"/>
      <c r="Q47" s="189"/>
      <c r="R47" s="189"/>
      <c r="S47" s="189"/>
      <c r="T47" s="189"/>
      <c r="U47" s="189">
        <v>1.03</v>
      </c>
      <c r="V47" s="180">
        <f t="shared" ref="V47:V48" si="4">L47*U47</f>
        <v>618329.59999999998</v>
      </c>
      <c r="W47" s="190">
        <v>1.2</v>
      </c>
      <c r="X47" s="191">
        <f t="shared" si="0"/>
        <v>741995.5199999999</v>
      </c>
      <c r="Y47" s="181">
        <f t="shared" si="1"/>
        <v>741995.5199999999</v>
      </c>
      <c r="BP47" s="33"/>
      <c r="BQ47" s="41" t="s">
        <v>2637</v>
      </c>
    </row>
    <row r="48" spans="1:69" s="3" customFormat="1" ht="45" x14ac:dyDescent="0.25">
      <c r="A48" s="111" t="s">
        <v>98</v>
      </c>
      <c r="B48" s="112" t="s">
        <v>2633</v>
      </c>
      <c r="C48" s="305" t="s">
        <v>2638</v>
      </c>
      <c r="D48" s="305"/>
      <c r="E48" s="305"/>
      <c r="F48" s="111" t="s">
        <v>51</v>
      </c>
      <c r="G48" s="214">
        <v>1</v>
      </c>
      <c r="H48" s="114">
        <v>98367.039999999994</v>
      </c>
      <c r="I48" s="114"/>
      <c r="J48" s="114"/>
      <c r="K48" s="144" t="s">
        <v>52</v>
      </c>
      <c r="L48" s="114">
        <v>612826.66</v>
      </c>
      <c r="M48" s="114"/>
      <c r="N48" s="115"/>
      <c r="O48" s="114"/>
      <c r="P48" s="189"/>
      <c r="Q48" s="189"/>
      <c r="R48" s="189"/>
      <c r="S48" s="189"/>
      <c r="T48" s="189"/>
      <c r="U48" s="189">
        <v>1.03</v>
      </c>
      <c r="V48" s="180">
        <f t="shared" si="4"/>
        <v>631211.45980000007</v>
      </c>
      <c r="W48" s="190">
        <v>1.2</v>
      </c>
      <c r="X48" s="191">
        <f t="shared" si="0"/>
        <v>757453.75176000001</v>
      </c>
      <c r="Y48" s="181">
        <f t="shared" si="1"/>
        <v>757453.75176000001</v>
      </c>
      <c r="BP48" s="33"/>
      <c r="BQ48" s="41" t="s">
        <v>2638</v>
      </c>
    </row>
    <row r="49" spans="1:70" s="3" customFormat="1" ht="18.75" x14ac:dyDescent="0.25">
      <c r="A49" s="313" t="s">
        <v>1259</v>
      </c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5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 t="s">
        <v>1259</v>
      </c>
      <c r="BQ49" s="41"/>
    </row>
    <row r="50" spans="1:70" s="3" customFormat="1" ht="67.5" x14ac:dyDescent="0.25">
      <c r="A50" s="35" t="s">
        <v>101</v>
      </c>
      <c r="B50" s="36" t="s">
        <v>203</v>
      </c>
      <c r="C50" s="316" t="s">
        <v>204</v>
      </c>
      <c r="D50" s="316"/>
      <c r="E50" s="316"/>
      <c r="F50" s="35" t="s">
        <v>174</v>
      </c>
      <c r="G50" s="215">
        <v>0.86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36407.279999999999</v>
      </c>
      <c r="M50" s="39">
        <v>29591.39</v>
      </c>
      <c r="N50" s="40" t="s">
        <v>2639</v>
      </c>
      <c r="O50" s="39">
        <v>3797.92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2"/>
        <v>4546.6225962529143</v>
      </c>
      <c r="W50" s="159">
        <v>1.2</v>
      </c>
      <c r="X50" s="158">
        <f t="shared" si="0"/>
        <v>5455.9471155034971</v>
      </c>
      <c r="Y50" s="181">
        <f t="shared" si="1"/>
        <v>6344.1245529110429</v>
      </c>
      <c r="BP50" s="33"/>
      <c r="BQ50" s="41" t="s">
        <v>204</v>
      </c>
    </row>
    <row r="51" spans="1:70" s="3" customFormat="1" ht="18.75" x14ac:dyDescent="0.25">
      <c r="A51" s="42"/>
      <c r="B51" s="43"/>
      <c r="C51" s="44" t="s">
        <v>2640</v>
      </c>
      <c r="D51" s="45"/>
      <c r="E51" s="45"/>
      <c r="F51" s="45"/>
      <c r="G51" s="206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70" s="3" customFormat="1" ht="18.75" x14ac:dyDescent="0.25">
      <c r="A52" s="47"/>
      <c r="B52" s="48"/>
      <c r="C52" s="48"/>
      <c r="D52" s="48"/>
      <c r="E52" s="49" t="s">
        <v>2641</v>
      </c>
      <c r="F52" s="49"/>
      <c r="G52" s="213"/>
      <c r="H52" s="51"/>
      <c r="I52" s="17"/>
      <c r="J52" s="17"/>
      <c r="K52" s="17"/>
      <c r="L52" s="52">
        <v>29170.29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70" s="3" customFormat="1" ht="18.75" x14ac:dyDescent="0.25">
      <c r="A53" s="47"/>
      <c r="B53" s="48"/>
      <c r="C53" s="48"/>
      <c r="D53" s="48"/>
      <c r="E53" s="49" t="s">
        <v>2642</v>
      </c>
      <c r="F53" s="49"/>
      <c r="G53" s="213"/>
      <c r="H53" s="51"/>
      <c r="I53" s="17"/>
      <c r="J53" s="17"/>
      <c r="K53" s="17"/>
      <c r="L53" s="52">
        <v>15336.95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213"/>
      <c r="H54" s="51"/>
      <c r="I54" s="17"/>
      <c r="J54" s="17"/>
      <c r="K54" s="17"/>
      <c r="L54" s="52">
        <v>80914.52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70" s="3" customFormat="1" ht="67.5" x14ac:dyDescent="0.25">
      <c r="A55" s="35" t="s">
        <v>106</v>
      </c>
      <c r="B55" s="36" t="s">
        <v>1264</v>
      </c>
      <c r="C55" s="316" t="s">
        <v>2643</v>
      </c>
      <c r="D55" s="316"/>
      <c r="E55" s="316"/>
      <c r="F55" s="35" t="s">
        <v>437</v>
      </c>
      <c r="G55" s="212">
        <v>77</v>
      </c>
      <c r="H55" s="39">
        <v>965.31</v>
      </c>
      <c r="I55" s="39"/>
      <c r="J55" s="39">
        <v>965.31</v>
      </c>
      <c r="K55" s="37" t="s">
        <v>42</v>
      </c>
      <c r="L55" s="39">
        <v>636255.13</v>
      </c>
      <c r="M55" s="39"/>
      <c r="N55" s="40"/>
      <c r="O55" s="39">
        <v>636255.13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761683.2242490194</v>
      </c>
      <c r="W55" s="159">
        <v>1.2</v>
      </c>
      <c r="X55" s="158">
        <f t="shared" si="0"/>
        <v>914019.86909882328</v>
      </c>
      <c r="Y55" s="181">
        <f t="shared" si="1"/>
        <v>11870.387910374327</v>
      </c>
      <c r="BP55" s="33"/>
      <c r="BQ55" s="41" t="s">
        <v>2643</v>
      </c>
    </row>
    <row r="56" spans="1:70" s="3" customFormat="1" ht="67.5" x14ac:dyDescent="0.25">
      <c r="A56" s="35" t="s">
        <v>1014</v>
      </c>
      <c r="B56" s="36" t="s">
        <v>1264</v>
      </c>
      <c r="C56" s="316" t="s">
        <v>2644</v>
      </c>
      <c r="D56" s="316"/>
      <c r="E56" s="316"/>
      <c r="F56" s="35" t="s">
        <v>437</v>
      </c>
      <c r="G56" s="212">
        <v>7</v>
      </c>
      <c r="H56" s="39">
        <v>769.05</v>
      </c>
      <c r="I56" s="39"/>
      <c r="J56" s="39">
        <v>769.05</v>
      </c>
      <c r="K56" s="37" t="s">
        <v>42</v>
      </c>
      <c r="L56" s="39">
        <v>46081.48</v>
      </c>
      <c r="M56" s="39"/>
      <c r="N56" s="40"/>
      <c r="O56" s="39">
        <v>46081.48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2"/>
        <v>55165.748156037182</v>
      </c>
      <c r="W56" s="159">
        <v>1.2</v>
      </c>
      <c r="X56" s="158">
        <f t="shared" si="0"/>
        <v>66198.897787244612</v>
      </c>
      <c r="Y56" s="181">
        <f t="shared" si="1"/>
        <v>9456.9853981778015</v>
      </c>
      <c r="BP56" s="33"/>
      <c r="BQ56" s="41" t="s">
        <v>2644</v>
      </c>
    </row>
    <row r="57" spans="1:70" s="3" customFormat="1" ht="68.25" x14ac:dyDescent="0.25">
      <c r="A57" s="35" t="s">
        <v>119</v>
      </c>
      <c r="B57" s="36" t="s">
        <v>1264</v>
      </c>
      <c r="C57" s="316" t="s">
        <v>2645</v>
      </c>
      <c r="D57" s="316"/>
      <c r="E57" s="316"/>
      <c r="F57" s="35" t="s">
        <v>437</v>
      </c>
      <c r="G57" s="212">
        <v>2</v>
      </c>
      <c r="H57" s="39">
        <v>1441.23</v>
      </c>
      <c r="I57" s="39"/>
      <c r="J57" s="39">
        <v>1441.23</v>
      </c>
      <c r="K57" s="37" t="s">
        <v>42</v>
      </c>
      <c r="L57" s="39">
        <v>24673.86</v>
      </c>
      <c r="M57" s="39"/>
      <c r="N57" s="40"/>
      <c r="O57" s="39">
        <v>24673.86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2"/>
        <v>29537.939033149967</v>
      </c>
      <c r="W57" s="159">
        <v>1.2</v>
      </c>
      <c r="X57" s="158">
        <f t="shared" si="0"/>
        <v>35445.526839779959</v>
      </c>
      <c r="Y57" s="181">
        <f t="shared" si="1"/>
        <v>17722.76341988998</v>
      </c>
      <c r="BP57" s="33"/>
      <c r="BQ57" s="41" t="s">
        <v>2645</v>
      </c>
    </row>
    <row r="58" spans="1:70" s="3" customFormat="1" ht="67.5" x14ac:dyDescent="0.25">
      <c r="A58" s="35" t="s">
        <v>1015</v>
      </c>
      <c r="B58" s="36" t="s">
        <v>2384</v>
      </c>
      <c r="C58" s="316" t="s">
        <v>2385</v>
      </c>
      <c r="D58" s="316"/>
      <c r="E58" s="316"/>
      <c r="F58" s="35" t="s">
        <v>174</v>
      </c>
      <c r="G58" s="216">
        <v>0.1</v>
      </c>
      <c r="H58" s="39">
        <v>2637</v>
      </c>
      <c r="I58" s="39"/>
      <c r="J58" s="39">
        <v>2637</v>
      </c>
      <c r="K58" s="37" t="s">
        <v>42</v>
      </c>
      <c r="L58" s="39">
        <v>2257.27</v>
      </c>
      <c r="M58" s="39"/>
      <c r="N58" s="40"/>
      <c r="O58" s="39">
        <v>2257.27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2"/>
        <v>2702.2567057346691</v>
      </c>
      <c r="W58" s="159">
        <v>1.2</v>
      </c>
      <c r="X58" s="158">
        <f t="shared" si="0"/>
        <v>3242.708046881603</v>
      </c>
      <c r="Y58" s="181">
        <f t="shared" si="1"/>
        <v>32427.080468816028</v>
      </c>
      <c r="BP58" s="33"/>
      <c r="BQ58" s="41" t="s">
        <v>2385</v>
      </c>
    </row>
    <row r="59" spans="1:70" s="3" customFormat="1" ht="18.75" x14ac:dyDescent="0.25">
      <c r="A59" s="42"/>
      <c r="B59" s="43"/>
      <c r="C59" s="44" t="s">
        <v>1052</v>
      </c>
      <c r="D59" s="45"/>
      <c r="E59" s="45"/>
      <c r="F59" s="45"/>
      <c r="G59" s="206"/>
      <c r="H59" s="45"/>
      <c r="I59" s="45"/>
      <c r="J59" s="45"/>
      <c r="K59" s="45"/>
      <c r="L59" s="45"/>
      <c r="M59" s="45"/>
      <c r="N59" s="45"/>
      <c r="O59" s="46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</row>
    <row r="60" spans="1:70" s="3" customFormat="1" ht="18.75" x14ac:dyDescent="0.25">
      <c r="A60" s="351" t="s">
        <v>1270</v>
      </c>
      <c r="B60" s="352"/>
      <c r="C60" s="352"/>
      <c r="D60" s="35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3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  <c r="BR60" s="34" t="s">
        <v>1270</v>
      </c>
    </row>
    <row r="61" spans="1:70" s="3" customFormat="1" ht="67.5" x14ac:dyDescent="0.25">
      <c r="A61" s="35" t="s">
        <v>126</v>
      </c>
      <c r="B61" s="36" t="s">
        <v>255</v>
      </c>
      <c r="C61" s="316" t="s">
        <v>256</v>
      </c>
      <c r="D61" s="316"/>
      <c r="E61" s="316"/>
      <c r="F61" s="35" t="s">
        <v>238</v>
      </c>
      <c r="G61" s="216">
        <v>8.4</v>
      </c>
      <c r="H61" s="39" t="s">
        <v>257</v>
      </c>
      <c r="I61" s="39" t="s">
        <v>258</v>
      </c>
      <c r="J61" s="39">
        <v>57.82</v>
      </c>
      <c r="K61" s="37" t="s">
        <v>42</v>
      </c>
      <c r="L61" s="39">
        <v>57231.73</v>
      </c>
      <c r="M61" s="39">
        <v>47497.71</v>
      </c>
      <c r="N61" s="40" t="s">
        <v>2646</v>
      </c>
      <c r="O61" s="39">
        <v>4157.49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2"/>
        <v>4977.0763938407144</v>
      </c>
      <c r="W61" s="159">
        <v>1.2</v>
      </c>
      <c r="X61" s="158">
        <f t="shared" si="0"/>
        <v>5972.4916726088568</v>
      </c>
      <c r="Y61" s="181">
        <f t="shared" si="1"/>
        <v>711.01091340581627</v>
      </c>
      <c r="BP61" s="33"/>
      <c r="BQ61" s="41" t="s">
        <v>256</v>
      </c>
      <c r="BR61" s="34"/>
    </row>
    <row r="62" spans="1:70" s="3" customFormat="1" ht="18.75" x14ac:dyDescent="0.25">
      <c r="A62" s="42"/>
      <c r="B62" s="43"/>
      <c r="C62" s="44" t="s">
        <v>1272</v>
      </c>
      <c r="D62" s="45"/>
      <c r="E62" s="45"/>
      <c r="F62" s="45"/>
      <c r="G62" s="206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x14ac:dyDescent="0.25">
      <c r="A63" s="47"/>
      <c r="B63" s="48"/>
      <c r="C63" s="48"/>
      <c r="D63" s="48"/>
      <c r="E63" s="49" t="s">
        <v>2647</v>
      </c>
      <c r="F63" s="49"/>
      <c r="G63" s="213"/>
      <c r="H63" s="51"/>
      <c r="I63" s="17"/>
      <c r="J63" s="17"/>
      <c r="K63" s="17"/>
      <c r="L63" s="52">
        <v>46590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2648</v>
      </c>
      <c r="F64" s="49"/>
      <c r="G64" s="213"/>
      <c r="H64" s="51"/>
      <c r="I64" s="17"/>
      <c r="J64" s="17"/>
      <c r="K64" s="17"/>
      <c r="L64" s="52">
        <v>24495.77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x14ac:dyDescent="0.25">
      <c r="A65" s="47"/>
      <c r="B65" s="48"/>
      <c r="C65" s="48"/>
      <c r="D65" s="48"/>
      <c r="E65" s="49" t="s">
        <v>47</v>
      </c>
      <c r="F65" s="49"/>
      <c r="G65" s="213"/>
      <c r="H65" s="51"/>
      <c r="I65" s="17"/>
      <c r="J65" s="17"/>
      <c r="K65" s="17"/>
      <c r="L65" s="52">
        <v>128317.5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67.5" x14ac:dyDescent="0.25">
      <c r="A66" s="35" t="s">
        <v>131</v>
      </c>
      <c r="B66" s="36" t="s">
        <v>246</v>
      </c>
      <c r="C66" s="316" t="s">
        <v>247</v>
      </c>
      <c r="D66" s="316"/>
      <c r="E66" s="316"/>
      <c r="F66" s="35" t="s">
        <v>238</v>
      </c>
      <c r="G66" s="215">
        <v>8.15</v>
      </c>
      <c r="H66" s="39" t="s">
        <v>248</v>
      </c>
      <c r="I66" s="39" t="s">
        <v>249</v>
      </c>
      <c r="J66" s="39">
        <v>52.81</v>
      </c>
      <c r="K66" s="37" t="s">
        <v>42</v>
      </c>
      <c r="L66" s="39">
        <v>28227.73</v>
      </c>
      <c r="M66" s="39">
        <v>23681.87</v>
      </c>
      <c r="N66" s="40" t="s">
        <v>2649</v>
      </c>
      <c r="O66" s="39">
        <v>3684.24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 t="shared" si="2"/>
        <v>4410.5323003167077</v>
      </c>
      <c r="W66" s="159">
        <v>1.2</v>
      </c>
      <c r="X66" s="158">
        <f t="shared" si="0"/>
        <v>5292.6387603800495</v>
      </c>
      <c r="Y66" s="181">
        <f t="shared" si="1"/>
        <v>649.40352888098766</v>
      </c>
      <c r="BP66" s="33"/>
      <c r="BQ66" s="41" t="s">
        <v>247</v>
      </c>
      <c r="BR66" s="34"/>
    </row>
    <row r="67" spans="1:70" s="3" customFormat="1" ht="18.75" x14ac:dyDescent="0.25">
      <c r="A67" s="42"/>
      <c r="B67" s="43"/>
      <c r="C67" s="44" t="s">
        <v>2650</v>
      </c>
      <c r="D67" s="45"/>
      <c r="E67" s="45"/>
      <c r="F67" s="45"/>
      <c r="G67" s="206"/>
      <c r="H67" s="45"/>
      <c r="I67" s="45"/>
      <c r="J67" s="45"/>
      <c r="K67" s="45"/>
      <c r="L67" s="45"/>
      <c r="M67" s="45"/>
      <c r="N67" s="45"/>
      <c r="O67" s="46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18.75" x14ac:dyDescent="0.25">
      <c r="A68" s="47"/>
      <c r="B68" s="48"/>
      <c r="C68" s="48"/>
      <c r="D68" s="48"/>
      <c r="E68" s="49" t="s">
        <v>2651</v>
      </c>
      <c r="F68" s="49"/>
      <c r="G68" s="213"/>
      <c r="H68" s="51"/>
      <c r="I68" s="17"/>
      <c r="J68" s="17"/>
      <c r="K68" s="17"/>
      <c r="L68" s="52">
        <v>23122.99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x14ac:dyDescent="0.25">
      <c r="A69" s="47"/>
      <c r="B69" s="48"/>
      <c r="C69" s="48"/>
      <c r="D69" s="48"/>
      <c r="E69" s="49" t="s">
        <v>2652</v>
      </c>
      <c r="F69" s="49"/>
      <c r="G69" s="213"/>
      <c r="H69" s="51"/>
      <c r="I69" s="17"/>
      <c r="J69" s="17"/>
      <c r="K69" s="17"/>
      <c r="L69" s="52">
        <v>12157.45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18.75" x14ac:dyDescent="0.25">
      <c r="A70" s="47"/>
      <c r="B70" s="48"/>
      <c r="C70" s="48"/>
      <c r="D70" s="48"/>
      <c r="E70" s="49" t="s">
        <v>47</v>
      </c>
      <c r="F70" s="49"/>
      <c r="G70" s="213"/>
      <c r="H70" s="51"/>
      <c r="I70" s="17"/>
      <c r="J70" s="17"/>
      <c r="K70" s="17"/>
      <c r="L70" s="52">
        <v>63508.17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7.5" x14ac:dyDescent="0.25">
      <c r="A71" s="35" t="s">
        <v>1016</v>
      </c>
      <c r="B71" s="36" t="s">
        <v>1297</v>
      </c>
      <c r="C71" s="316" t="s">
        <v>1298</v>
      </c>
      <c r="D71" s="316"/>
      <c r="E71" s="316"/>
      <c r="F71" s="35" t="s">
        <v>56</v>
      </c>
      <c r="G71" s="216">
        <v>0.2</v>
      </c>
      <c r="H71" s="39" t="s">
        <v>1299</v>
      </c>
      <c r="I71" s="39" t="s">
        <v>1300</v>
      </c>
      <c r="J71" s="39">
        <v>367.19</v>
      </c>
      <c r="K71" s="37" t="s">
        <v>42</v>
      </c>
      <c r="L71" s="39">
        <v>6642.36</v>
      </c>
      <c r="M71" s="39">
        <v>5932.86</v>
      </c>
      <c r="N71" s="40" t="s">
        <v>2653</v>
      </c>
      <c r="O71" s="39">
        <v>628.63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2"/>
        <v>752.55491497516243</v>
      </c>
      <c r="W71" s="159">
        <v>1.2</v>
      </c>
      <c r="X71" s="158">
        <f t="shared" si="0"/>
        <v>903.0658979701949</v>
      </c>
      <c r="Y71" s="181">
        <f t="shared" si="1"/>
        <v>4515.3294898509739</v>
      </c>
      <c r="BP71" s="33"/>
      <c r="BQ71" s="41" t="s">
        <v>1298</v>
      </c>
      <c r="BR71" s="34"/>
    </row>
    <row r="72" spans="1:70" s="3" customFormat="1" ht="18.75" x14ac:dyDescent="0.25">
      <c r="A72" s="42"/>
      <c r="B72" s="43"/>
      <c r="C72" s="44" t="s">
        <v>1310</v>
      </c>
      <c r="D72" s="45"/>
      <c r="E72" s="45"/>
      <c r="F72" s="45"/>
      <c r="G72" s="206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18.75" x14ac:dyDescent="0.25">
      <c r="A73" s="47"/>
      <c r="B73" s="48"/>
      <c r="C73" s="48"/>
      <c r="D73" s="48"/>
      <c r="E73" s="49" t="s">
        <v>2654</v>
      </c>
      <c r="F73" s="49"/>
      <c r="G73" s="213"/>
      <c r="H73" s="51"/>
      <c r="I73" s="17"/>
      <c r="J73" s="17"/>
      <c r="K73" s="17"/>
      <c r="L73" s="52">
        <v>5758.59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18.75" x14ac:dyDescent="0.25">
      <c r="A74" s="47"/>
      <c r="B74" s="48"/>
      <c r="C74" s="48"/>
      <c r="D74" s="48"/>
      <c r="E74" s="49" t="s">
        <v>2655</v>
      </c>
      <c r="F74" s="49"/>
      <c r="G74" s="213"/>
      <c r="H74" s="51"/>
      <c r="I74" s="17"/>
      <c r="J74" s="17"/>
      <c r="K74" s="17"/>
      <c r="L74" s="52">
        <v>3027.71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18.75" x14ac:dyDescent="0.25">
      <c r="A75" s="47"/>
      <c r="B75" s="48"/>
      <c r="C75" s="48"/>
      <c r="D75" s="48"/>
      <c r="E75" s="49" t="s">
        <v>47</v>
      </c>
      <c r="F75" s="49"/>
      <c r="G75" s="213"/>
      <c r="H75" s="51"/>
      <c r="I75" s="17"/>
      <c r="J75" s="17"/>
      <c r="K75" s="17"/>
      <c r="L75" s="52">
        <v>15428.66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  <c r="BR75" s="34"/>
    </row>
    <row r="76" spans="1:70" s="3" customFormat="1" ht="67.5" x14ac:dyDescent="0.25">
      <c r="A76" s="35" t="s">
        <v>142</v>
      </c>
      <c r="B76" s="36" t="s">
        <v>1305</v>
      </c>
      <c r="C76" s="316" t="s">
        <v>1306</v>
      </c>
      <c r="D76" s="316"/>
      <c r="E76" s="316"/>
      <c r="F76" s="35" t="s">
        <v>56</v>
      </c>
      <c r="G76" s="216">
        <v>0.1</v>
      </c>
      <c r="H76" s="39" t="s">
        <v>1307</v>
      </c>
      <c r="I76" s="39" t="s">
        <v>1308</v>
      </c>
      <c r="J76" s="39">
        <v>302.85000000000002</v>
      </c>
      <c r="K76" s="37" t="s">
        <v>42</v>
      </c>
      <c r="L76" s="39">
        <v>2567.9299999999998</v>
      </c>
      <c r="M76" s="39">
        <v>2269.88</v>
      </c>
      <c r="N76" s="40" t="s">
        <v>2656</v>
      </c>
      <c r="O76" s="39">
        <v>259.24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2"/>
        <v>310.34525262580706</v>
      </c>
      <c r="W76" s="159">
        <v>1.2</v>
      </c>
      <c r="X76" s="158">
        <f t="shared" si="0"/>
        <v>372.41430315096846</v>
      </c>
      <c r="Y76" s="181">
        <f t="shared" si="1"/>
        <v>3724.1430315096845</v>
      </c>
      <c r="BP76" s="33"/>
      <c r="BQ76" s="41" t="s">
        <v>1306</v>
      </c>
      <c r="BR76" s="34"/>
    </row>
    <row r="77" spans="1:70" s="3" customFormat="1" ht="18.75" x14ac:dyDescent="0.25">
      <c r="A77" s="42"/>
      <c r="B77" s="43"/>
      <c r="C77" s="44" t="s">
        <v>1052</v>
      </c>
      <c r="D77" s="45"/>
      <c r="E77" s="45"/>
      <c r="F77" s="45"/>
      <c r="G77" s="206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  <c r="BR77" s="34"/>
    </row>
    <row r="78" spans="1:70" s="3" customFormat="1" ht="18.75" x14ac:dyDescent="0.25">
      <c r="A78" s="47"/>
      <c r="B78" s="48"/>
      <c r="C78" s="48"/>
      <c r="D78" s="48"/>
      <c r="E78" s="49" t="s">
        <v>2657</v>
      </c>
      <c r="F78" s="49"/>
      <c r="G78" s="213"/>
      <c r="H78" s="51"/>
      <c r="I78" s="17"/>
      <c r="J78" s="17"/>
      <c r="K78" s="17"/>
      <c r="L78" s="52">
        <v>2203.65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18.75" x14ac:dyDescent="0.25">
      <c r="A79" s="47"/>
      <c r="B79" s="48"/>
      <c r="C79" s="48"/>
      <c r="D79" s="48"/>
      <c r="E79" s="49" t="s">
        <v>2658</v>
      </c>
      <c r="F79" s="49"/>
      <c r="G79" s="213"/>
      <c r="H79" s="51"/>
      <c r="I79" s="17"/>
      <c r="J79" s="17"/>
      <c r="K79" s="17"/>
      <c r="L79" s="52">
        <v>1158.6199999999999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  <c r="BR79" s="34"/>
    </row>
    <row r="80" spans="1:70" s="3" customFormat="1" ht="18.75" x14ac:dyDescent="0.25">
      <c r="A80" s="47"/>
      <c r="B80" s="48"/>
      <c r="C80" s="48"/>
      <c r="D80" s="48"/>
      <c r="E80" s="49" t="s">
        <v>47</v>
      </c>
      <c r="F80" s="49"/>
      <c r="G80" s="213"/>
      <c r="H80" s="51"/>
      <c r="I80" s="17"/>
      <c r="J80" s="17"/>
      <c r="K80" s="17"/>
      <c r="L80" s="52">
        <v>5930.2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7.5" x14ac:dyDescent="0.25">
      <c r="A81" s="35" t="s">
        <v>1017</v>
      </c>
      <c r="B81" s="36" t="s">
        <v>73</v>
      </c>
      <c r="C81" s="316" t="s">
        <v>74</v>
      </c>
      <c r="D81" s="316"/>
      <c r="E81" s="316"/>
      <c r="F81" s="35" t="s">
        <v>56</v>
      </c>
      <c r="G81" s="216">
        <v>0.9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19305.439999999999</v>
      </c>
      <c r="M81" s="39">
        <v>17009.48</v>
      </c>
      <c r="N81" s="40" t="s">
        <v>2659</v>
      </c>
      <c r="O81" s="39">
        <v>2043.25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2"/>
        <v>2446.0458934874268</v>
      </c>
      <c r="W81" s="159">
        <v>1.2</v>
      </c>
      <c r="X81" s="158">
        <f t="shared" si="0"/>
        <v>2935.255072184912</v>
      </c>
      <c r="Y81" s="181">
        <f t="shared" si="1"/>
        <v>3261.394524649902</v>
      </c>
      <c r="BP81" s="33"/>
      <c r="BQ81" s="41" t="s">
        <v>74</v>
      </c>
      <c r="BR81" s="34"/>
    </row>
    <row r="82" spans="1:70" s="3" customFormat="1" ht="18.75" x14ac:dyDescent="0.25">
      <c r="A82" s="42"/>
      <c r="B82" s="43"/>
      <c r="C82" s="44" t="s">
        <v>2660</v>
      </c>
      <c r="D82" s="45"/>
      <c r="E82" s="45"/>
      <c r="F82" s="45"/>
      <c r="G82" s="206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18.75" x14ac:dyDescent="0.25">
      <c r="A83" s="47"/>
      <c r="B83" s="48"/>
      <c r="C83" s="48"/>
      <c r="D83" s="48"/>
      <c r="E83" s="49" t="s">
        <v>2661</v>
      </c>
      <c r="F83" s="49"/>
      <c r="G83" s="213"/>
      <c r="H83" s="51"/>
      <c r="I83" s="17"/>
      <c r="J83" s="17"/>
      <c r="K83" s="17"/>
      <c r="L83" s="52">
        <v>16510.28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18.75" x14ac:dyDescent="0.25">
      <c r="A84" s="47"/>
      <c r="B84" s="48"/>
      <c r="C84" s="48"/>
      <c r="D84" s="48"/>
      <c r="E84" s="49" t="s">
        <v>2662</v>
      </c>
      <c r="F84" s="49"/>
      <c r="G84" s="213"/>
      <c r="H84" s="51"/>
      <c r="I84" s="17"/>
      <c r="J84" s="17"/>
      <c r="K84" s="17"/>
      <c r="L84" s="52">
        <v>8680.66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18.75" x14ac:dyDescent="0.25">
      <c r="A85" s="47"/>
      <c r="B85" s="48"/>
      <c r="C85" s="48"/>
      <c r="D85" s="48"/>
      <c r="E85" s="49" t="s">
        <v>47</v>
      </c>
      <c r="F85" s="49"/>
      <c r="G85" s="213"/>
      <c r="H85" s="51"/>
      <c r="I85" s="17"/>
      <c r="J85" s="17"/>
      <c r="K85" s="17"/>
      <c r="L85" s="52">
        <v>44496.38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67.5" x14ac:dyDescent="0.25">
      <c r="A86" s="35" t="s">
        <v>1018</v>
      </c>
      <c r="B86" s="36" t="s">
        <v>64</v>
      </c>
      <c r="C86" s="316" t="s">
        <v>65</v>
      </c>
      <c r="D86" s="316"/>
      <c r="E86" s="316"/>
      <c r="F86" s="35" t="s">
        <v>56</v>
      </c>
      <c r="G86" s="215">
        <v>0.76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14061.69</v>
      </c>
      <c r="M86" s="39">
        <v>12845.76</v>
      </c>
      <c r="N86" s="40" t="s">
        <v>2663</v>
      </c>
      <c r="O86" s="39">
        <v>1052.74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2"/>
        <v>1260.2717992952173</v>
      </c>
      <c r="W86" s="159">
        <v>1.2</v>
      </c>
      <c r="X86" s="158">
        <f t="shared" si="0"/>
        <v>1512.3261591542607</v>
      </c>
      <c r="Y86" s="181">
        <f t="shared" si="1"/>
        <v>1989.9028409924483</v>
      </c>
      <c r="BP86" s="33"/>
      <c r="BQ86" s="41" t="s">
        <v>65</v>
      </c>
      <c r="BR86" s="34"/>
    </row>
    <row r="87" spans="1:70" s="3" customFormat="1" ht="18.75" x14ac:dyDescent="0.25">
      <c r="A87" s="42"/>
      <c r="B87" s="43"/>
      <c r="C87" s="44" t="s">
        <v>2664</v>
      </c>
      <c r="D87" s="45"/>
      <c r="E87" s="45"/>
      <c r="F87" s="45"/>
      <c r="G87" s="206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18.75" x14ac:dyDescent="0.25">
      <c r="A88" s="47"/>
      <c r="B88" s="48"/>
      <c r="C88" s="48"/>
      <c r="D88" s="48"/>
      <c r="E88" s="49" t="s">
        <v>2665</v>
      </c>
      <c r="F88" s="49"/>
      <c r="G88" s="213"/>
      <c r="H88" s="51"/>
      <c r="I88" s="17"/>
      <c r="J88" s="17"/>
      <c r="K88" s="17"/>
      <c r="L88" s="52">
        <v>12465.16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/>
    </row>
    <row r="89" spans="1:70" s="3" customFormat="1" ht="18.75" x14ac:dyDescent="0.25">
      <c r="A89" s="47"/>
      <c r="B89" s="48"/>
      <c r="C89" s="48"/>
      <c r="D89" s="48"/>
      <c r="E89" s="49" t="s">
        <v>2666</v>
      </c>
      <c r="F89" s="49"/>
      <c r="G89" s="213"/>
      <c r="H89" s="51"/>
      <c r="I89" s="17"/>
      <c r="J89" s="17"/>
      <c r="K89" s="17"/>
      <c r="L89" s="52">
        <v>6553.85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18.75" x14ac:dyDescent="0.25">
      <c r="A90" s="47"/>
      <c r="B90" s="48"/>
      <c r="C90" s="48"/>
      <c r="D90" s="48"/>
      <c r="E90" s="49" t="s">
        <v>47</v>
      </c>
      <c r="F90" s="49"/>
      <c r="G90" s="213"/>
      <c r="H90" s="51"/>
      <c r="I90" s="17"/>
      <c r="J90" s="17"/>
      <c r="K90" s="17"/>
      <c r="L90" s="52">
        <v>33080.699999999997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67.5" x14ac:dyDescent="0.25">
      <c r="A91" s="35" t="s">
        <v>151</v>
      </c>
      <c r="B91" s="36" t="s">
        <v>54</v>
      </c>
      <c r="C91" s="316" t="s">
        <v>55</v>
      </c>
      <c r="D91" s="316"/>
      <c r="E91" s="316"/>
      <c r="F91" s="35" t="s">
        <v>56</v>
      </c>
      <c r="G91" s="215">
        <v>1.92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17660.439999999999</v>
      </c>
      <c r="M91" s="39">
        <v>15711.85</v>
      </c>
      <c r="N91" s="40" t="s">
        <v>2667</v>
      </c>
      <c r="O91" s="39">
        <v>1881.01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2"/>
        <v>2251.8227265918431</v>
      </c>
      <c r="W91" s="159">
        <v>1.2</v>
      </c>
      <c r="X91" s="158">
        <f t="shared" si="0"/>
        <v>2702.1872719102116</v>
      </c>
      <c r="Y91" s="181">
        <f t="shared" si="1"/>
        <v>1407.3892041199019</v>
      </c>
      <c r="BP91" s="33"/>
      <c r="BQ91" s="41" t="s">
        <v>55</v>
      </c>
      <c r="BR91" s="34"/>
    </row>
    <row r="92" spans="1:70" s="3" customFormat="1" ht="18.75" x14ac:dyDescent="0.25">
      <c r="A92" s="42"/>
      <c r="B92" s="43"/>
      <c r="C92" s="44" t="s">
        <v>2668</v>
      </c>
      <c r="D92" s="45"/>
      <c r="E92" s="45"/>
      <c r="F92" s="45"/>
      <c r="G92" s="206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18.75" x14ac:dyDescent="0.25">
      <c r="A93" s="47"/>
      <c r="B93" s="48"/>
      <c r="C93" s="48"/>
      <c r="D93" s="48"/>
      <c r="E93" s="49" t="s">
        <v>2669</v>
      </c>
      <c r="F93" s="49"/>
      <c r="G93" s="213"/>
      <c r="H93" s="51"/>
      <c r="I93" s="17"/>
      <c r="J93" s="17"/>
      <c r="K93" s="17"/>
      <c r="L93" s="52">
        <v>15252.56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  <c r="BR93" s="34"/>
    </row>
    <row r="94" spans="1:70" s="3" customFormat="1" ht="18.75" x14ac:dyDescent="0.25">
      <c r="A94" s="47"/>
      <c r="B94" s="48"/>
      <c r="C94" s="48"/>
      <c r="D94" s="48"/>
      <c r="E94" s="49" t="s">
        <v>2670</v>
      </c>
      <c r="F94" s="49"/>
      <c r="G94" s="213"/>
      <c r="H94" s="51"/>
      <c r="I94" s="17"/>
      <c r="J94" s="17"/>
      <c r="K94" s="17"/>
      <c r="L94" s="52">
        <v>8019.39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18.75" x14ac:dyDescent="0.25">
      <c r="A95" s="47"/>
      <c r="B95" s="48"/>
      <c r="C95" s="48"/>
      <c r="D95" s="48"/>
      <c r="E95" s="49" t="s">
        <v>47</v>
      </c>
      <c r="F95" s="49"/>
      <c r="G95" s="213"/>
      <c r="H95" s="51"/>
      <c r="I95" s="17"/>
      <c r="J95" s="17"/>
      <c r="K95" s="17"/>
      <c r="L95" s="52">
        <v>40932.39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68.25" x14ac:dyDescent="0.25">
      <c r="A96" s="35" t="s">
        <v>156</v>
      </c>
      <c r="B96" s="36" t="s">
        <v>1325</v>
      </c>
      <c r="C96" s="316" t="s">
        <v>2408</v>
      </c>
      <c r="D96" s="316"/>
      <c r="E96" s="316"/>
      <c r="F96" s="35" t="s">
        <v>265</v>
      </c>
      <c r="G96" s="216">
        <v>61.2</v>
      </c>
      <c r="H96" s="39">
        <v>282.27999999999997</v>
      </c>
      <c r="I96" s="39"/>
      <c r="J96" s="39">
        <v>282.27999999999997</v>
      </c>
      <c r="K96" s="37" t="s">
        <v>42</v>
      </c>
      <c r="L96" s="39">
        <v>147878.59</v>
      </c>
      <c r="M96" s="39"/>
      <c r="N96" s="40"/>
      <c r="O96" s="39">
        <v>147878.59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3" si="5">O96*P96*Q96*R96*S96*T96*U96</f>
        <v>177030.62170767691</v>
      </c>
      <c r="W96" s="159">
        <v>1.2</v>
      </c>
      <c r="X96" s="158">
        <f t="shared" ref="X96:X153" si="6">V96*W96</f>
        <v>212436.74604921229</v>
      </c>
      <c r="Y96" s="181">
        <f t="shared" ref="Y96:Y153" si="7">X96/G96</f>
        <v>3471.1886609348412</v>
      </c>
      <c r="BP96" s="33"/>
      <c r="BQ96" s="41" t="s">
        <v>2408</v>
      </c>
      <c r="BR96" s="34"/>
    </row>
    <row r="97" spans="1:70" s="3" customFormat="1" ht="18.75" x14ac:dyDescent="0.25">
      <c r="A97" s="42"/>
      <c r="B97" s="43"/>
      <c r="C97" s="44" t="s">
        <v>1083</v>
      </c>
      <c r="D97" s="45"/>
      <c r="E97" s="45"/>
      <c r="F97" s="45"/>
      <c r="G97" s="206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67.5" x14ac:dyDescent="0.25">
      <c r="A98" s="35" t="s">
        <v>1019</v>
      </c>
      <c r="B98" s="36" t="s">
        <v>1325</v>
      </c>
      <c r="C98" s="316" t="s">
        <v>2671</v>
      </c>
      <c r="D98" s="316"/>
      <c r="E98" s="316"/>
      <c r="F98" s="35" t="s">
        <v>265</v>
      </c>
      <c r="G98" s="216">
        <v>10.199999999999999</v>
      </c>
      <c r="H98" s="39">
        <v>219.53</v>
      </c>
      <c r="I98" s="39"/>
      <c r="J98" s="39">
        <v>219.53</v>
      </c>
      <c r="K98" s="37" t="s">
        <v>42</v>
      </c>
      <c r="L98" s="39">
        <v>19167.599999999999</v>
      </c>
      <c r="M98" s="39"/>
      <c r="N98" s="40"/>
      <c r="O98" s="39">
        <v>19167.599999999999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5"/>
        <v>22946.202994254054</v>
      </c>
      <c r="W98" s="159">
        <v>1.2</v>
      </c>
      <c r="X98" s="158">
        <f t="shared" si="6"/>
        <v>27535.443593104865</v>
      </c>
      <c r="Y98" s="181">
        <f t="shared" si="7"/>
        <v>2699.5532934416538</v>
      </c>
      <c r="BP98" s="33"/>
      <c r="BQ98" s="41" t="s">
        <v>2671</v>
      </c>
      <c r="BR98" s="34"/>
    </row>
    <row r="99" spans="1:70" s="3" customFormat="1" ht="18.75" x14ac:dyDescent="0.25">
      <c r="A99" s="42"/>
      <c r="B99" s="43"/>
      <c r="C99" s="44" t="s">
        <v>283</v>
      </c>
      <c r="D99" s="45"/>
      <c r="E99" s="45"/>
      <c r="F99" s="45"/>
      <c r="G99" s="206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68.25" x14ac:dyDescent="0.25">
      <c r="A100" s="35" t="s">
        <v>1020</v>
      </c>
      <c r="B100" s="36" t="s">
        <v>1325</v>
      </c>
      <c r="C100" s="316" t="s">
        <v>2409</v>
      </c>
      <c r="D100" s="316"/>
      <c r="E100" s="316"/>
      <c r="F100" s="35" t="s">
        <v>265</v>
      </c>
      <c r="G100" s="216">
        <v>66.3</v>
      </c>
      <c r="H100" s="39">
        <v>175.26</v>
      </c>
      <c r="I100" s="39"/>
      <c r="J100" s="39">
        <v>175.26</v>
      </c>
      <c r="K100" s="37" t="s">
        <v>42</v>
      </c>
      <c r="L100" s="39">
        <v>99464.960000000006</v>
      </c>
      <c r="M100" s="39"/>
      <c r="N100" s="40"/>
      <c r="O100" s="39">
        <v>99464.960000000006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5"/>
        <v>119072.97538426094</v>
      </c>
      <c r="W100" s="159">
        <v>1.2</v>
      </c>
      <c r="X100" s="158">
        <f t="shared" si="6"/>
        <v>142887.57046111312</v>
      </c>
      <c r="Y100" s="181">
        <f t="shared" si="7"/>
        <v>2155.1669752807411</v>
      </c>
      <c r="BP100" s="33"/>
      <c r="BQ100" s="41" t="s">
        <v>2409</v>
      </c>
      <c r="BR100" s="34"/>
    </row>
    <row r="101" spans="1:70" s="3" customFormat="1" ht="18.75" x14ac:dyDescent="0.25">
      <c r="A101" s="42"/>
      <c r="B101" s="43"/>
      <c r="C101" s="44" t="s">
        <v>2412</v>
      </c>
      <c r="D101" s="45"/>
      <c r="E101" s="45"/>
      <c r="F101" s="45"/>
      <c r="G101" s="206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8.25" x14ac:dyDescent="0.25">
      <c r="A102" s="35" t="s">
        <v>171</v>
      </c>
      <c r="B102" s="36" t="s">
        <v>2410</v>
      </c>
      <c r="C102" s="316" t="s">
        <v>2411</v>
      </c>
      <c r="D102" s="316"/>
      <c r="E102" s="316"/>
      <c r="F102" s="35" t="s">
        <v>265</v>
      </c>
      <c r="G102" s="216">
        <v>10.199999999999999</v>
      </c>
      <c r="H102" s="39">
        <v>118.59</v>
      </c>
      <c r="I102" s="39"/>
      <c r="J102" s="39">
        <v>118.59</v>
      </c>
      <c r="K102" s="37" t="s">
        <v>42</v>
      </c>
      <c r="L102" s="39">
        <v>10354.33</v>
      </c>
      <c r="M102" s="39"/>
      <c r="N102" s="40"/>
      <c r="O102" s="39">
        <v>10354.33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5"/>
        <v>12395.529855041557</v>
      </c>
      <c r="W102" s="159">
        <v>1.2</v>
      </c>
      <c r="X102" s="158">
        <f t="shared" si="6"/>
        <v>14874.635826049867</v>
      </c>
      <c r="Y102" s="181">
        <f t="shared" si="7"/>
        <v>1458.297630004889</v>
      </c>
      <c r="BP102" s="33"/>
      <c r="BQ102" s="41" t="s">
        <v>2411</v>
      </c>
      <c r="BR102" s="34"/>
    </row>
    <row r="103" spans="1:70" s="3" customFormat="1" ht="18.75" x14ac:dyDescent="0.25">
      <c r="A103" s="42"/>
      <c r="B103" s="43"/>
      <c r="C103" s="44" t="s">
        <v>283</v>
      </c>
      <c r="D103" s="45"/>
      <c r="E103" s="45"/>
      <c r="F103" s="45"/>
      <c r="G103" s="206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  <c r="BR103" s="34"/>
    </row>
    <row r="104" spans="1:70" s="3" customFormat="1" ht="68.25" x14ac:dyDescent="0.25">
      <c r="A104" s="35" t="s">
        <v>181</v>
      </c>
      <c r="B104" s="36" t="s">
        <v>1338</v>
      </c>
      <c r="C104" s="316" t="s">
        <v>2413</v>
      </c>
      <c r="D104" s="316"/>
      <c r="E104" s="316"/>
      <c r="F104" s="35" t="s">
        <v>265</v>
      </c>
      <c r="G104" s="216">
        <v>56.1</v>
      </c>
      <c r="H104" s="39">
        <v>76.42</v>
      </c>
      <c r="I104" s="39"/>
      <c r="J104" s="39">
        <v>76.42</v>
      </c>
      <c r="K104" s="37" t="s">
        <v>42</v>
      </c>
      <c r="L104" s="39">
        <v>36698.11</v>
      </c>
      <c r="M104" s="39"/>
      <c r="N104" s="40"/>
      <c r="O104" s="39">
        <v>36698.11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5"/>
        <v>43932.588407806128</v>
      </c>
      <c r="W104" s="159">
        <v>1.2</v>
      </c>
      <c r="X104" s="158">
        <f t="shared" si="6"/>
        <v>52719.106089367349</v>
      </c>
      <c r="Y104" s="181">
        <f t="shared" si="7"/>
        <v>939.73451139692247</v>
      </c>
      <c r="BP104" s="33"/>
      <c r="BQ104" s="41" t="s">
        <v>2413</v>
      </c>
      <c r="BR104" s="34"/>
    </row>
    <row r="105" spans="1:70" s="3" customFormat="1" ht="18.75" x14ac:dyDescent="0.25">
      <c r="A105" s="42"/>
      <c r="B105" s="43"/>
      <c r="C105" s="44" t="s">
        <v>2672</v>
      </c>
      <c r="D105" s="45"/>
      <c r="E105" s="45"/>
      <c r="F105" s="45"/>
      <c r="G105" s="206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67.5" x14ac:dyDescent="0.25">
      <c r="A106" s="35" t="s">
        <v>185</v>
      </c>
      <c r="B106" s="36" t="s">
        <v>1338</v>
      </c>
      <c r="C106" s="316" t="s">
        <v>2673</v>
      </c>
      <c r="D106" s="316"/>
      <c r="E106" s="316"/>
      <c r="F106" s="35" t="s">
        <v>265</v>
      </c>
      <c r="G106" s="216">
        <v>351.9</v>
      </c>
      <c r="H106" s="39">
        <v>47.84</v>
      </c>
      <c r="I106" s="39"/>
      <c r="J106" s="39">
        <v>47.84</v>
      </c>
      <c r="K106" s="37" t="s">
        <v>42</v>
      </c>
      <c r="L106" s="39">
        <v>144106.71</v>
      </c>
      <c r="M106" s="39"/>
      <c r="N106" s="40"/>
      <c r="O106" s="39">
        <v>144106.71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5"/>
        <v>172515.17250433547</v>
      </c>
      <c r="W106" s="159">
        <v>1.2</v>
      </c>
      <c r="X106" s="158">
        <f t="shared" si="6"/>
        <v>207018.20700520257</v>
      </c>
      <c r="Y106" s="181">
        <f t="shared" si="7"/>
        <v>588.28703326286609</v>
      </c>
      <c r="BP106" s="33"/>
      <c r="BQ106" s="41" t="s">
        <v>2673</v>
      </c>
      <c r="BR106" s="34"/>
    </row>
    <row r="107" spans="1:70" s="3" customFormat="1" ht="18.75" x14ac:dyDescent="0.25">
      <c r="A107" s="42"/>
      <c r="B107" s="43"/>
      <c r="C107" s="44" t="s">
        <v>2674</v>
      </c>
      <c r="D107" s="45"/>
      <c r="E107" s="45"/>
      <c r="F107" s="45"/>
      <c r="G107" s="206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67.5" x14ac:dyDescent="0.25">
      <c r="A108" s="35" t="s">
        <v>187</v>
      </c>
      <c r="B108" s="36" t="s">
        <v>1338</v>
      </c>
      <c r="C108" s="316" t="s">
        <v>2675</v>
      </c>
      <c r="D108" s="316"/>
      <c r="E108" s="316"/>
      <c r="F108" s="35" t="s">
        <v>265</v>
      </c>
      <c r="G108" s="216">
        <v>71.400000000000006</v>
      </c>
      <c r="H108" s="39">
        <v>86.33</v>
      </c>
      <c r="I108" s="39"/>
      <c r="J108" s="39">
        <v>86.33</v>
      </c>
      <c r="K108" s="37" t="s">
        <v>42</v>
      </c>
      <c r="L108" s="39">
        <v>52763.51</v>
      </c>
      <c r="M108" s="39"/>
      <c r="N108" s="40"/>
      <c r="O108" s="39">
        <v>52763.51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5"/>
        <v>63165.039501520987</v>
      </c>
      <c r="W108" s="159">
        <v>1.2</v>
      </c>
      <c r="X108" s="158">
        <f t="shared" si="6"/>
        <v>75798.047401825184</v>
      </c>
      <c r="Y108" s="181">
        <f t="shared" si="7"/>
        <v>1061.5973025465712</v>
      </c>
      <c r="BP108" s="33"/>
      <c r="BQ108" s="41" t="s">
        <v>2675</v>
      </c>
      <c r="BR108" s="34"/>
    </row>
    <row r="109" spans="1:70" s="3" customFormat="1" ht="18.75" x14ac:dyDescent="0.25">
      <c r="A109" s="42"/>
      <c r="B109" s="43"/>
      <c r="C109" s="44" t="s">
        <v>2676</v>
      </c>
      <c r="D109" s="45"/>
      <c r="E109" s="45"/>
      <c r="F109" s="45"/>
      <c r="G109" s="206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x14ac:dyDescent="0.25">
      <c r="A110" s="35" t="s">
        <v>196</v>
      </c>
      <c r="B110" s="36" t="s">
        <v>1338</v>
      </c>
      <c r="C110" s="316" t="s">
        <v>2677</v>
      </c>
      <c r="D110" s="316"/>
      <c r="E110" s="316"/>
      <c r="F110" s="35" t="s">
        <v>265</v>
      </c>
      <c r="G110" s="216">
        <v>122.4</v>
      </c>
      <c r="H110" s="39">
        <v>55.8</v>
      </c>
      <c r="I110" s="39"/>
      <c r="J110" s="39">
        <v>55.8</v>
      </c>
      <c r="K110" s="37" t="s">
        <v>42</v>
      </c>
      <c r="L110" s="39">
        <v>58464.12</v>
      </c>
      <c r="M110" s="39"/>
      <c r="N110" s="40"/>
      <c r="O110" s="39">
        <v>58464.12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5"/>
        <v>69989.438709093898</v>
      </c>
      <c r="W110" s="159">
        <v>1.2</v>
      </c>
      <c r="X110" s="158">
        <f t="shared" si="6"/>
        <v>83987.326450912675</v>
      </c>
      <c r="Y110" s="181">
        <f t="shared" si="7"/>
        <v>686.17096773621461</v>
      </c>
      <c r="BP110" s="33"/>
      <c r="BQ110" s="41" t="s">
        <v>2677</v>
      </c>
      <c r="BR110" s="34"/>
    </row>
    <row r="111" spans="1:70" s="3" customFormat="1" ht="18.75" x14ac:dyDescent="0.25">
      <c r="A111" s="42"/>
      <c r="B111" s="43"/>
      <c r="C111" s="44" t="s">
        <v>2678</v>
      </c>
      <c r="D111" s="45"/>
      <c r="E111" s="45"/>
      <c r="F111" s="45"/>
      <c r="G111" s="206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67.5" x14ac:dyDescent="0.25">
      <c r="A112" s="35" t="s">
        <v>198</v>
      </c>
      <c r="B112" s="36" t="s">
        <v>1338</v>
      </c>
      <c r="C112" s="316" t="s">
        <v>2679</v>
      </c>
      <c r="D112" s="316"/>
      <c r="E112" s="316"/>
      <c r="F112" s="35" t="s">
        <v>265</v>
      </c>
      <c r="G112" s="216">
        <v>265.2</v>
      </c>
      <c r="H112" s="39">
        <v>35.549999999999997</v>
      </c>
      <c r="I112" s="39"/>
      <c r="J112" s="39">
        <v>35.549999999999997</v>
      </c>
      <c r="K112" s="37" t="s">
        <v>42</v>
      </c>
      <c r="L112" s="39">
        <v>80702.48</v>
      </c>
      <c r="M112" s="39"/>
      <c r="N112" s="40"/>
      <c r="O112" s="39">
        <v>80702.48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5"/>
        <v>96611.755682491697</v>
      </c>
      <c r="W112" s="159">
        <v>1.2</v>
      </c>
      <c r="X112" s="158">
        <f t="shared" si="6"/>
        <v>115934.10681899004</v>
      </c>
      <c r="Y112" s="181">
        <f t="shared" si="7"/>
        <v>437.15726553163665</v>
      </c>
      <c r="BP112" s="33"/>
      <c r="BQ112" s="41" t="s">
        <v>2679</v>
      </c>
      <c r="BR112" s="34"/>
    </row>
    <row r="113" spans="1:70" s="3" customFormat="1" ht="18.75" x14ac:dyDescent="0.25">
      <c r="A113" s="42"/>
      <c r="B113" s="43"/>
      <c r="C113" s="44" t="s">
        <v>2680</v>
      </c>
      <c r="D113" s="45"/>
      <c r="E113" s="45"/>
      <c r="F113" s="45"/>
      <c r="G113" s="206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68.25" x14ac:dyDescent="0.25">
      <c r="A114" s="35" t="s">
        <v>200</v>
      </c>
      <c r="B114" s="36" t="s">
        <v>1347</v>
      </c>
      <c r="C114" s="316" t="s">
        <v>2681</v>
      </c>
      <c r="D114" s="316"/>
      <c r="E114" s="316"/>
      <c r="F114" s="35" t="s">
        <v>265</v>
      </c>
      <c r="G114" s="216">
        <v>20.399999999999999</v>
      </c>
      <c r="H114" s="39">
        <v>205.49</v>
      </c>
      <c r="I114" s="39"/>
      <c r="J114" s="39">
        <v>205.49</v>
      </c>
      <c r="K114" s="37" t="s">
        <v>42</v>
      </c>
      <c r="L114" s="39">
        <v>35883.49</v>
      </c>
      <c r="M114" s="39"/>
      <c r="N114" s="40"/>
      <c r="O114" s="39">
        <v>35883.49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5"/>
        <v>42957.378371955034</v>
      </c>
      <c r="W114" s="159">
        <v>1.2</v>
      </c>
      <c r="X114" s="158">
        <f t="shared" si="6"/>
        <v>51548.854046346038</v>
      </c>
      <c r="Y114" s="181">
        <f t="shared" si="7"/>
        <v>2526.904610115002</v>
      </c>
      <c r="BP114" s="33"/>
      <c r="BQ114" s="41" t="s">
        <v>2681</v>
      </c>
      <c r="BR114" s="34"/>
    </row>
    <row r="115" spans="1:70" s="3" customFormat="1" ht="18.75" x14ac:dyDescent="0.25">
      <c r="A115" s="42"/>
      <c r="B115" s="43"/>
      <c r="C115" s="44" t="s">
        <v>266</v>
      </c>
      <c r="D115" s="45"/>
      <c r="E115" s="45"/>
      <c r="F115" s="45"/>
      <c r="G115" s="206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68.25" x14ac:dyDescent="0.25">
      <c r="A116" s="35" t="s">
        <v>202</v>
      </c>
      <c r="B116" s="36" t="s">
        <v>2682</v>
      </c>
      <c r="C116" s="316" t="s">
        <v>2683</v>
      </c>
      <c r="D116" s="316"/>
      <c r="E116" s="316"/>
      <c r="F116" s="35" t="s">
        <v>265</v>
      </c>
      <c r="G116" s="212">
        <v>51</v>
      </c>
      <c r="H116" s="39">
        <v>47.4</v>
      </c>
      <c r="I116" s="39"/>
      <c r="J116" s="39">
        <v>47.4</v>
      </c>
      <c r="K116" s="37" t="s">
        <v>42</v>
      </c>
      <c r="L116" s="39">
        <v>20692.939999999999</v>
      </c>
      <c r="M116" s="39"/>
      <c r="N116" s="40"/>
      <c r="O116" s="39">
        <v>20692.939999999999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5"/>
        <v>24772.240749385397</v>
      </c>
      <c r="W116" s="159">
        <v>1.2</v>
      </c>
      <c r="X116" s="158">
        <f t="shared" si="6"/>
        <v>29726.688899262474</v>
      </c>
      <c r="Y116" s="181">
        <f t="shared" si="7"/>
        <v>582.87625292671521</v>
      </c>
      <c r="BP116" s="33"/>
      <c r="BQ116" s="41" t="s">
        <v>2683</v>
      </c>
      <c r="BR116" s="34"/>
    </row>
    <row r="117" spans="1:70" s="3" customFormat="1" ht="18.75" x14ac:dyDescent="0.25">
      <c r="A117" s="42"/>
      <c r="B117" s="43"/>
      <c r="C117" s="44" t="s">
        <v>287</v>
      </c>
      <c r="D117" s="45"/>
      <c r="E117" s="45"/>
      <c r="F117" s="45"/>
      <c r="G117" s="206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  <c r="BR117" s="34"/>
    </row>
    <row r="118" spans="1:70" s="3" customFormat="1" ht="68.25" x14ac:dyDescent="0.25">
      <c r="A118" s="35" t="s">
        <v>211</v>
      </c>
      <c r="B118" s="36" t="s">
        <v>2682</v>
      </c>
      <c r="C118" s="316" t="s">
        <v>2684</v>
      </c>
      <c r="D118" s="316"/>
      <c r="E118" s="316"/>
      <c r="F118" s="35" t="s">
        <v>265</v>
      </c>
      <c r="G118" s="216">
        <v>260.10000000000002</v>
      </c>
      <c r="H118" s="39">
        <v>64.28</v>
      </c>
      <c r="I118" s="39"/>
      <c r="J118" s="39">
        <v>64.28</v>
      </c>
      <c r="K118" s="37" t="s">
        <v>42</v>
      </c>
      <c r="L118" s="39">
        <v>143116.59</v>
      </c>
      <c r="M118" s="39"/>
      <c r="N118" s="40"/>
      <c r="O118" s="39">
        <v>143116.59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5"/>
        <v>171329.865292756</v>
      </c>
      <c r="W118" s="159">
        <v>1.2</v>
      </c>
      <c r="X118" s="158">
        <f t="shared" si="6"/>
        <v>205595.8383513072</v>
      </c>
      <c r="Y118" s="181">
        <f t="shared" si="7"/>
        <v>790.44920550291113</v>
      </c>
      <c r="BP118" s="33"/>
      <c r="BQ118" s="41" t="s">
        <v>2684</v>
      </c>
      <c r="BR118" s="34"/>
    </row>
    <row r="119" spans="1:70" s="3" customFormat="1" ht="18.75" x14ac:dyDescent="0.25">
      <c r="A119" s="42"/>
      <c r="B119" s="43"/>
      <c r="C119" s="44" t="s">
        <v>2685</v>
      </c>
      <c r="D119" s="45"/>
      <c r="E119" s="45"/>
      <c r="F119" s="45"/>
      <c r="G119" s="206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  <c r="BR119" s="34"/>
    </row>
    <row r="120" spans="1:70" s="3" customFormat="1" ht="68.25" x14ac:dyDescent="0.25">
      <c r="A120" s="35" t="s">
        <v>213</v>
      </c>
      <c r="B120" s="36" t="s">
        <v>1347</v>
      </c>
      <c r="C120" s="316" t="s">
        <v>2686</v>
      </c>
      <c r="D120" s="316"/>
      <c r="E120" s="316"/>
      <c r="F120" s="35" t="s">
        <v>265</v>
      </c>
      <c r="G120" s="216">
        <v>45.9</v>
      </c>
      <c r="H120" s="39">
        <v>72.33</v>
      </c>
      <c r="I120" s="39"/>
      <c r="J120" s="39">
        <v>72.33</v>
      </c>
      <c r="K120" s="37" t="s">
        <v>42</v>
      </c>
      <c r="L120" s="39">
        <v>28418.75</v>
      </c>
      <c r="M120" s="39"/>
      <c r="N120" s="40"/>
      <c r="O120" s="39">
        <v>28418.75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5"/>
        <v>34021.077565420681</v>
      </c>
      <c r="W120" s="159">
        <v>1.2</v>
      </c>
      <c r="X120" s="158">
        <f t="shared" si="6"/>
        <v>40825.293078504816</v>
      </c>
      <c r="Y120" s="181">
        <f t="shared" si="7"/>
        <v>889.43993635086747</v>
      </c>
      <c r="BP120" s="33"/>
      <c r="BQ120" s="41" t="s">
        <v>2686</v>
      </c>
      <c r="BR120" s="34"/>
    </row>
    <row r="121" spans="1:70" s="3" customFormat="1" ht="18.75" x14ac:dyDescent="0.25">
      <c r="A121" s="42"/>
      <c r="B121" s="43"/>
      <c r="C121" s="44" t="s">
        <v>2687</v>
      </c>
      <c r="D121" s="45"/>
      <c r="E121" s="45"/>
      <c r="F121" s="45"/>
      <c r="G121" s="206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68.25" x14ac:dyDescent="0.25">
      <c r="A122" s="35" t="s">
        <v>215</v>
      </c>
      <c r="B122" s="36" t="s">
        <v>1347</v>
      </c>
      <c r="C122" s="316" t="s">
        <v>2688</v>
      </c>
      <c r="D122" s="316"/>
      <c r="E122" s="316"/>
      <c r="F122" s="35" t="s">
        <v>265</v>
      </c>
      <c r="G122" s="216">
        <v>244.8</v>
      </c>
      <c r="H122" s="39">
        <v>47.4</v>
      </c>
      <c r="I122" s="39"/>
      <c r="J122" s="39">
        <v>47.4</v>
      </c>
      <c r="K122" s="37" t="s">
        <v>42</v>
      </c>
      <c r="L122" s="39">
        <v>99326.13</v>
      </c>
      <c r="M122" s="39"/>
      <c r="N122" s="40"/>
      <c r="O122" s="39">
        <v>99326.13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5"/>
        <v>118906.77714547816</v>
      </c>
      <c r="W122" s="159">
        <v>1.2</v>
      </c>
      <c r="X122" s="158">
        <f t="shared" si="6"/>
        <v>142688.1325745738</v>
      </c>
      <c r="Y122" s="181">
        <f t="shared" si="7"/>
        <v>582.87635855626547</v>
      </c>
      <c r="BP122" s="33"/>
      <c r="BQ122" s="41" t="s">
        <v>2688</v>
      </c>
      <c r="BR122" s="34"/>
    </row>
    <row r="123" spans="1:70" s="3" customFormat="1" ht="18.75" x14ac:dyDescent="0.25">
      <c r="A123" s="42"/>
      <c r="B123" s="43"/>
      <c r="C123" s="44" t="s">
        <v>2689</v>
      </c>
      <c r="D123" s="45"/>
      <c r="E123" s="45"/>
      <c r="F123" s="45"/>
      <c r="G123" s="206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67.5" x14ac:dyDescent="0.25">
      <c r="A124" s="35" t="s">
        <v>217</v>
      </c>
      <c r="B124" s="36" t="s">
        <v>2427</v>
      </c>
      <c r="C124" s="316" t="s">
        <v>2690</v>
      </c>
      <c r="D124" s="316"/>
      <c r="E124" s="316"/>
      <c r="F124" s="35" t="s">
        <v>265</v>
      </c>
      <c r="G124" s="212">
        <v>51</v>
      </c>
      <c r="H124" s="39">
        <v>45.01</v>
      </c>
      <c r="I124" s="39"/>
      <c r="J124" s="39">
        <v>45.01</v>
      </c>
      <c r="K124" s="37" t="s">
        <v>42</v>
      </c>
      <c r="L124" s="39">
        <v>19649.57</v>
      </c>
      <c r="M124" s="39"/>
      <c r="N124" s="40"/>
      <c r="O124" s="39">
        <v>19649.57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5"/>
        <v>23523.186104144734</v>
      </c>
      <c r="W124" s="159">
        <v>1.2</v>
      </c>
      <c r="X124" s="158">
        <f t="shared" si="6"/>
        <v>28227.82332497368</v>
      </c>
      <c r="Y124" s="181">
        <f t="shared" si="7"/>
        <v>553.48673186222902</v>
      </c>
      <c r="BP124" s="33"/>
      <c r="BQ124" s="41" t="s">
        <v>2690</v>
      </c>
      <c r="BR124" s="34"/>
    </row>
    <row r="125" spans="1:70" s="3" customFormat="1" ht="18.75" x14ac:dyDescent="0.25">
      <c r="A125" s="42"/>
      <c r="B125" s="43"/>
      <c r="C125" s="44" t="s">
        <v>287</v>
      </c>
      <c r="D125" s="45"/>
      <c r="E125" s="45"/>
      <c r="F125" s="45"/>
      <c r="G125" s="206"/>
      <c r="H125" s="45"/>
      <c r="I125" s="45"/>
      <c r="J125" s="45"/>
      <c r="K125" s="45"/>
      <c r="L125" s="45"/>
      <c r="M125" s="45"/>
      <c r="N125" s="45"/>
      <c r="O125" s="46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  <c r="BR125" s="34"/>
    </row>
    <row r="126" spans="1:70" s="3" customFormat="1" ht="67.5" x14ac:dyDescent="0.25">
      <c r="A126" s="35" t="s">
        <v>219</v>
      </c>
      <c r="B126" s="36" t="s">
        <v>310</v>
      </c>
      <c r="C126" s="316" t="s">
        <v>311</v>
      </c>
      <c r="D126" s="316"/>
      <c r="E126" s="316"/>
      <c r="F126" s="35" t="s">
        <v>238</v>
      </c>
      <c r="G126" s="217">
        <v>1.2825</v>
      </c>
      <c r="H126" s="39" t="s">
        <v>312</v>
      </c>
      <c r="I126" s="39" t="s">
        <v>313</v>
      </c>
      <c r="J126" s="39">
        <v>171.88</v>
      </c>
      <c r="K126" s="37" t="s">
        <v>42</v>
      </c>
      <c r="L126" s="39">
        <v>21501.1</v>
      </c>
      <c r="M126" s="39">
        <v>19053.8</v>
      </c>
      <c r="N126" s="40" t="s">
        <v>2691</v>
      </c>
      <c r="O126" s="39">
        <v>1886.93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5"/>
        <v>2258.9097652261003</v>
      </c>
      <c r="W126" s="159">
        <v>1.2</v>
      </c>
      <c r="X126" s="158">
        <f t="shared" si="6"/>
        <v>2710.69171827132</v>
      </c>
      <c r="Y126" s="181">
        <f t="shared" si="7"/>
        <v>2113.5997803285145</v>
      </c>
      <c r="BP126" s="33"/>
      <c r="BQ126" s="41" t="s">
        <v>311</v>
      </c>
      <c r="BR126" s="34"/>
    </row>
    <row r="127" spans="1:70" s="3" customFormat="1" ht="18.75" x14ac:dyDescent="0.25">
      <c r="A127" s="42"/>
      <c r="B127" s="43"/>
      <c r="C127" s="44" t="s">
        <v>2692</v>
      </c>
      <c r="D127" s="45"/>
      <c r="E127" s="45"/>
      <c r="F127" s="45"/>
      <c r="G127" s="206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  <c r="BR127" s="34"/>
    </row>
    <row r="128" spans="1:70" s="3" customFormat="1" ht="18.75" x14ac:dyDescent="0.25">
      <c r="A128" s="47"/>
      <c r="B128" s="48"/>
      <c r="C128" s="48"/>
      <c r="D128" s="48"/>
      <c r="E128" s="49" t="s">
        <v>2693</v>
      </c>
      <c r="F128" s="49"/>
      <c r="G128" s="213"/>
      <c r="H128" s="51"/>
      <c r="I128" s="17"/>
      <c r="J128" s="17"/>
      <c r="K128" s="17"/>
      <c r="L128" s="52">
        <v>18506.04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18.75" x14ac:dyDescent="0.25">
      <c r="A129" s="47"/>
      <c r="B129" s="48"/>
      <c r="C129" s="48"/>
      <c r="D129" s="48"/>
      <c r="E129" s="49" t="s">
        <v>2694</v>
      </c>
      <c r="F129" s="49"/>
      <c r="G129" s="213"/>
      <c r="H129" s="51"/>
      <c r="I129" s="17"/>
      <c r="J129" s="17"/>
      <c r="K129" s="17"/>
      <c r="L129" s="52">
        <v>9729.98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18.75" x14ac:dyDescent="0.25">
      <c r="A130" s="47"/>
      <c r="B130" s="48"/>
      <c r="C130" s="48"/>
      <c r="D130" s="48"/>
      <c r="E130" s="49" t="s">
        <v>47</v>
      </c>
      <c r="F130" s="49"/>
      <c r="G130" s="213"/>
      <c r="H130" s="51"/>
      <c r="I130" s="17"/>
      <c r="J130" s="17"/>
      <c r="K130" s="17"/>
      <c r="L130" s="52">
        <v>49737.120000000003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  <c r="BR130" s="34"/>
    </row>
    <row r="131" spans="1:70" s="3" customFormat="1" ht="67.5" x14ac:dyDescent="0.25">
      <c r="A131" s="35" t="s">
        <v>221</v>
      </c>
      <c r="B131" s="36" t="s">
        <v>2695</v>
      </c>
      <c r="C131" s="316" t="s">
        <v>2696</v>
      </c>
      <c r="D131" s="316"/>
      <c r="E131" s="316"/>
      <c r="F131" s="35" t="s">
        <v>265</v>
      </c>
      <c r="G131" s="216">
        <v>10.3</v>
      </c>
      <c r="H131" s="39">
        <v>70.709999999999994</v>
      </c>
      <c r="I131" s="39"/>
      <c r="J131" s="39">
        <v>70.709999999999994</v>
      </c>
      <c r="K131" s="37" t="s">
        <v>42</v>
      </c>
      <c r="L131" s="39">
        <v>6234.36</v>
      </c>
      <c r="M131" s="39"/>
      <c r="N131" s="40"/>
      <c r="O131" s="39">
        <v>6234.36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5"/>
        <v>7463.3699628152553</v>
      </c>
      <c r="W131" s="159">
        <v>1.2</v>
      </c>
      <c r="X131" s="158">
        <f t="shared" si="6"/>
        <v>8956.0439553783053</v>
      </c>
      <c r="Y131" s="181">
        <f t="shared" si="7"/>
        <v>869.51883061925287</v>
      </c>
      <c r="BP131" s="33"/>
      <c r="BQ131" s="41" t="s">
        <v>2696</v>
      </c>
      <c r="BR131" s="34"/>
    </row>
    <row r="132" spans="1:70" s="3" customFormat="1" ht="18.75" x14ac:dyDescent="0.25">
      <c r="A132" s="42"/>
      <c r="B132" s="43"/>
      <c r="C132" s="44" t="s">
        <v>1102</v>
      </c>
      <c r="D132" s="45"/>
      <c r="E132" s="45"/>
      <c r="F132" s="45"/>
      <c r="G132" s="206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  <c r="BR132" s="34"/>
    </row>
    <row r="133" spans="1:70" s="3" customFormat="1" ht="67.5" x14ac:dyDescent="0.25">
      <c r="A133" s="35" t="s">
        <v>230</v>
      </c>
      <c r="B133" s="36" t="s">
        <v>2695</v>
      </c>
      <c r="C133" s="316" t="s">
        <v>1361</v>
      </c>
      <c r="D133" s="316"/>
      <c r="E133" s="316"/>
      <c r="F133" s="35" t="s">
        <v>265</v>
      </c>
      <c r="G133" s="215">
        <v>15.45</v>
      </c>
      <c r="H133" s="39">
        <v>41.42</v>
      </c>
      <c r="I133" s="39"/>
      <c r="J133" s="39">
        <v>41.42</v>
      </c>
      <c r="K133" s="37" t="s">
        <v>42</v>
      </c>
      <c r="L133" s="39">
        <v>5477.88</v>
      </c>
      <c r="M133" s="39"/>
      <c r="N133" s="40"/>
      <c r="O133" s="39">
        <v>5477.88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5"/>
        <v>6557.7613503080411</v>
      </c>
      <c r="W133" s="159">
        <v>1.2</v>
      </c>
      <c r="X133" s="158">
        <f t="shared" si="6"/>
        <v>7869.3136203696486</v>
      </c>
      <c r="Y133" s="181">
        <f t="shared" si="7"/>
        <v>509.34068740256629</v>
      </c>
      <c r="BP133" s="33"/>
      <c r="BQ133" s="41" t="s">
        <v>1361</v>
      </c>
      <c r="BR133" s="34"/>
    </row>
    <row r="134" spans="1:70" s="3" customFormat="1" ht="18.75" x14ac:dyDescent="0.25">
      <c r="A134" s="42"/>
      <c r="B134" s="43"/>
      <c r="C134" s="44" t="s">
        <v>2697</v>
      </c>
      <c r="D134" s="45"/>
      <c r="E134" s="45"/>
      <c r="F134" s="45"/>
      <c r="G134" s="206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67.5" x14ac:dyDescent="0.25">
      <c r="A135" s="35" t="s">
        <v>232</v>
      </c>
      <c r="B135" s="36" t="s">
        <v>2698</v>
      </c>
      <c r="C135" s="316" t="s">
        <v>1367</v>
      </c>
      <c r="D135" s="316"/>
      <c r="E135" s="316"/>
      <c r="F135" s="35" t="s">
        <v>265</v>
      </c>
      <c r="G135" s="216">
        <v>51.5</v>
      </c>
      <c r="H135" s="39">
        <v>29.8</v>
      </c>
      <c r="I135" s="39"/>
      <c r="J135" s="39">
        <v>29.8</v>
      </c>
      <c r="K135" s="37" t="s">
        <v>42</v>
      </c>
      <c r="L135" s="39">
        <v>13137.03</v>
      </c>
      <c r="M135" s="39"/>
      <c r="N135" s="40"/>
      <c r="O135" s="39">
        <v>13137.03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5"/>
        <v>15726.797153613667</v>
      </c>
      <c r="W135" s="159">
        <v>1.2</v>
      </c>
      <c r="X135" s="158">
        <f t="shared" si="6"/>
        <v>18872.156584336401</v>
      </c>
      <c r="Y135" s="181">
        <f t="shared" si="7"/>
        <v>366.44964241429903</v>
      </c>
      <c r="BP135" s="33"/>
      <c r="BQ135" s="41" t="s">
        <v>1367</v>
      </c>
      <c r="BR135" s="34"/>
    </row>
    <row r="136" spans="1:70" s="3" customFormat="1" ht="18.75" x14ac:dyDescent="0.25">
      <c r="A136" s="42"/>
      <c r="B136" s="43"/>
      <c r="C136" s="44" t="s">
        <v>321</v>
      </c>
      <c r="D136" s="45"/>
      <c r="E136" s="45"/>
      <c r="F136" s="45"/>
      <c r="G136" s="206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67.5" x14ac:dyDescent="0.25">
      <c r="A137" s="35" t="s">
        <v>235</v>
      </c>
      <c r="B137" s="36" t="s">
        <v>2699</v>
      </c>
      <c r="C137" s="316" t="s">
        <v>1370</v>
      </c>
      <c r="D137" s="316"/>
      <c r="E137" s="316"/>
      <c r="F137" s="35" t="s">
        <v>265</v>
      </c>
      <c r="G137" s="212">
        <v>51</v>
      </c>
      <c r="H137" s="39">
        <v>7.41</v>
      </c>
      <c r="I137" s="39"/>
      <c r="J137" s="39">
        <v>7.41</v>
      </c>
      <c r="K137" s="37" t="s">
        <v>42</v>
      </c>
      <c r="L137" s="39">
        <v>3234.91</v>
      </c>
      <c r="M137" s="39"/>
      <c r="N137" s="40"/>
      <c r="O137" s="39">
        <v>3234.91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5"/>
        <v>3872.6236737067961</v>
      </c>
      <c r="W137" s="159">
        <v>1.2</v>
      </c>
      <c r="X137" s="158">
        <f t="shared" si="6"/>
        <v>4647.1484084481554</v>
      </c>
      <c r="Y137" s="181">
        <f t="shared" si="7"/>
        <v>91.120557028395197</v>
      </c>
      <c r="BP137" s="33"/>
      <c r="BQ137" s="41" t="s">
        <v>1370</v>
      </c>
      <c r="BR137" s="34"/>
    </row>
    <row r="138" spans="1:70" s="3" customFormat="1" ht="18.75" x14ac:dyDescent="0.25">
      <c r="A138" s="42"/>
      <c r="B138" s="43"/>
      <c r="C138" s="44" t="s">
        <v>287</v>
      </c>
      <c r="D138" s="45"/>
      <c r="E138" s="45"/>
      <c r="F138" s="45"/>
      <c r="G138" s="206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18.75" x14ac:dyDescent="0.25">
      <c r="A139" s="351" t="s">
        <v>1372</v>
      </c>
      <c r="B139" s="352"/>
      <c r="C139" s="352"/>
      <c r="D139" s="352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3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 t="s">
        <v>1372</v>
      </c>
    </row>
    <row r="140" spans="1:70" s="3" customFormat="1" ht="67.5" x14ac:dyDescent="0.25">
      <c r="A140" s="35" t="s">
        <v>245</v>
      </c>
      <c r="B140" s="36" t="s">
        <v>589</v>
      </c>
      <c r="C140" s="316" t="s">
        <v>590</v>
      </c>
      <c r="D140" s="316"/>
      <c r="E140" s="316"/>
      <c r="F140" s="35" t="s">
        <v>174</v>
      </c>
      <c r="G140" s="215">
        <v>0.01</v>
      </c>
      <c r="H140" s="39" t="s">
        <v>591</v>
      </c>
      <c r="I140" s="39" t="s">
        <v>592</v>
      </c>
      <c r="J140" s="39">
        <v>109.43</v>
      </c>
      <c r="K140" s="37" t="s">
        <v>42</v>
      </c>
      <c r="L140" s="39">
        <v>165.25</v>
      </c>
      <c r="M140" s="39">
        <v>153.91999999999999</v>
      </c>
      <c r="N140" s="40" t="s">
        <v>2437</v>
      </c>
      <c r="O140" s="39">
        <v>9.3699999999999992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5"/>
        <v>11.21715405455876</v>
      </c>
      <c r="W140" s="159">
        <v>1.2</v>
      </c>
      <c r="X140" s="158">
        <f t="shared" si="6"/>
        <v>13.460584865470512</v>
      </c>
      <c r="Y140" s="181">
        <f t="shared" si="7"/>
        <v>1346.0584865470512</v>
      </c>
      <c r="BP140" s="33"/>
      <c r="BQ140" s="41" t="s">
        <v>590</v>
      </c>
      <c r="BR140" s="34"/>
    </row>
    <row r="141" spans="1:70" s="3" customFormat="1" ht="18.75" x14ac:dyDescent="0.25">
      <c r="A141" s="42"/>
      <c r="B141" s="43"/>
      <c r="C141" s="44" t="s">
        <v>2078</v>
      </c>
      <c r="D141" s="45"/>
      <c r="E141" s="45"/>
      <c r="F141" s="45"/>
      <c r="G141" s="206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18.75" x14ac:dyDescent="0.25">
      <c r="A142" s="47"/>
      <c r="B142" s="48"/>
      <c r="C142" s="48"/>
      <c r="D142" s="48"/>
      <c r="E142" s="49" t="s">
        <v>2438</v>
      </c>
      <c r="F142" s="49"/>
      <c r="G142" s="213"/>
      <c r="H142" s="51"/>
      <c r="I142" s="17"/>
      <c r="J142" s="17"/>
      <c r="K142" s="17"/>
      <c r="L142" s="52">
        <v>149.49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18.75" x14ac:dyDescent="0.25">
      <c r="A143" s="47"/>
      <c r="B143" s="48"/>
      <c r="C143" s="48"/>
      <c r="D143" s="48"/>
      <c r="E143" s="49" t="s">
        <v>2439</v>
      </c>
      <c r="F143" s="49"/>
      <c r="G143" s="213"/>
      <c r="H143" s="51"/>
      <c r="I143" s="17"/>
      <c r="J143" s="17"/>
      <c r="K143" s="17"/>
      <c r="L143" s="52">
        <v>78.599999999999994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  <c r="BR143" s="34"/>
    </row>
    <row r="144" spans="1:70" s="3" customFormat="1" ht="18.75" x14ac:dyDescent="0.25">
      <c r="A144" s="47"/>
      <c r="B144" s="48"/>
      <c r="C144" s="48"/>
      <c r="D144" s="48"/>
      <c r="E144" s="49" t="s">
        <v>47</v>
      </c>
      <c r="F144" s="49"/>
      <c r="G144" s="213"/>
      <c r="H144" s="51"/>
      <c r="I144" s="17"/>
      <c r="J144" s="17"/>
      <c r="K144" s="17"/>
      <c r="L144" s="52">
        <v>393.34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  <c r="BR144" s="34"/>
    </row>
    <row r="145" spans="1:70" s="3" customFormat="1" ht="67.5" x14ac:dyDescent="0.25">
      <c r="A145" s="35" t="s">
        <v>254</v>
      </c>
      <c r="B145" s="36" t="s">
        <v>1379</v>
      </c>
      <c r="C145" s="316" t="s">
        <v>1378</v>
      </c>
      <c r="D145" s="316"/>
      <c r="E145" s="316"/>
      <c r="F145" s="35" t="s">
        <v>437</v>
      </c>
      <c r="G145" s="212">
        <v>1</v>
      </c>
      <c r="H145" s="39">
        <v>1203.01</v>
      </c>
      <c r="I145" s="39"/>
      <c r="J145" s="39">
        <v>1203.01</v>
      </c>
      <c r="K145" s="37" t="s">
        <v>42</v>
      </c>
      <c r="L145" s="39">
        <v>10297.77</v>
      </c>
      <c r="M145" s="39"/>
      <c r="N145" s="40"/>
      <c r="O145" s="39">
        <v>10297.77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5"/>
        <v>12327.819904846698</v>
      </c>
      <c r="W145" s="159">
        <v>1.2</v>
      </c>
      <c r="X145" s="158">
        <f t="shared" si="6"/>
        <v>14793.383885816036</v>
      </c>
      <c r="Y145" s="181">
        <f t="shared" si="7"/>
        <v>14793.383885816036</v>
      </c>
      <c r="BP145" s="33"/>
      <c r="BQ145" s="41" t="s">
        <v>1378</v>
      </c>
      <c r="BR145" s="34"/>
    </row>
    <row r="146" spans="1:70" s="3" customFormat="1" ht="18.75" x14ac:dyDescent="0.25">
      <c r="A146" s="351" t="s">
        <v>1443</v>
      </c>
      <c r="B146" s="352"/>
      <c r="C146" s="352"/>
      <c r="D146" s="352"/>
      <c r="E146" s="352"/>
      <c r="F146" s="352"/>
      <c r="G146" s="352"/>
      <c r="H146" s="352"/>
      <c r="I146" s="352"/>
      <c r="J146" s="352"/>
      <c r="K146" s="352"/>
      <c r="L146" s="352"/>
      <c r="M146" s="352"/>
      <c r="N146" s="352"/>
      <c r="O146" s="353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  <c r="BR146" s="34" t="s">
        <v>1443</v>
      </c>
    </row>
    <row r="147" spans="1:70" s="3" customFormat="1" ht="67.5" x14ac:dyDescent="0.25">
      <c r="A147" s="35" t="s">
        <v>288</v>
      </c>
      <c r="B147" s="36" t="s">
        <v>324</v>
      </c>
      <c r="C147" s="316" t="s">
        <v>325</v>
      </c>
      <c r="D147" s="316"/>
      <c r="E147" s="316"/>
      <c r="F147" s="35" t="s">
        <v>326</v>
      </c>
      <c r="G147" s="212">
        <v>10</v>
      </c>
      <c r="H147" s="39" t="s">
        <v>1204</v>
      </c>
      <c r="I147" s="39"/>
      <c r="J147" s="39">
        <v>1.55</v>
      </c>
      <c r="K147" s="37" t="s">
        <v>42</v>
      </c>
      <c r="L147" s="39">
        <v>1928.21</v>
      </c>
      <c r="M147" s="39">
        <v>1795.53</v>
      </c>
      <c r="N147" s="40"/>
      <c r="O147" s="39">
        <v>132.68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5"/>
        <v>158.83585912047559</v>
      </c>
      <c r="W147" s="159">
        <v>1.2</v>
      </c>
      <c r="X147" s="158">
        <f t="shared" si="6"/>
        <v>190.60303094457069</v>
      </c>
      <c r="Y147" s="181">
        <f t="shared" si="7"/>
        <v>19.060303094457069</v>
      </c>
      <c r="BP147" s="33"/>
      <c r="BQ147" s="41" t="s">
        <v>325</v>
      </c>
      <c r="BR147" s="34"/>
    </row>
    <row r="148" spans="1:70" s="3" customFormat="1" ht="18.75" x14ac:dyDescent="0.25">
      <c r="A148" s="47"/>
      <c r="B148" s="48"/>
      <c r="C148" s="48"/>
      <c r="D148" s="48"/>
      <c r="E148" s="49" t="s">
        <v>1444</v>
      </c>
      <c r="F148" s="49"/>
      <c r="G148" s="213"/>
      <c r="H148" s="51"/>
      <c r="I148" s="17"/>
      <c r="J148" s="17"/>
      <c r="K148" s="17"/>
      <c r="L148" s="52">
        <v>1741.66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0" s="3" customFormat="1" ht="18.75" x14ac:dyDescent="0.25">
      <c r="A149" s="47"/>
      <c r="B149" s="48"/>
      <c r="C149" s="48"/>
      <c r="D149" s="48"/>
      <c r="E149" s="49" t="s">
        <v>1445</v>
      </c>
      <c r="F149" s="49"/>
      <c r="G149" s="213"/>
      <c r="H149" s="51"/>
      <c r="I149" s="17"/>
      <c r="J149" s="17"/>
      <c r="K149" s="17"/>
      <c r="L149" s="52">
        <v>915.72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x14ac:dyDescent="0.25">
      <c r="A150" s="47"/>
      <c r="B150" s="48"/>
      <c r="C150" s="48"/>
      <c r="D150" s="48"/>
      <c r="E150" s="49" t="s">
        <v>47</v>
      </c>
      <c r="F150" s="49"/>
      <c r="G150" s="213"/>
      <c r="H150" s="51"/>
      <c r="I150" s="17"/>
      <c r="J150" s="17"/>
      <c r="K150" s="17"/>
      <c r="L150" s="52">
        <v>4585.59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67.5" x14ac:dyDescent="0.25">
      <c r="A151" s="35" t="s">
        <v>300</v>
      </c>
      <c r="B151" s="36" t="s">
        <v>2700</v>
      </c>
      <c r="C151" s="316" t="s">
        <v>1447</v>
      </c>
      <c r="D151" s="316"/>
      <c r="E151" s="316"/>
      <c r="F151" s="35" t="s">
        <v>437</v>
      </c>
      <c r="G151" s="212">
        <v>3</v>
      </c>
      <c r="H151" s="39">
        <v>814.25</v>
      </c>
      <c r="I151" s="39"/>
      <c r="J151" s="39">
        <v>814.25</v>
      </c>
      <c r="K151" s="37" t="s">
        <v>42</v>
      </c>
      <c r="L151" s="39">
        <v>20909.939999999999</v>
      </c>
      <c r="M151" s="39"/>
      <c r="N151" s="40"/>
      <c r="O151" s="39">
        <v>20909.939999999999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25032.019023647852</v>
      </c>
      <c r="W151" s="159">
        <v>1.2</v>
      </c>
      <c r="X151" s="158">
        <f t="shared" si="6"/>
        <v>30038.422828377421</v>
      </c>
      <c r="Y151" s="181">
        <f t="shared" si="7"/>
        <v>10012.80760945914</v>
      </c>
      <c r="BP151" s="33"/>
      <c r="BQ151" s="41" t="s">
        <v>1447</v>
      </c>
      <c r="BR151" s="34"/>
    </row>
    <row r="152" spans="1:70" s="3" customFormat="1" ht="67.5" x14ac:dyDescent="0.25">
      <c r="A152" s="35" t="s">
        <v>309</v>
      </c>
      <c r="B152" s="36" t="s">
        <v>2701</v>
      </c>
      <c r="C152" s="316" t="s">
        <v>1449</v>
      </c>
      <c r="D152" s="316"/>
      <c r="E152" s="316"/>
      <c r="F152" s="35" t="s">
        <v>437</v>
      </c>
      <c r="G152" s="212">
        <v>3</v>
      </c>
      <c r="H152" s="39">
        <v>181.62</v>
      </c>
      <c r="I152" s="39"/>
      <c r="J152" s="39">
        <v>181.62</v>
      </c>
      <c r="K152" s="37" t="s">
        <v>42</v>
      </c>
      <c r="L152" s="39">
        <v>4664</v>
      </c>
      <c r="M152" s="39"/>
      <c r="N152" s="40"/>
      <c r="O152" s="39">
        <v>4664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5"/>
        <v>5583.4371942862372</v>
      </c>
      <c r="W152" s="159">
        <v>1.2</v>
      </c>
      <c r="X152" s="158">
        <f t="shared" si="6"/>
        <v>6700.1246331434841</v>
      </c>
      <c r="Y152" s="181">
        <f t="shared" si="7"/>
        <v>2233.3748777144947</v>
      </c>
      <c r="BP152" s="33"/>
      <c r="BQ152" s="41" t="s">
        <v>1449</v>
      </c>
      <c r="BR152" s="34"/>
    </row>
    <row r="153" spans="1:70" s="3" customFormat="1" ht="67.5" x14ac:dyDescent="0.25">
      <c r="A153" s="35" t="s">
        <v>323</v>
      </c>
      <c r="B153" s="36" t="s">
        <v>2702</v>
      </c>
      <c r="C153" s="316" t="s">
        <v>1451</v>
      </c>
      <c r="D153" s="316"/>
      <c r="E153" s="316"/>
      <c r="F153" s="35" t="s">
        <v>437</v>
      </c>
      <c r="G153" s="212">
        <v>1</v>
      </c>
      <c r="H153" s="39">
        <v>2214.5700000000002</v>
      </c>
      <c r="I153" s="39"/>
      <c r="J153" s="39">
        <v>2214.5700000000002</v>
      </c>
      <c r="K153" s="37" t="s">
        <v>42</v>
      </c>
      <c r="L153" s="39">
        <v>18956.72</v>
      </c>
      <c r="M153" s="39"/>
      <c r="N153" s="40"/>
      <c r="O153" s="39">
        <v>18956.72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22693.751185606736</v>
      </c>
      <c r="W153" s="159">
        <v>1.2</v>
      </c>
      <c r="X153" s="158">
        <f t="shared" si="6"/>
        <v>27232.501422728081</v>
      </c>
      <c r="Y153" s="181">
        <f t="shared" si="7"/>
        <v>27232.501422728081</v>
      </c>
      <c r="BP153" s="33"/>
      <c r="BQ153" s="41" t="s">
        <v>1451</v>
      </c>
      <c r="BR153" s="34"/>
    </row>
    <row r="154" spans="1:70" s="3" customFormat="1" ht="67.5" x14ac:dyDescent="0.25">
      <c r="A154" s="35" t="s">
        <v>331</v>
      </c>
      <c r="B154" s="36" t="s">
        <v>1452</v>
      </c>
      <c r="C154" s="316" t="s">
        <v>1453</v>
      </c>
      <c r="D154" s="316"/>
      <c r="E154" s="316"/>
      <c r="F154" s="35" t="s">
        <v>1454</v>
      </c>
      <c r="G154" s="218">
        <v>0.14399999999999999</v>
      </c>
      <c r="H154" s="39" t="s">
        <v>1455</v>
      </c>
      <c r="I154" s="39">
        <v>88.52</v>
      </c>
      <c r="J154" s="39"/>
      <c r="K154" s="37" t="s">
        <v>42</v>
      </c>
      <c r="L154" s="39">
        <v>840.7</v>
      </c>
      <c r="M154" s="39">
        <v>695.12</v>
      </c>
      <c r="N154" s="40">
        <v>145.58000000000001</v>
      </c>
      <c r="O154" s="39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 t="s">
        <v>1453</v>
      </c>
      <c r="BR154" s="34"/>
    </row>
    <row r="155" spans="1:70" s="3" customFormat="1" ht="18.75" x14ac:dyDescent="0.25">
      <c r="A155" s="42"/>
      <c r="B155" s="43"/>
      <c r="C155" s="44" t="s">
        <v>2444</v>
      </c>
      <c r="D155" s="45"/>
      <c r="E155" s="45"/>
      <c r="F155" s="45"/>
      <c r="G155" s="206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18.75" x14ac:dyDescent="0.25">
      <c r="A156" s="47"/>
      <c r="B156" s="48"/>
      <c r="C156" s="48"/>
      <c r="D156" s="48"/>
      <c r="E156" s="49" t="s">
        <v>2445</v>
      </c>
      <c r="F156" s="49"/>
      <c r="G156" s="213"/>
      <c r="H156" s="51"/>
      <c r="I156" s="17"/>
      <c r="J156" s="17"/>
      <c r="K156" s="17"/>
      <c r="L156" s="52">
        <v>674.27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  <c r="BR156" s="34"/>
    </row>
    <row r="157" spans="1:70" s="3" customFormat="1" ht="18.75" x14ac:dyDescent="0.25">
      <c r="A157" s="47"/>
      <c r="B157" s="48"/>
      <c r="C157" s="48"/>
      <c r="D157" s="48"/>
      <c r="E157" s="49" t="s">
        <v>2446</v>
      </c>
      <c r="F157" s="49"/>
      <c r="G157" s="213"/>
      <c r="H157" s="51"/>
      <c r="I157" s="17"/>
      <c r="J157" s="17"/>
      <c r="K157" s="17"/>
      <c r="L157" s="52">
        <v>382.32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18.75" x14ac:dyDescent="0.25">
      <c r="A158" s="47"/>
      <c r="B158" s="48"/>
      <c r="C158" s="48"/>
      <c r="D158" s="48"/>
      <c r="E158" s="49" t="s">
        <v>47</v>
      </c>
      <c r="F158" s="49"/>
      <c r="G158" s="213"/>
      <c r="H158" s="51"/>
      <c r="I158" s="17"/>
      <c r="J158" s="17"/>
      <c r="K158" s="17"/>
      <c r="L158" s="52">
        <v>1897.29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  <c r="BR158" s="34"/>
    </row>
    <row r="159" spans="1:70" s="3" customFormat="1" ht="67.5" x14ac:dyDescent="0.25">
      <c r="A159" s="35" t="s">
        <v>335</v>
      </c>
      <c r="B159" s="36" t="s">
        <v>1459</v>
      </c>
      <c r="C159" s="316" t="s">
        <v>1460</v>
      </c>
      <c r="D159" s="316"/>
      <c r="E159" s="316"/>
      <c r="F159" s="35" t="s">
        <v>437</v>
      </c>
      <c r="G159" s="212">
        <v>3</v>
      </c>
      <c r="H159" s="39">
        <v>24.82</v>
      </c>
      <c r="I159" s="39"/>
      <c r="J159" s="39">
        <v>24.82</v>
      </c>
      <c r="K159" s="37" t="s">
        <v>42</v>
      </c>
      <c r="L159" s="39">
        <v>637.38</v>
      </c>
      <c r="M159" s="39"/>
      <c r="N159" s="40"/>
      <c r="O159" s="39">
        <v>637.38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2" si="8">O159*P159*Q159*R159*S159*T159*U159</f>
        <v>763.02984538897147</v>
      </c>
      <c r="W159" s="159">
        <v>1.2</v>
      </c>
      <c r="X159" s="158">
        <f t="shared" ref="X159:X222" si="9">V159*W159</f>
        <v>915.63581446676574</v>
      </c>
      <c r="Y159" s="181">
        <f t="shared" ref="Y159:Y222" si="10">X159/G159</f>
        <v>305.2119381555886</v>
      </c>
      <c r="BP159" s="33"/>
      <c r="BQ159" s="41" t="s">
        <v>1460</v>
      </c>
      <c r="BR159" s="34"/>
    </row>
    <row r="160" spans="1:70" s="3" customFormat="1" ht="18.75" x14ac:dyDescent="0.25">
      <c r="A160" s="351" t="s">
        <v>1381</v>
      </c>
      <c r="B160" s="352"/>
      <c r="C160" s="352"/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2"/>
      <c r="O160" s="353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 t="s">
        <v>1381</v>
      </c>
    </row>
    <row r="161" spans="1:70" s="3" customFormat="1" ht="67.5" x14ac:dyDescent="0.25">
      <c r="A161" s="35" t="s">
        <v>339</v>
      </c>
      <c r="B161" s="36" t="s">
        <v>578</v>
      </c>
      <c r="C161" s="316" t="s">
        <v>579</v>
      </c>
      <c r="D161" s="316"/>
      <c r="E161" s="316"/>
      <c r="F161" s="35" t="s">
        <v>109</v>
      </c>
      <c r="G161" s="212">
        <v>2</v>
      </c>
      <c r="H161" s="39" t="s">
        <v>580</v>
      </c>
      <c r="I161" s="39" t="s">
        <v>581</v>
      </c>
      <c r="J161" s="39">
        <v>3.51</v>
      </c>
      <c r="K161" s="37" t="s">
        <v>42</v>
      </c>
      <c r="L161" s="39">
        <v>1249.72</v>
      </c>
      <c r="M161" s="39">
        <v>1110.48</v>
      </c>
      <c r="N161" s="40" t="s">
        <v>582</v>
      </c>
      <c r="O161" s="39">
        <v>59.92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si="8"/>
        <v>71.732323473763174</v>
      </c>
      <c r="W161" s="159">
        <v>1.2</v>
      </c>
      <c r="X161" s="158">
        <f t="shared" si="9"/>
        <v>86.0787881685158</v>
      </c>
      <c r="Y161" s="181">
        <f t="shared" si="10"/>
        <v>43.0393940842579</v>
      </c>
      <c r="BP161" s="33"/>
      <c r="BQ161" s="41" t="s">
        <v>579</v>
      </c>
      <c r="BR161" s="34"/>
    </row>
    <row r="162" spans="1:70" s="3" customFormat="1" ht="18.75" x14ac:dyDescent="0.25">
      <c r="A162" s="47"/>
      <c r="B162" s="48"/>
      <c r="C162" s="48"/>
      <c r="D162" s="48"/>
      <c r="E162" s="49" t="s">
        <v>1382</v>
      </c>
      <c r="F162" s="49"/>
      <c r="G162" s="213"/>
      <c r="H162" s="51"/>
      <c r="I162" s="17"/>
      <c r="J162" s="17"/>
      <c r="K162" s="17"/>
      <c r="L162" s="52">
        <v>1089.73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18.75" x14ac:dyDescent="0.25">
      <c r="A163" s="47"/>
      <c r="B163" s="48"/>
      <c r="C163" s="48"/>
      <c r="D163" s="48"/>
      <c r="E163" s="49" t="s">
        <v>1383</v>
      </c>
      <c r="F163" s="49"/>
      <c r="G163" s="213"/>
      <c r="H163" s="51"/>
      <c r="I163" s="17"/>
      <c r="J163" s="17"/>
      <c r="K163" s="17"/>
      <c r="L163" s="52">
        <v>572.95000000000005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  <c r="BR163" s="34"/>
    </row>
    <row r="164" spans="1:70" s="3" customFormat="1" ht="18.75" x14ac:dyDescent="0.25">
      <c r="A164" s="47"/>
      <c r="B164" s="48"/>
      <c r="C164" s="48"/>
      <c r="D164" s="48"/>
      <c r="E164" s="49" t="s">
        <v>47</v>
      </c>
      <c r="F164" s="49"/>
      <c r="G164" s="213"/>
      <c r="H164" s="51"/>
      <c r="I164" s="17"/>
      <c r="J164" s="17"/>
      <c r="K164" s="17"/>
      <c r="L164" s="52">
        <v>2912.4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  <c r="BR164" s="34"/>
    </row>
    <row r="165" spans="1:70" s="3" customFormat="1" ht="45" x14ac:dyDescent="0.25">
      <c r="A165" s="111" t="s">
        <v>1878</v>
      </c>
      <c r="B165" s="112" t="s">
        <v>1884</v>
      </c>
      <c r="C165" s="305" t="s">
        <v>1385</v>
      </c>
      <c r="D165" s="305"/>
      <c r="E165" s="305"/>
      <c r="F165" s="111" t="s">
        <v>437</v>
      </c>
      <c r="G165" s="214">
        <v>2</v>
      </c>
      <c r="H165" s="114">
        <v>1576.88</v>
      </c>
      <c r="I165" s="114"/>
      <c r="J165" s="114"/>
      <c r="K165" s="144" t="s">
        <v>52</v>
      </c>
      <c r="L165" s="114">
        <v>19647.919999999998</v>
      </c>
      <c r="M165" s="114"/>
      <c r="N165" s="115"/>
      <c r="O165" s="114"/>
      <c r="P165" s="189"/>
      <c r="Q165" s="189"/>
      <c r="R165" s="189"/>
      <c r="S165" s="189"/>
      <c r="T165" s="189"/>
      <c r="U165" s="189">
        <v>1.03</v>
      </c>
      <c r="V165" s="180">
        <f>L165*U165</f>
        <v>20237.357599999999</v>
      </c>
      <c r="W165" s="190">
        <v>1.2</v>
      </c>
      <c r="X165" s="191">
        <f t="shared" si="9"/>
        <v>24284.829119999999</v>
      </c>
      <c r="Y165" s="181">
        <f t="shared" si="10"/>
        <v>12142.414559999999</v>
      </c>
      <c r="BP165" s="33"/>
      <c r="BQ165" s="41" t="s">
        <v>1385</v>
      </c>
      <c r="BR165" s="34"/>
    </row>
    <row r="166" spans="1:70" s="3" customFormat="1" ht="67.5" x14ac:dyDescent="0.25">
      <c r="A166" s="35" t="s">
        <v>350</v>
      </c>
      <c r="B166" s="36" t="s">
        <v>1386</v>
      </c>
      <c r="C166" s="316" t="s">
        <v>1387</v>
      </c>
      <c r="D166" s="316"/>
      <c r="E166" s="316"/>
      <c r="F166" s="35" t="s">
        <v>109</v>
      </c>
      <c r="G166" s="212">
        <v>6</v>
      </c>
      <c r="H166" s="39" t="s">
        <v>1388</v>
      </c>
      <c r="I166" s="39">
        <v>0.37</v>
      </c>
      <c r="J166" s="39">
        <v>55.05</v>
      </c>
      <c r="K166" s="37" t="s">
        <v>42</v>
      </c>
      <c r="L166" s="39">
        <v>8094.6</v>
      </c>
      <c r="M166" s="39">
        <v>5242.01</v>
      </c>
      <c r="N166" s="40">
        <v>25.22</v>
      </c>
      <c r="O166" s="39">
        <v>2827.37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8"/>
        <v>3384.7433147532329</v>
      </c>
      <c r="W166" s="159">
        <v>1.2</v>
      </c>
      <c r="X166" s="158">
        <f t="shared" si="9"/>
        <v>4061.6919777038793</v>
      </c>
      <c r="Y166" s="181">
        <f t="shared" si="10"/>
        <v>676.94866295064651</v>
      </c>
      <c r="BP166" s="33"/>
      <c r="BQ166" s="41" t="s">
        <v>1387</v>
      </c>
      <c r="BR166" s="34"/>
    </row>
    <row r="167" spans="1:70" s="3" customFormat="1" ht="18.75" x14ac:dyDescent="0.25">
      <c r="A167" s="47"/>
      <c r="B167" s="48"/>
      <c r="C167" s="48"/>
      <c r="D167" s="48"/>
      <c r="E167" s="49" t="s">
        <v>2451</v>
      </c>
      <c r="F167" s="49"/>
      <c r="G167" s="213"/>
      <c r="H167" s="51"/>
      <c r="I167" s="17"/>
      <c r="J167" s="17"/>
      <c r="K167" s="17"/>
      <c r="L167" s="52">
        <v>5084.75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  <c r="BR167" s="34"/>
    </row>
    <row r="168" spans="1:70" s="3" customFormat="1" ht="18.75" x14ac:dyDescent="0.25">
      <c r="A168" s="47"/>
      <c r="B168" s="48"/>
      <c r="C168" s="48"/>
      <c r="D168" s="48"/>
      <c r="E168" s="49" t="s">
        <v>2452</v>
      </c>
      <c r="F168" s="49"/>
      <c r="G168" s="213"/>
      <c r="H168" s="51"/>
      <c r="I168" s="17"/>
      <c r="J168" s="17"/>
      <c r="K168" s="17"/>
      <c r="L168" s="52">
        <v>2673.43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/>
    </row>
    <row r="169" spans="1:70" s="3" customFormat="1" ht="18.75" x14ac:dyDescent="0.25">
      <c r="A169" s="47"/>
      <c r="B169" s="48"/>
      <c r="C169" s="48"/>
      <c r="D169" s="48"/>
      <c r="E169" s="49" t="s">
        <v>47</v>
      </c>
      <c r="F169" s="49"/>
      <c r="G169" s="213"/>
      <c r="H169" s="51"/>
      <c r="I169" s="17"/>
      <c r="J169" s="17"/>
      <c r="K169" s="17"/>
      <c r="L169" s="52">
        <v>15852.78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45" x14ac:dyDescent="0.25">
      <c r="A170" s="111" t="s">
        <v>1883</v>
      </c>
      <c r="B170" s="112" t="s">
        <v>1889</v>
      </c>
      <c r="C170" s="305" t="s">
        <v>1393</v>
      </c>
      <c r="D170" s="305"/>
      <c r="E170" s="305"/>
      <c r="F170" s="111" t="s">
        <v>437</v>
      </c>
      <c r="G170" s="214">
        <v>6</v>
      </c>
      <c r="H170" s="114">
        <v>2403.11</v>
      </c>
      <c r="I170" s="114"/>
      <c r="J170" s="114"/>
      <c r="K170" s="144" t="s">
        <v>52</v>
      </c>
      <c r="L170" s="114">
        <v>89828.25</v>
      </c>
      <c r="M170" s="114"/>
      <c r="N170" s="115"/>
      <c r="O170" s="114"/>
      <c r="P170" s="189"/>
      <c r="Q170" s="189"/>
      <c r="R170" s="189"/>
      <c r="S170" s="189"/>
      <c r="T170" s="189"/>
      <c r="U170" s="189">
        <v>1.03</v>
      </c>
      <c r="V170" s="180">
        <f>L170*U170</f>
        <v>92523.097500000003</v>
      </c>
      <c r="W170" s="190">
        <v>1.2</v>
      </c>
      <c r="X170" s="191">
        <f t="shared" si="9"/>
        <v>111027.717</v>
      </c>
      <c r="Y170" s="181">
        <f t="shared" si="10"/>
        <v>18504.619500000001</v>
      </c>
      <c r="BP170" s="33"/>
      <c r="BQ170" s="41" t="s">
        <v>1393</v>
      </c>
      <c r="BR170" s="34"/>
    </row>
    <row r="171" spans="1:70" s="3" customFormat="1" ht="67.5" x14ac:dyDescent="0.25">
      <c r="A171" s="35" t="s">
        <v>355</v>
      </c>
      <c r="B171" s="36" t="s">
        <v>1395</v>
      </c>
      <c r="C171" s="316" t="s">
        <v>1396</v>
      </c>
      <c r="D171" s="316"/>
      <c r="E171" s="316"/>
      <c r="F171" s="35" t="s">
        <v>109</v>
      </c>
      <c r="G171" s="212">
        <v>14</v>
      </c>
      <c r="H171" s="39" t="s">
        <v>1397</v>
      </c>
      <c r="I171" s="39">
        <v>1.33</v>
      </c>
      <c r="J171" s="39">
        <v>33.54</v>
      </c>
      <c r="K171" s="37" t="s">
        <v>42</v>
      </c>
      <c r="L171" s="39">
        <v>16003.4</v>
      </c>
      <c r="M171" s="39">
        <v>11770.69</v>
      </c>
      <c r="N171" s="40">
        <v>213.28</v>
      </c>
      <c r="O171" s="39">
        <v>4019.43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8"/>
        <v>4811.7999489343765</v>
      </c>
      <c r="W171" s="159">
        <v>1.2</v>
      </c>
      <c r="X171" s="158">
        <f t="shared" si="9"/>
        <v>5774.1599387212518</v>
      </c>
      <c r="Y171" s="181">
        <f t="shared" si="10"/>
        <v>412.43999562294658</v>
      </c>
      <c r="BP171" s="33"/>
      <c r="BQ171" s="41" t="s">
        <v>1396</v>
      </c>
      <c r="BR171" s="34"/>
    </row>
    <row r="172" spans="1:70" s="3" customFormat="1" ht="18.75" x14ac:dyDescent="0.25">
      <c r="A172" s="47"/>
      <c r="B172" s="48"/>
      <c r="C172" s="48"/>
      <c r="D172" s="48"/>
      <c r="E172" s="49" t="s">
        <v>2703</v>
      </c>
      <c r="F172" s="49"/>
      <c r="G172" s="213"/>
      <c r="H172" s="51"/>
      <c r="I172" s="17"/>
      <c r="J172" s="17"/>
      <c r="K172" s="17"/>
      <c r="L172" s="52">
        <v>11417.57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  <c r="BR172" s="34"/>
    </row>
    <row r="173" spans="1:70" s="3" customFormat="1" ht="18.75" x14ac:dyDescent="0.25">
      <c r="A173" s="47"/>
      <c r="B173" s="48"/>
      <c r="C173" s="48"/>
      <c r="D173" s="48"/>
      <c r="E173" s="49" t="s">
        <v>2704</v>
      </c>
      <c r="F173" s="49"/>
      <c r="G173" s="213"/>
      <c r="H173" s="51"/>
      <c r="I173" s="17"/>
      <c r="J173" s="17"/>
      <c r="K173" s="17"/>
      <c r="L173" s="52">
        <v>6003.05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/>
    </row>
    <row r="174" spans="1:70" s="3" customFormat="1" ht="18.75" x14ac:dyDescent="0.25">
      <c r="A174" s="47"/>
      <c r="B174" s="48"/>
      <c r="C174" s="48"/>
      <c r="D174" s="48"/>
      <c r="E174" s="49" t="s">
        <v>47</v>
      </c>
      <c r="F174" s="49"/>
      <c r="G174" s="213"/>
      <c r="H174" s="51"/>
      <c r="I174" s="17"/>
      <c r="J174" s="17"/>
      <c r="K174" s="17"/>
      <c r="L174" s="52">
        <v>33424.019999999997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  <c r="BR174" s="34"/>
    </row>
    <row r="175" spans="1:70" s="3" customFormat="1" ht="45.75" x14ac:dyDescent="0.25">
      <c r="A175" s="111" t="s">
        <v>1888</v>
      </c>
      <c r="B175" s="112" t="s">
        <v>2705</v>
      </c>
      <c r="C175" s="305" t="s">
        <v>1400</v>
      </c>
      <c r="D175" s="305"/>
      <c r="E175" s="305"/>
      <c r="F175" s="111" t="s">
        <v>437</v>
      </c>
      <c r="G175" s="214">
        <v>14</v>
      </c>
      <c r="H175" s="114">
        <v>2292.27</v>
      </c>
      <c r="I175" s="114"/>
      <c r="J175" s="114"/>
      <c r="K175" s="144" t="s">
        <v>52</v>
      </c>
      <c r="L175" s="114">
        <v>199931.79</v>
      </c>
      <c r="M175" s="114"/>
      <c r="N175" s="115"/>
      <c r="O175" s="114"/>
      <c r="P175" s="189"/>
      <c r="Q175" s="189"/>
      <c r="R175" s="189"/>
      <c r="S175" s="189"/>
      <c r="T175" s="189"/>
      <c r="U175" s="189">
        <v>1.03</v>
      </c>
      <c r="V175" s="180">
        <f>L175*U175</f>
        <v>205929.74370000002</v>
      </c>
      <c r="W175" s="190">
        <v>1.2</v>
      </c>
      <c r="X175" s="191">
        <f t="shared" si="9"/>
        <v>247115.69244000001</v>
      </c>
      <c r="Y175" s="181">
        <f t="shared" si="10"/>
        <v>17651.12088857143</v>
      </c>
      <c r="BP175" s="33"/>
      <c r="BQ175" s="41" t="s">
        <v>1400</v>
      </c>
      <c r="BR175" s="34"/>
    </row>
    <row r="176" spans="1:70" s="3" customFormat="1" ht="67.5" x14ac:dyDescent="0.25">
      <c r="A176" s="35" t="s">
        <v>1176</v>
      </c>
      <c r="B176" s="36" t="s">
        <v>132</v>
      </c>
      <c r="C176" s="316" t="s">
        <v>133</v>
      </c>
      <c r="D176" s="316"/>
      <c r="E176" s="316"/>
      <c r="F176" s="35" t="s">
        <v>109</v>
      </c>
      <c r="G176" s="212">
        <v>5</v>
      </c>
      <c r="H176" s="39" t="s">
        <v>134</v>
      </c>
      <c r="I176" s="39" t="s">
        <v>135</v>
      </c>
      <c r="J176" s="39">
        <v>4.09</v>
      </c>
      <c r="K176" s="37" t="s">
        <v>42</v>
      </c>
      <c r="L176" s="39">
        <v>9058.9</v>
      </c>
      <c r="M176" s="39">
        <v>5772.64</v>
      </c>
      <c r="N176" s="40" t="s">
        <v>2706</v>
      </c>
      <c r="O176" s="39">
        <v>175.05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8"/>
        <v>209.5584650213992</v>
      </c>
      <c r="W176" s="159">
        <v>1.2</v>
      </c>
      <c r="X176" s="158">
        <f t="shared" si="9"/>
        <v>251.47015802567904</v>
      </c>
      <c r="Y176" s="181">
        <f t="shared" si="10"/>
        <v>50.294031605135807</v>
      </c>
      <c r="BP176" s="33"/>
      <c r="BQ176" s="41" t="s">
        <v>133</v>
      </c>
      <c r="BR176" s="34"/>
    </row>
    <row r="177" spans="1:70" s="3" customFormat="1" ht="18.75" x14ac:dyDescent="0.25">
      <c r="A177" s="42"/>
      <c r="B177" s="43"/>
      <c r="C177" s="44" t="s">
        <v>2707</v>
      </c>
      <c r="D177" s="45"/>
      <c r="E177" s="45"/>
      <c r="F177" s="45"/>
      <c r="G177" s="206"/>
      <c r="H177" s="45"/>
      <c r="I177" s="45"/>
      <c r="J177" s="45"/>
      <c r="K177" s="45"/>
      <c r="L177" s="45"/>
      <c r="M177" s="45"/>
      <c r="N177" s="45"/>
      <c r="O177" s="46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18.75" x14ac:dyDescent="0.25">
      <c r="A178" s="47"/>
      <c r="B178" s="48"/>
      <c r="C178" s="48"/>
      <c r="D178" s="48"/>
      <c r="E178" s="49" t="s">
        <v>2708</v>
      </c>
      <c r="F178" s="49"/>
      <c r="G178" s="213"/>
      <c r="H178" s="51"/>
      <c r="I178" s="17"/>
      <c r="J178" s="17"/>
      <c r="K178" s="17"/>
      <c r="L178" s="52">
        <v>6319.5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  <c r="BR178" s="34"/>
    </row>
    <row r="179" spans="1:70" s="3" customFormat="1" ht="18.75" x14ac:dyDescent="0.25">
      <c r="A179" s="47"/>
      <c r="B179" s="48"/>
      <c r="C179" s="48"/>
      <c r="D179" s="48"/>
      <c r="E179" s="49" t="s">
        <v>2709</v>
      </c>
      <c r="F179" s="49"/>
      <c r="G179" s="213"/>
      <c r="H179" s="51"/>
      <c r="I179" s="17"/>
      <c r="J179" s="17"/>
      <c r="K179" s="17"/>
      <c r="L179" s="52">
        <v>3322.62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  <c r="BR179" s="34"/>
    </row>
    <row r="180" spans="1:70" s="3" customFormat="1" ht="18.75" x14ac:dyDescent="0.25">
      <c r="A180" s="47"/>
      <c r="B180" s="48"/>
      <c r="C180" s="48"/>
      <c r="D180" s="48"/>
      <c r="E180" s="49" t="s">
        <v>47</v>
      </c>
      <c r="F180" s="49"/>
      <c r="G180" s="213"/>
      <c r="H180" s="51"/>
      <c r="I180" s="17"/>
      <c r="J180" s="17"/>
      <c r="K180" s="17"/>
      <c r="L180" s="52">
        <v>18701.02</v>
      </c>
      <c r="M180" s="53"/>
      <c r="N180" s="53"/>
      <c r="O180" s="54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  <c r="BR180" s="34"/>
    </row>
    <row r="181" spans="1:70" s="3" customFormat="1" ht="45" x14ac:dyDescent="0.25">
      <c r="A181" s="111" t="s">
        <v>1892</v>
      </c>
      <c r="B181" s="112" t="s">
        <v>2459</v>
      </c>
      <c r="C181" s="305" t="s">
        <v>1428</v>
      </c>
      <c r="D181" s="305"/>
      <c r="E181" s="305"/>
      <c r="F181" s="111" t="s">
        <v>437</v>
      </c>
      <c r="G181" s="214">
        <v>2</v>
      </c>
      <c r="H181" s="114">
        <v>6225.34</v>
      </c>
      <c r="I181" s="114"/>
      <c r="J181" s="114"/>
      <c r="K181" s="144" t="s">
        <v>52</v>
      </c>
      <c r="L181" s="114">
        <v>77567.740000000005</v>
      </c>
      <c r="M181" s="114"/>
      <c r="N181" s="115"/>
      <c r="O181" s="114"/>
      <c r="P181" s="189"/>
      <c r="Q181" s="189"/>
      <c r="R181" s="189"/>
      <c r="S181" s="189"/>
      <c r="T181" s="189"/>
      <c r="U181" s="189">
        <v>1.03</v>
      </c>
      <c r="V181" s="180">
        <f t="shared" ref="V181:V182" si="11">L181*U181</f>
        <v>79894.772200000007</v>
      </c>
      <c r="W181" s="190">
        <v>1.2</v>
      </c>
      <c r="X181" s="191">
        <f t="shared" si="9"/>
        <v>95873.726640000008</v>
      </c>
      <c r="Y181" s="181">
        <f t="shared" si="10"/>
        <v>47936.863320000004</v>
      </c>
      <c r="BP181" s="33"/>
      <c r="BQ181" s="41" t="s">
        <v>1428</v>
      </c>
      <c r="BR181" s="34"/>
    </row>
    <row r="182" spans="1:70" s="3" customFormat="1" ht="45" x14ac:dyDescent="0.25">
      <c r="A182" s="111" t="s">
        <v>2710</v>
      </c>
      <c r="B182" s="112" t="s">
        <v>2459</v>
      </c>
      <c r="C182" s="305" t="s">
        <v>1429</v>
      </c>
      <c r="D182" s="305"/>
      <c r="E182" s="305"/>
      <c r="F182" s="111" t="s">
        <v>437</v>
      </c>
      <c r="G182" s="214">
        <v>3</v>
      </c>
      <c r="H182" s="114">
        <v>3276.91</v>
      </c>
      <c r="I182" s="114"/>
      <c r="J182" s="114"/>
      <c r="K182" s="144" t="s">
        <v>52</v>
      </c>
      <c r="L182" s="114">
        <v>61245.45</v>
      </c>
      <c r="M182" s="114"/>
      <c r="N182" s="115"/>
      <c r="O182" s="114"/>
      <c r="P182" s="189"/>
      <c r="Q182" s="189"/>
      <c r="R182" s="189"/>
      <c r="S182" s="189"/>
      <c r="T182" s="189"/>
      <c r="U182" s="189">
        <v>1.03</v>
      </c>
      <c r="V182" s="180">
        <f t="shared" si="11"/>
        <v>63082.813499999997</v>
      </c>
      <c r="W182" s="190">
        <v>1.2</v>
      </c>
      <c r="X182" s="191">
        <f t="shared" si="9"/>
        <v>75699.376199999999</v>
      </c>
      <c r="Y182" s="181">
        <f t="shared" si="10"/>
        <v>25233.125400000001</v>
      </c>
      <c r="BP182" s="33"/>
      <c r="BQ182" s="41" t="s">
        <v>1429</v>
      </c>
      <c r="BR182" s="34"/>
    </row>
    <row r="183" spans="1:70" s="3" customFormat="1" ht="67.5" x14ac:dyDescent="0.25">
      <c r="A183" s="35" t="s">
        <v>384</v>
      </c>
      <c r="B183" s="36" t="s">
        <v>429</v>
      </c>
      <c r="C183" s="316" t="s">
        <v>430</v>
      </c>
      <c r="D183" s="316"/>
      <c r="E183" s="316"/>
      <c r="F183" s="35" t="s">
        <v>109</v>
      </c>
      <c r="G183" s="212">
        <v>36</v>
      </c>
      <c r="H183" s="39" t="s">
        <v>431</v>
      </c>
      <c r="I183" s="39"/>
      <c r="J183" s="39">
        <v>7.45</v>
      </c>
      <c r="K183" s="37" t="s">
        <v>42</v>
      </c>
      <c r="L183" s="39">
        <v>62625.54</v>
      </c>
      <c r="M183" s="39">
        <v>60329.75</v>
      </c>
      <c r="N183" s="40"/>
      <c r="O183" s="39">
        <v>2295.79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8"/>
        <v>2748.3703422535173</v>
      </c>
      <c r="W183" s="159">
        <v>1.2</v>
      </c>
      <c r="X183" s="158">
        <f t="shared" si="9"/>
        <v>3298.0444107042208</v>
      </c>
      <c r="Y183" s="181">
        <f t="shared" si="10"/>
        <v>91.612344741783915</v>
      </c>
      <c r="BP183" s="33"/>
      <c r="BQ183" s="41" t="s">
        <v>430</v>
      </c>
      <c r="BR183" s="34"/>
    </row>
    <row r="184" spans="1:70" s="3" customFormat="1" ht="18.75" x14ac:dyDescent="0.25">
      <c r="A184" s="47"/>
      <c r="B184" s="48"/>
      <c r="C184" s="48"/>
      <c r="D184" s="48"/>
      <c r="E184" s="49" t="s">
        <v>2711</v>
      </c>
      <c r="F184" s="49"/>
      <c r="G184" s="213"/>
      <c r="H184" s="51"/>
      <c r="I184" s="17"/>
      <c r="J184" s="17"/>
      <c r="K184" s="17"/>
      <c r="L184" s="52">
        <v>57313.26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18.75" x14ac:dyDescent="0.25">
      <c r="A185" s="47"/>
      <c r="B185" s="48"/>
      <c r="C185" s="48"/>
      <c r="D185" s="48"/>
      <c r="E185" s="49" t="s">
        <v>2712</v>
      </c>
      <c r="F185" s="49"/>
      <c r="G185" s="213"/>
      <c r="H185" s="51"/>
      <c r="I185" s="17"/>
      <c r="J185" s="17"/>
      <c r="K185" s="17"/>
      <c r="L185" s="52">
        <v>31974.77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  <c r="BR185" s="34"/>
    </row>
    <row r="186" spans="1:70" s="3" customFormat="1" ht="18.75" x14ac:dyDescent="0.25">
      <c r="A186" s="47"/>
      <c r="B186" s="48"/>
      <c r="C186" s="48"/>
      <c r="D186" s="48"/>
      <c r="E186" s="49" t="s">
        <v>47</v>
      </c>
      <c r="F186" s="49"/>
      <c r="G186" s="213"/>
      <c r="H186" s="51"/>
      <c r="I186" s="17"/>
      <c r="J186" s="17"/>
      <c r="K186" s="17"/>
      <c r="L186" s="52">
        <v>151913.57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  <c r="BR186" s="34"/>
    </row>
    <row r="187" spans="1:70" s="3" customFormat="1" ht="67.5" x14ac:dyDescent="0.25">
      <c r="A187" s="35" t="s">
        <v>386</v>
      </c>
      <c r="B187" s="36" t="s">
        <v>1410</v>
      </c>
      <c r="C187" s="316" t="s">
        <v>1413</v>
      </c>
      <c r="D187" s="316"/>
      <c r="E187" s="316"/>
      <c r="F187" s="35" t="s">
        <v>437</v>
      </c>
      <c r="G187" s="212">
        <v>36</v>
      </c>
      <c r="H187" s="39">
        <v>2561.42</v>
      </c>
      <c r="I187" s="39"/>
      <c r="J187" s="39">
        <v>2561.42</v>
      </c>
      <c r="K187" s="37" t="s">
        <v>42</v>
      </c>
      <c r="L187" s="39">
        <v>789327.19</v>
      </c>
      <c r="M187" s="39"/>
      <c r="N187" s="40"/>
      <c r="O187" s="39">
        <v>789327.19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8"/>
        <v>944931.13016883354</v>
      </c>
      <c r="W187" s="159">
        <v>1.2</v>
      </c>
      <c r="X187" s="158">
        <f t="shared" si="9"/>
        <v>1133917.3562026003</v>
      </c>
      <c r="Y187" s="181">
        <f t="shared" si="10"/>
        <v>31497.704338961121</v>
      </c>
      <c r="BP187" s="33"/>
      <c r="BQ187" s="41" t="s">
        <v>1413</v>
      </c>
      <c r="BR187" s="34"/>
    </row>
    <row r="188" spans="1:70" s="3" customFormat="1" ht="18.75" x14ac:dyDescent="0.25">
      <c r="A188" s="351" t="s">
        <v>1681</v>
      </c>
      <c r="B188" s="352"/>
      <c r="C188" s="352"/>
      <c r="D188" s="352"/>
      <c r="E188" s="352"/>
      <c r="F188" s="352"/>
      <c r="G188" s="352"/>
      <c r="H188" s="352"/>
      <c r="I188" s="352"/>
      <c r="J188" s="352"/>
      <c r="K188" s="352"/>
      <c r="L188" s="352"/>
      <c r="M188" s="352"/>
      <c r="N188" s="352"/>
      <c r="O188" s="353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  <c r="BR188" s="34" t="s">
        <v>1681</v>
      </c>
    </row>
    <row r="189" spans="1:70" s="3" customFormat="1" ht="67.5" x14ac:dyDescent="0.25">
      <c r="A189" s="35" t="s">
        <v>388</v>
      </c>
      <c r="B189" s="36" t="s">
        <v>1682</v>
      </c>
      <c r="C189" s="316" t="s">
        <v>1683</v>
      </c>
      <c r="D189" s="316"/>
      <c r="E189" s="316"/>
      <c r="F189" s="35" t="s">
        <v>1684</v>
      </c>
      <c r="G189" s="217">
        <v>0.1225</v>
      </c>
      <c r="H189" s="39" t="s">
        <v>1685</v>
      </c>
      <c r="I189" s="39"/>
      <c r="J189" s="39"/>
      <c r="K189" s="37" t="s">
        <v>42</v>
      </c>
      <c r="L189" s="39">
        <v>7229.1</v>
      </c>
      <c r="M189" s="39">
        <v>7229.1</v>
      </c>
      <c r="N189" s="40"/>
      <c r="O189" s="39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 t="s">
        <v>1683</v>
      </c>
      <c r="BR189" s="34"/>
    </row>
    <row r="190" spans="1:70" s="3" customFormat="1" ht="18.75" x14ac:dyDescent="0.25">
      <c r="A190" s="42"/>
      <c r="B190" s="43"/>
      <c r="C190" s="44" t="s">
        <v>2713</v>
      </c>
      <c r="D190" s="45"/>
      <c r="E190" s="45"/>
      <c r="F190" s="45"/>
      <c r="G190" s="206"/>
      <c r="H190" s="45"/>
      <c r="I190" s="45"/>
      <c r="J190" s="45"/>
      <c r="K190" s="45"/>
      <c r="L190" s="45"/>
      <c r="M190" s="45"/>
      <c r="N190" s="45"/>
      <c r="O190" s="46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  <c r="BR190" s="34"/>
    </row>
    <row r="191" spans="1:70" s="3" customFormat="1" ht="18.75" x14ac:dyDescent="0.25">
      <c r="A191" s="47"/>
      <c r="B191" s="48"/>
      <c r="C191" s="48"/>
      <c r="D191" s="48"/>
      <c r="E191" s="49" t="s">
        <v>2714</v>
      </c>
      <c r="F191" s="49"/>
      <c r="G191" s="213"/>
      <c r="H191" s="51"/>
      <c r="I191" s="17"/>
      <c r="J191" s="17"/>
      <c r="K191" s="17"/>
      <c r="L191" s="52">
        <v>6433.9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  <c r="BR191" s="34"/>
    </row>
    <row r="192" spans="1:70" s="3" customFormat="1" ht="18.75" x14ac:dyDescent="0.25">
      <c r="A192" s="47"/>
      <c r="B192" s="48"/>
      <c r="C192" s="48"/>
      <c r="D192" s="48"/>
      <c r="E192" s="49" t="s">
        <v>2715</v>
      </c>
      <c r="F192" s="49"/>
      <c r="G192" s="213"/>
      <c r="H192" s="51"/>
      <c r="I192" s="17"/>
      <c r="J192" s="17"/>
      <c r="K192" s="17"/>
      <c r="L192" s="52">
        <v>2891.64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  <c r="BR192" s="34"/>
    </row>
    <row r="193" spans="1:70" s="3" customFormat="1" ht="18.75" x14ac:dyDescent="0.25">
      <c r="A193" s="47"/>
      <c r="B193" s="48"/>
      <c r="C193" s="48"/>
      <c r="D193" s="48"/>
      <c r="E193" s="49" t="s">
        <v>47</v>
      </c>
      <c r="F193" s="49"/>
      <c r="G193" s="213"/>
      <c r="H193" s="51"/>
      <c r="I193" s="17"/>
      <c r="J193" s="17"/>
      <c r="K193" s="17"/>
      <c r="L193" s="52">
        <v>16554.64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  <c r="BR193" s="34"/>
    </row>
    <row r="194" spans="1:70" s="3" customFormat="1" ht="67.5" x14ac:dyDescent="0.25">
      <c r="A194" s="35" t="s">
        <v>391</v>
      </c>
      <c r="B194" s="36" t="s">
        <v>1689</v>
      </c>
      <c r="C194" s="316" t="s">
        <v>1690</v>
      </c>
      <c r="D194" s="316"/>
      <c r="E194" s="316"/>
      <c r="F194" s="35" t="s">
        <v>1684</v>
      </c>
      <c r="G194" s="217">
        <v>0.1225</v>
      </c>
      <c r="H194" s="39" t="s">
        <v>1691</v>
      </c>
      <c r="I194" s="39"/>
      <c r="J194" s="39"/>
      <c r="K194" s="37" t="s">
        <v>42</v>
      </c>
      <c r="L194" s="39">
        <v>3994.28</v>
      </c>
      <c r="M194" s="39">
        <v>3994.28</v>
      </c>
      <c r="N194" s="40"/>
      <c r="O194" s="39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 t="s">
        <v>1690</v>
      </c>
      <c r="BR194" s="34"/>
    </row>
    <row r="195" spans="1:70" s="3" customFormat="1" ht="18.75" x14ac:dyDescent="0.25">
      <c r="A195" s="47"/>
      <c r="B195" s="48"/>
      <c r="C195" s="48"/>
      <c r="D195" s="48"/>
      <c r="E195" s="49" t="s">
        <v>2716</v>
      </c>
      <c r="F195" s="49"/>
      <c r="G195" s="213"/>
      <c r="H195" s="51"/>
      <c r="I195" s="17"/>
      <c r="J195" s="17"/>
      <c r="K195" s="17"/>
      <c r="L195" s="52">
        <v>3554.91</v>
      </c>
      <c r="M195" s="53"/>
      <c r="N195" s="53"/>
      <c r="O195" s="54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  <c r="BR195" s="34"/>
    </row>
    <row r="196" spans="1:70" s="3" customFormat="1" ht="18.75" x14ac:dyDescent="0.25">
      <c r="A196" s="47"/>
      <c r="B196" s="48"/>
      <c r="C196" s="48"/>
      <c r="D196" s="48"/>
      <c r="E196" s="49" t="s">
        <v>2717</v>
      </c>
      <c r="F196" s="49"/>
      <c r="G196" s="213"/>
      <c r="H196" s="51"/>
      <c r="I196" s="17"/>
      <c r="J196" s="17"/>
      <c r="K196" s="17"/>
      <c r="L196" s="52">
        <v>1597.71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  <c r="BR196" s="34"/>
    </row>
    <row r="197" spans="1:70" s="3" customFormat="1" ht="18.75" x14ac:dyDescent="0.25">
      <c r="A197" s="47"/>
      <c r="B197" s="48"/>
      <c r="C197" s="48"/>
      <c r="D197" s="48"/>
      <c r="E197" s="49" t="s">
        <v>47</v>
      </c>
      <c r="F197" s="49"/>
      <c r="G197" s="213"/>
      <c r="H197" s="51"/>
      <c r="I197" s="17"/>
      <c r="J197" s="17"/>
      <c r="K197" s="17"/>
      <c r="L197" s="52">
        <v>9146.9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  <c r="BR197" s="34"/>
    </row>
    <row r="198" spans="1:70" s="3" customFormat="1" ht="67.5" x14ac:dyDescent="0.25">
      <c r="A198" s="35" t="s">
        <v>393</v>
      </c>
      <c r="B198" s="36" t="s">
        <v>1010</v>
      </c>
      <c r="C198" s="316" t="s">
        <v>1695</v>
      </c>
      <c r="D198" s="316"/>
      <c r="E198" s="316"/>
      <c r="F198" s="35" t="s">
        <v>238</v>
      </c>
      <c r="G198" s="215">
        <v>0.49</v>
      </c>
      <c r="H198" s="39" t="s">
        <v>1011</v>
      </c>
      <c r="I198" s="39" t="s">
        <v>1012</v>
      </c>
      <c r="J198" s="39">
        <v>124.14</v>
      </c>
      <c r="K198" s="37" t="s">
        <v>42</v>
      </c>
      <c r="L198" s="39">
        <v>4825.7</v>
      </c>
      <c r="M198" s="39">
        <v>3757.66</v>
      </c>
      <c r="N198" s="40" t="s">
        <v>2718</v>
      </c>
      <c r="O198" s="39">
        <v>520.73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8"/>
        <v>623.38405878659387</v>
      </c>
      <c r="W198" s="159">
        <v>1.2</v>
      </c>
      <c r="X198" s="158">
        <f t="shared" si="9"/>
        <v>748.06087054391264</v>
      </c>
      <c r="Y198" s="181">
        <f t="shared" si="10"/>
        <v>1526.6548378447196</v>
      </c>
      <c r="BP198" s="33"/>
      <c r="BQ198" s="41" t="s">
        <v>1695</v>
      </c>
      <c r="BR198" s="34"/>
    </row>
    <row r="199" spans="1:70" s="3" customFormat="1" ht="18.75" x14ac:dyDescent="0.25">
      <c r="A199" s="42"/>
      <c r="B199" s="43"/>
      <c r="C199" s="44" t="s">
        <v>2719</v>
      </c>
      <c r="D199" s="45"/>
      <c r="E199" s="45"/>
      <c r="F199" s="45"/>
      <c r="G199" s="206"/>
      <c r="H199" s="45"/>
      <c r="I199" s="45"/>
      <c r="J199" s="45"/>
      <c r="K199" s="45"/>
      <c r="L199" s="45"/>
      <c r="M199" s="45"/>
      <c r="N199" s="45"/>
      <c r="O199" s="46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x14ac:dyDescent="0.25">
      <c r="A200" s="47"/>
      <c r="B200" s="48"/>
      <c r="C200" s="48"/>
      <c r="D200" s="48"/>
      <c r="E200" s="49" t="s">
        <v>2720</v>
      </c>
      <c r="F200" s="49"/>
      <c r="G200" s="213"/>
      <c r="H200" s="51"/>
      <c r="I200" s="17"/>
      <c r="J200" s="17"/>
      <c r="K200" s="17"/>
      <c r="L200" s="52">
        <v>3711.43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18.75" x14ac:dyDescent="0.25">
      <c r="A201" s="47"/>
      <c r="B201" s="48"/>
      <c r="C201" s="48"/>
      <c r="D201" s="48"/>
      <c r="E201" s="49" t="s">
        <v>2721</v>
      </c>
      <c r="F201" s="49"/>
      <c r="G201" s="213"/>
      <c r="H201" s="51"/>
      <c r="I201" s="17"/>
      <c r="J201" s="17"/>
      <c r="K201" s="17"/>
      <c r="L201" s="52">
        <v>1951.37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18.75" x14ac:dyDescent="0.25">
      <c r="A202" s="47"/>
      <c r="B202" s="48"/>
      <c r="C202" s="48"/>
      <c r="D202" s="48"/>
      <c r="E202" s="49" t="s">
        <v>47</v>
      </c>
      <c r="F202" s="49"/>
      <c r="G202" s="213"/>
      <c r="H202" s="51"/>
      <c r="I202" s="17"/>
      <c r="J202" s="17"/>
      <c r="K202" s="17"/>
      <c r="L202" s="52">
        <v>10488.5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  <c r="BR202" s="34"/>
    </row>
    <row r="203" spans="1:70" s="3" customFormat="1" ht="67.5" x14ac:dyDescent="0.25">
      <c r="A203" s="35" t="s">
        <v>395</v>
      </c>
      <c r="B203" s="36" t="s">
        <v>812</v>
      </c>
      <c r="C203" s="316" t="s">
        <v>813</v>
      </c>
      <c r="D203" s="316"/>
      <c r="E203" s="316"/>
      <c r="F203" s="35" t="s">
        <v>238</v>
      </c>
      <c r="G203" s="215">
        <v>5.31</v>
      </c>
      <c r="H203" s="39" t="s">
        <v>1700</v>
      </c>
      <c r="I203" s="39" t="s">
        <v>815</v>
      </c>
      <c r="J203" s="39">
        <v>22.32</v>
      </c>
      <c r="K203" s="37" t="s">
        <v>42</v>
      </c>
      <c r="L203" s="39">
        <v>59890.080000000002</v>
      </c>
      <c r="M203" s="39">
        <v>52249.919999999998</v>
      </c>
      <c r="N203" s="40" t="s">
        <v>2722</v>
      </c>
      <c r="O203" s="39">
        <v>1014.52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8"/>
        <v>1214.5173032477003</v>
      </c>
      <c r="W203" s="159">
        <v>1.2</v>
      </c>
      <c r="X203" s="158">
        <f t="shared" si="9"/>
        <v>1457.4207638972402</v>
      </c>
      <c r="Y203" s="181">
        <f t="shared" si="10"/>
        <v>274.46718717462153</v>
      </c>
      <c r="BP203" s="33"/>
      <c r="BQ203" s="41" t="s">
        <v>813</v>
      </c>
      <c r="BR203" s="34"/>
    </row>
    <row r="204" spans="1:70" s="3" customFormat="1" ht="18.75" x14ac:dyDescent="0.25">
      <c r="A204" s="42"/>
      <c r="B204" s="43"/>
      <c r="C204" s="44" t="s">
        <v>2723</v>
      </c>
      <c r="D204" s="45"/>
      <c r="E204" s="45"/>
      <c r="F204" s="45"/>
      <c r="G204" s="206"/>
      <c r="H204" s="45"/>
      <c r="I204" s="45"/>
      <c r="J204" s="45"/>
      <c r="K204" s="45"/>
      <c r="L204" s="45"/>
      <c r="M204" s="45"/>
      <c r="N204" s="45"/>
      <c r="O204" s="46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  <c r="BR204" s="34"/>
    </row>
    <row r="205" spans="1:70" s="3" customFormat="1" ht="18.75" x14ac:dyDescent="0.25">
      <c r="A205" s="47"/>
      <c r="B205" s="48"/>
      <c r="C205" s="48"/>
      <c r="D205" s="48"/>
      <c r="E205" s="49" t="s">
        <v>2724</v>
      </c>
      <c r="F205" s="49"/>
      <c r="G205" s="213"/>
      <c r="H205" s="51"/>
      <c r="I205" s="17"/>
      <c r="J205" s="17"/>
      <c r="K205" s="17"/>
      <c r="L205" s="52">
        <v>51500.480000000003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  <c r="BR205" s="34"/>
    </row>
    <row r="206" spans="1:70" s="3" customFormat="1" ht="18.75" x14ac:dyDescent="0.25">
      <c r="A206" s="47"/>
      <c r="B206" s="48"/>
      <c r="C206" s="48"/>
      <c r="D206" s="48"/>
      <c r="E206" s="49" t="s">
        <v>2725</v>
      </c>
      <c r="F206" s="49"/>
      <c r="G206" s="213"/>
      <c r="H206" s="51"/>
      <c r="I206" s="17"/>
      <c r="J206" s="17"/>
      <c r="K206" s="17"/>
      <c r="L206" s="52">
        <v>27077.57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  <c r="BR206" s="34"/>
    </row>
    <row r="207" spans="1:70" s="3" customFormat="1" ht="18.75" x14ac:dyDescent="0.25">
      <c r="A207" s="47"/>
      <c r="B207" s="48"/>
      <c r="C207" s="48"/>
      <c r="D207" s="48"/>
      <c r="E207" s="49" t="s">
        <v>47</v>
      </c>
      <c r="F207" s="49"/>
      <c r="G207" s="213"/>
      <c r="H207" s="51"/>
      <c r="I207" s="17"/>
      <c r="J207" s="17"/>
      <c r="K207" s="17"/>
      <c r="L207" s="52">
        <v>138468.13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  <c r="BR207" s="34"/>
    </row>
    <row r="208" spans="1:70" s="3" customFormat="1" ht="67.5" x14ac:dyDescent="0.25">
      <c r="A208" s="35" t="s">
        <v>397</v>
      </c>
      <c r="B208" s="36" t="s">
        <v>2726</v>
      </c>
      <c r="C208" s="316" t="s">
        <v>822</v>
      </c>
      <c r="D208" s="316"/>
      <c r="E208" s="316"/>
      <c r="F208" s="35" t="s">
        <v>265</v>
      </c>
      <c r="G208" s="212">
        <v>580</v>
      </c>
      <c r="H208" s="39">
        <v>35.549999999999997</v>
      </c>
      <c r="I208" s="39"/>
      <c r="J208" s="39">
        <v>35.549999999999997</v>
      </c>
      <c r="K208" s="37" t="s">
        <v>42</v>
      </c>
      <c r="L208" s="39">
        <v>176498.64</v>
      </c>
      <c r="M208" s="39"/>
      <c r="N208" s="40"/>
      <c r="O208" s="39">
        <v>176498.64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8"/>
        <v>211292.68252936043</v>
      </c>
      <c r="W208" s="159">
        <v>1.2</v>
      </c>
      <c r="X208" s="158">
        <f t="shared" si="9"/>
        <v>253551.2190352325</v>
      </c>
      <c r="Y208" s="181">
        <f t="shared" si="10"/>
        <v>437.1572741986767</v>
      </c>
      <c r="BP208" s="33"/>
      <c r="BQ208" s="41" t="s">
        <v>822</v>
      </c>
      <c r="BR208" s="34"/>
    </row>
    <row r="209" spans="1:70" s="3" customFormat="1" ht="67.5" x14ac:dyDescent="0.25">
      <c r="A209" s="35" t="s">
        <v>399</v>
      </c>
      <c r="B209" s="36" t="s">
        <v>2727</v>
      </c>
      <c r="C209" s="316" t="s">
        <v>824</v>
      </c>
      <c r="D209" s="316"/>
      <c r="E209" s="316"/>
      <c r="F209" s="35" t="s">
        <v>437</v>
      </c>
      <c r="G209" s="212">
        <v>650</v>
      </c>
      <c r="H209" s="39">
        <v>48.46</v>
      </c>
      <c r="I209" s="39"/>
      <c r="J209" s="39">
        <v>48.46</v>
      </c>
      <c r="K209" s="37" t="s">
        <v>42</v>
      </c>
      <c r="L209" s="39">
        <v>269631.44</v>
      </c>
      <c r="M209" s="39"/>
      <c r="N209" s="40"/>
      <c r="O209" s="39">
        <v>269631.44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8"/>
        <v>322785.20815715223</v>
      </c>
      <c r="W209" s="159">
        <v>1.2</v>
      </c>
      <c r="X209" s="158">
        <f t="shared" si="9"/>
        <v>387342.24978858267</v>
      </c>
      <c r="Y209" s="181">
        <f t="shared" si="10"/>
        <v>595.91115352089639</v>
      </c>
      <c r="BP209" s="33"/>
      <c r="BQ209" s="41" t="s">
        <v>824</v>
      </c>
      <c r="BR209" s="34"/>
    </row>
    <row r="210" spans="1:70" s="3" customFormat="1" ht="67.5" x14ac:dyDescent="0.25">
      <c r="A210" s="35" t="s">
        <v>401</v>
      </c>
      <c r="B210" s="36" t="s">
        <v>2076</v>
      </c>
      <c r="C210" s="316" t="s">
        <v>1727</v>
      </c>
      <c r="D210" s="316"/>
      <c r="E210" s="316"/>
      <c r="F210" s="35" t="s">
        <v>437</v>
      </c>
      <c r="G210" s="212">
        <v>8</v>
      </c>
      <c r="H210" s="39">
        <v>389.35</v>
      </c>
      <c r="I210" s="39"/>
      <c r="J210" s="39">
        <v>389.35</v>
      </c>
      <c r="K210" s="37" t="s">
        <v>42</v>
      </c>
      <c r="L210" s="39">
        <v>26662.69</v>
      </c>
      <c r="M210" s="39"/>
      <c r="N210" s="40"/>
      <c r="O210" s="39">
        <v>26662.69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8"/>
        <v>31918.836845138023</v>
      </c>
      <c r="W210" s="159">
        <v>1.2</v>
      </c>
      <c r="X210" s="158">
        <f t="shared" si="9"/>
        <v>38302.604214165629</v>
      </c>
      <c r="Y210" s="181">
        <f t="shared" si="10"/>
        <v>4787.8255267707036</v>
      </c>
      <c r="BP210" s="33"/>
      <c r="BQ210" s="41" t="s">
        <v>1727</v>
      </c>
      <c r="BR210" s="34"/>
    </row>
    <row r="211" spans="1:70" s="3" customFormat="1" ht="67.5" x14ac:dyDescent="0.25">
      <c r="A211" s="35" t="s">
        <v>403</v>
      </c>
      <c r="B211" s="36" t="s">
        <v>2484</v>
      </c>
      <c r="C211" s="316" t="s">
        <v>2485</v>
      </c>
      <c r="D211" s="316"/>
      <c r="E211" s="316"/>
      <c r="F211" s="35" t="s">
        <v>437</v>
      </c>
      <c r="G211" s="212">
        <v>650</v>
      </c>
      <c r="H211" s="39">
        <v>11.32</v>
      </c>
      <c r="I211" s="39"/>
      <c r="J211" s="39">
        <v>11.32</v>
      </c>
      <c r="K211" s="37" t="s">
        <v>42</v>
      </c>
      <c r="L211" s="39">
        <v>62984.480000000003</v>
      </c>
      <c r="M211" s="39"/>
      <c r="N211" s="40"/>
      <c r="O211" s="39">
        <v>62984.480000000003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8"/>
        <v>75400.919445707055</v>
      </c>
      <c r="W211" s="159">
        <v>1.2</v>
      </c>
      <c r="X211" s="158">
        <f t="shared" si="9"/>
        <v>90481.103334848463</v>
      </c>
      <c r="Y211" s="181">
        <f t="shared" si="10"/>
        <v>139.20169743822839</v>
      </c>
      <c r="BP211" s="33"/>
      <c r="BQ211" s="41" t="s">
        <v>2485</v>
      </c>
      <c r="BR211" s="34"/>
    </row>
    <row r="212" spans="1:70" s="3" customFormat="1" ht="67.5" x14ac:dyDescent="0.25">
      <c r="A212" s="35" t="s">
        <v>405</v>
      </c>
      <c r="B212" s="36" t="s">
        <v>849</v>
      </c>
      <c r="C212" s="316" t="s">
        <v>850</v>
      </c>
      <c r="D212" s="316"/>
      <c r="E212" s="316"/>
      <c r="F212" s="35" t="s">
        <v>520</v>
      </c>
      <c r="G212" s="216">
        <v>0.8</v>
      </c>
      <c r="H212" s="39" t="s">
        <v>851</v>
      </c>
      <c r="I212" s="39" t="s">
        <v>852</v>
      </c>
      <c r="J212" s="39">
        <v>69.58</v>
      </c>
      <c r="K212" s="37" t="s">
        <v>42</v>
      </c>
      <c r="L212" s="39">
        <v>5119.37</v>
      </c>
      <c r="M212" s="39">
        <v>3954.41</v>
      </c>
      <c r="N212" s="40" t="s">
        <v>2728</v>
      </c>
      <c r="O212" s="39">
        <v>476.48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8"/>
        <v>570.41083926533167</v>
      </c>
      <c r="W212" s="159">
        <v>1.2</v>
      </c>
      <c r="X212" s="158">
        <f t="shared" si="9"/>
        <v>684.49300711839794</v>
      </c>
      <c r="Y212" s="181">
        <f t="shared" si="10"/>
        <v>855.61625889799734</v>
      </c>
      <c r="BP212" s="33"/>
      <c r="BQ212" s="41" t="s">
        <v>850</v>
      </c>
      <c r="BR212" s="34"/>
    </row>
    <row r="213" spans="1:70" s="3" customFormat="1" ht="18.75" x14ac:dyDescent="0.25">
      <c r="A213" s="42"/>
      <c r="B213" s="43"/>
      <c r="C213" s="44" t="s">
        <v>2729</v>
      </c>
      <c r="D213" s="45"/>
      <c r="E213" s="45"/>
      <c r="F213" s="45"/>
      <c r="G213" s="206"/>
      <c r="H213" s="45"/>
      <c r="I213" s="45"/>
      <c r="J213" s="45"/>
      <c r="K213" s="45"/>
      <c r="L213" s="45"/>
      <c r="M213" s="45"/>
      <c r="N213" s="45"/>
      <c r="O213" s="46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  <c r="BR213" s="34"/>
    </row>
    <row r="214" spans="1:70" s="3" customFormat="1" ht="18.75" x14ac:dyDescent="0.25">
      <c r="A214" s="47"/>
      <c r="B214" s="48"/>
      <c r="C214" s="48"/>
      <c r="D214" s="48"/>
      <c r="E214" s="49" t="s">
        <v>2730</v>
      </c>
      <c r="F214" s="49"/>
      <c r="G214" s="213"/>
      <c r="H214" s="51"/>
      <c r="I214" s="17"/>
      <c r="J214" s="17"/>
      <c r="K214" s="17"/>
      <c r="L214" s="52">
        <v>3929.47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  <c r="BR214" s="34"/>
    </row>
    <row r="215" spans="1:70" s="3" customFormat="1" ht="18.75" x14ac:dyDescent="0.25">
      <c r="A215" s="47"/>
      <c r="B215" s="48"/>
      <c r="C215" s="48"/>
      <c r="D215" s="48"/>
      <c r="E215" s="49" t="s">
        <v>2731</v>
      </c>
      <c r="F215" s="49"/>
      <c r="G215" s="213"/>
      <c r="H215" s="51"/>
      <c r="I215" s="17"/>
      <c r="J215" s="17"/>
      <c r="K215" s="17"/>
      <c r="L215" s="52">
        <v>2066.0100000000002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18.75" x14ac:dyDescent="0.25">
      <c r="A216" s="47"/>
      <c r="B216" s="48"/>
      <c r="C216" s="48"/>
      <c r="D216" s="48"/>
      <c r="E216" s="49" t="s">
        <v>47</v>
      </c>
      <c r="F216" s="49"/>
      <c r="G216" s="213"/>
      <c r="H216" s="51"/>
      <c r="I216" s="17"/>
      <c r="J216" s="17"/>
      <c r="K216" s="17"/>
      <c r="L216" s="52">
        <v>11114.85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  <c r="BR216" s="34"/>
    </row>
    <row r="217" spans="1:70" s="3" customFormat="1" ht="67.5" x14ac:dyDescent="0.25">
      <c r="A217" s="35" t="s">
        <v>407</v>
      </c>
      <c r="B217" s="36" t="s">
        <v>1737</v>
      </c>
      <c r="C217" s="316" t="s">
        <v>1738</v>
      </c>
      <c r="D217" s="316"/>
      <c r="E217" s="316"/>
      <c r="F217" s="35" t="s">
        <v>1739</v>
      </c>
      <c r="G217" s="212">
        <v>8</v>
      </c>
      <c r="H217" s="39" t="s">
        <v>1740</v>
      </c>
      <c r="I217" s="39"/>
      <c r="J217" s="39">
        <v>791.2</v>
      </c>
      <c r="K217" s="37" t="s">
        <v>42</v>
      </c>
      <c r="L217" s="39">
        <v>73978.31</v>
      </c>
      <c r="M217" s="39">
        <v>19796.93</v>
      </c>
      <c r="N217" s="40"/>
      <c r="O217" s="39">
        <v>54181.38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8"/>
        <v>64862.421168472669</v>
      </c>
      <c r="W217" s="159">
        <v>1.2</v>
      </c>
      <c r="X217" s="158">
        <f t="shared" si="9"/>
        <v>77834.905402167205</v>
      </c>
      <c r="Y217" s="181">
        <f t="shared" si="10"/>
        <v>9729.3631752709007</v>
      </c>
      <c r="BP217" s="33"/>
      <c r="BQ217" s="41" t="s">
        <v>1738</v>
      </c>
      <c r="BR217" s="34"/>
    </row>
    <row r="218" spans="1:70" s="3" customFormat="1" ht="18.75" x14ac:dyDescent="0.25">
      <c r="A218" s="47"/>
      <c r="B218" s="48"/>
      <c r="C218" s="48"/>
      <c r="D218" s="48"/>
      <c r="E218" s="49" t="s">
        <v>2732</v>
      </c>
      <c r="F218" s="49"/>
      <c r="G218" s="213"/>
      <c r="H218" s="51"/>
      <c r="I218" s="17"/>
      <c r="J218" s="17"/>
      <c r="K218" s="17"/>
      <c r="L218" s="52">
        <v>17619.27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  <c r="BR218" s="34"/>
    </row>
    <row r="219" spans="1:70" s="3" customFormat="1" ht="18.75" x14ac:dyDescent="0.25">
      <c r="A219" s="47"/>
      <c r="B219" s="48"/>
      <c r="C219" s="48"/>
      <c r="D219" s="48"/>
      <c r="E219" s="49" t="s">
        <v>2733</v>
      </c>
      <c r="F219" s="49"/>
      <c r="G219" s="213"/>
      <c r="H219" s="51"/>
      <c r="I219" s="17"/>
      <c r="J219" s="17"/>
      <c r="K219" s="17"/>
      <c r="L219" s="52">
        <v>7918.77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  <c r="BR219" s="34"/>
    </row>
    <row r="220" spans="1:70" s="3" customFormat="1" ht="18.75" x14ac:dyDescent="0.25">
      <c r="A220" s="47"/>
      <c r="B220" s="48"/>
      <c r="C220" s="48"/>
      <c r="D220" s="48"/>
      <c r="E220" s="49" t="s">
        <v>47</v>
      </c>
      <c r="F220" s="49"/>
      <c r="G220" s="213"/>
      <c r="H220" s="51"/>
      <c r="I220" s="17"/>
      <c r="J220" s="17"/>
      <c r="K220" s="17"/>
      <c r="L220" s="52">
        <v>99516.35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  <c r="BR220" s="34"/>
    </row>
    <row r="221" spans="1:70" s="3" customFormat="1" ht="67.5" x14ac:dyDescent="0.25">
      <c r="A221" s="35" t="s">
        <v>409</v>
      </c>
      <c r="B221" s="36" t="s">
        <v>2734</v>
      </c>
      <c r="C221" s="316" t="s">
        <v>1752</v>
      </c>
      <c r="D221" s="316"/>
      <c r="E221" s="316"/>
      <c r="F221" s="35" t="s">
        <v>437</v>
      </c>
      <c r="G221" s="212">
        <v>8</v>
      </c>
      <c r="H221" s="39">
        <v>148.94999999999999</v>
      </c>
      <c r="I221" s="39"/>
      <c r="J221" s="39">
        <v>148.94999999999999</v>
      </c>
      <c r="K221" s="37" t="s">
        <v>42</v>
      </c>
      <c r="L221" s="39">
        <v>10200.1</v>
      </c>
      <c r="M221" s="39"/>
      <c r="N221" s="40"/>
      <c r="O221" s="39">
        <v>10200.1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8"/>
        <v>12210.895738730504</v>
      </c>
      <c r="W221" s="159">
        <v>1.2</v>
      </c>
      <c r="X221" s="158">
        <f t="shared" si="9"/>
        <v>14653.074886476605</v>
      </c>
      <c r="Y221" s="181">
        <f t="shared" si="10"/>
        <v>1831.6343608095756</v>
      </c>
      <c r="BP221" s="33"/>
      <c r="BQ221" s="41" t="s">
        <v>1752</v>
      </c>
      <c r="BR221" s="34"/>
    </row>
    <row r="222" spans="1:70" s="3" customFormat="1" ht="67.5" x14ac:dyDescent="0.25">
      <c r="A222" s="35" t="s">
        <v>411</v>
      </c>
      <c r="B222" s="36" t="s">
        <v>2082</v>
      </c>
      <c r="C222" s="316" t="s">
        <v>1764</v>
      </c>
      <c r="D222" s="316"/>
      <c r="E222" s="316"/>
      <c r="F222" s="35" t="s">
        <v>437</v>
      </c>
      <c r="G222" s="212">
        <v>1</v>
      </c>
      <c r="H222" s="39">
        <v>643.07000000000005</v>
      </c>
      <c r="I222" s="39"/>
      <c r="J222" s="39">
        <v>643.07000000000005</v>
      </c>
      <c r="K222" s="37" t="s">
        <v>42</v>
      </c>
      <c r="L222" s="39">
        <v>5504.68</v>
      </c>
      <c r="M222" s="39"/>
      <c r="N222" s="40"/>
      <c r="O222" s="39">
        <v>5504.68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8"/>
        <v>6589.8445657469056</v>
      </c>
      <c r="W222" s="159">
        <v>1.2</v>
      </c>
      <c r="X222" s="158">
        <f t="shared" si="9"/>
        <v>7907.8134788962861</v>
      </c>
      <c r="Y222" s="181">
        <f t="shared" si="10"/>
        <v>7907.8134788962861</v>
      </c>
      <c r="BP222" s="33"/>
      <c r="BQ222" s="41" t="s">
        <v>1764</v>
      </c>
      <c r="BR222" s="34"/>
    </row>
    <row r="223" spans="1:70" s="3" customFormat="1" ht="67.5" x14ac:dyDescent="0.25">
      <c r="A223" s="35" t="s">
        <v>413</v>
      </c>
      <c r="B223" s="36" t="s">
        <v>1754</v>
      </c>
      <c r="C223" s="316" t="s">
        <v>1755</v>
      </c>
      <c r="D223" s="316"/>
      <c r="E223" s="316"/>
      <c r="F223" s="35" t="s">
        <v>238</v>
      </c>
      <c r="G223" s="218">
        <v>5.0000000000000001E-3</v>
      </c>
      <c r="H223" s="39" t="s">
        <v>1756</v>
      </c>
      <c r="I223" s="39" t="s">
        <v>1757</v>
      </c>
      <c r="J223" s="39">
        <v>217.75</v>
      </c>
      <c r="K223" s="37" t="s">
        <v>42</v>
      </c>
      <c r="L223" s="39">
        <v>183.94</v>
      </c>
      <c r="M223" s="39">
        <v>152.41</v>
      </c>
      <c r="N223" s="40" t="s">
        <v>1758</v>
      </c>
      <c r="O223" s="39">
        <v>9.32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86" si="12">O223*P223*Q223*R223*S223*T223*U223</f>
        <v>11.157297309336995</v>
      </c>
      <c r="W223" s="159">
        <v>1.2</v>
      </c>
      <c r="X223" s="158">
        <f t="shared" ref="X223:X286" si="13">V223*W223</f>
        <v>13.388756771204394</v>
      </c>
      <c r="Y223" s="181">
        <f t="shared" ref="Y223:Y286" si="14">X223/G223</f>
        <v>2677.7513542408788</v>
      </c>
      <c r="BP223" s="33"/>
      <c r="BQ223" s="41" t="s">
        <v>1755</v>
      </c>
      <c r="BR223" s="34"/>
    </row>
    <row r="224" spans="1:70" s="3" customFormat="1" ht="18.75" x14ac:dyDescent="0.25">
      <c r="A224" s="42"/>
      <c r="B224" s="43"/>
      <c r="C224" s="44" t="s">
        <v>1759</v>
      </c>
      <c r="D224" s="45"/>
      <c r="E224" s="45"/>
      <c r="F224" s="45"/>
      <c r="G224" s="206"/>
      <c r="H224" s="45"/>
      <c r="I224" s="45"/>
      <c r="J224" s="45"/>
      <c r="K224" s="45"/>
      <c r="L224" s="45"/>
      <c r="M224" s="45"/>
      <c r="N224" s="45"/>
      <c r="O224" s="46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0" s="3" customFormat="1" ht="18.75" x14ac:dyDescent="0.25">
      <c r="A225" s="47"/>
      <c r="B225" s="48"/>
      <c r="C225" s="48"/>
      <c r="D225" s="48"/>
      <c r="E225" s="49" t="s">
        <v>1760</v>
      </c>
      <c r="F225" s="49"/>
      <c r="G225" s="213"/>
      <c r="H225" s="51"/>
      <c r="I225" s="17"/>
      <c r="J225" s="17"/>
      <c r="K225" s="17"/>
      <c r="L225" s="52">
        <v>167.21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0" s="3" customFormat="1" ht="18.75" x14ac:dyDescent="0.25">
      <c r="A226" s="47"/>
      <c r="B226" s="48"/>
      <c r="C226" s="48"/>
      <c r="D226" s="48"/>
      <c r="E226" s="49" t="s">
        <v>1761</v>
      </c>
      <c r="F226" s="49"/>
      <c r="G226" s="213"/>
      <c r="H226" s="51"/>
      <c r="I226" s="17"/>
      <c r="J226" s="17"/>
      <c r="K226" s="17"/>
      <c r="L226" s="52">
        <v>87.91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  <c r="BR226" s="34"/>
    </row>
    <row r="227" spans="1:70" s="3" customFormat="1" ht="18.75" x14ac:dyDescent="0.25">
      <c r="A227" s="47"/>
      <c r="B227" s="48"/>
      <c r="C227" s="48"/>
      <c r="D227" s="48"/>
      <c r="E227" s="49" t="s">
        <v>47</v>
      </c>
      <c r="F227" s="49"/>
      <c r="G227" s="213"/>
      <c r="H227" s="51"/>
      <c r="I227" s="17"/>
      <c r="J227" s="17"/>
      <c r="K227" s="17"/>
      <c r="L227" s="52">
        <v>439.06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67.5" x14ac:dyDescent="0.25">
      <c r="A228" s="35" t="s">
        <v>415</v>
      </c>
      <c r="B228" s="36" t="s">
        <v>2735</v>
      </c>
      <c r="C228" s="316" t="s">
        <v>2736</v>
      </c>
      <c r="D228" s="316"/>
      <c r="E228" s="316"/>
      <c r="F228" s="35" t="s">
        <v>437</v>
      </c>
      <c r="G228" s="212">
        <v>1</v>
      </c>
      <c r="H228" s="39">
        <v>1349.87</v>
      </c>
      <c r="I228" s="39"/>
      <c r="J228" s="39">
        <v>1349.87</v>
      </c>
      <c r="K228" s="37" t="s">
        <v>42</v>
      </c>
      <c r="L228" s="39">
        <v>11554.89</v>
      </c>
      <c r="M228" s="39"/>
      <c r="N228" s="40"/>
      <c r="O228" s="39">
        <v>11554.89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12"/>
        <v>13832.7621359104</v>
      </c>
      <c r="W228" s="159">
        <v>1.2</v>
      </c>
      <c r="X228" s="158">
        <f t="shared" si="13"/>
        <v>16599.314563092477</v>
      </c>
      <c r="Y228" s="181">
        <f t="shared" si="14"/>
        <v>16599.314563092477</v>
      </c>
      <c r="BP228" s="33"/>
      <c r="BQ228" s="41" t="s">
        <v>2736</v>
      </c>
      <c r="BR228" s="34"/>
    </row>
    <row r="229" spans="1:70" s="3" customFormat="1" ht="18.75" x14ac:dyDescent="0.25">
      <c r="A229" s="351" t="s">
        <v>2737</v>
      </c>
      <c r="B229" s="352"/>
      <c r="C229" s="352"/>
      <c r="D229" s="352"/>
      <c r="E229" s="352"/>
      <c r="F229" s="352"/>
      <c r="G229" s="352"/>
      <c r="H229" s="352"/>
      <c r="I229" s="352"/>
      <c r="J229" s="352"/>
      <c r="K229" s="352"/>
      <c r="L229" s="352"/>
      <c r="M229" s="352"/>
      <c r="N229" s="352"/>
      <c r="O229" s="353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 t="s">
        <v>2737</v>
      </c>
    </row>
    <row r="230" spans="1:70" s="3" customFormat="1" ht="67.5" x14ac:dyDescent="0.25">
      <c r="A230" s="35" t="s">
        <v>417</v>
      </c>
      <c r="B230" s="36" t="s">
        <v>737</v>
      </c>
      <c r="C230" s="316" t="s">
        <v>738</v>
      </c>
      <c r="D230" s="316"/>
      <c r="E230" s="316"/>
      <c r="F230" s="35" t="s">
        <v>739</v>
      </c>
      <c r="G230" s="215">
        <v>1.52</v>
      </c>
      <c r="H230" s="39" t="s">
        <v>2086</v>
      </c>
      <c r="I230" s="39" t="s">
        <v>741</v>
      </c>
      <c r="J230" s="39">
        <v>43.08</v>
      </c>
      <c r="K230" s="37" t="s">
        <v>42</v>
      </c>
      <c r="L230" s="39">
        <v>9036.6200000000008</v>
      </c>
      <c r="M230" s="39">
        <v>7125.86</v>
      </c>
      <c r="N230" s="40" t="s">
        <v>2738</v>
      </c>
      <c r="O230" s="39">
        <v>560.52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2"/>
        <v>671.01805663407413</v>
      </c>
      <c r="W230" s="159">
        <v>1.2</v>
      </c>
      <c r="X230" s="158">
        <f t="shared" si="13"/>
        <v>805.22166796088891</v>
      </c>
      <c r="Y230" s="181">
        <f t="shared" si="14"/>
        <v>529.75109734269006</v>
      </c>
      <c r="BP230" s="33"/>
      <c r="BQ230" s="41" t="s">
        <v>738</v>
      </c>
      <c r="BR230" s="34"/>
    </row>
    <row r="231" spans="1:70" s="3" customFormat="1" ht="18.75" x14ac:dyDescent="0.25">
      <c r="A231" s="42"/>
      <c r="B231" s="43"/>
      <c r="C231" s="44" t="s">
        <v>2739</v>
      </c>
      <c r="D231" s="45"/>
      <c r="E231" s="45"/>
      <c r="F231" s="45"/>
      <c r="G231" s="206"/>
      <c r="H231" s="45"/>
      <c r="I231" s="45"/>
      <c r="J231" s="45"/>
      <c r="K231" s="45"/>
      <c r="L231" s="45"/>
      <c r="M231" s="45"/>
      <c r="N231" s="45"/>
      <c r="O231" s="46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  <c r="BR231" s="34"/>
    </row>
    <row r="232" spans="1:70" s="3" customFormat="1" ht="18.75" x14ac:dyDescent="0.25">
      <c r="A232" s="47"/>
      <c r="B232" s="48"/>
      <c r="C232" s="48"/>
      <c r="D232" s="48"/>
      <c r="E232" s="49" t="s">
        <v>2740</v>
      </c>
      <c r="F232" s="49"/>
      <c r="G232" s="213"/>
      <c r="H232" s="51"/>
      <c r="I232" s="17"/>
      <c r="J232" s="17"/>
      <c r="K232" s="17"/>
      <c r="L232" s="52">
        <v>7099.65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  <c r="BR232" s="34"/>
    </row>
    <row r="233" spans="1:70" s="3" customFormat="1" ht="18.75" x14ac:dyDescent="0.25">
      <c r="A233" s="47"/>
      <c r="B233" s="48"/>
      <c r="C233" s="48"/>
      <c r="D233" s="48"/>
      <c r="E233" s="49" t="s">
        <v>2741</v>
      </c>
      <c r="F233" s="49"/>
      <c r="G233" s="213"/>
      <c r="H233" s="51"/>
      <c r="I233" s="17"/>
      <c r="J233" s="17"/>
      <c r="K233" s="17"/>
      <c r="L233" s="52">
        <v>3732.81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  <c r="BR233" s="34"/>
    </row>
    <row r="234" spans="1:70" s="3" customFormat="1" ht="18.75" x14ac:dyDescent="0.25">
      <c r="A234" s="47"/>
      <c r="B234" s="48"/>
      <c r="C234" s="48"/>
      <c r="D234" s="48"/>
      <c r="E234" s="49" t="s">
        <v>47</v>
      </c>
      <c r="F234" s="49"/>
      <c r="G234" s="213"/>
      <c r="H234" s="51"/>
      <c r="I234" s="17"/>
      <c r="J234" s="17"/>
      <c r="K234" s="17"/>
      <c r="L234" s="52">
        <v>19869.080000000002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  <c r="BR234" s="34"/>
    </row>
    <row r="235" spans="1:70" s="3" customFormat="1" ht="67.5" x14ac:dyDescent="0.25">
      <c r="A235" s="35" t="s">
        <v>426</v>
      </c>
      <c r="B235" s="36" t="s">
        <v>2742</v>
      </c>
      <c r="C235" s="316" t="s">
        <v>2093</v>
      </c>
      <c r="D235" s="316"/>
      <c r="E235" s="316"/>
      <c r="F235" s="35" t="s">
        <v>265</v>
      </c>
      <c r="G235" s="215">
        <v>114.24</v>
      </c>
      <c r="H235" s="39">
        <v>23.04</v>
      </c>
      <c r="I235" s="39"/>
      <c r="J235" s="39">
        <v>23.04</v>
      </c>
      <c r="K235" s="37" t="s">
        <v>42</v>
      </c>
      <c r="L235" s="39">
        <v>22530.69</v>
      </c>
      <c r="M235" s="39"/>
      <c r="N235" s="40"/>
      <c r="O235" s="39">
        <v>22530.69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12"/>
        <v>26972.275420011367</v>
      </c>
      <c r="W235" s="159">
        <v>1.2</v>
      </c>
      <c r="X235" s="158">
        <f t="shared" si="13"/>
        <v>32366.730504013638</v>
      </c>
      <c r="Y235" s="181">
        <f t="shared" si="14"/>
        <v>283.32222079843871</v>
      </c>
      <c r="BP235" s="33"/>
      <c r="BQ235" s="41" t="s">
        <v>2093</v>
      </c>
      <c r="BR235" s="34"/>
    </row>
    <row r="236" spans="1:70" s="3" customFormat="1" ht="18.75" x14ac:dyDescent="0.25">
      <c r="A236" s="42"/>
      <c r="B236" s="43"/>
      <c r="C236" s="44" t="s">
        <v>2743</v>
      </c>
      <c r="D236" s="45"/>
      <c r="E236" s="45"/>
      <c r="F236" s="45"/>
      <c r="G236" s="206"/>
      <c r="H236" s="45"/>
      <c r="I236" s="45"/>
      <c r="J236" s="45"/>
      <c r="K236" s="45"/>
      <c r="L236" s="45"/>
      <c r="M236" s="45"/>
      <c r="N236" s="45"/>
      <c r="O236" s="46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  <c r="BR236" s="34"/>
    </row>
    <row r="237" spans="1:70" s="3" customFormat="1" ht="67.5" x14ac:dyDescent="0.25">
      <c r="A237" s="35" t="s">
        <v>428</v>
      </c>
      <c r="B237" s="36" t="s">
        <v>2142</v>
      </c>
      <c r="C237" s="316" t="s">
        <v>2155</v>
      </c>
      <c r="D237" s="316"/>
      <c r="E237" s="316"/>
      <c r="F237" s="35" t="s">
        <v>437</v>
      </c>
      <c r="G237" s="212">
        <v>4</v>
      </c>
      <c r="H237" s="39">
        <v>67.52</v>
      </c>
      <c r="I237" s="39"/>
      <c r="J237" s="39">
        <v>67.52</v>
      </c>
      <c r="K237" s="37" t="s">
        <v>42</v>
      </c>
      <c r="L237" s="39">
        <v>2311.88</v>
      </c>
      <c r="M237" s="39"/>
      <c r="N237" s="40"/>
      <c r="O237" s="39">
        <v>2311.88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2"/>
        <v>2767.6322428658809</v>
      </c>
      <c r="W237" s="159">
        <v>1.2</v>
      </c>
      <c r="X237" s="158">
        <f t="shared" si="13"/>
        <v>3321.1586914390568</v>
      </c>
      <c r="Y237" s="181">
        <f t="shared" si="14"/>
        <v>830.28967285976421</v>
      </c>
      <c r="BP237" s="33"/>
      <c r="BQ237" s="41" t="s">
        <v>2155</v>
      </c>
      <c r="BR237" s="34"/>
    </row>
    <row r="238" spans="1:70" s="3" customFormat="1" ht="67.5" x14ac:dyDescent="0.25">
      <c r="A238" s="35" t="s">
        <v>434</v>
      </c>
      <c r="B238" s="36" t="s">
        <v>2214</v>
      </c>
      <c r="C238" s="316" t="s">
        <v>2215</v>
      </c>
      <c r="D238" s="316"/>
      <c r="E238" s="316"/>
      <c r="F238" s="35" t="s">
        <v>739</v>
      </c>
      <c r="G238" s="216">
        <v>0.4</v>
      </c>
      <c r="H238" s="39" t="s">
        <v>2216</v>
      </c>
      <c r="I238" s="39" t="s">
        <v>2217</v>
      </c>
      <c r="J238" s="39">
        <v>422.51</v>
      </c>
      <c r="K238" s="37" t="s">
        <v>42</v>
      </c>
      <c r="L238" s="39">
        <v>13291.89</v>
      </c>
      <c r="M238" s="39">
        <v>2585.98</v>
      </c>
      <c r="N238" s="40" t="s">
        <v>2744</v>
      </c>
      <c r="O238" s="39">
        <v>1446.67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2"/>
        <v>1731.8591521994153</v>
      </c>
      <c r="W238" s="159">
        <v>1.2</v>
      </c>
      <c r="X238" s="158">
        <f t="shared" si="13"/>
        <v>2078.2309826392984</v>
      </c>
      <c r="Y238" s="181">
        <f t="shared" si="14"/>
        <v>5195.5774565982456</v>
      </c>
      <c r="BP238" s="33"/>
      <c r="BQ238" s="41" t="s">
        <v>2215</v>
      </c>
      <c r="BR238" s="34"/>
    </row>
    <row r="239" spans="1:70" s="3" customFormat="1" ht="18.75" x14ac:dyDescent="0.25">
      <c r="A239" s="42"/>
      <c r="B239" s="43"/>
      <c r="C239" s="44" t="s">
        <v>251</v>
      </c>
      <c r="D239" s="45"/>
      <c r="E239" s="45"/>
      <c r="F239" s="45"/>
      <c r="G239" s="206"/>
      <c r="H239" s="45"/>
      <c r="I239" s="45"/>
      <c r="J239" s="45"/>
      <c r="K239" s="45"/>
      <c r="L239" s="45"/>
      <c r="M239" s="45"/>
      <c r="N239" s="45"/>
      <c r="O239" s="46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  <c r="BR239" s="34"/>
    </row>
    <row r="240" spans="1:70" s="3" customFormat="1" ht="18.75" x14ac:dyDescent="0.25">
      <c r="A240" s="47"/>
      <c r="B240" s="48"/>
      <c r="C240" s="48"/>
      <c r="D240" s="48"/>
      <c r="E240" s="49" t="s">
        <v>2745</v>
      </c>
      <c r="F240" s="49"/>
      <c r="G240" s="213"/>
      <c r="H240" s="51"/>
      <c r="I240" s="17"/>
      <c r="J240" s="17"/>
      <c r="K240" s="17"/>
      <c r="L240" s="52">
        <v>5181.57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  <c r="BR240" s="34"/>
    </row>
    <row r="241" spans="1:70" s="3" customFormat="1" ht="18.75" x14ac:dyDescent="0.25">
      <c r="A241" s="47"/>
      <c r="B241" s="48"/>
      <c r="C241" s="48"/>
      <c r="D241" s="48"/>
      <c r="E241" s="49" t="s">
        <v>2746</v>
      </c>
      <c r="F241" s="49"/>
      <c r="G241" s="213"/>
      <c r="H241" s="51"/>
      <c r="I241" s="17"/>
      <c r="J241" s="17"/>
      <c r="K241" s="17"/>
      <c r="L241" s="52">
        <v>2724.33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x14ac:dyDescent="0.25">
      <c r="A242" s="47"/>
      <c r="B242" s="48"/>
      <c r="C242" s="48"/>
      <c r="D242" s="48"/>
      <c r="E242" s="49" t="s">
        <v>47</v>
      </c>
      <c r="F242" s="49"/>
      <c r="G242" s="213"/>
      <c r="H242" s="51"/>
      <c r="I242" s="17"/>
      <c r="J242" s="17"/>
      <c r="K242" s="17"/>
      <c r="L242" s="52">
        <v>21197.79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67.5" x14ac:dyDescent="0.25">
      <c r="A243" s="35" t="s">
        <v>438</v>
      </c>
      <c r="B243" s="36" t="s">
        <v>2747</v>
      </c>
      <c r="C243" s="316" t="s">
        <v>2748</v>
      </c>
      <c r="D243" s="316"/>
      <c r="E243" s="316"/>
      <c r="F243" s="35" t="s">
        <v>265</v>
      </c>
      <c r="G243" s="216">
        <v>41.2</v>
      </c>
      <c r="H243" s="39">
        <v>2.36</v>
      </c>
      <c r="I243" s="39"/>
      <c r="J243" s="39">
        <v>2.36</v>
      </c>
      <c r="K243" s="37" t="s">
        <v>42</v>
      </c>
      <c r="L243" s="39">
        <v>832.31</v>
      </c>
      <c r="M243" s="39"/>
      <c r="N243" s="40"/>
      <c r="O243" s="39">
        <v>832.31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2"/>
        <v>996.38735231054443</v>
      </c>
      <c r="W243" s="159">
        <v>1.2</v>
      </c>
      <c r="X243" s="158">
        <f t="shared" si="13"/>
        <v>1195.6648227726532</v>
      </c>
      <c r="Y243" s="181">
        <f t="shared" si="14"/>
        <v>29.020990843996437</v>
      </c>
      <c r="BP243" s="33"/>
      <c r="BQ243" s="41" t="s">
        <v>2748</v>
      </c>
      <c r="BR243" s="34"/>
    </row>
    <row r="244" spans="1:70" s="3" customFormat="1" ht="18.75" x14ac:dyDescent="0.25">
      <c r="A244" s="42"/>
      <c r="B244" s="43"/>
      <c r="C244" s="44" t="s">
        <v>1362</v>
      </c>
      <c r="D244" s="45"/>
      <c r="E244" s="45"/>
      <c r="F244" s="45"/>
      <c r="G244" s="206"/>
      <c r="H244" s="45"/>
      <c r="I244" s="45"/>
      <c r="J244" s="45"/>
      <c r="K244" s="45"/>
      <c r="L244" s="45"/>
      <c r="M244" s="45"/>
      <c r="N244" s="45"/>
      <c r="O244" s="46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  <c r="BR244" s="34"/>
    </row>
    <row r="245" spans="1:70" s="3" customFormat="1" ht="67.5" x14ac:dyDescent="0.25">
      <c r="A245" s="35" t="s">
        <v>1223</v>
      </c>
      <c r="B245" s="36" t="s">
        <v>2749</v>
      </c>
      <c r="C245" s="316" t="s">
        <v>2228</v>
      </c>
      <c r="D245" s="316"/>
      <c r="E245" s="316"/>
      <c r="F245" s="35" t="s">
        <v>437</v>
      </c>
      <c r="G245" s="212">
        <v>2</v>
      </c>
      <c r="H245" s="39">
        <v>0.41</v>
      </c>
      <c r="I245" s="39"/>
      <c r="J245" s="39">
        <v>0.41</v>
      </c>
      <c r="K245" s="37" t="s">
        <v>42</v>
      </c>
      <c r="L245" s="39">
        <v>7.02</v>
      </c>
      <c r="M245" s="39"/>
      <c r="N245" s="40"/>
      <c r="O245" s="39">
        <v>7.02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2"/>
        <v>8.4038870291358041</v>
      </c>
      <c r="W245" s="159">
        <v>1.2</v>
      </c>
      <c r="X245" s="158">
        <f t="shared" si="13"/>
        <v>10.084664434962965</v>
      </c>
      <c r="Y245" s="181">
        <f t="shared" si="14"/>
        <v>5.0423322174814826</v>
      </c>
      <c r="BP245" s="33"/>
      <c r="BQ245" s="41" t="s">
        <v>2228</v>
      </c>
      <c r="BR245" s="34"/>
    </row>
    <row r="246" spans="1:70" s="3" customFormat="1" ht="67.5" x14ac:dyDescent="0.25">
      <c r="A246" s="35" t="s">
        <v>450</v>
      </c>
      <c r="B246" s="36" t="s">
        <v>2749</v>
      </c>
      <c r="C246" s="316" t="s">
        <v>2230</v>
      </c>
      <c r="D246" s="316"/>
      <c r="E246" s="316"/>
      <c r="F246" s="35" t="s">
        <v>437</v>
      </c>
      <c r="G246" s="212">
        <v>2</v>
      </c>
      <c r="H246" s="39">
        <v>0.88</v>
      </c>
      <c r="I246" s="39"/>
      <c r="J246" s="39">
        <v>0.88</v>
      </c>
      <c r="K246" s="37" t="s">
        <v>42</v>
      </c>
      <c r="L246" s="39">
        <v>15.07</v>
      </c>
      <c r="M246" s="39"/>
      <c r="N246" s="40"/>
      <c r="O246" s="39">
        <v>15.07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2"/>
        <v>18.040823009839968</v>
      </c>
      <c r="W246" s="159">
        <v>1.2</v>
      </c>
      <c r="X246" s="158">
        <f t="shared" si="13"/>
        <v>21.648987611807961</v>
      </c>
      <c r="Y246" s="181">
        <f t="shared" si="14"/>
        <v>10.82449380590398</v>
      </c>
      <c r="BP246" s="33"/>
      <c r="BQ246" s="41" t="s">
        <v>2230</v>
      </c>
      <c r="BR246" s="34"/>
    </row>
    <row r="247" spans="1:70" s="3" customFormat="1" ht="67.5" x14ac:dyDescent="0.25">
      <c r="A247" s="35" t="s">
        <v>1474</v>
      </c>
      <c r="B247" s="36" t="s">
        <v>2750</v>
      </c>
      <c r="C247" s="316" t="s">
        <v>2195</v>
      </c>
      <c r="D247" s="316"/>
      <c r="E247" s="316"/>
      <c r="F247" s="35" t="s">
        <v>437</v>
      </c>
      <c r="G247" s="212">
        <v>80</v>
      </c>
      <c r="H247" s="39">
        <v>2.74</v>
      </c>
      <c r="I247" s="39"/>
      <c r="J247" s="39">
        <v>2.74</v>
      </c>
      <c r="K247" s="37" t="s">
        <v>42</v>
      </c>
      <c r="L247" s="39">
        <v>1876.35</v>
      </c>
      <c r="M247" s="39"/>
      <c r="N247" s="40"/>
      <c r="O247" s="39">
        <v>1876.35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2"/>
        <v>2246.2440779371746</v>
      </c>
      <c r="W247" s="159">
        <v>1.2</v>
      </c>
      <c r="X247" s="158">
        <f t="shared" si="13"/>
        <v>2695.4928935246094</v>
      </c>
      <c r="Y247" s="181">
        <f t="shared" si="14"/>
        <v>33.69366116905762</v>
      </c>
      <c r="BP247" s="33"/>
      <c r="BQ247" s="41" t="s">
        <v>2195</v>
      </c>
      <c r="BR247" s="34"/>
    </row>
    <row r="248" spans="1:70" s="3" customFormat="1" ht="67.5" x14ac:dyDescent="0.25">
      <c r="A248" s="35" t="s">
        <v>462</v>
      </c>
      <c r="B248" s="36" t="s">
        <v>2750</v>
      </c>
      <c r="C248" s="316" t="s">
        <v>2197</v>
      </c>
      <c r="D248" s="316"/>
      <c r="E248" s="316"/>
      <c r="F248" s="35" t="s">
        <v>437</v>
      </c>
      <c r="G248" s="212">
        <v>8</v>
      </c>
      <c r="H248" s="39">
        <v>3.52</v>
      </c>
      <c r="I248" s="39"/>
      <c r="J248" s="39">
        <v>3.52</v>
      </c>
      <c r="K248" s="37" t="s">
        <v>42</v>
      </c>
      <c r="L248" s="39">
        <v>241.05</v>
      </c>
      <c r="M248" s="39"/>
      <c r="N248" s="40"/>
      <c r="O248" s="39">
        <v>241.05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2"/>
        <v>288.5693687141291</v>
      </c>
      <c r="W248" s="159">
        <v>1.2</v>
      </c>
      <c r="X248" s="158">
        <f t="shared" si="13"/>
        <v>346.28324245695489</v>
      </c>
      <c r="Y248" s="181">
        <f t="shared" si="14"/>
        <v>43.285405307119362</v>
      </c>
      <c r="BP248" s="33"/>
      <c r="BQ248" s="41" t="s">
        <v>2197</v>
      </c>
      <c r="BR248" s="34"/>
    </row>
    <row r="249" spans="1:70" s="3" customFormat="1" ht="67.5" x14ac:dyDescent="0.25">
      <c r="A249" s="35" t="s">
        <v>464</v>
      </c>
      <c r="B249" s="36" t="s">
        <v>2751</v>
      </c>
      <c r="C249" s="316" t="s">
        <v>2208</v>
      </c>
      <c r="D249" s="316"/>
      <c r="E249" s="316"/>
      <c r="F249" s="35" t="s">
        <v>265</v>
      </c>
      <c r="G249" s="212">
        <v>32</v>
      </c>
      <c r="H249" s="39">
        <v>25.52</v>
      </c>
      <c r="I249" s="39"/>
      <c r="J249" s="39">
        <v>25.52</v>
      </c>
      <c r="K249" s="37" t="s">
        <v>42</v>
      </c>
      <c r="L249" s="39">
        <v>6990.44</v>
      </c>
      <c r="M249" s="39"/>
      <c r="N249" s="40"/>
      <c r="O249" s="39">
        <v>6990.44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2"/>
        <v>8368.4997213606966</v>
      </c>
      <c r="W249" s="159">
        <v>1.2</v>
      </c>
      <c r="X249" s="158">
        <f t="shared" si="13"/>
        <v>10042.199665632836</v>
      </c>
      <c r="Y249" s="181">
        <f t="shared" si="14"/>
        <v>313.81873955102611</v>
      </c>
      <c r="BP249" s="33"/>
      <c r="BQ249" s="41" t="s">
        <v>2208</v>
      </c>
      <c r="BR249" s="34"/>
    </row>
    <row r="250" spans="1:70" s="3" customFormat="1" ht="67.5" x14ac:dyDescent="0.25">
      <c r="A250" s="35" t="s">
        <v>466</v>
      </c>
      <c r="B250" s="36" t="s">
        <v>2752</v>
      </c>
      <c r="C250" s="316" t="s">
        <v>2205</v>
      </c>
      <c r="D250" s="316"/>
      <c r="E250" s="316"/>
      <c r="F250" s="35" t="s">
        <v>437</v>
      </c>
      <c r="G250" s="212">
        <v>64</v>
      </c>
      <c r="H250" s="39">
        <v>0.08</v>
      </c>
      <c r="I250" s="39"/>
      <c r="J250" s="39">
        <v>0.08</v>
      </c>
      <c r="K250" s="37" t="s">
        <v>42</v>
      </c>
      <c r="L250" s="39">
        <v>43.83</v>
      </c>
      <c r="M250" s="39"/>
      <c r="N250" s="40"/>
      <c r="O250" s="39">
        <v>43.83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2"/>
        <v>52.470422861399186</v>
      </c>
      <c r="W250" s="159">
        <v>1.2</v>
      </c>
      <c r="X250" s="158">
        <f t="shared" si="13"/>
        <v>62.964507433679017</v>
      </c>
      <c r="Y250" s="181">
        <f t="shared" si="14"/>
        <v>0.98382042865123465</v>
      </c>
      <c r="BP250" s="33"/>
      <c r="BQ250" s="41" t="s">
        <v>2205</v>
      </c>
      <c r="BR250" s="34"/>
    </row>
    <row r="251" spans="1:70" s="3" customFormat="1" ht="67.5" x14ac:dyDescent="0.25">
      <c r="A251" s="35" t="s">
        <v>469</v>
      </c>
      <c r="B251" s="36" t="s">
        <v>324</v>
      </c>
      <c r="C251" s="316" t="s">
        <v>325</v>
      </c>
      <c r="D251" s="316"/>
      <c r="E251" s="316"/>
      <c r="F251" s="35" t="s">
        <v>326</v>
      </c>
      <c r="G251" s="212">
        <v>2</v>
      </c>
      <c r="H251" s="39" t="s">
        <v>1204</v>
      </c>
      <c r="I251" s="39"/>
      <c r="J251" s="39">
        <v>1.55</v>
      </c>
      <c r="K251" s="37" t="s">
        <v>42</v>
      </c>
      <c r="L251" s="39">
        <v>385.65</v>
      </c>
      <c r="M251" s="39">
        <v>359.11</v>
      </c>
      <c r="N251" s="40"/>
      <c r="O251" s="39">
        <v>26.54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2"/>
        <v>31.771960363712854</v>
      </c>
      <c r="W251" s="159">
        <v>1.2</v>
      </c>
      <c r="X251" s="158">
        <f t="shared" si="13"/>
        <v>38.12635243645542</v>
      </c>
      <c r="Y251" s="181">
        <f t="shared" si="14"/>
        <v>19.06317621822771</v>
      </c>
      <c r="BP251" s="33"/>
      <c r="BQ251" s="41" t="s">
        <v>325</v>
      </c>
      <c r="BR251" s="34"/>
    </row>
    <row r="252" spans="1:70" s="3" customFormat="1" ht="18.75" x14ac:dyDescent="0.25">
      <c r="A252" s="47"/>
      <c r="B252" s="48"/>
      <c r="C252" s="48"/>
      <c r="D252" s="48"/>
      <c r="E252" s="49" t="s">
        <v>2753</v>
      </c>
      <c r="F252" s="49"/>
      <c r="G252" s="213"/>
      <c r="H252" s="51"/>
      <c r="I252" s="17"/>
      <c r="J252" s="17"/>
      <c r="K252" s="17"/>
      <c r="L252" s="52">
        <v>348.34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  <c r="BR252" s="34"/>
    </row>
    <row r="253" spans="1:70" s="3" customFormat="1" ht="18.75" x14ac:dyDescent="0.25">
      <c r="A253" s="47"/>
      <c r="B253" s="48"/>
      <c r="C253" s="48"/>
      <c r="D253" s="48"/>
      <c r="E253" s="49" t="s">
        <v>2754</v>
      </c>
      <c r="F253" s="49"/>
      <c r="G253" s="213"/>
      <c r="H253" s="51"/>
      <c r="I253" s="17"/>
      <c r="J253" s="17"/>
      <c r="K253" s="17"/>
      <c r="L253" s="52">
        <v>183.15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  <c r="BR253" s="34"/>
    </row>
    <row r="254" spans="1:70" s="3" customFormat="1" ht="18.75" x14ac:dyDescent="0.25">
      <c r="A254" s="47"/>
      <c r="B254" s="48"/>
      <c r="C254" s="48"/>
      <c r="D254" s="48"/>
      <c r="E254" s="49" t="s">
        <v>47</v>
      </c>
      <c r="F254" s="49"/>
      <c r="G254" s="213"/>
      <c r="H254" s="51"/>
      <c r="I254" s="17"/>
      <c r="J254" s="17"/>
      <c r="K254" s="17"/>
      <c r="L254" s="52">
        <v>917.14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  <c r="BR254" s="34"/>
    </row>
    <row r="255" spans="1:70" s="3" customFormat="1" ht="67.5" x14ac:dyDescent="0.25">
      <c r="A255" s="35" t="s">
        <v>478</v>
      </c>
      <c r="B255" s="36" t="s">
        <v>2755</v>
      </c>
      <c r="C255" s="316" t="s">
        <v>2756</v>
      </c>
      <c r="D255" s="316"/>
      <c r="E255" s="316"/>
      <c r="F255" s="35" t="s">
        <v>437</v>
      </c>
      <c r="G255" s="212">
        <v>1</v>
      </c>
      <c r="H255" s="39">
        <v>56.6</v>
      </c>
      <c r="I255" s="39"/>
      <c r="J255" s="39">
        <v>56.6</v>
      </c>
      <c r="K255" s="37" t="s">
        <v>42</v>
      </c>
      <c r="L255" s="39">
        <v>484.5</v>
      </c>
      <c r="M255" s="39"/>
      <c r="N255" s="40"/>
      <c r="O255" s="39">
        <v>484.5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2"/>
        <v>580.01186119890281</v>
      </c>
      <c r="W255" s="159">
        <v>1.2</v>
      </c>
      <c r="X255" s="158">
        <f t="shared" si="13"/>
        <v>696.01423343868339</v>
      </c>
      <c r="Y255" s="181">
        <f t="shared" si="14"/>
        <v>696.01423343868339</v>
      </c>
      <c r="BP255" s="33"/>
      <c r="BQ255" s="41" t="s">
        <v>2756</v>
      </c>
      <c r="BR255" s="34"/>
    </row>
    <row r="256" spans="1:70" s="3" customFormat="1" ht="67.5" x14ac:dyDescent="0.25">
      <c r="A256" s="35" t="s">
        <v>480</v>
      </c>
      <c r="B256" s="36" t="s">
        <v>1523</v>
      </c>
      <c r="C256" s="316" t="s">
        <v>1524</v>
      </c>
      <c r="D256" s="316"/>
      <c r="E256" s="316"/>
      <c r="F256" s="35" t="s">
        <v>238</v>
      </c>
      <c r="G256" s="216">
        <v>0.4</v>
      </c>
      <c r="H256" s="39" t="s">
        <v>1525</v>
      </c>
      <c r="I256" s="39" t="s">
        <v>1526</v>
      </c>
      <c r="J256" s="39">
        <v>603.04999999999995</v>
      </c>
      <c r="K256" s="37" t="s">
        <v>42</v>
      </c>
      <c r="L256" s="39">
        <v>8112.35</v>
      </c>
      <c r="M256" s="39">
        <v>5129.67</v>
      </c>
      <c r="N256" s="40" t="s">
        <v>2498</v>
      </c>
      <c r="O256" s="39">
        <v>2064.84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2"/>
        <v>2471.8920360741845</v>
      </c>
      <c r="W256" s="159">
        <v>1.2</v>
      </c>
      <c r="X256" s="158">
        <f t="shared" si="13"/>
        <v>2966.2704432890214</v>
      </c>
      <c r="Y256" s="181">
        <f t="shared" si="14"/>
        <v>7415.676108222553</v>
      </c>
      <c r="BP256" s="33"/>
      <c r="BQ256" s="41" t="s">
        <v>1524</v>
      </c>
      <c r="BR256" s="34"/>
    </row>
    <row r="257" spans="1:70" s="3" customFormat="1" ht="18.75" x14ac:dyDescent="0.25">
      <c r="A257" s="42"/>
      <c r="B257" s="43"/>
      <c r="C257" s="44" t="s">
        <v>251</v>
      </c>
      <c r="D257" s="45"/>
      <c r="E257" s="45"/>
      <c r="F257" s="45"/>
      <c r="G257" s="206"/>
      <c r="H257" s="45"/>
      <c r="I257" s="45"/>
      <c r="J257" s="45"/>
      <c r="K257" s="45"/>
      <c r="L257" s="45"/>
      <c r="M257" s="45"/>
      <c r="N257" s="45"/>
      <c r="O257" s="46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  <c r="BR257" s="34"/>
    </row>
    <row r="258" spans="1:70" s="3" customFormat="1" ht="18.75" x14ac:dyDescent="0.25">
      <c r="A258" s="47"/>
      <c r="B258" s="48"/>
      <c r="C258" s="48"/>
      <c r="D258" s="48"/>
      <c r="E258" s="49" t="s">
        <v>2499</v>
      </c>
      <c r="F258" s="49"/>
      <c r="G258" s="213"/>
      <c r="H258" s="51"/>
      <c r="I258" s="17"/>
      <c r="J258" s="17"/>
      <c r="K258" s="17"/>
      <c r="L258" s="52">
        <v>5020.22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  <c r="BR258" s="34"/>
    </row>
    <row r="259" spans="1:70" s="3" customFormat="1" ht="18.75" x14ac:dyDescent="0.25">
      <c r="A259" s="47"/>
      <c r="B259" s="48"/>
      <c r="C259" s="48"/>
      <c r="D259" s="48"/>
      <c r="E259" s="49" t="s">
        <v>2500</v>
      </c>
      <c r="F259" s="49"/>
      <c r="G259" s="213"/>
      <c r="H259" s="51"/>
      <c r="I259" s="17"/>
      <c r="J259" s="17"/>
      <c r="K259" s="17"/>
      <c r="L259" s="52">
        <v>2639.49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  <c r="BR259" s="34"/>
    </row>
    <row r="260" spans="1:70" s="3" customFormat="1" ht="18.75" x14ac:dyDescent="0.25">
      <c r="A260" s="47"/>
      <c r="B260" s="48"/>
      <c r="C260" s="48"/>
      <c r="D260" s="48"/>
      <c r="E260" s="49" t="s">
        <v>47</v>
      </c>
      <c r="F260" s="49"/>
      <c r="G260" s="213"/>
      <c r="H260" s="51"/>
      <c r="I260" s="17"/>
      <c r="J260" s="17"/>
      <c r="K260" s="17"/>
      <c r="L260" s="52">
        <v>15772.06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  <c r="BR260" s="34"/>
    </row>
    <row r="261" spans="1:70" s="3" customFormat="1" ht="67.5" x14ac:dyDescent="0.25">
      <c r="A261" s="35" t="s">
        <v>482</v>
      </c>
      <c r="B261" s="36" t="s">
        <v>2045</v>
      </c>
      <c r="C261" s="316" t="s">
        <v>2757</v>
      </c>
      <c r="D261" s="316"/>
      <c r="E261" s="316"/>
      <c r="F261" s="35" t="s">
        <v>265</v>
      </c>
      <c r="G261" s="212">
        <v>40</v>
      </c>
      <c r="H261" s="39">
        <v>472.96</v>
      </c>
      <c r="I261" s="39"/>
      <c r="J261" s="39">
        <v>472.96</v>
      </c>
      <c r="K261" s="37" t="s">
        <v>42</v>
      </c>
      <c r="L261" s="39">
        <v>161941.5</v>
      </c>
      <c r="M261" s="39"/>
      <c r="N261" s="40"/>
      <c r="O261" s="39">
        <v>161941.5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2"/>
        <v>193865.8221266091</v>
      </c>
      <c r="W261" s="159">
        <v>1.2</v>
      </c>
      <c r="X261" s="158">
        <f t="shared" si="13"/>
        <v>232638.98655193092</v>
      </c>
      <c r="Y261" s="181">
        <f t="shared" si="14"/>
        <v>5815.9746637982735</v>
      </c>
      <c r="BP261" s="33"/>
      <c r="BQ261" s="41" t="s">
        <v>2757</v>
      </c>
      <c r="BR261" s="34"/>
    </row>
    <row r="262" spans="1:70" s="3" customFormat="1" ht="18.75" x14ac:dyDescent="0.25">
      <c r="A262" s="351" t="s">
        <v>1461</v>
      </c>
      <c r="B262" s="352"/>
      <c r="C262" s="352"/>
      <c r="D262" s="352"/>
      <c r="E262" s="352"/>
      <c r="F262" s="352"/>
      <c r="G262" s="352"/>
      <c r="H262" s="352"/>
      <c r="I262" s="352"/>
      <c r="J262" s="352"/>
      <c r="K262" s="352"/>
      <c r="L262" s="352"/>
      <c r="M262" s="352"/>
      <c r="N262" s="352"/>
      <c r="O262" s="353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41"/>
      <c r="BR262" s="34" t="s">
        <v>1461</v>
      </c>
    </row>
    <row r="263" spans="1:70" s="3" customFormat="1" ht="67.5" x14ac:dyDescent="0.25">
      <c r="A263" s="35" t="s">
        <v>484</v>
      </c>
      <c r="B263" s="36" t="s">
        <v>372</v>
      </c>
      <c r="C263" s="316" t="s">
        <v>373</v>
      </c>
      <c r="D263" s="316"/>
      <c r="E263" s="316"/>
      <c r="F263" s="35" t="s">
        <v>374</v>
      </c>
      <c r="G263" s="219">
        <v>0.31942700000000002</v>
      </c>
      <c r="H263" s="39" t="s">
        <v>1462</v>
      </c>
      <c r="I263" s="39" t="s">
        <v>376</v>
      </c>
      <c r="J263" s="39">
        <v>57.29</v>
      </c>
      <c r="K263" s="37" t="s">
        <v>42</v>
      </c>
      <c r="L263" s="39">
        <v>10296.030000000001</v>
      </c>
      <c r="M263" s="39">
        <v>8366.91</v>
      </c>
      <c r="N263" s="40" t="s">
        <v>2758</v>
      </c>
      <c r="O263" s="39">
        <v>156.68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12"/>
        <v>187.56709682692281</v>
      </c>
      <c r="W263" s="159">
        <v>1.2</v>
      </c>
      <c r="X263" s="158">
        <f t="shared" si="13"/>
        <v>225.08051619230736</v>
      </c>
      <c r="Y263" s="181">
        <f t="shared" si="14"/>
        <v>704.63835615745495</v>
      </c>
      <c r="BP263" s="33"/>
      <c r="BQ263" s="41" t="s">
        <v>373</v>
      </c>
      <c r="BR263" s="34"/>
    </row>
    <row r="264" spans="1:70" s="3" customFormat="1" ht="18.75" x14ac:dyDescent="0.25">
      <c r="A264" s="42"/>
      <c r="B264" s="43"/>
      <c r="C264" s="44" t="s">
        <v>2759</v>
      </c>
      <c r="D264" s="45"/>
      <c r="E264" s="45"/>
      <c r="F264" s="45"/>
      <c r="G264" s="206"/>
      <c r="H264" s="45"/>
      <c r="I264" s="45"/>
      <c r="J264" s="45"/>
      <c r="K264" s="45"/>
      <c r="L264" s="45"/>
      <c r="M264" s="45"/>
      <c r="N264" s="45"/>
      <c r="O264" s="46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18.75" x14ac:dyDescent="0.25">
      <c r="A265" s="47"/>
      <c r="B265" s="48"/>
      <c r="C265" s="48"/>
      <c r="D265" s="48"/>
      <c r="E265" s="49" t="s">
        <v>2760</v>
      </c>
      <c r="F265" s="49"/>
      <c r="G265" s="213"/>
      <c r="H265" s="51"/>
      <c r="I265" s="17"/>
      <c r="J265" s="17"/>
      <c r="K265" s="17"/>
      <c r="L265" s="52">
        <v>8362.0400000000009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  <c r="BR265" s="34"/>
    </row>
    <row r="266" spans="1:70" s="3" customFormat="1" ht="18.75" x14ac:dyDescent="0.25">
      <c r="A266" s="47"/>
      <c r="B266" s="48"/>
      <c r="C266" s="48"/>
      <c r="D266" s="48"/>
      <c r="E266" s="49" t="s">
        <v>2761</v>
      </c>
      <c r="F266" s="49"/>
      <c r="G266" s="213"/>
      <c r="H266" s="51"/>
      <c r="I266" s="17"/>
      <c r="J266" s="17"/>
      <c r="K266" s="17"/>
      <c r="L266" s="52">
        <v>4396.54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  <c r="BR266" s="34"/>
    </row>
    <row r="267" spans="1:70" s="3" customFormat="1" ht="18.75" x14ac:dyDescent="0.25">
      <c r="A267" s="47"/>
      <c r="B267" s="48"/>
      <c r="C267" s="48"/>
      <c r="D267" s="48"/>
      <c r="E267" s="49" t="s">
        <v>47</v>
      </c>
      <c r="F267" s="49"/>
      <c r="G267" s="213"/>
      <c r="H267" s="51"/>
      <c r="I267" s="17"/>
      <c r="J267" s="17"/>
      <c r="K267" s="17"/>
      <c r="L267" s="52">
        <v>23054.61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  <c r="BR267" s="34"/>
    </row>
    <row r="268" spans="1:70" s="3" customFormat="1" ht="67.5" x14ac:dyDescent="0.25">
      <c r="A268" s="35" t="s">
        <v>486</v>
      </c>
      <c r="B268" s="36" t="s">
        <v>2762</v>
      </c>
      <c r="C268" s="316" t="s">
        <v>1470</v>
      </c>
      <c r="D268" s="316"/>
      <c r="E268" s="316"/>
      <c r="F268" s="35" t="s">
        <v>437</v>
      </c>
      <c r="G268" s="219">
        <v>31.666667</v>
      </c>
      <c r="H268" s="39">
        <v>2143.1</v>
      </c>
      <c r="I268" s="39"/>
      <c r="J268" s="39">
        <v>2143.1</v>
      </c>
      <c r="K268" s="37" t="s">
        <v>42</v>
      </c>
      <c r="L268" s="39">
        <v>580922.98</v>
      </c>
      <c r="M268" s="39"/>
      <c r="N268" s="40"/>
      <c r="O268" s="39">
        <v>580922.98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2"/>
        <v>695443.17614656955</v>
      </c>
      <c r="W268" s="159">
        <v>1.2</v>
      </c>
      <c r="X268" s="158">
        <f t="shared" si="13"/>
        <v>834531.81137588341</v>
      </c>
      <c r="Y268" s="181">
        <f t="shared" si="14"/>
        <v>26353.635871305414</v>
      </c>
      <c r="BP268" s="33"/>
      <c r="BQ268" s="41" t="s">
        <v>1470</v>
      </c>
      <c r="BR268" s="34"/>
    </row>
    <row r="269" spans="1:70" s="3" customFormat="1" ht="18.75" x14ac:dyDescent="0.25">
      <c r="A269" s="42"/>
      <c r="B269" s="43"/>
      <c r="C269" s="44" t="s">
        <v>2763</v>
      </c>
      <c r="D269" s="45"/>
      <c r="E269" s="45"/>
      <c r="F269" s="45"/>
      <c r="G269" s="206"/>
      <c r="H269" s="45"/>
      <c r="I269" s="45"/>
      <c r="J269" s="45"/>
      <c r="K269" s="45"/>
      <c r="L269" s="45"/>
      <c r="M269" s="45"/>
      <c r="N269" s="45"/>
      <c r="O269" s="46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  <c r="BR269" s="34"/>
    </row>
    <row r="270" spans="1:70" s="3" customFormat="1" ht="67.5" x14ac:dyDescent="0.25">
      <c r="A270" s="35" t="s">
        <v>487</v>
      </c>
      <c r="B270" s="36" t="s">
        <v>1467</v>
      </c>
      <c r="C270" s="316" t="s">
        <v>1472</v>
      </c>
      <c r="D270" s="316"/>
      <c r="E270" s="316"/>
      <c r="F270" s="35" t="s">
        <v>437</v>
      </c>
      <c r="G270" s="212">
        <v>4</v>
      </c>
      <c r="H270" s="39">
        <v>970.33</v>
      </c>
      <c r="I270" s="39"/>
      <c r="J270" s="39">
        <v>970.33</v>
      </c>
      <c r="K270" s="37" t="s">
        <v>42</v>
      </c>
      <c r="L270" s="39">
        <v>33224.1</v>
      </c>
      <c r="M270" s="39"/>
      <c r="N270" s="40"/>
      <c r="O270" s="39">
        <v>33224.1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2"/>
        <v>39773.72977844884</v>
      </c>
      <c r="W270" s="159">
        <v>1.2</v>
      </c>
      <c r="X270" s="158">
        <f t="shared" si="13"/>
        <v>47728.475734138607</v>
      </c>
      <c r="Y270" s="181">
        <f t="shared" si="14"/>
        <v>11932.118933534652</v>
      </c>
      <c r="BP270" s="33"/>
      <c r="BQ270" s="41" t="s">
        <v>1472</v>
      </c>
      <c r="BR270" s="34"/>
    </row>
    <row r="271" spans="1:70" s="3" customFormat="1" ht="67.5" x14ac:dyDescent="0.25">
      <c r="A271" s="35" t="s">
        <v>488</v>
      </c>
      <c r="B271" s="36" t="s">
        <v>1467</v>
      </c>
      <c r="C271" s="316" t="s">
        <v>1473</v>
      </c>
      <c r="D271" s="316"/>
      <c r="E271" s="316"/>
      <c r="F271" s="35" t="s">
        <v>437</v>
      </c>
      <c r="G271" s="212">
        <v>2</v>
      </c>
      <c r="H271" s="39">
        <v>636.91</v>
      </c>
      <c r="I271" s="39"/>
      <c r="J271" s="39">
        <v>636.91</v>
      </c>
      <c r="K271" s="37" t="s">
        <v>42</v>
      </c>
      <c r="L271" s="39">
        <v>10903.9</v>
      </c>
      <c r="M271" s="39"/>
      <c r="N271" s="40"/>
      <c r="O271" s="39">
        <v>10903.9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2"/>
        <v>13053.439284472064</v>
      </c>
      <c r="W271" s="159">
        <v>1.2</v>
      </c>
      <c r="X271" s="158">
        <f t="shared" si="13"/>
        <v>15664.127141366476</v>
      </c>
      <c r="Y271" s="181">
        <f t="shared" si="14"/>
        <v>7832.0635706832381</v>
      </c>
      <c r="BP271" s="33"/>
      <c r="BQ271" s="41" t="s">
        <v>1473</v>
      </c>
      <c r="BR271" s="34"/>
    </row>
    <row r="272" spans="1:70" s="3" customFormat="1" ht="67.5" x14ac:dyDescent="0.25">
      <c r="A272" s="35" t="s">
        <v>490</v>
      </c>
      <c r="B272" s="36" t="s">
        <v>2762</v>
      </c>
      <c r="C272" s="316" t="s">
        <v>2764</v>
      </c>
      <c r="D272" s="316"/>
      <c r="E272" s="316"/>
      <c r="F272" s="35" t="s">
        <v>437</v>
      </c>
      <c r="G272" s="212">
        <v>90</v>
      </c>
      <c r="H272" s="39">
        <v>116.71</v>
      </c>
      <c r="I272" s="39"/>
      <c r="J272" s="39">
        <v>116.71</v>
      </c>
      <c r="K272" s="37" t="s">
        <v>42</v>
      </c>
      <c r="L272" s="39">
        <v>89913.38</v>
      </c>
      <c r="M272" s="39"/>
      <c r="N272" s="40"/>
      <c r="O272" s="39">
        <v>89913.38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2"/>
        <v>107638.4455737548</v>
      </c>
      <c r="W272" s="159">
        <v>1.2</v>
      </c>
      <c r="X272" s="158">
        <f t="shared" si="13"/>
        <v>129166.13468850576</v>
      </c>
      <c r="Y272" s="181">
        <f t="shared" si="14"/>
        <v>1435.1792743167307</v>
      </c>
      <c r="BP272" s="33"/>
      <c r="BQ272" s="41" t="s">
        <v>2764</v>
      </c>
      <c r="BR272" s="34"/>
    </row>
    <row r="273" spans="1:70" s="3" customFormat="1" ht="67.5" x14ac:dyDescent="0.25">
      <c r="A273" s="35" t="s">
        <v>492</v>
      </c>
      <c r="B273" s="36" t="s">
        <v>2762</v>
      </c>
      <c r="C273" s="316" t="s">
        <v>1476</v>
      </c>
      <c r="D273" s="316"/>
      <c r="E273" s="316"/>
      <c r="F273" s="35" t="s">
        <v>437</v>
      </c>
      <c r="G273" s="212">
        <v>5</v>
      </c>
      <c r="H273" s="39">
        <v>52.35</v>
      </c>
      <c r="I273" s="39"/>
      <c r="J273" s="39">
        <v>52.35</v>
      </c>
      <c r="K273" s="37" t="s">
        <v>42</v>
      </c>
      <c r="L273" s="39">
        <v>2240.58</v>
      </c>
      <c r="M273" s="39"/>
      <c r="N273" s="40"/>
      <c r="O273" s="39">
        <v>2240.58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2"/>
        <v>2682.2765241796446</v>
      </c>
      <c r="W273" s="159">
        <v>1.2</v>
      </c>
      <c r="X273" s="158">
        <f t="shared" si="13"/>
        <v>3218.7318290155736</v>
      </c>
      <c r="Y273" s="181">
        <f t="shared" si="14"/>
        <v>643.74636580311471</v>
      </c>
      <c r="BP273" s="33"/>
      <c r="BQ273" s="41" t="s">
        <v>1476</v>
      </c>
      <c r="BR273" s="34"/>
    </row>
    <row r="274" spans="1:70" s="3" customFormat="1" ht="67.5" x14ac:dyDescent="0.25">
      <c r="A274" s="35" t="s">
        <v>493</v>
      </c>
      <c r="B274" s="36" t="s">
        <v>1481</v>
      </c>
      <c r="C274" s="316" t="s">
        <v>1482</v>
      </c>
      <c r="D274" s="316"/>
      <c r="E274" s="316"/>
      <c r="F274" s="35" t="s">
        <v>437</v>
      </c>
      <c r="G274" s="212">
        <v>32</v>
      </c>
      <c r="H274" s="39">
        <v>291.27</v>
      </c>
      <c r="I274" s="39"/>
      <c r="J274" s="39">
        <v>291.27</v>
      </c>
      <c r="K274" s="37" t="s">
        <v>42</v>
      </c>
      <c r="L274" s="39">
        <v>79784.679999999993</v>
      </c>
      <c r="M274" s="39"/>
      <c r="N274" s="40"/>
      <c r="O274" s="39">
        <v>79784.679999999993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2"/>
        <v>95513.025267200981</v>
      </c>
      <c r="W274" s="159">
        <v>1.2</v>
      </c>
      <c r="X274" s="158">
        <f t="shared" si="13"/>
        <v>114615.63032064117</v>
      </c>
      <c r="Y274" s="181">
        <f t="shared" si="14"/>
        <v>3581.7384475200365</v>
      </c>
      <c r="BP274" s="33"/>
      <c r="BQ274" s="41" t="s">
        <v>1482</v>
      </c>
      <c r="BR274" s="34"/>
    </row>
    <row r="275" spans="1:70" s="3" customFormat="1" ht="67.5" x14ac:dyDescent="0.25">
      <c r="A275" s="35" t="s">
        <v>494</v>
      </c>
      <c r="B275" s="36" t="s">
        <v>1557</v>
      </c>
      <c r="C275" s="316" t="s">
        <v>2765</v>
      </c>
      <c r="D275" s="316"/>
      <c r="E275" s="316"/>
      <c r="F275" s="35" t="s">
        <v>437</v>
      </c>
      <c r="G275" s="212">
        <v>64</v>
      </c>
      <c r="H275" s="39">
        <v>8.49</v>
      </c>
      <c r="I275" s="39"/>
      <c r="J275" s="39">
        <v>8.49</v>
      </c>
      <c r="K275" s="37" t="s">
        <v>42</v>
      </c>
      <c r="L275" s="39">
        <v>4651.16</v>
      </c>
      <c r="M275" s="39"/>
      <c r="N275" s="40"/>
      <c r="O275" s="39">
        <v>4651.16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2"/>
        <v>5568.0659821132895</v>
      </c>
      <c r="W275" s="159">
        <v>1.2</v>
      </c>
      <c r="X275" s="158">
        <f t="shared" si="13"/>
        <v>6681.6791785359474</v>
      </c>
      <c r="Y275" s="181">
        <f t="shared" si="14"/>
        <v>104.40123716462418</v>
      </c>
      <c r="BP275" s="33"/>
      <c r="BQ275" s="41" t="s">
        <v>2765</v>
      </c>
      <c r="BR275" s="34"/>
    </row>
    <row r="276" spans="1:70" s="3" customFormat="1" ht="67.5" x14ac:dyDescent="0.25">
      <c r="A276" s="35" t="s">
        <v>495</v>
      </c>
      <c r="B276" s="36" t="s">
        <v>1542</v>
      </c>
      <c r="C276" s="316" t="s">
        <v>1543</v>
      </c>
      <c r="D276" s="316"/>
      <c r="E276" s="316"/>
      <c r="F276" s="35" t="s">
        <v>184</v>
      </c>
      <c r="G276" s="212">
        <v>1000</v>
      </c>
      <c r="H276" s="39">
        <v>4.17</v>
      </c>
      <c r="I276" s="39"/>
      <c r="J276" s="39">
        <v>4.17</v>
      </c>
      <c r="K276" s="37" t="s">
        <v>42</v>
      </c>
      <c r="L276" s="39">
        <v>35695.199999999997</v>
      </c>
      <c r="M276" s="39"/>
      <c r="N276" s="40"/>
      <c r="O276" s="39">
        <v>35695.199999999997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2"/>
        <v>42731.969840798898</v>
      </c>
      <c r="W276" s="159">
        <v>1.2</v>
      </c>
      <c r="X276" s="158">
        <f t="shared" si="13"/>
        <v>51278.363808958675</v>
      </c>
      <c r="Y276" s="181">
        <f t="shared" si="14"/>
        <v>51.278363808958673</v>
      </c>
      <c r="BP276" s="33"/>
      <c r="BQ276" s="41" t="s">
        <v>1543</v>
      </c>
      <c r="BR276" s="34"/>
    </row>
    <row r="277" spans="1:70" s="3" customFormat="1" ht="67.5" x14ac:dyDescent="0.25">
      <c r="A277" s="35" t="s">
        <v>496</v>
      </c>
      <c r="B277" s="36" t="s">
        <v>1544</v>
      </c>
      <c r="C277" s="316" t="s">
        <v>1545</v>
      </c>
      <c r="D277" s="316"/>
      <c r="E277" s="316"/>
      <c r="F277" s="35" t="s">
        <v>184</v>
      </c>
      <c r="G277" s="212">
        <v>1000</v>
      </c>
      <c r="H277" s="39">
        <v>92.59</v>
      </c>
      <c r="I277" s="39"/>
      <c r="J277" s="39">
        <v>92.59</v>
      </c>
      <c r="K277" s="37" t="s">
        <v>42</v>
      </c>
      <c r="L277" s="39">
        <v>792570.4</v>
      </c>
      <c r="M277" s="39"/>
      <c r="N277" s="40"/>
      <c r="O277" s="39">
        <v>792570.4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2"/>
        <v>948813.69006224745</v>
      </c>
      <c r="W277" s="159">
        <v>1.2</v>
      </c>
      <c r="X277" s="158">
        <f t="shared" si="13"/>
        <v>1138576.4280746968</v>
      </c>
      <c r="Y277" s="181">
        <f t="shared" si="14"/>
        <v>1138.5764280746969</v>
      </c>
      <c r="BP277" s="33"/>
      <c r="BQ277" s="41" t="s">
        <v>1545</v>
      </c>
      <c r="BR277" s="34"/>
    </row>
    <row r="278" spans="1:70" s="3" customFormat="1" ht="67.5" x14ac:dyDescent="0.25">
      <c r="A278" s="35" t="s">
        <v>498</v>
      </c>
      <c r="B278" s="36" t="s">
        <v>1546</v>
      </c>
      <c r="C278" s="316" t="s">
        <v>1547</v>
      </c>
      <c r="D278" s="316"/>
      <c r="E278" s="316"/>
      <c r="F278" s="35" t="s">
        <v>184</v>
      </c>
      <c r="G278" s="212">
        <v>1000</v>
      </c>
      <c r="H278" s="39">
        <v>0.34</v>
      </c>
      <c r="I278" s="39"/>
      <c r="J278" s="39">
        <v>0.34</v>
      </c>
      <c r="K278" s="37" t="s">
        <v>42</v>
      </c>
      <c r="L278" s="39">
        <v>2910.4</v>
      </c>
      <c r="M278" s="39"/>
      <c r="N278" s="40"/>
      <c r="O278" s="39">
        <v>2910.4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2"/>
        <v>3484.1414258684963</v>
      </c>
      <c r="W278" s="159">
        <v>1.2</v>
      </c>
      <c r="X278" s="158">
        <f t="shared" si="13"/>
        <v>4180.9697110421957</v>
      </c>
      <c r="Y278" s="181">
        <f t="shared" si="14"/>
        <v>4.1809697110421959</v>
      </c>
      <c r="BP278" s="33"/>
      <c r="BQ278" s="41" t="s">
        <v>1547</v>
      </c>
      <c r="BR278" s="34"/>
    </row>
    <row r="279" spans="1:70" s="3" customFormat="1" ht="67.5" x14ac:dyDescent="0.25">
      <c r="A279" s="35" t="s">
        <v>500</v>
      </c>
      <c r="B279" s="36" t="s">
        <v>2766</v>
      </c>
      <c r="C279" s="316" t="s">
        <v>2767</v>
      </c>
      <c r="D279" s="316"/>
      <c r="E279" s="316"/>
      <c r="F279" s="35" t="s">
        <v>184</v>
      </c>
      <c r="G279" s="212">
        <v>50</v>
      </c>
      <c r="H279" s="39">
        <v>274.45999999999998</v>
      </c>
      <c r="I279" s="39"/>
      <c r="J279" s="39">
        <v>274.45999999999998</v>
      </c>
      <c r="K279" s="37" t="s">
        <v>42</v>
      </c>
      <c r="L279" s="39">
        <v>117468.88</v>
      </c>
      <c r="M279" s="39"/>
      <c r="N279" s="40"/>
      <c r="O279" s="39">
        <v>117468.88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2"/>
        <v>140626.09643292168</v>
      </c>
      <c r="W279" s="159">
        <v>1.2</v>
      </c>
      <c r="X279" s="158">
        <f t="shared" si="13"/>
        <v>168751.315719506</v>
      </c>
      <c r="Y279" s="181">
        <f t="shared" si="14"/>
        <v>3375.0263143901202</v>
      </c>
      <c r="BP279" s="33"/>
      <c r="BQ279" s="41" t="s">
        <v>2767</v>
      </c>
      <c r="BR279" s="34"/>
    </row>
    <row r="280" spans="1:70" s="3" customFormat="1" ht="67.5" x14ac:dyDescent="0.25">
      <c r="A280" s="35" t="s">
        <v>502</v>
      </c>
      <c r="B280" s="36" t="s">
        <v>1493</v>
      </c>
      <c r="C280" s="316" t="s">
        <v>1494</v>
      </c>
      <c r="D280" s="316"/>
      <c r="E280" s="316"/>
      <c r="F280" s="35" t="s">
        <v>174</v>
      </c>
      <c r="G280" s="216">
        <v>0.5</v>
      </c>
      <c r="H280" s="39" t="s">
        <v>1495</v>
      </c>
      <c r="I280" s="39" t="s">
        <v>421</v>
      </c>
      <c r="J280" s="39">
        <v>67.47</v>
      </c>
      <c r="K280" s="37" t="s">
        <v>42</v>
      </c>
      <c r="L280" s="39">
        <v>6635.36</v>
      </c>
      <c r="M280" s="39">
        <v>5368.58</v>
      </c>
      <c r="N280" s="40" t="s">
        <v>2525</v>
      </c>
      <c r="O280" s="39">
        <v>288.77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2"/>
        <v>345.69664635378149</v>
      </c>
      <c r="W280" s="159">
        <v>1.2</v>
      </c>
      <c r="X280" s="158">
        <f t="shared" si="13"/>
        <v>414.83597562453775</v>
      </c>
      <c r="Y280" s="181">
        <f t="shared" si="14"/>
        <v>829.67195124907551</v>
      </c>
      <c r="BP280" s="33"/>
      <c r="BQ280" s="41" t="s">
        <v>1494</v>
      </c>
      <c r="BR280" s="34"/>
    </row>
    <row r="281" spans="1:70" s="3" customFormat="1" ht="18.75" x14ac:dyDescent="0.25">
      <c r="A281" s="42"/>
      <c r="B281" s="43"/>
      <c r="C281" s="44" t="s">
        <v>2768</v>
      </c>
      <c r="D281" s="45"/>
      <c r="E281" s="45"/>
      <c r="F281" s="45"/>
      <c r="G281" s="206"/>
      <c r="H281" s="45"/>
      <c r="I281" s="45"/>
      <c r="J281" s="45"/>
      <c r="K281" s="45"/>
      <c r="L281" s="45"/>
      <c r="M281" s="45"/>
      <c r="N281" s="45"/>
      <c r="O281" s="46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  <c r="BR281" s="34"/>
    </row>
    <row r="282" spans="1:70" s="3" customFormat="1" ht="18.75" x14ac:dyDescent="0.25">
      <c r="A282" s="47"/>
      <c r="B282" s="48"/>
      <c r="C282" s="48"/>
      <c r="D282" s="48"/>
      <c r="E282" s="49" t="s">
        <v>2526</v>
      </c>
      <c r="F282" s="49"/>
      <c r="G282" s="213"/>
      <c r="H282" s="51"/>
      <c r="I282" s="17"/>
      <c r="J282" s="17"/>
      <c r="K282" s="17"/>
      <c r="L282" s="52">
        <v>5210.67</v>
      </c>
      <c r="M282" s="53"/>
      <c r="N282" s="53"/>
      <c r="O282" s="54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P282" s="33"/>
      <c r="BQ282" s="41"/>
      <c r="BR282" s="34"/>
    </row>
    <row r="283" spans="1:70" s="3" customFormat="1" ht="18.75" x14ac:dyDescent="0.25">
      <c r="A283" s="47"/>
      <c r="B283" s="48"/>
      <c r="C283" s="48"/>
      <c r="D283" s="48"/>
      <c r="E283" s="49" t="s">
        <v>2527</v>
      </c>
      <c r="F283" s="49"/>
      <c r="G283" s="213"/>
      <c r="H283" s="51"/>
      <c r="I283" s="17"/>
      <c r="J283" s="17"/>
      <c r="K283" s="17"/>
      <c r="L283" s="52">
        <v>2739.63</v>
      </c>
      <c r="M283" s="53"/>
      <c r="N283" s="53"/>
      <c r="O283" s="54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  <c r="BR283" s="34"/>
    </row>
    <row r="284" spans="1:70" s="3" customFormat="1" ht="18.75" x14ac:dyDescent="0.25">
      <c r="A284" s="47"/>
      <c r="B284" s="48"/>
      <c r="C284" s="48"/>
      <c r="D284" s="48"/>
      <c r="E284" s="49" t="s">
        <v>47</v>
      </c>
      <c r="F284" s="49"/>
      <c r="G284" s="213"/>
      <c r="H284" s="51"/>
      <c r="I284" s="17"/>
      <c r="J284" s="17"/>
      <c r="K284" s="17"/>
      <c r="L284" s="52">
        <v>14585.66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  <c r="BR284" s="34"/>
    </row>
    <row r="285" spans="1:70" s="3" customFormat="1" ht="67.5" x14ac:dyDescent="0.25">
      <c r="A285" s="35" t="s">
        <v>504</v>
      </c>
      <c r="B285" s="36" t="s">
        <v>1500</v>
      </c>
      <c r="C285" s="316" t="s">
        <v>1984</v>
      </c>
      <c r="D285" s="316"/>
      <c r="E285" s="316"/>
      <c r="F285" s="35" t="s">
        <v>437</v>
      </c>
      <c r="G285" s="212">
        <v>50</v>
      </c>
      <c r="H285" s="39">
        <v>710.86</v>
      </c>
      <c r="I285" s="39"/>
      <c r="J285" s="39">
        <v>710.86</v>
      </c>
      <c r="K285" s="37" t="s">
        <v>42</v>
      </c>
      <c r="L285" s="39">
        <v>304248.08</v>
      </c>
      <c r="M285" s="39"/>
      <c r="N285" s="40"/>
      <c r="O285" s="39">
        <v>304248.08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2"/>
        <v>364225.99617542338</v>
      </c>
      <c r="W285" s="159">
        <v>1.2</v>
      </c>
      <c r="X285" s="158">
        <f t="shared" si="13"/>
        <v>437071.19541050802</v>
      </c>
      <c r="Y285" s="181">
        <f t="shared" si="14"/>
        <v>8741.4239082101612</v>
      </c>
      <c r="BP285" s="33"/>
      <c r="BQ285" s="41" t="s">
        <v>1984</v>
      </c>
      <c r="BR285" s="34"/>
    </row>
    <row r="286" spans="1:70" s="3" customFormat="1" ht="67.5" x14ac:dyDescent="0.25">
      <c r="A286" s="35" t="s">
        <v>506</v>
      </c>
      <c r="B286" s="36" t="s">
        <v>1582</v>
      </c>
      <c r="C286" s="316" t="s">
        <v>1652</v>
      </c>
      <c r="D286" s="316"/>
      <c r="E286" s="316"/>
      <c r="F286" s="35" t="s">
        <v>184</v>
      </c>
      <c r="G286" s="212">
        <v>94</v>
      </c>
      <c r="H286" s="39">
        <v>318.12</v>
      </c>
      <c r="I286" s="39"/>
      <c r="J286" s="39">
        <v>318.12</v>
      </c>
      <c r="K286" s="37" t="s">
        <v>42</v>
      </c>
      <c r="L286" s="39">
        <v>255972.08</v>
      </c>
      <c r="M286" s="39"/>
      <c r="N286" s="40"/>
      <c r="O286" s="39">
        <v>255972.08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2"/>
        <v>306433.11152890493</v>
      </c>
      <c r="W286" s="159">
        <v>1.2</v>
      </c>
      <c r="X286" s="158">
        <f t="shared" si="13"/>
        <v>367719.73383468593</v>
      </c>
      <c r="Y286" s="181">
        <f t="shared" si="14"/>
        <v>3911.9120620711269</v>
      </c>
      <c r="BP286" s="33"/>
      <c r="BQ286" s="41" t="s">
        <v>1652</v>
      </c>
      <c r="BR286" s="34"/>
    </row>
    <row r="287" spans="1:70" s="3" customFormat="1" ht="67.5" x14ac:dyDescent="0.25">
      <c r="A287" s="35" t="s">
        <v>508</v>
      </c>
      <c r="B287" s="36" t="s">
        <v>1544</v>
      </c>
      <c r="C287" s="316" t="s">
        <v>1588</v>
      </c>
      <c r="D287" s="316"/>
      <c r="E287" s="316"/>
      <c r="F287" s="35" t="s">
        <v>184</v>
      </c>
      <c r="G287" s="212">
        <v>94</v>
      </c>
      <c r="H287" s="39">
        <v>85.17</v>
      </c>
      <c r="I287" s="39"/>
      <c r="J287" s="39">
        <v>85.17</v>
      </c>
      <c r="K287" s="37" t="s">
        <v>42</v>
      </c>
      <c r="L287" s="39">
        <v>68531.19</v>
      </c>
      <c r="M287" s="39"/>
      <c r="N287" s="40"/>
      <c r="O287" s="39">
        <v>68531.19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15">O287*P287*Q287*R287*S287*T287*U287</f>
        <v>82041.079591487374</v>
      </c>
      <c r="W287" s="159">
        <v>1.2</v>
      </c>
      <c r="X287" s="158">
        <f t="shared" ref="X287:X350" si="16">V287*W287</f>
        <v>98449.295509784846</v>
      </c>
      <c r="Y287" s="181">
        <f t="shared" ref="Y287:Y350" si="17">X287/G287</f>
        <v>1047.332930955158</v>
      </c>
      <c r="BP287" s="33"/>
      <c r="BQ287" s="41" t="s">
        <v>1588</v>
      </c>
      <c r="BR287" s="34"/>
    </row>
    <row r="288" spans="1:70" s="3" customFormat="1" ht="67.5" x14ac:dyDescent="0.25">
      <c r="A288" s="35" t="s">
        <v>510</v>
      </c>
      <c r="B288" s="36" t="s">
        <v>1533</v>
      </c>
      <c r="C288" s="316" t="s">
        <v>1534</v>
      </c>
      <c r="D288" s="316"/>
      <c r="E288" s="316"/>
      <c r="F288" s="35" t="s">
        <v>437</v>
      </c>
      <c r="G288" s="212">
        <v>25</v>
      </c>
      <c r="H288" s="39">
        <v>977.82</v>
      </c>
      <c r="I288" s="39"/>
      <c r="J288" s="39">
        <v>977.82</v>
      </c>
      <c r="K288" s="37" t="s">
        <v>42</v>
      </c>
      <c r="L288" s="39">
        <v>209253.48</v>
      </c>
      <c r="M288" s="39"/>
      <c r="N288" s="40"/>
      <c r="O288" s="39">
        <v>209253.48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5"/>
        <v>250504.64478255395</v>
      </c>
      <c r="W288" s="159">
        <v>1.2</v>
      </c>
      <c r="X288" s="158">
        <f t="shared" si="16"/>
        <v>300605.57373906474</v>
      </c>
      <c r="Y288" s="181">
        <f t="shared" si="17"/>
        <v>12024.222949562589</v>
      </c>
      <c r="BP288" s="33"/>
      <c r="BQ288" s="41" t="s">
        <v>1534</v>
      </c>
      <c r="BR288" s="34"/>
    </row>
    <row r="289" spans="1:70" s="3" customFormat="1" ht="67.5" x14ac:dyDescent="0.25">
      <c r="A289" s="35" t="s">
        <v>511</v>
      </c>
      <c r="B289" s="36" t="s">
        <v>1523</v>
      </c>
      <c r="C289" s="316" t="s">
        <v>1524</v>
      </c>
      <c r="D289" s="316"/>
      <c r="E289" s="316"/>
      <c r="F289" s="35" t="s">
        <v>238</v>
      </c>
      <c r="G289" s="216">
        <v>2.8</v>
      </c>
      <c r="H289" s="39" t="s">
        <v>1525</v>
      </c>
      <c r="I289" s="39" t="s">
        <v>1526</v>
      </c>
      <c r="J289" s="39">
        <v>603.04999999999995</v>
      </c>
      <c r="K289" s="37" t="s">
        <v>42</v>
      </c>
      <c r="L289" s="39">
        <v>56786.44</v>
      </c>
      <c r="M289" s="39">
        <v>35907.67</v>
      </c>
      <c r="N289" s="40" t="s">
        <v>2769</v>
      </c>
      <c r="O289" s="39">
        <v>14453.9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5"/>
        <v>17303.268195217381</v>
      </c>
      <c r="W289" s="159">
        <v>1.2</v>
      </c>
      <c r="X289" s="158">
        <f t="shared" si="16"/>
        <v>20763.921834260855</v>
      </c>
      <c r="Y289" s="181">
        <f t="shared" si="17"/>
        <v>7415.6863693788773</v>
      </c>
      <c r="BP289" s="33"/>
      <c r="BQ289" s="41" t="s">
        <v>1524</v>
      </c>
      <c r="BR289" s="34"/>
    </row>
    <row r="290" spans="1:70" s="3" customFormat="1" ht="18.75" x14ac:dyDescent="0.25">
      <c r="A290" s="42"/>
      <c r="B290" s="43"/>
      <c r="C290" s="44" t="s">
        <v>2770</v>
      </c>
      <c r="D290" s="45"/>
      <c r="E290" s="45"/>
      <c r="F290" s="45"/>
      <c r="G290" s="206"/>
      <c r="H290" s="45"/>
      <c r="I290" s="45"/>
      <c r="J290" s="45"/>
      <c r="K290" s="45"/>
      <c r="L290" s="45"/>
      <c r="M290" s="45"/>
      <c r="N290" s="45"/>
      <c r="O290" s="46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  <c r="BR290" s="34"/>
    </row>
    <row r="291" spans="1:70" s="3" customFormat="1" ht="18.75" x14ac:dyDescent="0.25">
      <c r="A291" s="47"/>
      <c r="B291" s="48"/>
      <c r="C291" s="48"/>
      <c r="D291" s="48"/>
      <c r="E291" s="49" t="s">
        <v>2771</v>
      </c>
      <c r="F291" s="49"/>
      <c r="G291" s="213"/>
      <c r="H291" s="51"/>
      <c r="I291" s="17"/>
      <c r="J291" s="17"/>
      <c r="K291" s="17"/>
      <c r="L291" s="52">
        <v>35141.480000000003</v>
      </c>
      <c r="M291" s="53"/>
      <c r="N291" s="53"/>
      <c r="O291" s="54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  <c r="BR291" s="34"/>
    </row>
    <row r="292" spans="1:70" s="3" customFormat="1" ht="18.75" x14ac:dyDescent="0.25">
      <c r="A292" s="47"/>
      <c r="B292" s="48"/>
      <c r="C292" s="48"/>
      <c r="D292" s="48"/>
      <c r="E292" s="49" t="s">
        <v>2772</v>
      </c>
      <c r="F292" s="49"/>
      <c r="G292" s="213"/>
      <c r="H292" s="51"/>
      <c r="I292" s="17"/>
      <c r="J292" s="17"/>
      <c r="K292" s="17"/>
      <c r="L292" s="52">
        <v>18476.45</v>
      </c>
      <c r="M292" s="53"/>
      <c r="N292" s="53"/>
      <c r="O292" s="54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  <c r="BR292" s="34"/>
    </row>
    <row r="293" spans="1:70" s="3" customFormat="1" ht="18.75" x14ac:dyDescent="0.25">
      <c r="A293" s="47"/>
      <c r="B293" s="48"/>
      <c r="C293" s="48"/>
      <c r="D293" s="48"/>
      <c r="E293" s="49" t="s">
        <v>47</v>
      </c>
      <c r="F293" s="49"/>
      <c r="G293" s="213"/>
      <c r="H293" s="51"/>
      <c r="I293" s="17"/>
      <c r="J293" s="17"/>
      <c r="K293" s="17"/>
      <c r="L293" s="52">
        <v>110404.37</v>
      </c>
      <c r="M293" s="53"/>
      <c r="N293" s="53"/>
      <c r="O293" s="54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  <c r="BR293" s="34"/>
    </row>
    <row r="294" spans="1:70" s="3" customFormat="1" ht="67.5" x14ac:dyDescent="0.25">
      <c r="A294" s="35" t="s">
        <v>515</v>
      </c>
      <c r="B294" s="36" t="s">
        <v>1531</v>
      </c>
      <c r="C294" s="316" t="s">
        <v>2539</v>
      </c>
      <c r="D294" s="316"/>
      <c r="E294" s="316"/>
      <c r="F294" s="35" t="s">
        <v>265</v>
      </c>
      <c r="G294" s="216">
        <v>288.39999999999998</v>
      </c>
      <c r="H294" s="39">
        <v>121.85</v>
      </c>
      <c r="I294" s="39"/>
      <c r="J294" s="39">
        <v>121.85</v>
      </c>
      <c r="K294" s="37" t="s">
        <v>42</v>
      </c>
      <c r="L294" s="39">
        <v>300811.58</v>
      </c>
      <c r="M294" s="39"/>
      <c r="N294" s="40"/>
      <c r="O294" s="39">
        <v>300811.58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5"/>
        <v>360112.04207633151</v>
      </c>
      <c r="W294" s="159">
        <v>1.2</v>
      </c>
      <c r="X294" s="158">
        <f t="shared" si="16"/>
        <v>432134.45049159782</v>
      </c>
      <c r="Y294" s="181">
        <f t="shared" si="17"/>
        <v>1498.3857506643476</v>
      </c>
      <c r="BP294" s="33"/>
      <c r="BQ294" s="41" t="s">
        <v>2539</v>
      </c>
      <c r="BR294" s="34"/>
    </row>
    <row r="295" spans="1:70" s="3" customFormat="1" ht="18.75" x14ac:dyDescent="0.25">
      <c r="A295" s="42"/>
      <c r="B295" s="43"/>
      <c r="C295" s="44" t="s">
        <v>2773</v>
      </c>
      <c r="D295" s="45"/>
      <c r="E295" s="45"/>
      <c r="F295" s="45"/>
      <c r="G295" s="206"/>
      <c r="H295" s="45"/>
      <c r="I295" s="45"/>
      <c r="J295" s="45"/>
      <c r="K295" s="45"/>
      <c r="L295" s="45"/>
      <c r="M295" s="45"/>
      <c r="N295" s="45"/>
      <c r="O295" s="46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P295" s="33"/>
      <c r="BQ295" s="41"/>
      <c r="BR295" s="34"/>
    </row>
    <row r="296" spans="1:70" s="3" customFormat="1" ht="67.5" x14ac:dyDescent="0.25">
      <c r="A296" s="35" t="s">
        <v>517</v>
      </c>
      <c r="B296" s="36" t="s">
        <v>1539</v>
      </c>
      <c r="C296" s="316" t="s">
        <v>1540</v>
      </c>
      <c r="D296" s="316"/>
      <c r="E296" s="316"/>
      <c r="F296" s="35" t="s">
        <v>1541</v>
      </c>
      <c r="G296" s="212">
        <v>10</v>
      </c>
      <c r="H296" s="39">
        <v>1.57</v>
      </c>
      <c r="I296" s="39"/>
      <c r="J296" s="39">
        <v>1.57</v>
      </c>
      <c r="K296" s="37" t="s">
        <v>42</v>
      </c>
      <c r="L296" s="39">
        <v>134.38999999999999</v>
      </c>
      <c r="M296" s="39"/>
      <c r="N296" s="40"/>
      <c r="O296" s="39">
        <v>134.38999999999999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5"/>
        <v>160.88295980705993</v>
      </c>
      <c r="W296" s="159">
        <v>1.2</v>
      </c>
      <c r="X296" s="158">
        <f t="shared" si="16"/>
        <v>193.05955176847192</v>
      </c>
      <c r="Y296" s="181">
        <f t="shared" si="17"/>
        <v>19.305955176847192</v>
      </c>
      <c r="BP296" s="33"/>
      <c r="BQ296" s="41" t="s">
        <v>1540</v>
      </c>
      <c r="BR296" s="34"/>
    </row>
    <row r="297" spans="1:70" s="3" customFormat="1" ht="67.5" x14ac:dyDescent="0.25">
      <c r="A297" s="35" t="s">
        <v>522</v>
      </c>
      <c r="B297" s="36" t="s">
        <v>1537</v>
      </c>
      <c r="C297" s="316" t="s">
        <v>2542</v>
      </c>
      <c r="D297" s="316"/>
      <c r="E297" s="316"/>
      <c r="F297" s="35" t="s">
        <v>437</v>
      </c>
      <c r="G297" s="212">
        <v>560</v>
      </c>
      <c r="H297" s="39">
        <v>2.96</v>
      </c>
      <c r="I297" s="39"/>
      <c r="J297" s="39">
        <v>2.96</v>
      </c>
      <c r="K297" s="37" t="s">
        <v>42</v>
      </c>
      <c r="L297" s="39">
        <v>14189.06</v>
      </c>
      <c r="M297" s="39"/>
      <c r="N297" s="40"/>
      <c r="O297" s="39">
        <v>14189.06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5"/>
        <v>16986.218987126736</v>
      </c>
      <c r="W297" s="159">
        <v>1.2</v>
      </c>
      <c r="X297" s="158">
        <f t="shared" si="16"/>
        <v>20383.462784552084</v>
      </c>
      <c r="Y297" s="181">
        <f t="shared" si="17"/>
        <v>36.399040686700154</v>
      </c>
      <c r="BP297" s="33"/>
      <c r="BQ297" s="41" t="s">
        <v>2542</v>
      </c>
      <c r="BR297" s="34"/>
    </row>
    <row r="298" spans="1:70" s="3" customFormat="1" ht="67.5" x14ac:dyDescent="0.25">
      <c r="A298" s="35" t="s">
        <v>1551</v>
      </c>
      <c r="B298" s="36" t="s">
        <v>1507</v>
      </c>
      <c r="C298" s="316" t="s">
        <v>1550</v>
      </c>
      <c r="D298" s="316"/>
      <c r="E298" s="316"/>
      <c r="F298" s="35" t="s">
        <v>437</v>
      </c>
      <c r="G298" s="212">
        <v>1120</v>
      </c>
      <c r="H298" s="39">
        <v>1.67</v>
      </c>
      <c r="I298" s="39"/>
      <c r="J298" s="39">
        <v>1.67</v>
      </c>
      <c r="K298" s="37" t="s">
        <v>42</v>
      </c>
      <c r="L298" s="39">
        <v>16010.62</v>
      </c>
      <c r="M298" s="39"/>
      <c r="N298" s="40"/>
      <c r="O298" s="39">
        <v>16010.62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5"/>
        <v>19166.872043649895</v>
      </c>
      <c r="W298" s="159">
        <v>1.2</v>
      </c>
      <c r="X298" s="158">
        <f t="shared" si="16"/>
        <v>23000.246452379874</v>
      </c>
      <c r="Y298" s="181">
        <f t="shared" si="17"/>
        <v>20.535934332482029</v>
      </c>
      <c r="BP298" s="33"/>
      <c r="BQ298" s="41" t="s">
        <v>1550</v>
      </c>
      <c r="BR298" s="34"/>
    </row>
    <row r="299" spans="1:70" s="3" customFormat="1" ht="67.5" x14ac:dyDescent="0.25">
      <c r="A299" s="35" t="s">
        <v>529</v>
      </c>
      <c r="B299" s="36" t="s">
        <v>1511</v>
      </c>
      <c r="C299" s="316" t="s">
        <v>1512</v>
      </c>
      <c r="D299" s="316"/>
      <c r="E299" s="316"/>
      <c r="F299" s="35" t="s">
        <v>437</v>
      </c>
      <c r="G299" s="212">
        <v>10</v>
      </c>
      <c r="H299" s="39">
        <v>55.53</v>
      </c>
      <c r="I299" s="39"/>
      <c r="J299" s="39">
        <v>55.53</v>
      </c>
      <c r="K299" s="37" t="s">
        <v>42</v>
      </c>
      <c r="L299" s="39">
        <v>4753.37</v>
      </c>
      <c r="M299" s="39"/>
      <c r="N299" s="40"/>
      <c r="O299" s="39">
        <v>4753.37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5"/>
        <v>5690.4251406956209</v>
      </c>
      <c r="W299" s="159">
        <v>1.2</v>
      </c>
      <c r="X299" s="158">
        <f t="shared" si="16"/>
        <v>6828.5101688347449</v>
      </c>
      <c r="Y299" s="181">
        <f t="shared" si="17"/>
        <v>682.85101688347447</v>
      </c>
      <c r="BP299" s="33"/>
      <c r="BQ299" s="41" t="s">
        <v>1512</v>
      </c>
      <c r="BR299" s="34"/>
    </row>
    <row r="300" spans="1:70" s="3" customFormat="1" ht="67.5" x14ac:dyDescent="0.25">
      <c r="A300" s="35" t="s">
        <v>531</v>
      </c>
      <c r="B300" s="36" t="s">
        <v>870</v>
      </c>
      <c r="C300" s="316" t="s">
        <v>871</v>
      </c>
      <c r="D300" s="316"/>
      <c r="E300" s="316"/>
      <c r="F300" s="35" t="s">
        <v>238</v>
      </c>
      <c r="G300" s="216">
        <v>0.2</v>
      </c>
      <c r="H300" s="39" t="s">
        <v>872</v>
      </c>
      <c r="I300" s="39" t="s">
        <v>873</v>
      </c>
      <c r="J300" s="39">
        <v>348.62</v>
      </c>
      <c r="K300" s="37" t="s">
        <v>42</v>
      </c>
      <c r="L300" s="39">
        <v>3430.21</v>
      </c>
      <c r="M300" s="39">
        <v>2446.58</v>
      </c>
      <c r="N300" s="40" t="s">
        <v>2774</v>
      </c>
      <c r="O300" s="39">
        <v>596.84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5"/>
        <v>714.49799636316448</v>
      </c>
      <c r="W300" s="159">
        <v>1.2</v>
      </c>
      <c r="X300" s="158">
        <f t="shared" si="16"/>
        <v>857.3975956357973</v>
      </c>
      <c r="Y300" s="181">
        <f t="shared" si="17"/>
        <v>4286.9879781789859</v>
      </c>
      <c r="BP300" s="33"/>
      <c r="BQ300" s="41" t="s">
        <v>871</v>
      </c>
      <c r="BR300" s="34"/>
    </row>
    <row r="301" spans="1:70" s="3" customFormat="1" ht="18.75" x14ac:dyDescent="0.25">
      <c r="A301" s="42"/>
      <c r="B301" s="43"/>
      <c r="C301" s="44" t="s">
        <v>1310</v>
      </c>
      <c r="D301" s="45"/>
      <c r="E301" s="45"/>
      <c r="F301" s="45"/>
      <c r="G301" s="206"/>
      <c r="H301" s="45"/>
      <c r="I301" s="45"/>
      <c r="J301" s="45"/>
      <c r="K301" s="45"/>
      <c r="L301" s="45"/>
      <c r="M301" s="45"/>
      <c r="N301" s="45"/>
      <c r="O301" s="46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P301" s="33"/>
      <c r="BQ301" s="41"/>
      <c r="BR301" s="34"/>
    </row>
    <row r="302" spans="1:70" s="3" customFormat="1" ht="18.75" x14ac:dyDescent="0.25">
      <c r="A302" s="47"/>
      <c r="B302" s="48"/>
      <c r="C302" s="48"/>
      <c r="D302" s="48"/>
      <c r="E302" s="49" t="s">
        <v>2775</v>
      </c>
      <c r="F302" s="49"/>
      <c r="G302" s="213"/>
      <c r="H302" s="51"/>
      <c r="I302" s="17"/>
      <c r="J302" s="17"/>
      <c r="K302" s="17"/>
      <c r="L302" s="52">
        <v>2420.0300000000002</v>
      </c>
      <c r="M302" s="53"/>
      <c r="N302" s="53"/>
      <c r="O302" s="54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  <c r="BR302" s="34"/>
    </row>
    <row r="303" spans="1:70" s="3" customFormat="1" ht="18.75" x14ac:dyDescent="0.25">
      <c r="A303" s="47"/>
      <c r="B303" s="48"/>
      <c r="C303" s="48"/>
      <c r="D303" s="48"/>
      <c r="E303" s="49" t="s">
        <v>2776</v>
      </c>
      <c r="F303" s="49"/>
      <c r="G303" s="213"/>
      <c r="H303" s="51"/>
      <c r="I303" s="17"/>
      <c r="J303" s="17"/>
      <c r="K303" s="17"/>
      <c r="L303" s="52">
        <v>1272.3900000000001</v>
      </c>
      <c r="M303" s="53"/>
      <c r="N303" s="53"/>
      <c r="O303" s="54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P303" s="33"/>
      <c r="BQ303" s="41"/>
      <c r="BR303" s="34"/>
    </row>
    <row r="304" spans="1:70" s="3" customFormat="1" ht="18.75" x14ac:dyDescent="0.25">
      <c r="A304" s="47"/>
      <c r="B304" s="48"/>
      <c r="C304" s="48"/>
      <c r="D304" s="48"/>
      <c r="E304" s="49" t="s">
        <v>47</v>
      </c>
      <c r="F304" s="49"/>
      <c r="G304" s="213"/>
      <c r="H304" s="51"/>
      <c r="I304" s="17"/>
      <c r="J304" s="17"/>
      <c r="K304" s="17"/>
      <c r="L304" s="52">
        <v>7122.63</v>
      </c>
      <c r="M304" s="53"/>
      <c r="N304" s="53"/>
      <c r="O304" s="54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  <c r="BR304" s="34"/>
    </row>
    <row r="305" spans="1:70" s="3" customFormat="1" ht="67.5" x14ac:dyDescent="0.25">
      <c r="A305" s="35" t="s">
        <v>533</v>
      </c>
      <c r="B305" s="36" t="s">
        <v>1521</v>
      </c>
      <c r="C305" s="316" t="s">
        <v>2546</v>
      </c>
      <c r="D305" s="316"/>
      <c r="E305" s="316"/>
      <c r="F305" s="35" t="s">
        <v>265</v>
      </c>
      <c r="G305" s="216">
        <v>20.6</v>
      </c>
      <c r="H305" s="39">
        <v>149.41</v>
      </c>
      <c r="I305" s="39"/>
      <c r="J305" s="39">
        <v>149.41</v>
      </c>
      <c r="K305" s="37" t="s">
        <v>42</v>
      </c>
      <c r="L305" s="39">
        <v>26346.36</v>
      </c>
      <c r="M305" s="39"/>
      <c r="N305" s="40"/>
      <c r="O305" s="39">
        <v>26346.36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5"/>
        <v>31540.147160818004</v>
      </c>
      <c r="W305" s="159">
        <v>1.2</v>
      </c>
      <c r="X305" s="158">
        <f t="shared" si="16"/>
        <v>37848.176592981603</v>
      </c>
      <c r="Y305" s="181">
        <f t="shared" si="17"/>
        <v>1837.2901258728932</v>
      </c>
      <c r="BP305" s="33"/>
      <c r="BQ305" s="41" t="s">
        <v>2546</v>
      </c>
      <c r="BR305" s="34"/>
    </row>
    <row r="306" spans="1:70" s="3" customFormat="1" ht="18.75" x14ac:dyDescent="0.25">
      <c r="A306" s="42"/>
      <c r="B306" s="43"/>
      <c r="C306" s="44" t="s">
        <v>2777</v>
      </c>
      <c r="D306" s="45"/>
      <c r="E306" s="45"/>
      <c r="F306" s="45"/>
      <c r="G306" s="206"/>
      <c r="H306" s="45"/>
      <c r="I306" s="45"/>
      <c r="J306" s="45"/>
      <c r="K306" s="45"/>
      <c r="L306" s="45"/>
      <c r="M306" s="45"/>
      <c r="N306" s="45"/>
      <c r="O306" s="46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P306" s="33"/>
      <c r="BQ306" s="41"/>
      <c r="BR306" s="34"/>
    </row>
    <row r="307" spans="1:70" s="3" customFormat="1" ht="18.75" x14ac:dyDescent="0.25">
      <c r="A307" s="351" t="s">
        <v>1589</v>
      </c>
      <c r="B307" s="352"/>
      <c r="C307" s="352"/>
      <c r="D307" s="352"/>
      <c r="E307" s="352"/>
      <c r="F307" s="352"/>
      <c r="G307" s="352"/>
      <c r="H307" s="352"/>
      <c r="I307" s="352"/>
      <c r="J307" s="352"/>
      <c r="K307" s="352"/>
      <c r="L307" s="352"/>
      <c r="M307" s="352"/>
      <c r="N307" s="352"/>
      <c r="O307" s="353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P307" s="33"/>
      <c r="BQ307" s="41"/>
      <c r="BR307" s="34" t="s">
        <v>1589</v>
      </c>
    </row>
    <row r="308" spans="1:70" s="3" customFormat="1" ht="67.5" x14ac:dyDescent="0.25">
      <c r="A308" s="35" t="s">
        <v>541</v>
      </c>
      <c r="B308" s="36" t="s">
        <v>1483</v>
      </c>
      <c r="C308" s="316" t="s">
        <v>1484</v>
      </c>
      <c r="D308" s="316"/>
      <c r="E308" s="316"/>
      <c r="F308" s="35" t="s">
        <v>374</v>
      </c>
      <c r="G308" s="221">
        <v>0.16256000000000001</v>
      </c>
      <c r="H308" s="39" t="s">
        <v>1485</v>
      </c>
      <c r="I308" s="39" t="s">
        <v>1486</v>
      </c>
      <c r="J308" s="39">
        <v>74.510000000000005</v>
      </c>
      <c r="K308" s="37" t="s">
        <v>42</v>
      </c>
      <c r="L308" s="39">
        <v>4635.25</v>
      </c>
      <c r="M308" s="39">
        <v>3665.05</v>
      </c>
      <c r="N308" s="40" t="s">
        <v>2778</v>
      </c>
      <c r="O308" s="39">
        <v>103.67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5"/>
        <v>124.10697554280752</v>
      </c>
      <c r="W308" s="159">
        <v>1.2</v>
      </c>
      <c r="X308" s="158">
        <f t="shared" si="16"/>
        <v>148.92837065136902</v>
      </c>
      <c r="Y308" s="181">
        <f t="shared" si="17"/>
        <v>916.14401237308698</v>
      </c>
      <c r="Z308" s="65"/>
      <c r="BP308" s="33"/>
      <c r="BQ308" s="41" t="s">
        <v>1484</v>
      </c>
      <c r="BR308" s="34"/>
    </row>
    <row r="309" spans="1:70" s="3" customFormat="1" ht="18.75" x14ac:dyDescent="0.25">
      <c r="A309" s="42"/>
      <c r="B309" s="43"/>
      <c r="C309" s="44" t="s">
        <v>2779</v>
      </c>
      <c r="D309" s="45"/>
      <c r="E309" s="45"/>
      <c r="F309" s="45"/>
      <c r="G309" s="206"/>
      <c r="H309" s="45"/>
      <c r="I309" s="45"/>
      <c r="J309" s="45"/>
      <c r="K309" s="45"/>
      <c r="L309" s="45"/>
      <c r="M309" s="45"/>
      <c r="N309" s="45"/>
      <c r="O309" s="46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  <c r="BR309" s="34"/>
    </row>
    <row r="310" spans="1:70" s="3" customFormat="1" ht="18.75" x14ac:dyDescent="0.25">
      <c r="A310" s="47"/>
      <c r="B310" s="48"/>
      <c r="C310" s="48"/>
      <c r="D310" s="48"/>
      <c r="E310" s="49" t="s">
        <v>2780</v>
      </c>
      <c r="F310" s="49"/>
      <c r="G310" s="213"/>
      <c r="H310" s="51"/>
      <c r="I310" s="17"/>
      <c r="J310" s="17"/>
      <c r="K310" s="17"/>
      <c r="L310" s="52">
        <v>3680.36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  <c r="BR310" s="34"/>
    </row>
    <row r="311" spans="1:70" s="3" customFormat="1" ht="18.75" x14ac:dyDescent="0.25">
      <c r="A311" s="47"/>
      <c r="B311" s="48"/>
      <c r="C311" s="48"/>
      <c r="D311" s="48"/>
      <c r="E311" s="49" t="s">
        <v>2781</v>
      </c>
      <c r="F311" s="49"/>
      <c r="G311" s="213"/>
      <c r="H311" s="51"/>
      <c r="I311" s="17"/>
      <c r="J311" s="17"/>
      <c r="K311" s="17"/>
      <c r="L311" s="52">
        <v>1935.04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  <c r="BR311" s="34"/>
    </row>
    <row r="312" spans="1:70" s="3" customFormat="1" ht="18.75" x14ac:dyDescent="0.25">
      <c r="A312" s="47"/>
      <c r="B312" s="48"/>
      <c r="C312" s="48"/>
      <c r="D312" s="48"/>
      <c r="E312" s="49" t="s">
        <v>47</v>
      </c>
      <c r="F312" s="49"/>
      <c r="G312" s="213"/>
      <c r="H312" s="51"/>
      <c r="I312" s="17"/>
      <c r="J312" s="17"/>
      <c r="K312" s="17"/>
      <c r="L312" s="52">
        <v>10250.65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  <c r="BR312" s="34"/>
    </row>
    <row r="313" spans="1:70" s="3" customFormat="1" ht="67.5" x14ac:dyDescent="0.25">
      <c r="A313" s="35" t="s">
        <v>544</v>
      </c>
      <c r="B313" s="36" t="s">
        <v>2762</v>
      </c>
      <c r="C313" s="316" t="s">
        <v>2782</v>
      </c>
      <c r="D313" s="316"/>
      <c r="E313" s="316"/>
      <c r="F313" s="35" t="s">
        <v>184</v>
      </c>
      <c r="G313" s="219">
        <v>26.666667</v>
      </c>
      <c r="H313" s="39">
        <v>2307.83</v>
      </c>
      <c r="I313" s="39"/>
      <c r="J313" s="39">
        <v>2307.83</v>
      </c>
      <c r="K313" s="37" t="s">
        <v>42</v>
      </c>
      <c r="L313" s="39">
        <v>526800.67000000004</v>
      </c>
      <c r="M313" s="39"/>
      <c r="N313" s="40"/>
      <c r="O313" s="39">
        <v>526800.67000000004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5"/>
        <v>630651.46973690204</v>
      </c>
      <c r="W313" s="159">
        <v>1.2</v>
      </c>
      <c r="X313" s="158">
        <f t="shared" si="16"/>
        <v>756781.76368428243</v>
      </c>
      <c r="Y313" s="181">
        <f t="shared" si="17"/>
        <v>28379.315783419144</v>
      </c>
      <c r="Z313" s="65"/>
      <c r="BP313" s="33"/>
      <c r="BQ313" s="41" t="s">
        <v>2782</v>
      </c>
      <c r="BR313" s="34"/>
    </row>
    <row r="314" spans="1:70" s="3" customFormat="1" ht="18.75" x14ac:dyDescent="0.25">
      <c r="A314" s="42"/>
      <c r="B314" s="43"/>
      <c r="C314" s="44" t="s">
        <v>2783</v>
      </c>
      <c r="D314" s="45"/>
      <c r="E314" s="45"/>
      <c r="F314" s="45"/>
      <c r="G314" s="206"/>
      <c r="H314" s="45"/>
      <c r="I314" s="45"/>
      <c r="J314" s="45"/>
      <c r="K314" s="45"/>
      <c r="L314" s="45"/>
      <c r="M314" s="45"/>
      <c r="N314" s="45"/>
      <c r="O314" s="46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P314" s="33"/>
      <c r="BQ314" s="41"/>
      <c r="BR314" s="34"/>
    </row>
    <row r="315" spans="1:70" s="3" customFormat="1" ht="67.5" x14ac:dyDescent="0.25">
      <c r="A315" s="35" t="s">
        <v>546</v>
      </c>
      <c r="B315" s="36" t="s">
        <v>1599</v>
      </c>
      <c r="C315" s="316" t="s">
        <v>2784</v>
      </c>
      <c r="D315" s="316"/>
      <c r="E315" s="316"/>
      <c r="F315" s="35" t="s">
        <v>184</v>
      </c>
      <c r="G315" s="212">
        <v>4</v>
      </c>
      <c r="H315" s="39">
        <v>1156.1300000000001</v>
      </c>
      <c r="I315" s="39"/>
      <c r="J315" s="39">
        <v>1156.1300000000001</v>
      </c>
      <c r="K315" s="37" t="s">
        <v>42</v>
      </c>
      <c r="L315" s="39">
        <v>39585.89</v>
      </c>
      <c r="M315" s="39"/>
      <c r="N315" s="40"/>
      <c r="O315" s="39">
        <v>39585.89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5"/>
        <v>47389.650642136294</v>
      </c>
      <c r="W315" s="159">
        <v>1.2</v>
      </c>
      <c r="X315" s="158">
        <f t="shared" si="16"/>
        <v>56867.580770563553</v>
      </c>
      <c r="Y315" s="181">
        <f t="shared" si="17"/>
        <v>14216.895192640888</v>
      </c>
      <c r="Z315" s="62"/>
      <c r="BP315" s="33"/>
      <c r="BQ315" s="41" t="s">
        <v>2784</v>
      </c>
      <c r="BR315" s="34"/>
    </row>
    <row r="316" spans="1:70" s="3" customFormat="1" ht="67.5" x14ac:dyDescent="0.25">
      <c r="A316" s="35" t="s">
        <v>554</v>
      </c>
      <c r="B316" s="36" t="s">
        <v>1599</v>
      </c>
      <c r="C316" s="316" t="s">
        <v>2785</v>
      </c>
      <c r="D316" s="316"/>
      <c r="E316" s="316"/>
      <c r="F316" s="35" t="s">
        <v>184</v>
      </c>
      <c r="G316" s="212">
        <v>2</v>
      </c>
      <c r="H316" s="39">
        <v>741.14</v>
      </c>
      <c r="I316" s="39"/>
      <c r="J316" s="39">
        <v>741.14</v>
      </c>
      <c r="K316" s="37" t="s">
        <v>42</v>
      </c>
      <c r="L316" s="39">
        <v>12688.32</v>
      </c>
      <c r="M316" s="39"/>
      <c r="N316" s="40"/>
      <c r="O316" s="39">
        <v>12688.32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5"/>
        <v>15189.630750644501</v>
      </c>
      <c r="W316" s="159">
        <v>1.2</v>
      </c>
      <c r="X316" s="158">
        <f t="shared" si="16"/>
        <v>18227.556900773401</v>
      </c>
      <c r="Y316" s="181">
        <f t="shared" si="17"/>
        <v>9113.7784503867006</v>
      </c>
      <c r="Z316" s="133"/>
      <c r="BP316" s="33"/>
      <c r="BQ316" s="41" t="s">
        <v>2785</v>
      </c>
      <c r="BR316" s="34"/>
    </row>
    <row r="317" spans="1:70" s="3" customFormat="1" ht="67.5" x14ac:dyDescent="0.25">
      <c r="A317" s="35" t="s">
        <v>556</v>
      </c>
      <c r="B317" s="36" t="s">
        <v>1481</v>
      </c>
      <c r="C317" s="316" t="s">
        <v>1610</v>
      </c>
      <c r="D317" s="316"/>
      <c r="E317" s="316"/>
      <c r="F317" s="35" t="s">
        <v>437</v>
      </c>
      <c r="G317" s="212">
        <v>54</v>
      </c>
      <c r="H317" s="39">
        <v>372.35</v>
      </c>
      <c r="I317" s="39"/>
      <c r="J317" s="39">
        <v>372.35</v>
      </c>
      <c r="K317" s="37" t="s">
        <v>42</v>
      </c>
      <c r="L317" s="39">
        <v>172115.06</v>
      </c>
      <c r="M317" s="39"/>
      <c r="N317" s="40"/>
      <c r="O317" s="39">
        <v>172115.06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5"/>
        <v>206044.94590497587</v>
      </c>
      <c r="W317" s="159">
        <v>1.2</v>
      </c>
      <c r="X317" s="158">
        <f t="shared" si="16"/>
        <v>247253.93508597102</v>
      </c>
      <c r="Y317" s="181">
        <f t="shared" si="17"/>
        <v>4578.7765756661302</v>
      </c>
      <c r="Z317" s="136"/>
      <c r="BP317" s="33"/>
      <c r="BQ317" s="41" t="s">
        <v>1610</v>
      </c>
      <c r="BR317" s="34"/>
    </row>
    <row r="318" spans="1:70" s="3" customFormat="1" ht="67.5" x14ac:dyDescent="0.25">
      <c r="A318" s="35" t="s">
        <v>558</v>
      </c>
      <c r="B318" s="36" t="s">
        <v>372</v>
      </c>
      <c r="C318" s="316" t="s">
        <v>373</v>
      </c>
      <c r="D318" s="316"/>
      <c r="E318" s="316"/>
      <c r="F318" s="35" t="s">
        <v>374</v>
      </c>
      <c r="G318" s="221">
        <v>0.11819</v>
      </c>
      <c r="H318" s="39" t="s">
        <v>1462</v>
      </c>
      <c r="I318" s="39" t="s">
        <v>376</v>
      </c>
      <c r="J318" s="39">
        <v>57.29</v>
      </c>
      <c r="K318" s="37" t="s">
        <v>42</v>
      </c>
      <c r="L318" s="39">
        <v>3809.6</v>
      </c>
      <c r="M318" s="39">
        <v>3095.81</v>
      </c>
      <c r="N318" s="40" t="s">
        <v>2786</v>
      </c>
      <c r="O318" s="39">
        <v>57.97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5"/>
        <v>69.397910410114321</v>
      </c>
      <c r="W318" s="159">
        <v>1.2</v>
      </c>
      <c r="X318" s="158">
        <f t="shared" si="16"/>
        <v>83.277492492137185</v>
      </c>
      <c r="Y318" s="181">
        <f t="shared" si="17"/>
        <v>704.60692522326076</v>
      </c>
      <c r="Z318" s="116"/>
      <c r="BP318" s="33"/>
      <c r="BQ318" s="41" t="s">
        <v>373</v>
      </c>
      <c r="BR318" s="34"/>
    </row>
    <row r="319" spans="1:70" s="3" customFormat="1" ht="18.75" x14ac:dyDescent="0.25">
      <c r="A319" s="42"/>
      <c r="B319" s="43"/>
      <c r="C319" s="44" t="s">
        <v>2787</v>
      </c>
      <c r="D319" s="45"/>
      <c r="E319" s="45"/>
      <c r="F319" s="45"/>
      <c r="G319" s="206"/>
      <c r="H319" s="45"/>
      <c r="I319" s="45"/>
      <c r="J319" s="45"/>
      <c r="K319" s="45"/>
      <c r="L319" s="45"/>
      <c r="M319" s="45"/>
      <c r="N319" s="45"/>
      <c r="O319" s="46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  <c r="BR319" s="34"/>
    </row>
    <row r="320" spans="1:70" s="3" customFormat="1" ht="18.75" x14ac:dyDescent="0.25">
      <c r="A320" s="47"/>
      <c r="B320" s="48"/>
      <c r="C320" s="48"/>
      <c r="D320" s="48"/>
      <c r="E320" s="49" t="s">
        <v>2788</v>
      </c>
      <c r="F320" s="49"/>
      <c r="G320" s="213"/>
      <c r="H320" s="51"/>
      <c r="I320" s="17"/>
      <c r="J320" s="17"/>
      <c r="K320" s="17"/>
      <c r="L320" s="52">
        <v>3094.01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  <c r="BR320" s="34"/>
    </row>
    <row r="321" spans="1:70" s="3" customFormat="1" ht="18.75" x14ac:dyDescent="0.25">
      <c r="A321" s="47"/>
      <c r="B321" s="48"/>
      <c r="C321" s="48"/>
      <c r="D321" s="48"/>
      <c r="E321" s="49" t="s">
        <v>2789</v>
      </c>
      <c r="F321" s="49"/>
      <c r="G321" s="213"/>
      <c r="H321" s="51"/>
      <c r="I321" s="17"/>
      <c r="J321" s="17"/>
      <c r="K321" s="17"/>
      <c r="L321" s="52">
        <v>1626.75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  <c r="BR321" s="34"/>
    </row>
    <row r="322" spans="1:70" s="3" customFormat="1" ht="18.75" x14ac:dyDescent="0.25">
      <c r="A322" s="47"/>
      <c r="B322" s="48"/>
      <c r="C322" s="48"/>
      <c r="D322" s="48"/>
      <c r="E322" s="49" t="s">
        <v>47</v>
      </c>
      <c r="F322" s="49"/>
      <c r="G322" s="213"/>
      <c r="H322" s="51"/>
      <c r="I322" s="17"/>
      <c r="J322" s="17"/>
      <c r="K322" s="17"/>
      <c r="L322" s="52">
        <v>8530.36</v>
      </c>
      <c r="M322" s="53"/>
      <c r="N322" s="53"/>
      <c r="O322" s="54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41"/>
      <c r="BR322" s="34"/>
    </row>
    <row r="323" spans="1:70" s="3" customFormat="1" ht="67.5" x14ac:dyDescent="0.25">
      <c r="A323" s="35" t="s">
        <v>567</v>
      </c>
      <c r="B323" s="36" t="s">
        <v>2762</v>
      </c>
      <c r="C323" s="316" t="s">
        <v>2790</v>
      </c>
      <c r="D323" s="316"/>
      <c r="E323" s="316"/>
      <c r="F323" s="35" t="s">
        <v>184</v>
      </c>
      <c r="G323" s="212">
        <v>5</v>
      </c>
      <c r="H323" s="39">
        <v>2143.1</v>
      </c>
      <c r="I323" s="39"/>
      <c r="J323" s="39">
        <v>2143.1</v>
      </c>
      <c r="K323" s="37" t="s">
        <v>42</v>
      </c>
      <c r="L323" s="39">
        <v>91724.68</v>
      </c>
      <c r="M323" s="39"/>
      <c r="N323" s="40"/>
      <c r="O323" s="39">
        <v>91724.68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5"/>
        <v>109806.81602615847</v>
      </c>
      <c r="W323" s="159">
        <v>1.2</v>
      </c>
      <c r="X323" s="158">
        <f t="shared" si="16"/>
        <v>131768.17923139015</v>
      </c>
      <c r="Y323" s="181">
        <f t="shared" si="17"/>
        <v>26353.63584627803</v>
      </c>
      <c r="Z323" s="1"/>
      <c r="BP323" s="33"/>
      <c r="BQ323" s="41" t="s">
        <v>2790</v>
      </c>
      <c r="BR323" s="34"/>
    </row>
    <row r="324" spans="1:70" s="3" customFormat="1" ht="18.75" x14ac:dyDescent="0.25">
      <c r="A324" s="42"/>
      <c r="B324" s="43"/>
      <c r="C324" s="44" t="s">
        <v>2791</v>
      </c>
      <c r="D324" s="45"/>
      <c r="E324" s="45"/>
      <c r="F324" s="45"/>
      <c r="G324" s="206"/>
      <c r="H324" s="45"/>
      <c r="I324" s="45"/>
      <c r="J324" s="45"/>
      <c r="K324" s="45"/>
      <c r="L324" s="45"/>
      <c r="M324" s="45"/>
      <c r="N324" s="45"/>
      <c r="O324" s="46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P324" s="33"/>
      <c r="BQ324" s="41"/>
      <c r="BR324" s="34"/>
    </row>
    <row r="325" spans="1:70" s="3" customFormat="1" ht="67.5" x14ac:dyDescent="0.25">
      <c r="A325" s="35" t="s">
        <v>569</v>
      </c>
      <c r="B325" s="36" t="s">
        <v>1599</v>
      </c>
      <c r="C325" s="316" t="s">
        <v>2792</v>
      </c>
      <c r="D325" s="316"/>
      <c r="E325" s="316"/>
      <c r="F325" s="35" t="s">
        <v>184</v>
      </c>
      <c r="G325" s="212">
        <v>1</v>
      </c>
      <c r="H325" s="39">
        <v>970.33</v>
      </c>
      <c r="I325" s="39"/>
      <c r="J325" s="39">
        <v>970.33</v>
      </c>
      <c r="K325" s="37" t="s">
        <v>42</v>
      </c>
      <c r="L325" s="39">
        <v>8306.02</v>
      </c>
      <c r="M325" s="39"/>
      <c r="N325" s="40"/>
      <c r="O325" s="39">
        <v>8306.02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5"/>
        <v>9943.4264589376926</v>
      </c>
      <c r="W325" s="159">
        <v>1.2</v>
      </c>
      <c r="X325" s="158">
        <f t="shared" si="16"/>
        <v>11932.111750725231</v>
      </c>
      <c r="Y325" s="181">
        <f t="shared" si="17"/>
        <v>11932.111750725231</v>
      </c>
      <c r="Z325" s="1"/>
      <c r="BP325" s="33"/>
      <c r="BQ325" s="41" t="s">
        <v>2792</v>
      </c>
      <c r="BR325" s="34"/>
    </row>
    <row r="326" spans="1:70" s="3" customFormat="1" ht="67.5" x14ac:dyDescent="0.25">
      <c r="A326" s="35" t="s">
        <v>1574</v>
      </c>
      <c r="B326" s="36" t="s">
        <v>2762</v>
      </c>
      <c r="C326" s="316" t="s">
        <v>2793</v>
      </c>
      <c r="D326" s="316"/>
      <c r="E326" s="316"/>
      <c r="F326" s="35" t="s">
        <v>184</v>
      </c>
      <c r="G326" s="212">
        <v>95</v>
      </c>
      <c r="H326" s="39">
        <v>116.71</v>
      </c>
      <c r="I326" s="39"/>
      <c r="J326" s="39">
        <v>116.71</v>
      </c>
      <c r="K326" s="37" t="s">
        <v>42</v>
      </c>
      <c r="L326" s="39">
        <v>94908.57</v>
      </c>
      <c r="M326" s="39"/>
      <c r="N326" s="40"/>
      <c r="O326" s="39">
        <v>94908.57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5"/>
        <v>113618.36187704098</v>
      </c>
      <c r="W326" s="159">
        <v>1.2</v>
      </c>
      <c r="X326" s="158">
        <f t="shared" si="16"/>
        <v>136342.03425244917</v>
      </c>
      <c r="Y326" s="181">
        <f t="shared" si="17"/>
        <v>1435.1793079205177</v>
      </c>
      <c r="Z326" s="1"/>
      <c r="BP326" s="33"/>
      <c r="BQ326" s="41" t="s">
        <v>2793</v>
      </c>
      <c r="BR326" s="34"/>
    </row>
    <row r="327" spans="1:70" s="3" customFormat="1" ht="67.5" x14ac:dyDescent="0.25">
      <c r="A327" s="35" t="s">
        <v>577</v>
      </c>
      <c r="B327" s="36" t="s">
        <v>2762</v>
      </c>
      <c r="C327" s="316" t="s">
        <v>1626</v>
      </c>
      <c r="D327" s="316"/>
      <c r="E327" s="316"/>
      <c r="F327" s="35" t="s">
        <v>184</v>
      </c>
      <c r="G327" s="212">
        <v>5</v>
      </c>
      <c r="H327" s="39">
        <v>49.52</v>
      </c>
      <c r="I327" s="39"/>
      <c r="J327" s="39">
        <v>49.52</v>
      </c>
      <c r="K327" s="37" t="s">
        <v>42</v>
      </c>
      <c r="L327" s="39">
        <v>2119.46</v>
      </c>
      <c r="M327" s="39"/>
      <c r="N327" s="40"/>
      <c r="O327" s="39">
        <v>2119.46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5"/>
        <v>2537.2795445544407</v>
      </c>
      <c r="W327" s="159">
        <v>1.2</v>
      </c>
      <c r="X327" s="158">
        <f t="shared" si="16"/>
        <v>3044.7354534653286</v>
      </c>
      <c r="Y327" s="181">
        <f t="shared" si="17"/>
        <v>608.94709069306577</v>
      </c>
      <c r="Z327" s="1"/>
      <c r="BP327" s="33"/>
      <c r="BQ327" s="41" t="s">
        <v>1626</v>
      </c>
      <c r="BR327" s="34"/>
    </row>
    <row r="328" spans="1:70" s="3" customFormat="1" ht="67.5" x14ac:dyDescent="0.25">
      <c r="A328" s="35" t="s">
        <v>1578</v>
      </c>
      <c r="B328" s="36" t="s">
        <v>1481</v>
      </c>
      <c r="C328" s="316" t="s">
        <v>2794</v>
      </c>
      <c r="D328" s="316"/>
      <c r="E328" s="316"/>
      <c r="F328" s="35" t="s">
        <v>437</v>
      </c>
      <c r="G328" s="212">
        <v>10</v>
      </c>
      <c r="H328" s="39">
        <v>291.27</v>
      </c>
      <c r="I328" s="39"/>
      <c r="J328" s="39">
        <v>291.27</v>
      </c>
      <c r="K328" s="37" t="s">
        <v>42</v>
      </c>
      <c r="L328" s="39">
        <v>24932.71</v>
      </c>
      <c r="M328" s="39"/>
      <c r="N328" s="40"/>
      <c r="O328" s="39">
        <v>24932.71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15"/>
        <v>29847.817403163044</v>
      </c>
      <c r="W328" s="159">
        <v>1.2</v>
      </c>
      <c r="X328" s="158">
        <f t="shared" si="16"/>
        <v>35817.380883795653</v>
      </c>
      <c r="Y328" s="181">
        <f t="shared" si="17"/>
        <v>3581.7380883795654</v>
      </c>
      <c r="Z328" s="1"/>
      <c r="BP328" s="33"/>
      <c r="BQ328" s="41" t="s">
        <v>2794</v>
      </c>
      <c r="BR328" s="34"/>
    </row>
    <row r="329" spans="1:70" s="3" customFormat="1" ht="67.5" x14ac:dyDescent="0.25">
      <c r="A329" s="35" t="s">
        <v>588</v>
      </c>
      <c r="B329" s="36" t="s">
        <v>1557</v>
      </c>
      <c r="C329" s="316" t="s">
        <v>2765</v>
      </c>
      <c r="D329" s="316"/>
      <c r="E329" s="316"/>
      <c r="F329" s="35" t="s">
        <v>437</v>
      </c>
      <c r="G329" s="212">
        <v>128</v>
      </c>
      <c r="H329" s="39">
        <v>8.49</v>
      </c>
      <c r="I329" s="39"/>
      <c r="J329" s="39">
        <v>8.49</v>
      </c>
      <c r="K329" s="37" t="s">
        <v>42</v>
      </c>
      <c r="L329" s="39">
        <v>9302.32</v>
      </c>
      <c r="M329" s="39"/>
      <c r="N329" s="40"/>
      <c r="O329" s="39">
        <v>9302.32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>
        <f t="shared" si="15"/>
        <v>11136.131964226579</v>
      </c>
      <c r="W329" s="159">
        <v>1.2</v>
      </c>
      <c r="X329" s="158">
        <f t="shared" si="16"/>
        <v>13363.358357071895</v>
      </c>
      <c r="Y329" s="181">
        <f t="shared" si="17"/>
        <v>104.40123716462418</v>
      </c>
      <c r="Z329" s="1"/>
      <c r="BP329" s="33"/>
      <c r="BQ329" s="41" t="s">
        <v>2765</v>
      </c>
      <c r="BR329" s="34"/>
    </row>
    <row r="330" spans="1:70" s="3" customFormat="1" ht="67.5" x14ac:dyDescent="0.25">
      <c r="A330" s="35" t="s">
        <v>1581</v>
      </c>
      <c r="B330" s="36" t="s">
        <v>1542</v>
      </c>
      <c r="C330" s="316" t="s">
        <v>1543</v>
      </c>
      <c r="D330" s="316"/>
      <c r="E330" s="316"/>
      <c r="F330" s="35" t="s">
        <v>184</v>
      </c>
      <c r="G330" s="212">
        <v>1200</v>
      </c>
      <c r="H330" s="39">
        <v>4.17</v>
      </c>
      <c r="I330" s="39"/>
      <c r="J330" s="39">
        <v>4.17</v>
      </c>
      <c r="K330" s="37" t="s">
        <v>42</v>
      </c>
      <c r="L330" s="39">
        <v>42834.239999999998</v>
      </c>
      <c r="M330" s="39"/>
      <c r="N330" s="40"/>
      <c r="O330" s="39">
        <v>42834.239999999998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154">
        <v>1.03</v>
      </c>
      <c r="V330" s="172">
        <f t="shared" si="15"/>
        <v>51278.363808958689</v>
      </c>
      <c r="W330" s="159">
        <v>1.2</v>
      </c>
      <c r="X330" s="158">
        <f t="shared" si="16"/>
        <v>61534.036570750424</v>
      </c>
      <c r="Y330" s="181">
        <f t="shared" si="17"/>
        <v>51.278363808958687</v>
      </c>
      <c r="Z330" s="1"/>
      <c r="BP330" s="33"/>
      <c r="BQ330" s="41" t="s">
        <v>1543</v>
      </c>
      <c r="BR330" s="34"/>
    </row>
    <row r="331" spans="1:70" s="3" customFormat="1" ht="67.5" x14ac:dyDescent="0.25">
      <c r="A331" s="35" t="s">
        <v>600</v>
      </c>
      <c r="B331" s="36" t="s">
        <v>1544</v>
      </c>
      <c r="C331" s="316" t="s">
        <v>2795</v>
      </c>
      <c r="D331" s="316"/>
      <c r="E331" s="316"/>
      <c r="F331" s="35" t="s">
        <v>184</v>
      </c>
      <c r="G331" s="212">
        <v>1200</v>
      </c>
      <c r="H331" s="39">
        <v>1.17</v>
      </c>
      <c r="I331" s="39"/>
      <c r="J331" s="39">
        <v>1.17</v>
      </c>
      <c r="K331" s="37" t="s">
        <v>42</v>
      </c>
      <c r="L331" s="39">
        <v>12018.24</v>
      </c>
      <c r="M331" s="39"/>
      <c r="N331" s="40"/>
      <c r="O331" s="39">
        <v>12018.24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15"/>
        <v>14387.454593880499</v>
      </c>
      <c r="W331" s="159">
        <v>1.2</v>
      </c>
      <c r="X331" s="158">
        <f t="shared" si="16"/>
        <v>17264.945512656599</v>
      </c>
      <c r="Y331" s="181">
        <f t="shared" si="17"/>
        <v>14.387454593880499</v>
      </c>
      <c r="Z331" s="1"/>
      <c r="BP331" s="33"/>
      <c r="BQ331" s="41" t="s">
        <v>2795</v>
      </c>
      <c r="BR331" s="34"/>
    </row>
    <row r="332" spans="1:70" s="3" customFormat="1" ht="67.5" x14ac:dyDescent="0.25">
      <c r="A332" s="35" t="s">
        <v>1586</v>
      </c>
      <c r="B332" s="36" t="s">
        <v>1546</v>
      </c>
      <c r="C332" s="316" t="s">
        <v>2796</v>
      </c>
      <c r="D332" s="316"/>
      <c r="E332" s="316"/>
      <c r="F332" s="35" t="s">
        <v>184</v>
      </c>
      <c r="G332" s="212">
        <v>1200</v>
      </c>
      <c r="H332" s="39">
        <v>0.34</v>
      </c>
      <c r="I332" s="39"/>
      <c r="J332" s="39">
        <v>0.34</v>
      </c>
      <c r="K332" s="37" t="s">
        <v>42</v>
      </c>
      <c r="L332" s="39">
        <v>3492.48</v>
      </c>
      <c r="M332" s="39"/>
      <c r="N332" s="40"/>
      <c r="O332" s="39">
        <v>3492.48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15"/>
        <v>4180.9697110421957</v>
      </c>
      <c r="W332" s="159">
        <v>1.2</v>
      </c>
      <c r="X332" s="158">
        <f t="shared" si="16"/>
        <v>5017.1636532506345</v>
      </c>
      <c r="Y332" s="181">
        <f t="shared" si="17"/>
        <v>4.1809697110421951</v>
      </c>
      <c r="Z332" s="1"/>
      <c r="BP332" s="33"/>
      <c r="BQ332" s="41" t="s">
        <v>2796</v>
      </c>
      <c r="BR332" s="34"/>
    </row>
    <row r="333" spans="1:70" s="3" customFormat="1" ht="67.5" x14ac:dyDescent="0.25">
      <c r="A333" s="35" t="s">
        <v>611</v>
      </c>
      <c r="B333" s="36" t="s">
        <v>2766</v>
      </c>
      <c r="C333" s="316" t="s">
        <v>2767</v>
      </c>
      <c r="D333" s="316"/>
      <c r="E333" s="316"/>
      <c r="F333" s="35" t="s">
        <v>184</v>
      </c>
      <c r="G333" s="212">
        <v>50</v>
      </c>
      <c r="H333" s="39">
        <v>274.45999999999998</v>
      </c>
      <c r="I333" s="39"/>
      <c r="J333" s="39">
        <v>274.45999999999998</v>
      </c>
      <c r="K333" s="37" t="s">
        <v>42</v>
      </c>
      <c r="L333" s="39">
        <v>117468.88</v>
      </c>
      <c r="M333" s="39"/>
      <c r="N333" s="40"/>
      <c r="O333" s="39">
        <v>117468.88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5"/>
        <v>140626.09643292168</v>
      </c>
      <c r="W333" s="159">
        <v>1.2</v>
      </c>
      <c r="X333" s="158">
        <f t="shared" si="16"/>
        <v>168751.315719506</v>
      </c>
      <c r="Y333" s="181">
        <f t="shared" si="17"/>
        <v>3375.0263143901202</v>
      </c>
      <c r="Z333" s="1"/>
      <c r="BP333" s="33"/>
      <c r="BQ333" s="41" t="s">
        <v>2767</v>
      </c>
      <c r="BR333" s="34"/>
    </row>
    <row r="334" spans="1:70" s="3" customFormat="1" ht="67.5" x14ac:dyDescent="0.25">
      <c r="A334" s="35" t="s">
        <v>619</v>
      </c>
      <c r="B334" s="36" t="s">
        <v>418</v>
      </c>
      <c r="C334" s="316" t="s">
        <v>419</v>
      </c>
      <c r="D334" s="316"/>
      <c r="E334" s="316"/>
      <c r="F334" s="35" t="s">
        <v>174</v>
      </c>
      <c r="G334" s="216">
        <v>0.5</v>
      </c>
      <c r="H334" s="39" t="s">
        <v>420</v>
      </c>
      <c r="I334" s="39" t="s">
        <v>421</v>
      </c>
      <c r="J334" s="39">
        <v>77.400000000000006</v>
      </c>
      <c r="K334" s="37" t="s">
        <v>42</v>
      </c>
      <c r="L334" s="39">
        <v>6677.86</v>
      </c>
      <c r="M334" s="39">
        <v>5368.58</v>
      </c>
      <c r="N334" s="40" t="s">
        <v>2525</v>
      </c>
      <c r="O334" s="39">
        <v>331.27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5"/>
        <v>396.57487979228165</v>
      </c>
      <c r="W334" s="159">
        <v>1.2</v>
      </c>
      <c r="X334" s="158">
        <f t="shared" si="16"/>
        <v>475.88985575073798</v>
      </c>
      <c r="Y334" s="181">
        <f t="shared" si="17"/>
        <v>951.77971150147596</v>
      </c>
      <c r="Z334" s="1"/>
      <c r="BP334" s="33"/>
      <c r="BQ334" s="41" t="s">
        <v>419</v>
      </c>
      <c r="BR334" s="34"/>
    </row>
    <row r="335" spans="1:70" s="3" customFormat="1" ht="18.75" x14ac:dyDescent="0.25">
      <c r="A335" s="42"/>
      <c r="B335" s="43"/>
      <c r="C335" s="44" t="s">
        <v>2797</v>
      </c>
      <c r="D335" s="45"/>
      <c r="E335" s="45"/>
      <c r="F335" s="45"/>
      <c r="G335" s="206"/>
      <c r="H335" s="45"/>
      <c r="I335" s="45"/>
      <c r="J335" s="45"/>
      <c r="K335" s="45"/>
      <c r="L335" s="45"/>
      <c r="M335" s="45"/>
      <c r="N335" s="45"/>
      <c r="O335" s="46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  <c r="BR335" s="34"/>
    </row>
    <row r="336" spans="1:70" s="3" customFormat="1" ht="18.75" x14ac:dyDescent="0.25">
      <c r="A336" s="47"/>
      <c r="B336" s="48"/>
      <c r="C336" s="48"/>
      <c r="D336" s="48"/>
      <c r="E336" s="49" t="s">
        <v>2526</v>
      </c>
      <c r="F336" s="49"/>
      <c r="G336" s="213"/>
      <c r="H336" s="51"/>
      <c r="I336" s="17"/>
      <c r="J336" s="17"/>
      <c r="K336" s="17"/>
      <c r="L336" s="52">
        <v>5210.67</v>
      </c>
      <c r="M336" s="53"/>
      <c r="N336" s="53"/>
      <c r="O336" s="54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41"/>
      <c r="BR336" s="34"/>
    </row>
    <row r="337" spans="1:70" s="3" customFormat="1" ht="18.75" x14ac:dyDescent="0.25">
      <c r="A337" s="47"/>
      <c r="B337" s="48"/>
      <c r="C337" s="48"/>
      <c r="D337" s="48"/>
      <c r="E337" s="49" t="s">
        <v>2527</v>
      </c>
      <c r="F337" s="49"/>
      <c r="G337" s="213"/>
      <c r="H337" s="51"/>
      <c r="I337" s="17"/>
      <c r="J337" s="17"/>
      <c r="K337" s="17"/>
      <c r="L337" s="52">
        <v>2739.63</v>
      </c>
      <c r="M337" s="53"/>
      <c r="N337" s="53"/>
      <c r="O337" s="54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41"/>
      <c r="BR337" s="34"/>
    </row>
    <row r="338" spans="1:70" s="3" customFormat="1" ht="18.75" x14ac:dyDescent="0.25">
      <c r="A338" s="47"/>
      <c r="B338" s="48"/>
      <c r="C338" s="48"/>
      <c r="D338" s="48"/>
      <c r="E338" s="49" t="s">
        <v>47</v>
      </c>
      <c r="F338" s="49"/>
      <c r="G338" s="213"/>
      <c r="H338" s="51"/>
      <c r="I338" s="17"/>
      <c r="J338" s="17"/>
      <c r="K338" s="17"/>
      <c r="L338" s="52">
        <v>14628.16</v>
      </c>
      <c r="M338" s="53"/>
      <c r="N338" s="53"/>
      <c r="O338" s="54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41"/>
      <c r="BR338" s="34"/>
    </row>
    <row r="339" spans="1:70" s="3" customFormat="1" ht="67.5" x14ac:dyDescent="0.25">
      <c r="A339" s="35" t="s">
        <v>623</v>
      </c>
      <c r="B339" s="36" t="s">
        <v>2798</v>
      </c>
      <c r="C339" s="316" t="s">
        <v>2799</v>
      </c>
      <c r="D339" s="316"/>
      <c r="E339" s="316"/>
      <c r="F339" s="35" t="s">
        <v>437</v>
      </c>
      <c r="G339" s="212">
        <v>50</v>
      </c>
      <c r="H339" s="39">
        <v>710.86</v>
      </c>
      <c r="I339" s="39"/>
      <c r="J339" s="39">
        <v>710.86</v>
      </c>
      <c r="K339" s="37" t="s">
        <v>42</v>
      </c>
      <c r="L339" s="39">
        <v>304248.08</v>
      </c>
      <c r="M339" s="39"/>
      <c r="N339" s="40"/>
      <c r="O339" s="39">
        <v>304248.08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5"/>
        <v>364225.99617542338</v>
      </c>
      <c r="W339" s="159">
        <v>1.2</v>
      </c>
      <c r="X339" s="158">
        <f t="shared" si="16"/>
        <v>437071.19541050802</v>
      </c>
      <c r="Y339" s="181">
        <f t="shared" si="17"/>
        <v>8741.4239082101612</v>
      </c>
      <c r="Z339" s="1"/>
      <c r="BP339" s="33"/>
      <c r="BQ339" s="41" t="s">
        <v>2799</v>
      </c>
      <c r="BR339" s="34"/>
    </row>
    <row r="340" spans="1:70" s="3" customFormat="1" ht="67.5" x14ac:dyDescent="0.25">
      <c r="A340" s="35" t="s">
        <v>627</v>
      </c>
      <c r="B340" s="36" t="s">
        <v>418</v>
      </c>
      <c r="C340" s="316" t="s">
        <v>419</v>
      </c>
      <c r="D340" s="316"/>
      <c r="E340" s="316"/>
      <c r="F340" s="35" t="s">
        <v>174</v>
      </c>
      <c r="G340" s="215">
        <v>0.47</v>
      </c>
      <c r="H340" s="39" t="s">
        <v>420</v>
      </c>
      <c r="I340" s="39" t="s">
        <v>421</v>
      </c>
      <c r="J340" s="39">
        <v>77.400000000000006</v>
      </c>
      <c r="K340" s="37" t="s">
        <v>42</v>
      </c>
      <c r="L340" s="39">
        <v>6277.19</v>
      </c>
      <c r="M340" s="39">
        <v>5046.46</v>
      </c>
      <c r="N340" s="40" t="s">
        <v>2800</v>
      </c>
      <c r="O340" s="39">
        <v>311.39999999999998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5"/>
        <v>372.78780924115233</v>
      </c>
      <c r="W340" s="159">
        <v>1.2</v>
      </c>
      <c r="X340" s="158">
        <f t="shared" si="16"/>
        <v>447.34537108938281</v>
      </c>
      <c r="Y340" s="181">
        <f t="shared" si="17"/>
        <v>951.79866189230393</v>
      </c>
      <c r="Z340" s="1"/>
      <c r="BP340" s="33"/>
      <c r="BQ340" s="41" t="s">
        <v>419</v>
      </c>
      <c r="BR340" s="34"/>
    </row>
    <row r="341" spans="1:70" s="3" customFormat="1" ht="18.75" x14ac:dyDescent="0.25">
      <c r="A341" s="42"/>
      <c r="B341" s="43"/>
      <c r="C341" s="44" t="s">
        <v>2801</v>
      </c>
      <c r="D341" s="45"/>
      <c r="E341" s="45"/>
      <c r="F341" s="45"/>
      <c r="G341" s="206"/>
      <c r="H341" s="45"/>
      <c r="I341" s="45"/>
      <c r="J341" s="45"/>
      <c r="K341" s="45"/>
      <c r="L341" s="45"/>
      <c r="M341" s="45"/>
      <c r="N341" s="45"/>
      <c r="O341" s="46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  <c r="BR341" s="34"/>
    </row>
    <row r="342" spans="1:70" s="3" customFormat="1" ht="18.75" x14ac:dyDescent="0.25">
      <c r="A342" s="47"/>
      <c r="B342" s="48"/>
      <c r="C342" s="48"/>
      <c r="D342" s="48"/>
      <c r="E342" s="49" t="s">
        <v>2802</v>
      </c>
      <c r="F342" s="49"/>
      <c r="G342" s="213"/>
      <c r="H342" s="51"/>
      <c r="I342" s="17"/>
      <c r="J342" s="17"/>
      <c r="K342" s="17"/>
      <c r="L342" s="52">
        <v>4898.0200000000004</v>
      </c>
      <c r="M342" s="53"/>
      <c r="N342" s="53"/>
      <c r="O342" s="54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P342" s="33"/>
      <c r="BQ342" s="41"/>
      <c r="BR342" s="34"/>
    </row>
    <row r="343" spans="1:70" s="3" customFormat="1" ht="18.75" x14ac:dyDescent="0.25">
      <c r="A343" s="47"/>
      <c r="B343" s="48"/>
      <c r="C343" s="48"/>
      <c r="D343" s="48"/>
      <c r="E343" s="49" t="s">
        <v>2803</v>
      </c>
      <c r="F343" s="49"/>
      <c r="G343" s="213"/>
      <c r="H343" s="51"/>
      <c r="I343" s="17"/>
      <c r="J343" s="17"/>
      <c r="K343" s="17"/>
      <c r="L343" s="52">
        <v>2575.25</v>
      </c>
      <c r="M343" s="53"/>
      <c r="N343" s="53"/>
      <c r="O343" s="54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41"/>
      <c r="BR343" s="34"/>
    </row>
    <row r="344" spans="1:70" s="3" customFormat="1" ht="18.75" x14ac:dyDescent="0.25">
      <c r="A344" s="47"/>
      <c r="B344" s="48"/>
      <c r="C344" s="48"/>
      <c r="D344" s="48"/>
      <c r="E344" s="49" t="s">
        <v>47</v>
      </c>
      <c r="F344" s="49"/>
      <c r="G344" s="213"/>
      <c r="H344" s="51"/>
      <c r="I344" s="17"/>
      <c r="J344" s="17"/>
      <c r="K344" s="17"/>
      <c r="L344" s="52">
        <v>13750.46</v>
      </c>
      <c r="M344" s="53"/>
      <c r="N344" s="53"/>
      <c r="O344" s="54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P344" s="33"/>
      <c r="BQ344" s="41"/>
      <c r="BR344" s="34"/>
    </row>
    <row r="345" spans="1:70" s="3" customFormat="1" ht="67.5" x14ac:dyDescent="0.25">
      <c r="A345" s="35" t="s">
        <v>629</v>
      </c>
      <c r="B345" s="36" t="s">
        <v>2798</v>
      </c>
      <c r="C345" s="316" t="s">
        <v>2804</v>
      </c>
      <c r="D345" s="316"/>
      <c r="E345" s="316"/>
      <c r="F345" s="35" t="s">
        <v>184</v>
      </c>
      <c r="G345" s="212">
        <v>47</v>
      </c>
      <c r="H345" s="39">
        <v>1427.76</v>
      </c>
      <c r="I345" s="39"/>
      <c r="J345" s="39">
        <v>1427.76</v>
      </c>
      <c r="K345" s="37" t="s">
        <v>42</v>
      </c>
      <c r="L345" s="39">
        <v>574416.4</v>
      </c>
      <c r="M345" s="39"/>
      <c r="N345" s="40"/>
      <c r="O345" s="39">
        <v>574416.4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5"/>
        <v>687653.92212006904</v>
      </c>
      <c r="W345" s="159">
        <v>1.2</v>
      </c>
      <c r="X345" s="158">
        <f t="shared" si="16"/>
        <v>825184.70654408284</v>
      </c>
      <c r="Y345" s="181">
        <f t="shared" si="17"/>
        <v>17557.121415831549</v>
      </c>
      <c r="Z345" s="1"/>
      <c r="BP345" s="33"/>
      <c r="BQ345" s="41" t="s">
        <v>2804</v>
      </c>
      <c r="BR345" s="34"/>
    </row>
    <row r="346" spans="1:70" s="3" customFormat="1" ht="67.5" x14ac:dyDescent="0.25">
      <c r="A346" s="35" t="s">
        <v>633</v>
      </c>
      <c r="B346" s="36" t="s">
        <v>1582</v>
      </c>
      <c r="C346" s="316" t="s">
        <v>2574</v>
      </c>
      <c r="D346" s="316"/>
      <c r="E346" s="316"/>
      <c r="F346" s="35" t="s">
        <v>184</v>
      </c>
      <c r="G346" s="212">
        <v>94</v>
      </c>
      <c r="H346" s="39">
        <v>70.91</v>
      </c>
      <c r="I346" s="39"/>
      <c r="J346" s="39">
        <v>70.91</v>
      </c>
      <c r="K346" s="37" t="s">
        <v>42</v>
      </c>
      <c r="L346" s="39">
        <v>57057.02</v>
      </c>
      <c r="M346" s="39"/>
      <c r="N346" s="40"/>
      <c r="O346" s="39">
        <v>57057.02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5"/>
        <v>68304.950185062989</v>
      </c>
      <c r="W346" s="159">
        <v>1.2</v>
      </c>
      <c r="X346" s="158">
        <f t="shared" si="16"/>
        <v>81965.940222075587</v>
      </c>
      <c r="Y346" s="181">
        <f t="shared" si="17"/>
        <v>871.97808746888927</v>
      </c>
      <c r="Z346" s="1"/>
      <c r="BP346" s="33"/>
      <c r="BQ346" s="41" t="s">
        <v>2574</v>
      </c>
      <c r="BR346" s="34"/>
    </row>
    <row r="347" spans="1:70" s="3" customFormat="1" ht="67.5" x14ac:dyDescent="0.25">
      <c r="A347" s="35" t="s">
        <v>636</v>
      </c>
      <c r="B347" s="36" t="s">
        <v>1582</v>
      </c>
      <c r="C347" s="316" t="s">
        <v>1652</v>
      </c>
      <c r="D347" s="316"/>
      <c r="E347" s="316"/>
      <c r="F347" s="35" t="s">
        <v>184</v>
      </c>
      <c r="G347" s="212">
        <v>94</v>
      </c>
      <c r="H347" s="39">
        <v>318.12</v>
      </c>
      <c r="I347" s="39"/>
      <c r="J347" s="39">
        <v>318.12</v>
      </c>
      <c r="K347" s="37" t="s">
        <v>42</v>
      </c>
      <c r="L347" s="39">
        <v>255972.08</v>
      </c>
      <c r="M347" s="39"/>
      <c r="N347" s="40"/>
      <c r="O347" s="39">
        <v>255972.08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5"/>
        <v>306433.11152890493</v>
      </c>
      <c r="W347" s="159">
        <v>1.2</v>
      </c>
      <c r="X347" s="158">
        <f t="shared" si="16"/>
        <v>367719.73383468593</v>
      </c>
      <c r="Y347" s="181">
        <f t="shared" si="17"/>
        <v>3911.9120620711269</v>
      </c>
      <c r="Z347" s="1"/>
      <c r="BP347" s="33"/>
      <c r="BQ347" s="41" t="s">
        <v>1652</v>
      </c>
      <c r="BR347" s="34"/>
    </row>
    <row r="348" spans="1:70" s="3" customFormat="1" ht="67.5" x14ac:dyDescent="0.25">
      <c r="A348" s="35" t="s">
        <v>641</v>
      </c>
      <c r="B348" s="36" t="s">
        <v>1567</v>
      </c>
      <c r="C348" s="316" t="s">
        <v>2805</v>
      </c>
      <c r="D348" s="316"/>
      <c r="E348" s="316"/>
      <c r="F348" s="35" t="s">
        <v>184</v>
      </c>
      <c r="G348" s="212">
        <v>188</v>
      </c>
      <c r="H348" s="39">
        <v>24.44</v>
      </c>
      <c r="I348" s="39"/>
      <c r="J348" s="39">
        <v>24.44</v>
      </c>
      <c r="K348" s="37" t="s">
        <v>42</v>
      </c>
      <c r="L348" s="39">
        <v>39330.800000000003</v>
      </c>
      <c r="M348" s="39"/>
      <c r="N348" s="40"/>
      <c r="O348" s="39">
        <v>39330.800000000003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5"/>
        <v>47084.273499363888</v>
      </c>
      <c r="W348" s="159">
        <v>1.2</v>
      </c>
      <c r="X348" s="158">
        <f t="shared" si="16"/>
        <v>56501.128199236664</v>
      </c>
      <c r="Y348" s="181">
        <f t="shared" si="17"/>
        <v>300.53791595338652</v>
      </c>
      <c r="Z348" s="1"/>
      <c r="BP348" s="33"/>
      <c r="BQ348" s="41" t="s">
        <v>2805</v>
      </c>
      <c r="BR348" s="34"/>
    </row>
    <row r="349" spans="1:70" s="3" customFormat="1" ht="67.5" x14ac:dyDescent="0.25">
      <c r="A349" s="35" t="s">
        <v>644</v>
      </c>
      <c r="B349" s="36" t="s">
        <v>1544</v>
      </c>
      <c r="C349" s="316" t="s">
        <v>1588</v>
      </c>
      <c r="D349" s="316"/>
      <c r="E349" s="316"/>
      <c r="F349" s="35" t="s">
        <v>184</v>
      </c>
      <c r="G349" s="212">
        <v>282</v>
      </c>
      <c r="H349" s="39">
        <v>85.17</v>
      </c>
      <c r="I349" s="39"/>
      <c r="J349" s="39">
        <v>85.17</v>
      </c>
      <c r="K349" s="37" t="s">
        <v>42</v>
      </c>
      <c r="L349" s="39">
        <v>205593.57</v>
      </c>
      <c r="M349" s="39"/>
      <c r="N349" s="40"/>
      <c r="O349" s="39">
        <v>205593.57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5"/>
        <v>246123.23877446214</v>
      </c>
      <c r="W349" s="159">
        <v>1.2</v>
      </c>
      <c r="X349" s="158">
        <f t="shared" si="16"/>
        <v>295347.88652935455</v>
      </c>
      <c r="Y349" s="181">
        <f t="shared" si="17"/>
        <v>1047.332930955158</v>
      </c>
      <c r="Z349" s="1"/>
      <c r="BP349" s="33"/>
      <c r="BQ349" s="41" t="s">
        <v>1588</v>
      </c>
      <c r="BR349" s="34"/>
    </row>
    <row r="350" spans="1:70" s="3" customFormat="1" ht="67.5" x14ac:dyDescent="0.25">
      <c r="A350" s="35" t="s">
        <v>647</v>
      </c>
      <c r="B350" s="36" t="s">
        <v>1546</v>
      </c>
      <c r="C350" s="316" t="s">
        <v>2806</v>
      </c>
      <c r="D350" s="316"/>
      <c r="E350" s="316"/>
      <c r="F350" s="35" t="s">
        <v>184</v>
      </c>
      <c r="G350" s="212">
        <v>188</v>
      </c>
      <c r="H350" s="39">
        <v>2.63</v>
      </c>
      <c r="I350" s="39"/>
      <c r="J350" s="39">
        <v>2.63</v>
      </c>
      <c r="K350" s="37" t="s">
        <v>42</v>
      </c>
      <c r="L350" s="39">
        <v>4232.41</v>
      </c>
      <c r="M350" s="39"/>
      <c r="N350" s="40"/>
      <c r="O350" s="39">
        <v>4232.41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5"/>
        <v>5066.7657408810064</v>
      </c>
      <c r="W350" s="159">
        <v>1.2</v>
      </c>
      <c r="X350" s="158">
        <f t="shared" si="16"/>
        <v>6080.1188890572075</v>
      </c>
      <c r="Y350" s="181">
        <f t="shared" si="17"/>
        <v>32.341057920517059</v>
      </c>
      <c r="Z350" s="1"/>
      <c r="BP350" s="33"/>
      <c r="BQ350" s="41" t="s">
        <v>2806</v>
      </c>
      <c r="BR350" s="34"/>
    </row>
    <row r="351" spans="1:70" s="3" customFormat="1" ht="67.5" x14ac:dyDescent="0.25">
      <c r="A351" s="35" t="s">
        <v>652</v>
      </c>
      <c r="B351" s="36" t="s">
        <v>1523</v>
      </c>
      <c r="C351" s="316" t="s">
        <v>1524</v>
      </c>
      <c r="D351" s="316"/>
      <c r="E351" s="316"/>
      <c r="F351" s="35" t="s">
        <v>238</v>
      </c>
      <c r="G351" s="216">
        <v>4.3</v>
      </c>
      <c r="H351" s="39" t="s">
        <v>1525</v>
      </c>
      <c r="I351" s="39" t="s">
        <v>1526</v>
      </c>
      <c r="J351" s="39">
        <v>603.04999999999995</v>
      </c>
      <c r="K351" s="37" t="s">
        <v>42</v>
      </c>
      <c r="L351" s="39">
        <v>87207.74</v>
      </c>
      <c r="M351" s="39">
        <v>55143.91</v>
      </c>
      <c r="N351" s="40" t="s">
        <v>2807</v>
      </c>
      <c r="O351" s="39">
        <v>22197.06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379" si="18">O351*P351*Q351*R351*S351*T351*U351</f>
        <v>26572.875301844619</v>
      </c>
      <c r="W351" s="159">
        <v>1.2</v>
      </c>
      <c r="X351" s="158">
        <f t="shared" ref="X351:X379" si="19">V351*W351</f>
        <v>31887.450362213542</v>
      </c>
      <c r="Y351" s="181">
        <f t="shared" ref="Y351:Y379" si="20">X351/G351</f>
        <v>7415.6861307473355</v>
      </c>
      <c r="Z351" s="1"/>
      <c r="BP351" s="33"/>
      <c r="BQ351" s="41" t="s">
        <v>1524</v>
      </c>
      <c r="BR351" s="34"/>
    </row>
    <row r="352" spans="1:70" s="3" customFormat="1" ht="18.75" x14ac:dyDescent="0.25">
      <c r="A352" s="42"/>
      <c r="B352" s="43"/>
      <c r="C352" s="44" t="s">
        <v>2808</v>
      </c>
      <c r="D352" s="45"/>
      <c r="E352" s="45"/>
      <c r="F352" s="45"/>
      <c r="G352" s="206"/>
      <c r="H352" s="45"/>
      <c r="I352" s="45"/>
      <c r="J352" s="45"/>
      <c r="K352" s="45"/>
      <c r="L352" s="45"/>
      <c r="M352" s="45"/>
      <c r="N352" s="45"/>
      <c r="O352" s="46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P352" s="33"/>
      <c r="BQ352" s="41"/>
      <c r="BR352" s="34"/>
    </row>
    <row r="353" spans="1:70" s="3" customFormat="1" ht="18.75" x14ac:dyDescent="0.25">
      <c r="A353" s="47"/>
      <c r="B353" s="48"/>
      <c r="C353" s="48"/>
      <c r="D353" s="48"/>
      <c r="E353" s="49" t="s">
        <v>2809</v>
      </c>
      <c r="F353" s="49"/>
      <c r="G353" s="213"/>
      <c r="H353" s="51"/>
      <c r="I353" s="17"/>
      <c r="J353" s="17"/>
      <c r="K353" s="17"/>
      <c r="L353" s="52">
        <v>53967.26</v>
      </c>
      <c r="M353" s="53"/>
      <c r="N353" s="53"/>
      <c r="O353" s="54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P353" s="33"/>
      <c r="BQ353" s="41"/>
      <c r="BR353" s="34"/>
    </row>
    <row r="354" spans="1:70" s="3" customFormat="1" ht="18.75" x14ac:dyDescent="0.25">
      <c r="A354" s="47"/>
      <c r="B354" s="48"/>
      <c r="C354" s="48"/>
      <c r="D354" s="48"/>
      <c r="E354" s="49" t="s">
        <v>2810</v>
      </c>
      <c r="F354" s="49"/>
      <c r="G354" s="213"/>
      <c r="H354" s="51"/>
      <c r="I354" s="17"/>
      <c r="J354" s="17"/>
      <c r="K354" s="17"/>
      <c r="L354" s="52">
        <v>28374.54</v>
      </c>
      <c r="M354" s="53"/>
      <c r="N354" s="53"/>
      <c r="O354" s="54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  <c r="BR354" s="34"/>
    </row>
    <row r="355" spans="1:70" s="3" customFormat="1" ht="18.75" x14ac:dyDescent="0.25">
      <c r="A355" s="47"/>
      <c r="B355" s="48"/>
      <c r="C355" s="48"/>
      <c r="D355" s="48"/>
      <c r="E355" s="49" t="s">
        <v>47</v>
      </c>
      <c r="F355" s="49"/>
      <c r="G355" s="213"/>
      <c r="H355" s="51"/>
      <c r="I355" s="17"/>
      <c r="J355" s="17"/>
      <c r="K355" s="17"/>
      <c r="L355" s="52">
        <v>169549.54</v>
      </c>
      <c r="M355" s="53"/>
      <c r="N355" s="53"/>
      <c r="O355" s="54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  <c r="BR355" s="34"/>
    </row>
    <row r="356" spans="1:70" s="3" customFormat="1" ht="67.5" x14ac:dyDescent="0.25">
      <c r="A356" s="35" t="s">
        <v>660</v>
      </c>
      <c r="B356" s="36" t="s">
        <v>2045</v>
      </c>
      <c r="C356" s="316" t="s">
        <v>2585</v>
      </c>
      <c r="D356" s="316"/>
      <c r="E356" s="316"/>
      <c r="F356" s="35" t="s">
        <v>265</v>
      </c>
      <c r="G356" s="216">
        <v>442.9</v>
      </c>
      <c r="H356" s="39">
        <v>253.71</v>
      </c>
      <c r="I356" s="39"/>
      <c r="J356" s="39">
        <v>253.71</v>
      </c>
      <c r="K356" s="37" t="s">
        <v>42</v>
      </c>
      <c r="L356" s="39">
        <v>961871.44</v>
      </c>
      <c r="M356" s="39"/>
      <c r="N356" s="40"/>
      <c r="O356" s="39">
        <v>961871.44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18"/>
        <v>1151489.8744034441</v>
      </c>
      <c r="W356" s="159">
        <v>1.2</v>
      </c>
      <c r="X356" s="158">
        <f t="shared" si="19"/>
        <v>1381787.8492841329</v>
      </c>
      <c r="Y356" s="181">
        <f t="shared" si="20"/>
        <v>3119.8641889458863</v>
      </c>
      <c r="Z356" s="1"/>
      <c r="BP356" s="33"/>
      <c r="BQ356" s="41" t="s">
        <v>2585</v>
      </c>
      <c r="BR356" s="34"/>
    </row>
    <row r="357" spans="1:70" s="3" customFormat="1" ht="18.75" x14ac:dyDescent="0.25">
      <c r="A357" s="42"/>
      <c r="B357" s="43"/>
      <c r="C357" s="44" t="s">
        <v>2811</v>
      </c>
      <c r="D357" s="45"/>
      <c r="E357" s="45"/>
      <c r="F357" s="45"/>
      <c r="G357" s="206"/>
      <c r="H357" s="45"/>
      <c r="I357" s="45"/>
      <c r="J357" s="45"/>
      <c r="K357" s="45"/>
      <c r="L357" s="45"/>
      <c r="M357" s="45"/>
      <c r="N357" s="45"/>
      <c r="O357" s="46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  <c r="BR357" s="34"/>
    </row>
    <row r="358" spans="1:70" s="3" customFormat="1" ht="67.5" x14ac:dyDescent="0.25">
      <c r="A358" s="35" t="s">
        <v>662</v>
      </c>
      <c r="B358" s="36" t="s">
        <v>1537</v>
      </c>
      <c r="C358" s="316" t="s">
        <v>2542</v>
      </c>
      <c r="D358" s="316"/>
      <c r="E358" s="316"/>
      <c r="F358" s="35" t="s">
        <v>437</v>
      </c>
      <c r="G358" s="212">
        <v>860</v>
      </c>
      <c r="H358" s="39">
        <v>2.96</v>
      </c>
      <c r="I358" s="39"/>
      <c r="J358" s="39">
        <v>2.96</v>
      </c>
      <c r="K358" s="37" t="s">
        <v>42</v>
      </c>
      <c r="L358" s="39">
        <v>21790.34</v>
      </c>
      <c r="M358" s="39"/>
      <c r="N358" s="40"/>
      <c r="O358" s="39">
        <v>21790.34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8"/>
        <v>26085.976593512692</v>
      </c>
      <c r="W358" s="159">
        <v>1.2</v>
      </c>
      <c r="X358" s="158">
        <f t="shared" si="19"/>
        <v>31303.171912215228</v>
      </c>
      <c r="Y358" s="181">
        <f t="shared" si="20"/>
        <v>36.399037107227009</v>
      </c>
      <c r="Z358" s="1"/>
      <c r="BP358" s="33"/>
      <c r="BQ358" s="41" t="s">
        <v>2542</v>
      </c>
      <c r="BR358" s="34"/>
    </row>
    <row r="359" spans="1:70" s="3" customFormat="1" ht="67.5" x14ac:dyDescent="0.25">
      <c r="A359" s="35" t="s">
        <v>669</v>
      </c>
      <c r="B359" s="36" t="s">
        <v>2587</v>
      </c>
      <c r="C359" s="316" t="s">
        <v>2588</v>
      </c>
      <c r="D359" s="316"/>
      <c r="E359" s="316"/>
      <c r="F359" s="35" t="s">
        <v>238</v>
      </c>
      <c r="G359" s="215">
        <v>0.15</v>
      </c>
      <c r="H359" s="39" t="s">
        <v>2589</v>
      </c>
      <c r="I359" s="39" t="s">
        <v>2590</v>
      </c>
      <c r="J359" s="39">
        <v>603.36</v>
      </c>
      <c r="K359" s="37" t="s">
        <v>42</v>
      </c>
      <c r="L359" s="39">
        <v>3146.44</v>
      </c>
      <c r="M359" s="39">
        <v>1984.6</v>
      </c>
      <c r="N359" s="40" t="s">
        <v>2812</v>
      </c>
      <c r="O359" s="39">
        <v>774.71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8"/>
        <v>927.43238181507115</v>
      </c>
      <c r="W359" s="159">
        <v>1.2</v>
      </c>
      <c r="X359" s="158">
        <f t="shared" si="19"/>
        <v>1112.9188581780854</v>
      </c>
      <c r="Y359" s="181">
        <f t="shared" si="20"/>
        <v>7419.4590545205701</v>
      </c>
      <c r="Z359" s="1"/>
      <c r="BP359" s="33"/>
      <c r="BQ359" s="41" t="s">
        <v>2588</v>
      </c>
      <c r="BR359" s="34"/>
    </row>
    <row r="360" spans="1:70" s="3" customFormat="1" ht="18.75" x14ac:dyDescent="0.25">
      <c r="A360" s="42"/>
      <c r="B360" s="43"/>
      <c r="C360" s="44" t="s">
        <v>86</v>
      </c>
      <c r="D360" s="45"/>
      <c r="E360" s="45"/>
      <c r="F360" s="45"/>
      <c r="G360" s="206"/>
      <c r="H360" s="45"/>
      <c r="I360" s="45"/>
      <c r="J360" s="45"/>
      <c r="K360" s="45"/>
      <c r="L360" s="45"/>
      <c r="M360" s="45"/>
      <c r="N360" s="45"/>
      <c r="O360" s="46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BP360" s="33"/>
      <c r="BQ360" s="41"/>
      <c r="BR360" s="34"/>
    </row>
    <row r="361" spans="1:70" s="3" customFormat="1" ht="18.75" x14ac:dyDescent="0.25">
      <c r="A361" s="47"/>
      <c r="B361" s="48"/>
      <c r="C361" s="48"/>
      <c r="D361" s="48"/>
      <c r="E361" s="49" t="s">
        <v>2813</v>
      </c>
      <c r="F361" s="49"/>
      <c r="G361" s="213"/>
      <c r="H361" s="51"/>
      <c r="I361" s="17"/>
      <c r="J361" s="17"/>
      <c r="K361" s="17"/>
      <c r="L361" s="52">
        <v>1949.12</v>
      </c>
      <c r="M361" s="53"/>
      <c r="N361" s="53"/>
      <c r="O361" s="54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41"/>
      <c r="BR361" s="34"/>
    </row>
    <row r="362" spans="1:70" s="3" customFormat="1" ht="18.75" x14ac:dyDescent="0.25">
      <c r="A362" s="47"/>
      <c r="B362" s="48"/>
      <c r="C362" s="48"/>
      <c r="D362" s="48"/>
      <c r="E362" s="49" t="s">
        <v>2814</v>
      </c>
      <c r="F362" s="49"/>
      <c r="G362" s="213"/>
      <c r="H362" s="51"/>
      <c r="I362" s="17"/>
      <c r="J362" s="17"/>
      <c r="K362" s="17"/>
      <c r="L362" s="52">
        <v>1024.79</v>
      </c>
      <c r="M362" s="53"/>
      <c r="N362" s="53"/>
      <c r="O362" s="54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P362" s="33"/>
      <c r="BQ362" s="41"/>
      <c r="BR362" s="34"/>
    </row>
    <row r="363" spans="1:70" s="3" customFormat="1" ht="18.75" x14ac:dyDescent="0.25">
      <c r="A363" s="47"/>
      <c r="B363" s="48"/>
      <c r="C363" s="48"/>
      <c r="D363" s="48"/>
      <c r="E363" s="49" t="s">
        <v>47</v>
      </c>
      <c r="F363" s="49"/>
      <c r="G363" s="213"/>
      <c r="H363" s="51"/>
      <c r="I363" s="17"/>
      <c r="J363" s="17"/>
      <c r="K363" s="17"/>
      <c r="L363" s="52">
        <v>6120.35</v>
      </c>
      <c r="M363" s="53"/>
      <c r="N363" s="53"/>
      <c r="O363" s="54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41"/>
      <c r="BR363" s="34"/>
    </row>
    <row r="364" spans="1:70" s="3" customFormat="1" ht="67.5" x14ac:dyDescent="0.25">
      <c r="A364" s="35" t="s">
        <v>671</v>
      </c>
      <c r="B364" s="36" t="s">
        <v>2045</v>
      </c>
      <c r="C364" s="316" t="s">
        <v>2815</v>
      </c>
      <c r="D364" s="316"/>
      <c r="E364" s="316"/>
      <c r="F364" s="35" t="s">
        <v>265</v>
      </c>
      <c r="G364" s="215">
        <v>15.45</v>
      </c>
      <c r="H364" s="39">
        <v>665.2</v>
      </c>
      <c r="I364" s="39"/>
      <c r="J364" s="39">
        <v>665.2</v>
      </c>
      <c r="K364" s="37" t="s">
        <v>42</v>
      </c>
      <c r="L364" s="39">
        <v>87974.03</v>
      </c>
      <c r="M364" s="39"/>
      <c r="N364" s="40"/>
      <c r="O364" s="39">
        <v>87974.03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8"/>
        <v>105316.78199683821</v>
      </c>
      <c r="W364" s="159">
        <v>1.2</v>
      </c>
      <c r="X364" s="158">
        <f t="shared" si="19"/>
        <v>126380.13839620585</v>
      </c>
      <c r="Y364" s="181">
        <f t="shared" si="20"/>
        <v>8179.9442327641327</v>
      </c>
      <c r="Z364" s="1"/>
      <c r="BP364" s="33"/>
      <c r="BQ364" s="41" t="s">
        <v>2815</v>
      </c>
      <c r="BR364" s="34"/>
    </row>
    <row r="365" spans="1:70" s="3" customFormat="1" ht="18.75" x14ac:dyDescent="0.25">
      <c r="A365" s="42"/>
      <c r="B365" s="43"/>
      <c r="C365" s="44" t="s">
        <v>2697</v>
      </c>
      <c r="D365" s="45"/>
      <c r="E365" s="45"/>
      <c r="F365" s="45"/>
      <c r="G365" s="206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  <c r="BR365" s="34"/>
    </row>
    <row r="366" spans="1:70" s="3" customFormat="1" ht="67.5" x14ac:dyDescent="0.25">
      <c r="A366" s="35" t="s">
        <v>674</v>
      </c>
      <c r="B366" s="36" t="s">
        <v>1539</v>
      </c>
      <c r="C366" s="316" t="s">
        <v>1540</v>
      </c>
      <c r="D366" s="316"/>
      <c r="E366" s="316"/>
      <c r="F366" s="35" t="s">
        <v>1541</v>
      </c>
      <c r="G366" s="212">
        <v>15</v>
      </c>
      <c r="H366" s="39">
        <v>1.57</v>
      </c>
      <c r="I366" s="39"/>
      <c r="J366" s="39">
        <v>1.57</v>
      </c>
      <c r="K366" s="37" t="s">
        <v>42</v>
      </c>
      <c r="L366" s="39">
        <v>201.59</v>
      </c>
      <c r="M366" s="39"/>
      <c r="N366" s="40"/>
      <c r="O366" s="39">
        <v>201.59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18"/>
        <v>241.33042538511208</v>
      </c>
      <c r="W366" s="159">
        <v>1.2</v>
      </c>
      <c r="X366" s="158">
        <f t="shared" si="19"/>
        <v>289.59651046213446</v>
      </c>
      <c r="Y366" s="181">
        <f t="shared" si="20"/>
        <v>19.306434030808965</v>
      </c>
      <c r="Z366" s="1"/>
      <c r="BP366" s="33"/>
      <c r="BQ366" s="41" t="s">
        <v>1540</v>
      </c>
      <c r="BR366" s="34"/>
    </row>
    <row r="367" spans="1:70" s="3" customFormat="1" ht="67.5" x14ac:dyDescent="0.25">
      <c r="A367" s="35" t="s">
        <v>683</v>
      </c>
      <c r="B367" s="36" t="s">
        <v>1507</v>
      </c>
      <c r="C367" s="316" t="s">
        <v>1550</v>
      </c>
      <c r="D367" s="316"/>
      <c r="E367" s="316"/>
      <c r="F367" s="35" t="s">
        <v>437</v>
      </c>
      <c r="G367" s="212">
        <v>1720</v>
      </c>
      <c r="H367" s="39">
        <v>1.67</v>
      </c>
      <c r="I367" s="39"/>
      <c r="J367" s="39">
        <v>1.67</v>
      </c>
      <c r="K367" s="37" t="s">
        <v>42</v>
      </c>
      <c r="L367" s="39">
        <v>24587.74</v>
      </c>
      <c r="M367" s="39"/>
      <c r="N367" s="40"/>
      <c r="O367" s="39">
        <v>24587.74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18"/>
        <v>29434.841775179997</v>
      </c>
      <c r="W367" s="159">
        <v>1.2</v>
      </c>
      <c r="X367" s="158">
        <f t="shared" si="19"/>
        <v>35321.810130215992</v>
      </c>
      <c r="Y367" s="181">
        <f t="shared" si="20"/>
        <v>20.535936122218601</v>
      </c>
      <c r="Z367" s="1"/>
      <c r="BP367" s="33"/>
      <c r="BQ367" s="41" t="s">
        <v>1550</v>
      </c>
      <c r="BR367" s="34"/>
    </row>
    <row r="368" spans="1:70" s="3" customFormat="1" ht="67.5" x14ac:dyDescent="0.25">
      <c r="A368" s="35" t="s">
        <v>685</v>
      </c>
      <c r="B368" s="36" t="s">
        <v>870</v>
      </c>
      <c r="C368" s="316" t="s">
        <v>871</v>
      </c>
      <c r="D368" s="316"/>
      <c r="E368" s="316"/>
      <c r="F368" s="35" t="s">
        <v>238</v>
      </c>
      <c r="G368" s="216">
        <v>0.3</v>
      </c>
      <c r="H368" s="39" t="s">
        <v>872</v>
      </c>
      <c r="I368" s="39" t="s">
        <v>873</v>
      </c>
      <c r="J368" s="39">
        <v>348.62</v>
      </c>
      <c r="K368" s="37" t="s">
        <v>42</v>
      </c>
      <c r="L368" s="39">
        <v>5145.32</v>
      </c>
      <c r="M368" s="39">
        <v>3669.87</v>
      </c>
      <c r="N368" s="40" t="s">
        <v>2816</v>
      </c>
      <c r="O368" s="39">
        <v>895.26</v>
      </c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>
        <f t="shared" si="18"/>
        <v>1071.7469945447465</v>
      </c>
      <c r="W368" s="159">
        <v>1.2</v>
      </c>
      <c r="X368" s="158">
        <f t="shared" si="19"/>
        <v>1286.0963934536958</v>
      </c>
      <c r="Y368" s="181">
        <f t="shared" si="20"/>
        <v>4286.9879781789859</v>
      </c>
      <c r="Z368" s="1"/>
      <c r="BP368" s="33"/>
      <c r="BQ368" s="41" t="s">
        <v>871</v>
      </c>
      <c r="BR368" s="34"/>
    </row>
    <row r="369" spans="1:72" s="3" customFormat="1" ht="18.75" x14ac:dyDescent="0.25">
      <c r="A369" s="42"/>
      <c r="B369" s="43"/>
      <c r="C369" s="44" t="s">
        <v>1092</v>
      </c>
      <c r="D369" s="45"/>
      <c r="E369" s="45"/>
      <c r="F369" s="45"/>
      <c r="G369" s="206"/>
      <c r="H369" s="45"/>
      <c r="I369" s="45"/>
      <c r="J369" s="45"/>
      <c r="K369" s="45"/>
      <c r="L369" s="45"/>
      <c r="M369" s="45"/>
      <c r="N369" s="45"/>
      <c r="O369" s="46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BP369" s="33"/>
      <c r="BQ369" s="41"/>
      <c r="BR369" s="34"/>
    </row>
    <row r="370" spans="1:72" s="3" customFormat="1" ht="18.75" x14ac:dyDescent="0.25">
      <c r="A370" s="47"/>
      <c r="B370" s="48"/>
      <c r="C370" s="48"/>
      <c r="D370" s="48"/>
      <c r="E370" s="49" t="s">
        <v>2817</v>
      </c>
      <c r="F370" s="49"/>
      <c r="G370" s="213"/>
      <c r="H370" s="51"/>
      <c r="I370" s="17"/>
      <c r="J370" s="17"/>
      <c r="K370" s="17"/>
      <c r="L370" s="52">
        <v>3630.04</v>
      </c>
      <c r="M370" s="53"/>
      <c r="N370" s="53"/>
      <c r="O370" s="54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  <c r="BR370" s="34"/>
    </row>
    <row r="371" spans="1:72" s="3" customFormat="1" ht="18.75" x14ac:dyDescent="0.25">
      <c r="A371" s="47"/>
      <c r="B371" s="48"/>
      <c r="C371" s="48"/>
      <c r="D371" s="48"/>
      <c r="E371" s="49" t="s">
        <v>2818</v>
      </c>
      <c r="F371" s="49"/>
      <c r="G371" s="213"/>
      <c r="H371" s="51"/>
      <c r="I371" s="17"/>
      <c r="J371" s="17"/>
      <c r="K371" s="17"/>
      <c r="L371" s="52">
        <v>1908.58</v>
      </c>
      <c r="M371" s="53"/>
      <c r="N371" s="53"/>
      <c r="O371" s="54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BP371" s="33"/>
      <c r="BQ371" s="41"/>
      <c r="BR371" s="34"/>
    </row>
    <row r="372" spans="1:72" s="3" customFormat="1" ht="18.75" x14ac:dyDescent="0.25">
      <c r="A372" s="47"/>
      <c r="B372" s="48"/>
      <c r="C372" s="48"/>
      <c r="D372" s="48"/>
      <c r="E372" s="49" t="s">
        <v>47</v>
      </c>
      <c r="F372" s="49"/>
      <c r="G372" s="213"/>
      <c r="H372" s="51"/>
      <c r="I372" s="17"/>
      <c r="J372" s="17"/>
      <c r="K372" s="17"/>
      <c r="L372" s="52">
        <v>10683.94</v>
      </c>
      <c r="M372" s="53"/>
      <c r="N372" s="53"/>
      <c r="O372" s="54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P372" s="33"/>
      <c r="BQ372" s="41"/>
      <c r="BR372" s="34"/>
    </row>
    <row r="373" spans="1:72" s="3" customFormat="1" ht="67.5" x14ac:dyDescent="0.25">
      <c r="A373" s="35" t="s">
        <v>688</v>
      </c>
      <c r="B373" s="36" t="s">
        <v>1521</v>
      </c>
      <c r="C373" s="316" t="s">
        <v>2546</v>
      </c>
      <c r="D373" s="316"/>
      <c r="E373" s="316"/>
      <c r="F373" s="222" t="s">
        <v>200</v>
      </c>
      <c r="G373" s="215">
        <v>83.43</v>
      </c>
      <c r="H373" s="39">
        <v>154.08000000000001</v>
      </c>
      <c r="I373" s="39"/>
      <c r="J373" s="39">
        <v>154.08000000000001</v>
      </c>
      <c r="K373" s="37" t="s">
        <v>42</v>
      </c>
      <c r="L373" s="39">
        <v>110037.9</v>
      </c>
      <c r="M373" s="39"/>
      <c r="N373" s="40"/>
      <c r="O373" s="39">
        <v>110037.9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8"/>
        <v>131730.21090076107</v>
      </c>
      <c r="W373" s="159">
        <v>1.2</v>
      </c>
      <c r="X373" s="158">
        <f t="shared" si="19"/>
        <v>158076.25308091327</v>
      </c>
      <c r="Y373" s="181">
        <f t="shared" si="20"/>
        <v>1894.7171650594901</v>
      </c>
      <c r="Z373" s="1"/>
      <c r="BP373" s="33"/>
      <c r="BQ373" s="41" t="s">
        <v>2546</v>
      </c>
      <c r="BR373" s="34"/>
    </row>
    <row r="374" spans="1:72" s="3" customFormat="1" ht="18.75" x14ac:dyDescent="0.25">
      <c r="A374" s="42"/>
      <c r="B374" s="43"/>
      <c r="C374" s="44" t="s">
        <v>2819</v>
      </c>
      <c r="D374" s="45"/>
      <c r="E374" s="45"/>
      <c r="F374" s="45"/>
      <c r="G374" s="206"/>
      <c r="H374" s="45"/>
      <c r="I374" s="45"/>
      <c r="J374" s="45"/>
      <c r="K374" s="45"/>
      <c r="L374" s="45"/>
      <c r="M374" s="45"/>
      <c r="N374" s="45"/>
      <c r="O374" s="46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BP374" s="33"/>
      <c r="BQ374" s="41"/>
      <c r="BR374" s="34"/>
    </row>
    <row r="375" spans="1:72" s="3" customFormat="1" ht="67.5" x14ac:dyDescent="0.25">
      <c r="A375" s="35" t="s">
        <v>690</v>
      </c>
      <c r="B375" s="36" t="s">
        <v>1509</v>
      </c>
      <c r="C375" s="316" t="s">
        <v>2600</v>
      </c>
      <c r="D375" s="316"/>
      <c r="E375" s="316"/>
      <c r="F375" s="35" t="s">
        <v>437</v>
      </c>
      <c r="G375" s="212">
        <v>30</v>
      </c>
      <c r="H375" s="39">
        <v>27.8</v>
      </c>
      <c r="I375" s="39"/>
      <c r="J375" s="39">
        <v>27.8</v>
      </c>
      <c r="K375" s="37" t="s">
        <v>42</v>
      </c>
      <c r="L375" s="39">
        <v>7139.04</v>
      </c>
      <c r="M375" s="39"/>
      <c r="N375" s="40"/>
      <c r="O375" s="39">
        <v>7139.04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8"/>
        <v>8546.3939681597822</v>
      </c>
      <c r="W375" s="159">
        <v>1.2</v>
      </c>
      <c r="X375" s="158">
        <f t="shared" si="19"/>
        <v>10255.672761791739</v>
      </c>
      <c r="Y375" s="181">
        <f t="shared" si="20"/>
        <v>341.85575872639129</v>
      </c>
      <c r="Z375" s="1"/>
      <c r="BP375" s="33"/>
      <c r="BQ375" s="41" t="s">
        <v>2600</v>
      </c>
      <c r="BR375" s="34"/>
    </row>
    <row r="376" spans="1:72" s="3" customFormat="1" ht="67.5" x14ac:dyDescent="0.25">
      <c r="A376" s="35" t="s">
        <v>695</v>
      </c>
      <c r="B376" s="36" t="s">
        <v>2820</v>
      </c>
      <c r="C376" s="316" t="s">
        <v>2602</v>
      </c>
      <c r="D376" s="316"/>
      <c r="E376" s="316"/>
      <c r="F376" s="35" t="s">
        <v>184</v>
      </c>
      <c r="G376" s="212">
        <v>30</v>
      </c>
      <c r="H376" s="39">
        <v>29.55</v>
      </c>
      <c r="I376" s="39"/>
      <c r="J376" s="39">
        <v>29.55</v>
      </c>
      <c r="K376" s="37" t="s">
        <v>42</v>
      </c>
      <c r="L376" s="39">
        <v>7588.44</v>
      </c>
      <c r="M376" s="39"/>
      <c r="N376" s="40"/>
      <c r="O376" s="39">
        <v>7588.44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8"/>
        <v>9084.3863942130083</v>
      </c>
      <c r="W376" s="159">
        <v>1.2</v>
      </c>
      <c r="X376" s="158">
        <f t="shared" si="19"/>
        <v>10901.26367305561</v>
      </c>
      <c r="Y376" s="181">
        <f t="shared" si="20"/>
        <v>363.37545576852034</v>
      </c>
      <c r="Z376" s="1"/>
      <c r="BP376" s="33"/>
      <c r="BQ376" s="41" t="s">
        <v>2602</v>
      </c>
      <c r="BR376" s="34"/>
    </row>
    <row r="377" spans="1:72" s="3" customFormat="1" ht="67.5" x14ac:dyDescent="0.25">
      <c r="A377" s="35" t="s">
        <v>698</v>
      </c>
      <c r="B377" s="36" t="s">
        <v>2820</v>
      </c>
      <c r="C377" s="316" t="s">
        <v>2821</v>
      </c>
      <c r="D377" s="316"/>
      <c r="E377" s="316"/>
      <c r="F377" s="35" t="s">
        <v>184</v>
      </c>
      <c r="G377" s="212">
        <v>60</v>
      </c>
      <c r="H377" s="39">
        <v>7.45</v>
      </c>
      <c r="I377" s="39"/>
      <c r="J377" s="39">
        <v>7.45</v>
      </c>
      <c r="K377" s="37" t="s">
        <v>42</v>
      </c>
      <c r="L377" s="39">
        <v>3826.32</v>
      </c>
      <c r="M377" s="39"/>
      <c r="N377" s="40"/>
      <c r="O377" s="39">
        <v>3826.32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8"/>
        <v>4580.6212275388762</v>
      </c>
      <c r="W377" s="159">
        <v>1.2</v>
      </c>
      <c r="X377" s="158">
        <f t="shared" si="19"/>
        <v>5496.7454730466516</v>
      </c>
      <c r="Y377" s="181">
        <f t="shared" si="20"/>
        <v>91.612424550777533</v>
      </c>
      <c r="Z377" s="1"/>
      <c r="BP377" s="33"/>
      <c r="BQ377" s="41" t="s">
        <v>2821</v>
      </c>
      <c r="BR377" s="34"/>
    </row>
    <row r="378" spans="1:72" s="3" customFormat="1" ht="67.5" x14ac:dyDescent="0.25">
      <c r="A378" s="35" t="s">
        <v>700</v>
      </c>
      <c r="B378" s="36" t="s">
        <v>2820</v>
      </c>
      <c r="C378" s="316" t="s">
        <v>2822</v>
      </c>
      <c r="D378" s="316"/>
      <c r="E378" s="316"/>
      <c r="F378" s="35" t="s">
        <v>184</v>
      </c>
      <c r="G378" s="212">
        <v>60</v>
      </c>
      <c r="H378" s="39">
        <v>4.37</v>
      </c>
      <c r="I378" s="39"/>
      <c r="J378" s="39">
        <v>4.37</v>
      </c>
      <c r="K378" s="37" t="s">
        <v>42</v>
      </c>
      <c r="L378" s="39">
        <v>2244.4299999999998</v>
      </c>
      <c r="M378" s="39"/>
      <c r="N378" s="40"/>
      <c r="O378" s="39">
        <v>2244.4299999999998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8"/>
        <v>2686.8854935617196</v>
      </c>
      <c r="W378" s="159">
        <v>1.2</v>
      </c>
      <c r="X378" s="158">
        <f t="shared" si="19"/>
        <v>3224.2625922740635</v>
      </c>
      <c r="Y378" s="181">
        <f t="shared" si="20"/>
        <v>53.737709871234394</v>
      </c>
      <c r="Z378" s="1"/>
      <c r="BP378" s="33"/>
      <c r="BQ378" s="41" t="s">
        <v>2822</v>
      </c>
      <c r="BR378" s="34"/>
    </row>
    <row r="379" spans="1:72" s="3" customFormat="1" ht="68.25" thickBot="1" x14ac:dyDescent="0.3">
      <c r="A379" s="35" t="s">
        <v>702</v>
      </c>
      <c r="B379" s="36" t="s">
        <v>1544</v>
      </c>
      <c r="C379" s="316" t="s">
        <v>1650</v>
      </c>
      <c r="D379" s="316"/>
      <c r="E379" s="316"/>
      <c r="F379" s="35" t="s">
        <v>184</v>
      </c>
      <c r="G379" s="212">
        <v>90</v>
      </c>
      <c r="H379" s="39">
        <v>1.17</v>
      </c>
      <c r="I379" s="39"/>
      <c r="J379" s="39">
        <v>1.17</v>
      </c>
      <c r="K379" s="37" t="s">
        <v>42</v>
      </c>
      <c r="L379" s="39">
        <v>901.37</v>
      </c>
      <c r="M379" s="39"/>
      <c r="N379" s="40"/>
      <c r="O379" s="39">
        <v>901.37</v>
      </c>
      <c r="P379" s="220">
        <v>1.052</v>
      </c>
      <c r="Q379" s="194">
        <v>1.0209999999999999</v>
      </c>
      <c r="R379" s="194">
        <v>1.0349999999999999</v>
      </c>
      <c r="S379" s="194">
        <v>1.0249999999999999</v>
      </c>
      <c r="T379" s="194">
        <v>1.02</v>
      </c>
      <c r="U379" s="194">
        <v>1.03</v>
      </c>
      <c r="V379" s="195">
        <f t="shared" si="18"/>
        <v>1079.0614888108462</v>
      </c>
      <c r="W379" s="196">
        <v>1.2</v>
      </c>
      <c r="X379" s="197">
        <f t="shared" si="19"/>
        <v>1294.8737865730154</v>
      </c>
      <c r="Y379" s="198">
        <f t="shared" si="20"/>
        <v>14.387486517477949</v>
      </c>
      <c r="Z379" s="1"/>
      <c r="BP379" s="33"/>
      <c r="BQ379" s="41" t="s">
        <v>1650</v>
      </c>
      <c r="BR379" s="34"/>
    </row>
    <row r="380" spans="1:72" s="3" customFormat="1" ht="23.25" thickTop="1" x14ac:dyDescent="0.25">
      <c r="A380" s="317" t="s">
        <v>938</v>
      </c>
      <c r="B380" s="318"/>
      <c r="C380" s="318"/>
      <c r="D380" s="318"/>
      <c r="E380" s="318"/>
      <c r="F380" s="318"/>
      <c r="G380" s="318"/>
      <c r="H380" s="318"/>
      <c r="I380" s="318"/>
      <c r="J380" s="318"/>
      <c r="K380" s="319"/>
      <c r="L380" s="39">
        <v>16524733.66</v>
      </c>
      <c r="M380" s="39">
        <v>504102.42</v>
      </c>
      <c r="N380" s="39" t="s">
        <v>2823</v>
      </c>
      <c r="O380" s="39">
        <v>10249904.960000001</v>
      </c>
      <c r="P380" s="154"/>
      <c r="Q380" s="154"/>
      <c r="R380" s="154"/>
      <c r="S380" s="154"/>
      <c r="T380" s="154"/>
      <c r="U380" s="154"/>
      <c r="V380" s="172">
        <f>SUM(V30:V379)</f>
        <v>18152140.12816051</v>
      </c>
      <c r="W380" s="159"/>
      <c r="X380" s="158">
        <f>SUM(X30:X379)</f>
        <v>21782568.153792605</v>
      </c>
      <c r="Y380" s="181"/>
      <c r="Z380" s="1"/>
      <c r="BS380" s="41" t="s">
        <v>938</v>
      </c>
    </row>
    <row r="381" spans="1:72" s="3" customFormat="1" ht="18.75" x14ac:dyDescent="0.25">
      <c r="A381" s="317" t="s">
        <v>940</v>
      </c>
      <c r="B381" s="318"/>
      <c r="C381" s="318"/>
      <c r="D381" s="318"/>
      <c r="E381" s="318"/>
      <c r="F381" s="318"/>
      <c r="G381" s="318"/>
      <c r="H381" s="318"/>
      <c r="I381" s="318"/>
      <c r="J381" s="318"/>
      <c r="K381" s="319"/>
      <c r="L381" s="39">
        <v>493099.14</v>
      </c>
      <c r="M381" s="39"/>
      <c r="N381" s="39"/>
      <c r="O381" s="39"/>
      <c r="P381" s="154"/>
      <c r="Q381" s="154"/>
      <c r="R381" s="154"/>
      <c r="S381" s="154"/>
      <c r="T381" s="154"/>
      <c r="U381" s="154"/>
      <c r="V381" s="172">
        <f>L443+L444</f>
        <v>18152140.128160506</v>
      </c>
      <c r="W381" s="159"/>
      <c r="X381" s="158">
        <f>V381*1.2</f>
        <v>21782568.153792609</v>
      </c>
      <c r="Y381" s="181"/>
      <c r="Z381" s="1"/>
      <c r="BS381" s="41" t="s">
        <v>940</v>
      </c>
    </row>
    <row r="382" spans="1:72" s="3" customFormat="1" ht="18.75" x14ac:dyDescent="0.25">
      <c r="A382" s="320" t="s">
        <v>941</v>
      </c>
      <c r="B382" s="321"/>
      <c r="C382" s="321"/>
      <c r="D382" s="321"/>
      <c r="E382" s="321"/>
      <c r="F382" s="321"/>
      <c r="G382" s="321"/>
      <c r="H382" s="321"/>
      <c r="I382" s="321"/>
      <c r="J382" s="321"/>
      <c r="K382" s="322"/>
      <c r="L382" s="61"/>
      <c r="M382" s="61"/>
      <c r="N382" s="61"/>
      <c r="O382" s="61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S382" s="41"/>
      <c r="BT382" s="2" t="s">
        <v>941</v>
      </c>
    </row>
    <row r="383" spans="1:72" s="3" customFormat="1" ht="18.75" x14ac:dyDescent="0.25">
      <c r="A383" s="320" t="s">
        <v>2824</v>
      </c>
      <c r="B383" s="321"/>
      <c r="C383" s="321"/>
      <c r="D383" s="321"/>
      <c r="E383" s="321"/>
      <c r="F383" s="321"/>
      <c r="G383" s="321"/>
      <c r="H383" s="321"/>
      <c r="I383" s="321"/>
      <c r="J383" s="321"/>
      <c r="K383" s="322"/>
      <c r="L383" s="61">
        <v>27608.080000000002</v>
      </c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S383" s="41"/>
      <c r="BT383" s="2" t="s">
        <v>2824</v>
      </c>
    </row>
    <row r="384" spans="1:72" s="3" customFormat="1" ht="18.75" x14ac:dyDescent="0.25">
      <c r="A384" s="320" t="s">
        <v>2825</v>
      </c>
      <c r="B384" s="321"/>
      <c r="C384" s="321"/>
      <c r="D384" s="321"/>
      <c r="E384" s="321"/>
      <c r="F384" s="321"/>
      <c r="G384" s="321"/>
      <c r="H384" s="321"/>
      <c r="I384" s="321"/>
      <c r="J384" s="321"/>
      <c r="K384" s="322"/>
      <c r="L384" s="61">
        <v>57313.26</v>
      </c>
      <c r="M384" s="61"/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S384" s="41"/>
      <c r="BT384" s="2" t="s">
        <v>2825</v>
      </c>
    </row>
    <row r="385" spans="1:72" s="3" customFormat="1" ht="18.75" x14ac:dyDescent="0.25">
      <c r="A385" s="320" t="s">
        <v>2826</v>
      </c>
      <c r="B385" s="321"/>
      <c r="C385" s="321"/>
      <c r="D385" s="321"/>
      <c r="E385" s="321"/>
      <c r="F385" s="321"/>
      <c r="G385" s="321"/>
      <c r="H385" s="321"/>
      <c r="I385" s="321"/>
      <c r="J385" s="321"/>
      <c r="K385" s="322"/>
      <c r="L385" s="61">
        <v>408177.8</v>
      </c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S385" s="41"/>
      <c r="BT385" s="2" t="s">
        <v>2826</v>
      </c>
    </row>
    <row r="386" spans="1:72" s="3" customFormat="1" ht="18.75" x14ac:dyDescent="0.25">
      <c r="A386" s="317" t="s">
        <v>945</v>
      </c>
      <c r="B386" s="318"/>
      <c r="C386" s="318"/>
      <c r="D386" s="318"/>
      <c r="E386" s="318"/>
      <c r="F386" s="318"/>
      <c r="G386" s="318"/>
      <c r="H386" s="318"/>
      <c r="I386" s="318"/>
      <c r="J386" s="318"/>
      <c r="K386" s="319"/>
      <c r="L386" s="39">
        <v>259019.64</v>
      </c>
      <c r="M386" s="39"/>
      <c r="N386" s="39"/>
      <c r="O386" s="39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S386" s="41" t="s">
        <v>945</v>
      </c>
    </row>
    <row r="387" spans="1:72" s="3" customFormat="1" ht="18.75" x14ac:dyDescent="0.25">
      <c r="A387" s="320" t="s">
        <v>941</v>
      </c>
      <c r="B387" s="321"/>
      <c r="C387" s="321"/>
      <c r="D387" s="321"/>
      <c r="E387" s="321"/>
      <c r="F387" s="321"/>
      <c r="G387" s="321"/>
      <c r="H387" s="321"/>
      <c r="I387" s="321"/>
      <c r="J387" s="321"/>
      <c r="K387" s="322"/>
      <c r="L387" s="61"/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S387" s="41"/>
      <c r="BT387" s="2" t="s">
        <v>941</v>
      </c>
    </row>
    <row r="388" spans="1:72" s="3" customFormat="1" ht="18.75" x14ac:dyDescent="0.25">
      <c r="A388" s="320" t="s">
        <v>2827</v>
      </c>
      <c r="B388" s="321"/>
      <c r="C388" s="321"/>
      <c r="D388" s="321"/>
      <c r="E388" s="321"/>
      <c r="F388" s="321"/>
      <c r="G388" s="321"/>
      <c r="H388" s="321"/>
      <c r="I388" s="321"/>
      <c r="J388" s="321"/>
      <c r="K388" s="322"/>
      <c r="L388" s="61">
        <v>12408.12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S388" s="41"/>
      <c r="BT388" s="2" t="s">
        <v>2827</v>
      </c>
    </row>
    <row r="389" spans="1:72" s="3" customFormat="1" ht="18.75" x14ac:dyDescent="0.25">
      <c r="A389" s="320" t="s">
        <v>2828</v>
      </c>
      <c r="B389" s="321"/>
      <c r="C389" s="321"/>
      <c r="D389" s="321"/>
      <c r="E389" s="321"/>
      <c r="F389" s="321"/>
      <c r="G389" s="321"/>
      <c r="H389" s="321"/>
      <c r="I389" s="321"/>
      <c r="J389" s="321"/>
      <c r="K389" s="322"/>
      <c r="L389" s="61">
        <v>214254.43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S389" s="41"/>
      <c r="BT389" s="2" t="s">
        <v>2828</v>
      </c>
    </row>
    <row r="390" spans="1:72" s="3" customFormat="1" ht="18.75" x14ac:dyDescent="0.25">
      <c r="A390" s="320" t="s">
        <v>2829</v>
      </c>
      <c r="B390" s="321"/>
      <c r="C390" s="321"/>
      <c r="D390" s="321"/>
      <c r="E390" s="321"/>
      <c r="F390" s="321"/>
      <c r="G390" s="321"/>
      <c r="H390" s="321"/>
      <c r="I390" s="321"/>
      <c r="J390" s="321"/>
      <c r="K390" s="322"/>
      <c r="L390" s="61">
        <v>31974.77</v>
      </c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S390" s="41"/>
      <c r="BT390" s="2" t="s">
        <v>2829</v>
      </c>
    </row>
    <row r="391" spans="1:72" s="3" customFormat="1" ht="18.75" x14ac:dyDescent="0.25">
      <c r="A391" s="320" t="s">
        <v>2830</v>
      </c>
      <c r="B391" s="321"/>
      <c r="C391" s="321"/>
      <c r="D391" s="321"/>
      <c r="E391" s="321"/>
      <c r="F391" s="321"/>
      <c r="G391" s="321"/>
      <c r="H391" s="321"/>
      <c r="I391" s="321"/>
      <c r="J391" s="321"/>
      <c r="K391" s="322"/>
      <c r="L391" s="61">
        <v>382.32</v>
      </c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S391" s="41"/>
      <c r="BT391" s="2" t="s">
        <v>2830</v>
      </c>
    </row>
    <row r="392" spans="1:72" s="3" customFormat="1" ht="18.75" x14ac:dyDescent="0.25">
      <c r="A392" s="317" t="s">
        <v>951</v>
      </c>
      <c r="B392" s="318"/>
      <c r="C392" s="318"/>
      <c r="D392" s="318"/>
      <c r="E392" s="318"/>
      <c r="F392" s="318"/>
      <c r="G392" s="318"/>
      <c r="H392" s="318"/>
      <c r="I392" s="318"/>
      <c r="J392" s="318"/>
      <c r="K392" s="319"/>
      <c r="L392" s="39"/>
      <c r="M392" s="39"/>
      <c r="N392" s="39"/>
      <c r="O392" s="39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S392" s="41" t="s">
        <v>951</v>
      </c>
    </row>
    <row r="393" spans="1:72" s="3" customFormat="1" ht="18.75" x14ac:dyDescent="0.25">
      <c r="A393" s="320" t="s">
        <v>952</v>
      </c>
      <c r="B393" s="321"/>
      <c r="C393" s="321"/>
      <c r="D393" s="321"/>
      <c r="E393" s="321"/>
      <c r="F393" s="321"/>
      <c r="G393" s="321"/>
      <c r="H393" s="321"/>
      <c r="I393" s="321"/>
      <c r="J393" s="321"/>
      <c r="K393" s="322"/>
      <c r="L393" s="61"/>
      <c r="M393" s="61"/>
      <c r="N393" s="61"/>
      <c r="O393" s="61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S393" s="41"/>
      <c r="BT393" s="2" t="s">
        <v>952</v>
      </c>
    </row>
    <row r="394" spans="1:72" s="3" customFormat="1" ht="18.75" x14ac:dyDescent="0.25">
      <c r="A394" s="320" t="s">
        <v>1773</v>
      </c>
      <c r="B394" s="321"/>
      <c r="C394" s="321"/>
      <c r="D394" s="321"/>
      <c r="E394" s="321"/>
      <c r="F394" s="321"/>
      <c r="G394" s="321"/>
      <c r="H394" s="321"/>
      <c r="I394" s="321"/>
      <c r="J394" s="321"/>
      <c r="K394" s="322"/>
      <c r="L394" s="61"/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S394" s="41"/>
      <c r="BT394" s="2" t="s">
        <v>1773</v>
      </c>
    </row>
    <row r="395" spans="1:72" s="3" customFormat="1" ht="23.25" x14ac:dyDescent="0.25">
      <c r="A395" s="320" t="s">
        <v>2831</v>
      </c>
      <c r="B395" s="321"/>
      <c r="C395" s="321"/>
      <c r="D395" s="321"/>
      <c r="E395" s="321"/>
      <c r="F395" s="321"/>
      <c r="G395" s="321"/>
      <c r="H395" s="321"/>
      <c r="I395" s="321"/>
      <c r="J395" s="321"/>
      <c r="K395" s="322"/>
      <c r="L395" s="61">
        <v>10116990.77</v>
      </c>
      <c r="M395" s="61"/>
      <c r="N395" s="61"/>
      <c r="O395" s="61">
        <v>10116990.77</v>
      </c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S395" s="41"/>
      <c r="BT395" s="2" t="s">
        <v>2831</v>
      </c>
    </row>
    <row r="396" spans="1:72" s="3" customFormat="1" ht="18.75" x14ac:dyDescent="0.25">
      <c r="A396" s="320" t="s">
        <v>953</v>
      </c>
      <c r="B396" s="321"/>
      <c r="C396" s="321"/>
      <c r="D396" s="321"/>
      <c r="E396" s="321"/>
      <c r="F396" s="321"/>
      <c r="G396" s="321"/>
      <c r="H396" s="321"/>
      <c r="I396" s="321"/>
      <c r="J396" s="321"/>
      <c r="K396" s="322"/>
      <c r="L396" s="61"/>
      <c r="M396" s="61"/>
      <c r="N396" s="61"/>
      <c r="O396" s="61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S396" s="41"/>
      <c r="BT396" s="2" t="s">
        <v>953</v>
      </c>
    </row>
    <row r="397" spans="1:72" s="3" customFormat="1" ht="18.75" x14ac:dyDescent="0.25">
      <c r="A397" s="320" t="s">
        <v>2832</v>
      </c>
      <c r="B397" s="321"/>
      <c r="C397" s="321"/>
      <c r="D397" s="321"/>
      <c r="E397" s="321"/>
      <c r="F397" s="321"/>
      <c r="G397" s="321"/>
      <c r="H397" s="321"/>
      <c r="I397" s="321"/>
      <c r="J397" s="321"/>
      <c r="K397" s="322"/>
      <c r="L397" s="61">
        <v>840.7</v>
      </c>
      <c r="M397" s="61">
        <v>695.12</v>
      </c>
      <c r="N397" s="61">
        <v>145.58000000000001</v>
      </c>
      <c r="O397" s="61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S397" s="41"/>
      <c r="BT397" s="2" t="s">
        <v>2832</v>
      </c>
    </row>
    <row r="398" spans="1:72" s="3" customFormat="1" ht="18.75" x14ac:dyDescent="0.25">
      <c r="A398" s="320" t="s">
        <v>2615</v>
      </c>
      <c r="B398" s="321"/>
      <c r="C398" s="321"/>
      <c r="D398" s="321"/>
      <c r="E398" s="321"/>
      <c r="F398" s="321"/>
      <c r="G398" s="321"/>
      <c r="H398" s="321"/>
      <c r="I398" s="321"/>
      <c r="J398" s="321"/>
      <c r="K398" s="322"/>
      <c r="L398" s="61">
        <v>674.27</v>
      </c>
      <c r="M398" s="61"/>
      <c r="N398" s="61"/>
      <c r="O398" s="61"/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  <c r="Z398" s="1"/>
      <c r="BS398" s="41"/>
      <c r="BT398" s="2" t="s">
        <v>2615</v>
      </c>
    </row>
    <row r="399" spans="1:72" s="3" customFormat="1" ht="18.75" x14ac:dyDescent="0.25">
      <c r="A399" s="320" t="s">
        <v>2616</v>
      </c>
      <c r="B399" s="321"/>
      <c r="C399" s="321"/>
      <c r="D399" s="321"/>
      <c r="E399" s="321"/>
      <c r="F399" s="321"/>
      <c r="G399" s="321"/>
      <c r="H399" s="321"/>
      <c r="I399" s="321"/>
      <c r="J399" s="321"/>
      <c r="K399" s="322"/>
      <c r="L399" s="61">
        <v>382.32</v>
      </c>
      <c r="M399" s="61"/>
      <c r="N399" s="61"/>
      <c r="O399" s="61"/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S399" s="41"/>
      <c r="BT399" s="2" t="s">
        <v>2616</v>
      </c>
    </row>
    <row r="400" spans="1:72" s="3" customFormat="1" ht="18.75" x14ac:dyDescent="0.25">
      <c r="A400" s="320" t="s">
        <v>957</v>
      </c>
      <c r="B400" s="321"/>
      <c r="C400" s="321"/>
      <c r="D400" s="321"/>
      <c r="E400" s="321"/>
      <c r="F400" s="321"/>
      <c r="G400" s="321"/>
      <c r="H400" s="321"/>
      <c r="I400" s="321"/>
      <c r="J400" s="321"/>
      <c r="K400" s="322"/>
      <c r="L400" s="61">
        <v>1897.29</v>
      </c>
      <c r="M400" s="61"/>
      <c r="N400" s="61"/>
      <c r="O400" s="61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S400" s="41"/>
      <c r="BT400" s="2" t="s">
        <v>957</v>
      </c>
    </row>
    <row r="401" spans="1:72" s="3" customFormat="1" ht="18.75" x14ac:dyDescent="0.25">
      <c r="A401" s="320" t="s">
        <v>1778</v>
      </c>
      <c r="B401" s="321"/>
      <c r="C401" s="321"/>
      <c r="D401" s="321"/>
      <c r="E401" s="321"/>
      <c r="F401" s="321"/>
      <c r="G401" s="321"/>
      <c r="H401" s="321"/>
      <c r="I401" s="321"/>
      <c r="J401" s="321"/>
      <c r="K401" s="322"/>
      <c r="L401" s="61"/>
      <c r="M401" s="61"/>
      <c r="N401" s="61"/>
      <c r="O401" s="61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S401" s="41"/>
      <c r="BT401" s="2" t="s">
        <v>1778</v>
      </c>
    </row>
    <row r="402" spans="1:72" s="3" customFormat="1" ht="18.75" x14ac:dyDescent="0.25">
      <c r="A402" s="320" t="s">
        <v>2833</v>
      </c>
      <c r="B402" s="321"/>
      <c r="C402" s="321"/>
      <c r="D402" s="321"/>
      <c r="E402" s="321"/>
      <c r="F402" s="321"/>
      <c r="G402" s="321"/>
      <c r="H402" s="321"/>
      <c r="I402" s="321"/>
      <c r="J402" s="321"/>
      <c r="K402" s="322"/>
      <c r="L402" s="61">
        <v>85201.69</v>
      </c>
      <c r="M402" s="61">
        <v>31020.31</v>
      </c>
      <c r="N402" s="61"/>
      <c r="O402" s="61">
        <v>54181.38</v>
      </c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S402" s="41"/>
      <c r="BT402" s="2" t="s">
        <v>2833</v>
      </c>
    </row>
    <row r="403" spans="1:72" s="3" customFormat="1" ht="18.75" x14ac:dyDescent="0.25">
      <c r="A403" s="320" t="s">
        <v>2834</v>
      </c>
      <c r="B403" s="321"/>
      <c r="C403" s="321"/>
      <c r="D403" s="321"/>
      <c r="E403" s="321"/>
      <c r="F403" s="321"/>
      <c r="G403" s="321"/>
      <c r="H403" s="321"/>
      <c r="I403" s="321"/>
      <c r="J403" s="321"/>
      <c r="K403" s="322"/>
      <c r="L403" s="61">
        <v>27608.080000000002</v>
      </c>
      <c r="M403" s="61"/>
      <c r="N403" s="61"/>
      <c r="O403" s="61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S403" s="41"/>
      <c r="BT403" s="2" t="s">
        <v>2834</v>
      </c>
    </row>
    <row r="404" spans="1:72" s="3" customFormat="1" ht="18.75" x14ac:dyDescent="0.25">
      <c r="A404" s="320" t="s">
        <v>2835</v>
      </c>
      <c r="B404" s="321"/>
      <c r="C404" s="321"/>
      <c r="D404" s="321"/>
      <c r="E404" s="321"/>
      <c r="F404" s="321"/>
      <c r="G404" s="321"/>
      <c r="H404" s="321"/>
      <c r="I404" s="321"/>
      <c r="J404" s="321"/>
      <c r="K404" s="322"/>
      <c r="L404" s="61">
        <v>12408.12</v>
      </c>
      <c r="M404" s="61"/>
      <c r="N404" s="61"/>
      <c r="O404" s="61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S404" s="41"/>
      <c r="BT404" s="2" t="s">
        <v>2835</v>
      </c>
    </row>
    <row r="405" spans="1:72" s="3" customFormat="1" ht="18.75" x14ac:dyDescent="0.25">
      <c r="A405" s="320" t="s">
        <v>957</v>
      </c>
      <c r="B405" s="321"/>
      <c r="C405" s="321"/>
      <c r="D405" s="321"/>
      <c r="E405" s="321"/>
      <c r="F405" s="321"/>
      <c r="G405" s="321"/>
      <c r="H405" s="321"/>
      <c r="I405" s="321"/>
      <c r="J405" s="321"/>
      <c r="K405" s="322"/>
      <c r="L405" s="61">
        <v>125217.89</v>
      </c>
      <c r="M405" s="61"/>
      <c r="N405" s="61"/>
      <c r="O405" s="61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S405" s="41"/>
      <c r="BT405" s="2" t="s">
        <v>957</v>
      </c>
    </row>
    <row r="406" spans="1:72" s="3" customFormat="1" ht="18.75" x14ac:dyDescent="0.25">
      <c r="A406" s="320" t="s">
        <v>958</v>
      </c>
      <c r="B406" s="321"/>
      <c r="C406" s="321"/>
      <c r="D406" s="321"/>
      <c r="E406" s="321"/>
      <c r="F406" s="321"/>
      <c r="G406" s="321"/>
      <c r="H406" s="321"/>
      <c r="I406" s="321"/>
      <c r="J406" s="321"/>
      <c r="K406" s="322"/>
      <c r="L406" s="61">
        <v>10244105.949999999</v>
      </c>
      <c r="M406" s="61"/>
      <c r="N406" s="61"/>
      <c r="O406" s="61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S406" s="41"/>
      <c r="BT406" s="2" t="s">
        <v>958</v>
      </c>
    </row>
    <row r="407" spans="1:72" s="3" customFormat="1" ht="18.75" x14ac:dyDescent="0.25">
      <c r="A407" s="320" t="s">
        <v>959</v>
      </c>
      <c r="B407" s="321"/>
      <c r="C407" s="321"/>
      <c r="D407" s="321"/>
      <c r="E407" s="321"/>
      <c r="F407" s="321"/>
      <c r="G407" s="321"/>
      <c r="H407" s="321"/>
      <c r="I407" s="321"/>
      <c r="J407" s="321"/>
      <c r="K407" s="322"/>
      <c r="L407" s="61"/>
      <c r="M407" s="61"/>
      <c r="N407" s="61"/>
      <c r="O407" s="61"/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  <c r="Z407" s="1"/>
      <c r="BS407" s="41"/>
      <c r="BT407" s="2" t="s">
        <v>959</v>
      </c>
    </row>
    <row r="408" spans="1:72" s="3" customFormat="1" ht="18.75" x14ac:dyDescent="0.25">
      <c r="A408" s="320" t="s">
        <v>960</v>
      </c>
      <c r="B408" s="321"/>
      <c r="C408" s="321"/>
      <c r="D408" s="321"/>
      <c r="E408" s="321"/>
      <c r="F408" s="321"/>
      <c r="G408" s="321"/>
      <c r="H408" s="321"/>
      <c r="I408" s="321"/>
      <c r="J408" s="321"/>
      <c r="K408" s="322"/>
      <c r="L408" s="61"/>
      <c r="M408" s="61"/>
      <c r="N408" s="61"/>
      <c r="O408" s="61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S408" s="41"/>
      <c r="BT408" s="2" t="s">
        <v>960</v>
      </c>
    </row>
    <row r="409" spans="1:72" s="3" customFormat="1" ht="22.5" x14ac:dyDescent="0.25">
      <c r="A409" s="320" t="s">
        <v>2836</v>
      </c>
      <c r="B409" s="321"/>
      <c r="C409" s="321"/>
      <c r="D409" s="321"/>
      <c r="E409" s="321"/>
      <c r="F409" s="321"/>
      <c r="G409" s="321"/>
      <c r="H409" s="321"/>
      <c r="I409" s="321"/>
      <c r="J409" s="321"/>
      <c r="K409" s="322"/>
      <c r="L409" s="61">
        <v>548763.18000000005</v>
      </c>
      <c r="M409" s="61">
        <v>412057.24</v>
      </c>
      <c r="N409" s="61" t="s">
        <v>2837</v>
      </c>
      <c r="O409" s="61">
        <v>76437.02</v>
      </c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  <c r="Z409" s="1"/>
      <c r="BS409" s="41"/>
      <c r="BT409" s="2" t="s">
        <v>2836</v>
      </c>
    </row>
    <row r="410" spans="1:72" s="3" customFormat="1" ht="18.75" x14ac:dyDescent="0.25">
      <c r="A410" s="320" t="s">
        <v>2838</v>
      </c>
      <c r="B410" s="321"/>
      <c r="C410" s="321"/>
      <c r="D410" s="321"/>
      <c r="E410" s="321"/>
      <c r="F410" s="321"/>
      <c r="G410" s="321"/>
      <c r="H410" s="321"/>
      <c r="I410" s="321"/>
      <c r="J410" s="321"/>
      <c r="K410" s="322"/>
      <c r="L410" s="61">
        <v>407503.53</v>
      </c>
      <c r="M410" s="61"/>
      <c r="N410" s="61"/>
      <c r="O410" s="61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S410" s="41"/>
      <c r="BT410" s="2" t="s">
        <v>2838</v>
      </c>
    </row>
    <row r="411" spans="1:72" s="3" customFormat="1" ht="18.75" x14ac:dyDescent="0.25">
      <c r="A411" s="320" t="s">
        <v>2839</v>
      </c>
      <c r="B411" s="321"/>
      <c r="C411" s="321"/>
      <c r="D411" s="321"/>
      <c r="E411" s="321"/>
      <c r="F411" s="321"/>
      <c r="G411" s="321"/>
      <c r="H411" s="321"/>
      <c r="I411" s="321"/>
      <c r="J411" s="321"/>
      <c r="K411" s="322"/>
      <c r="L411" s="61">
        <v>214254.43</v>
      </c>
      <c r="M411" s="61"/>
      <c r="N411" s="61"/>
      <c r="O411" s="61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S411" s="41"/>
      <c r="BT411" s="2" t="s">
        <v>2839</v>
      </c>
    </row>
    <row r="412" spans="1:72" s="3" customFormat="1" ht="18.75" x14ac:dyDescent="0.25">
      <c r="A412" s="320" t="s">
        <v>957</v>
      </c>
      <c r="B412" s="321"/>
      <c r="C412" s="321"/>
      <c r="D412" s="321"/>
      <c r="E412" s="321"/>
      <c r="F412" s="321"/>
      <c r="G412" s="321"/>
      <c r="H412" s="321"/>
      <c r="I412" s="321"/>
      <c r="J412" s="321"/>
      <c r="K412" s="322"/>
      <c r="L412" s="61">
        <v>1170521.1399999999</v>
      </c>
      <c r="M412" s="61"/>
      <c r="N412" s="61"/>
      <c r="O412" s="61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S412" s="41"/>
      <c r="BT412" s="2" t="s">
        <v>957</v>
      </c>
    </row>
    <row r="413" spans="1:72" s="3" customFormat="1" ht="18.75" x14ac:dyDescent="0.25">
      <c r="A413" s="320" t="s">
        <v>979</v>
      </c>
      <c r="B413" s="321"/>
      <c r="C413" s="321"/>
      <c r="D413" s="321"/>
      <c r="E413" s="321"/>
      <c r="F413" s="321"/>
      <c r="G413" s="321"/>
      <c r="H413" s="321"/>
      <c r="I413" s="321"/>
      <c r="J413" s="321"/>
      <c r="K413" s="322"/>
      <c r="L413" s="61"/>
      <c r="M413" s="61"/>
      <c r="N413" s="61"/>
      <c r="O413" s="61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S413" s="41"/>
      <c r="BT413" s="2" t="s">
        <v>979</v>
      </c>
    </row>
    <row r="414" spans="1:72" s="3" customFormat="1" ht="18.75" x14ac:dyDescent="0.25">
      <c r="A414" s="320" t="s">
        <v>2840</v>
      </c>
      <c r="B414" s="321"/>
      <c r="C414" s="321"/>
      <c r="D414" s="321"/>
      <c r="E414" s="321"/>
      <c r="F414" s="321"/>
      <c r="G414" s="321"/>
      <c r="H414" s="321"/>
      <c r="I414" s="321"/>
      <c r="J414" s="321"/>
      <c r="K414" s="322"/>
      <c r="L414" s="61">
        <v>62625.54</v>
      </c>
      <c r="M414" s="61">
        <v>60329.75</v>
      </c>
      <c r="N414" s="61"/>
      <c r="O414" s="61">
        <v>2295.79</v>
      </c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S414" s="41"/>
      <c r="BT414" s="2" t="s">
        <v>2840</v>
      </c>
    </row>
    <row r="415" spans="1:72" s="3" customFormat="1" ht="18.75" x14ac:dyDescent="0.25">
      <c r="A415" s="320" t="s">
        <v>2841</v>
      </c>
      <c r="B415" s="321"/>
      <c r="C415" s="321"/>
      <c r="D415" s="321"/>
      <c r="E415" s="321"/>
      <c r="F415" s="321"/>
      <c r="G415" s="321"/>
      <c r="H415" s="321"/>
      <c r="I415" s="321"/>
      <c r="J415" s="321"/>
      <c r="K415" s="322"/>
      <c r="L415" s="61">
        <v>57313.26</v>
      </c>
      <c r="M415" s="61"/>
      <c r="N415" s="61"/>
      <c r="O415" s="61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S415" s="41"/>
      <c r="BT415" s="2" t="s">
        <v>2841</v>
      </c>
    </row>
    <row r="416" spans="1:72" s="3" customFormat="1" ht="18.75" x14ac:dyDescent="0.25">
      <c r="A416" s="320" t="s">
        <v>2842</v>
      </c>
      <c r="B416" s="321"/>
      <c r="C416" s="321"/>
      <c r="D416" s="321"/>
      <c r="E416" s="321"/>
      <c r="F416" s="321"/>
      <c r="G416" s="321"/>
      <c r="H416" s="321"/>
      <c r="I416" s="321"/>
      <c r="J416" s="321"/>
      <c r="K416" s="322"/>
      <c r="L416" s="61">
        <v>31974.77</v>
      </c>
      <c r="M416" s="61"/>
      <c r="N416" s="61"/>
      <c r="O416" s="61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S416" s="41"/>
      <c r="BT416" s="2" t="s">
        <v>2842</v>
      </c>
    </row>
    <row r="417" spans="1:72" s="3" customFormat="1" ht="18.75" x14ac:dyDescent="0.25">
      <c r="A417" s="320" t="s">
        <v>957</v>
      </c>
      <c r="B417" s="321"/>
      <c r="C417" s="321"/>
      <c r="D417" s="321"/>
      <c r="E417" s="321"/>
      <c r="F417" s="321"/>
      <c r="G417" s="321"/>
      <c r="H417" s="321"/>
      <c r="I417" s="321"/>
      <c r="J417" s="321"/>
      <c r="K417" s="322"/>
      <c r="L417" s="61">
        <v>151913.57</v>
      </c>
      <c r="M417" s="61"/>
      <c r="N417" s="61"/>
      <c r="O417" s="61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S417" s="41"/>
      <c r="BT417" s="2" t="s">
        <v>957</v>
      </c>
    </row>
    <row r="418" spans="1:72" s="3" customFormat="1" ht="18.75" x14ac:dyDescent="0.25">
      <c r="A418" s="320" t="s">
        <v>958</v>
      </c>
      <c r="B418" s="321"/>
      <c r="C418" s="321"/>
      <c r="D418" s="321"/>
      <c r="E418" s="321"/>
      <c r="F418" s="321"/>
      <c r="G418" s="321"/>
      <c r="H418" s="321"/>
      <c r="I418" s="321"/>
      <c r="J418" s="321"/>
      <c r="K418" s="322"/>
      <c r="L418" s="61">
        <v>1322434.71</v>
      </c>
      <c r="M418" s="61"/>
      <c r="N418" s="61"/>
      <c r="O418" s="61"/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S418" s="41"/>
      <c r="BT418" s="2" t="s">
        <v>958</v>
      </c>
    </row>
    <row r="419" spans="1:72" s="3" customFormat="1" ht="18.75" x14ac:dyDescent="0.25">
      <c r="A419" s="320" t="s">
        <v>983</v>
      </c>
      <c r="B419" s="321"/>
      <c r="C419" s="321"/>
      <c r="D419" s="321"/>
      <c r="E419" s="321"/>
      <c r="F419" s="321"/>
      <c r="G419" s="321"/>
      <c r="H419" s="321"/>
      <c r="I419" s="321"/>
      <c r="J419" s="321"/>
      <c r="K419" s="322"/>
      <c r="L419" s="61"/>
      <c r="M419" s="61"/>
      <c r="N419" s="61"/>
      <c r="O419" s="61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S419" s="41"/>
      <c r="BT419" s="2" t="s">
        <v>983</v>
      </c>
    </row>
    <row r="420" spans="1:72" s="3" customFormat="1" ht="18.75" x14ac:dyDescent="0.25">
      <c r="A420" s="320" t="s">
        <v>986</v>
      </c>
      <c r="B420" s="321"/>
      <c r="C420" s="321"/>
      <c r="D420" s="321"/>
      <c r="E420" s="321"/>
      <c r="F420" s="321"/>
      <c r="G420" s="321"/>
      <c r="H420" s="321"/>
      <c r="I420" s="321"/>
      <c r="J420" s="321"/>
      <c r="K420" s="322"/>
      <c r="L420" s="61"/>
      <c r="M420" s="61"/>
      <c r="N420" s="61"/>
      <c r="O420" s="61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S420" s="41"/>
      <c r="BT420" s="2" t="s">
        <v>986</v>
      </c>
    </row>
    <row r="421" spans="1:72" s="3" customFormat="1" ht="18.75" x14ac:dyDescent="0.25">
      <c r="A421" s="320" t="s">
        <v>2843</v>
      </c>
      <c r="B421" s="321"/>
      <c r="C421" s="321"/>
      <c r="D421" s="321"/>
      <c r="E421" s="321"/>
      <c r="F421" s="321"/>
      <c r="G421" s="321"/>
      <c r="H421" s="321"/>
      <c r="I421" s="321"/>
      <c r="J421" s="321"/>
      <c r="K421" s="322"/>
      <c r="L421" s="61">
        <v>5710311.7800000003</v>
      </c>
      <c r="M421" s="61"/>
      <c r="N421" s="61"/>
      <c r="O421" s="61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S421" s="41"/>
      <c r="BT421" s="2" t="s">
        <v>2843</v>
      </c>
    </row>
    <row r="422" spans="1:72" s="3" customFormat="1" ht="18.75" x14ac:dyDescent="0.25">
      <c r="A422" s="320" t="s">
        <v>958</v>
      </c>
      <c r="B422" s="321"/>
      <c r="C422" s="321"/>
      <c r="D422" s="321"/>
      <c r="E422" s="321"/>
      <c r="F422" s="321"/>
      <c r="G422" s="321"/>
      <c r="H422" s="321"/>
      <c r="I422" s="321"/>
      <c r="J422" s="321"/>
      <c r="K422" s="322"/>
      <c r="L422" s="61">
        <v>5710311.7800000003</v>
      </c>
      <c r="M422" s="61"/>
      <c r="N422" s="61"/>
      <c r="O422" s="61"/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  <c r="Z422" s="1"/>
      <c r="BS422" s="41"/>
      <c r="BT422" s="2" t="s">
        <v>958</v>
      </c>
    </row>
    <row r="423" spans="1:72" s="3" customFormat="1" ht="18.75" x14ac:dyDescent="0.25">
      <c r="A423" s="320" t="s">
        <v>988</v>
      </c>
      <c r="B423" s="321"/>
      <c r="C423" s="321"/>
      <c r="D423" s="321"/>
      <c r="E423" s="321"/>
      <c r="F423" s="321"/>
      <c r="G423" s="321"/>
      <c r="H423" s="321"/>
      <c r="I423" s="321"/>
      <c r="J423" s="321"/>
      <c r="K423" s="322"/>
      <c r="L423" s="61">
        <v>17276852.440000001</v>
      </c>
      <c r="M423" s="61"/>
      <c r="N423" s="61"/>
      <c r="O423" s="61"/>
      <c r="P423" s="154"/>
      <c r="Q423" s="154"/>
      <c r="R423" s="154"/>
      <c r="S423" s="154"/>
      <c r="T423" s="154"/>
      <c r="U423" s="154"/>
      <c r="V423" s="172"/>
      <c r="W423" s="159"/>
      <c r="X423" s="158"/>
      <c r="Y423" s="181"/>
      <c r="Z423" s="1"/>
      <c r="BS423" s="41"/>
      <c r="BT423" s="2" t="s">
        <v>988</v>
      </c>
    </row>
    <row r="424" spans="1:72" s="3" customFormat="1" ht="18.75" x14ac:dyDescent="0.25">
      <c r="A424" s="320" t="s">
        <v>989</v>
      </c>
      <c r="B424" s="321"/>
      <c r="C424" s="321"/>
      <c r="D424" s="321"/>
      <c r="E424" s="321"/>
      <c r="F424" s="321"/>
      <c r="G424" s="321"/>
      <c r="H424" s="321"/>
      <c r="I424" s="321"/>
      <c r="J424" s="321"/>
      <c r="K424" s="322"/>
      <c r="L424" s="61"/>
      <c r="M424" s="61"/>
      <c r="N424" s="61"/>
      <c r="O424" s="61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S424" s="41"/>
      <c r="BT424" s="2" t="s">
        <v>989</v>
      </c>
    </row>
    <row r="425" spans="1:72" s="3" customFormat="1" ht="18.75" x14ac:dyDescent="0.25">
      <c r="A425" s="320" t="s">
        <v>1024</v>
      </c>
      <c r="B425" s="321"/>
      <c r="C425" s="321"/>
      <c r="D425" s="321"/>
      <c r="E425" s="321"/>
      <c r="F425" s="321"/>
      <c r="G425" s="321"/>
      <c r="H425" s="321"/>
      <c r="I425" s="321"/>
      <c r="J425" s="321"/>
      <c r="K425" s="322"/>
      <c r="L425" s="61">
        <v>504102.42</v>
      </c>
      <c r="M425" s="61"/>
      <c r="N425" s="61"/>
      <c r="O425" s="61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S425" s="41"/>
      <c r="BT425" s="2" t="s">
        <v>1024</v>
      </c>
    </row>
    <row r="426" spans="1:72" s="3" customFormat="1" ht="18.75" x14ac:dyDescent="0.25">
      <c r="A426" s="320" t="s">
        <v>990</v>
      </c>
      <c r="B426" s="321"/>
      <c r="C426" s="321"/>
      <c r="D426" s="321"/>
      <c r="E426" s="321"/>
      <c r="F426" s="321"/>
      <c r="G426" s="321"/>
      <c r="H426" s="321"/>
      <c r="I426" s="321"/>
      <c r="J426" s="321"/>
      <c r="K426" s="322"/>
      <c r="L426" s="61">
        <v>10249904.960000001</v>
      </c>
      <c r="M426" s="61"/>
      <c r="N426" s="61"/>
      <c r="O426" s="61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S426" s="41"/>
      <c r="BT426" s="2" t="s">
        <v>990</v>
      </c>
    </row>
    <row r="427" spans="1:72" s="3" customFormat="1" ht="18.75" x14ac:dyDescent="0.25">
      <c r="A427" s="320" t="s">
        <v>991</v>
      </c>
      <c r="B427" s="321"/>
      <c r="C427" s="321"/>
      <c r="D427" s="321"/>
      <c r="E427" s="321"/>
      <c r="F427" s="321"/>
      <c r="G427" s="321"/>
      <c r="H427" s="321"/>
      <c r="I427" s="321"/>
      <c r="J427" s="321"/>
      <c r="K427" s="322"/>
      <c r="L427" s="61">
        <v>60414.5</v>
      </c>
      <c r="M427" s="61"/>
      <c r="N427" s="61"/>
      <c r="O427" s="61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S427" s="41"/>
      <c r="BT427" s="2" t="s">
        <v>991</v>
      </c>
    </row>
    <row r="428" spans="1:72" s="3" customFormat="1" ht="18.75" x14ac:dyDescent="0.25">
      <c r="A428" s="320" t="s">
        <v>1025</v>
      </c>
      <c r="B428" s="321"/>
      <c r="C428" s="321"/>
      <c r="D428" s="321"/>
      <c r="E428" s="321"/>
      <c r="F428" s="321"/>
      <c r="G428" s="321"/>
      <c r="H428" s="321"/>
      <c r="I428" s="321"/>
      <c r="J428" s="321"/>
      <c r="K428" s="322"/>
      <c r="L428" s="61">
        <v>8049.49</v>
      </c>
      <c r="M428" s="61"/>
      <c r="N428" s="61"/>
      <c r="O428" s="61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S428" s="41"/>
      <c r="BT428" s="2" t="s">
        <v>1025</v>
      </c>
    </row>
    <row r="429" spans="1:72" s="3" customFormat="1" ht="18.75" x14ac:dyDescent="0.25">
      <c r="A429" s="320" t="s">
        <v>993</v>
      </c>
      <c r="B429" s="321"/>
      <c r="C429" s="321"/>
      <c r="D429" s="321"/>
      <c r="E429" s="321"/>
      <c r="F429" s="321"/>
      <c r="G429" s="321"/>
      <c r="H429" s="321"/>
      <c r="I429" s="321"/>
      <c r="J429" s="321"/>
      <c r="K429" s="322"/>
      <c r="L429" s="61">
        <v>5710311.7800000003</v>
      </c>
      <c r="M429" s="61"/>
      <c r="N429" s="61"/>
      <c r="O429" s="61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S429" s="41"/>
      <c r="BT429" s="2" t="s">
        <v>993</v>
      </c>
    </row>
    <row r="430" spans="1:72" s="3" customFormat="1" ht="18.75" x14ac:dyDescent="0.25">
      <c r="A430" s="320" t="s">
        <v>994</v>
      </c>
      <c r="B430" s="321"/>
      <c r="C430" s="321"/>
      <c r="D430" s="321"/>
      <c r="E430" s="321"/>
      <c r="F430" s="321"/>
      <c r="G430" s="321"/>
      <c r="H430" s="321"/>
      <c r="I430" s="321"/>
      <c r="J430" s="321"/>
      <c r="K430" s="322"/>
      <c r="L430" s="61">
        <v>493099.14</v>
      </c>
      <c r="M430" s="61"/>
      <c r="N430" s="61"/>
      <c r="O430" s="61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S430" s="41"/>
      <c r="BT430" s="2" t="s">
        <v>994</v>
      </c>
    </row>
    <row r="431" spans="1:72" s="3" customFormat="1" ht="18.75" x14ac:dyDescent="0.25">
      <c r="A431" s="320" t="s">
        <v>995</v>
      </c>
      <c r="B431" s="321"/>
      <c r="C431" s="321"/>
      <c r="D431" s="321"/>
      <c r="E431" s="321"/>
      <c r="F431" s="321"/>
      <c r="G431" s="321"/>
      <c r="H431" s="321"/>
      <c r="I431" s="321"/>
      <c r="J431" s="321"/>
      <c r="K431" s="322"/>
      <c r="L431" s="61">
        <v>259019.64</v>
      </c>
      <c r="M431" s="61"/>
      <c r="N431" s="61"/>
      <c r="O431" s="61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S431" s="41"/>
      <c r="BT431" s="2" t="s">
        <v>995</v>
      </c>
    </row>
    <row r="432" spans="1:72" s="3" customFormat="1" ht="18.75" x14ac:dyDescent="0.25">
      <c r="A432" s="320" t="s">
        <v>996</v>
      </c>
      <c r="B432" s="321"/>
      <c r="C432" s="321"/>
      <c r="D432" s="321"/>
      <c r="E432" s="321"/>
      <c r="F432" s="321"/>
      <c r="G432" s="321"/>
      <c r="H432" s="321"/>
      <c r="I432" s="321"/>
      <c r="J432" s="321"/>
      <c r="K432" s="322"/>
      <c r="L432" s="61">
        <v>11566540.66</v>
      </c>
      <c r="M432" s="61"/>
      <c r="N432" s="61"/>
      <c r="O432" s="61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S432" s="41"/>
      <c r="BT432" s="2" t="s">
        <v>996</v>
      </c>
    </row>
    <row r="433" spans="1:95" s="3" customFormat="1" ht="19.5" thickBot="1" x14ac:dyDescent="0.3">
      <c r="A433" s="320" t="s">
        <v>997</v>
      </c>
      <c r="B433" s="321"/>
      <c r="C433" s="321"/>
      <c r="D433" s="321"/>
      <c r="E433" s="321"/>
      <c r="F433" s="321"/>
      <c r="G433" s="321"/>
      <c r="H433" s="321"/>
      <c r="I433" s="321"/>
      <c r="J433" s="321"/>
      <c r="K433" s="322"/>
      <c r="L433" s="61">
        <v>601460.11</v>
      </c>
      <c r="M433" s="61"/>
      <c r="N433" s="61"/>
      <c r="O433" s="61"/>
      <c r="P433" s="220"/>
      <c r="Q433" s="194"/>
      <c r="R433" s="194"/>
      <c r="S433" s="194"/>
      <c r="T433" s="194"/>
      <c r="U433" s="194"/>
      <c r="V433" s="195"/>
      <c r="W433" s="196"/>
      <c r="X433" s="197"/>
      <c r="Y433" s="198"/>
      <c r="Z433" s="1"/>
      <c r="BS433" s="41"/>
      <c r="BT433" s="2" t="s">
        <v>997</v>
      </c>
    </row>
    <row r="434" spans="1:95" s="3" customFormat="1" ht="19.5" thickTop="1" x14ac:dyDescent="0.25">
      <c r="A434" s="317" t="s">
        <v>988</v>
      </c>
      <c r="B434" s="318"/>
      <c r="C434" s="318"/>
      <c r="D434" s="318"/>
      <c r="E434" s="318"/>
      <c r="F434" s="318"/>
      <c r="G434" s="318"/>
      <c r="H434" s="318"/>
      <c r="I434" s="318"/>
      <c r="J434" s="318"/>
      <c r="K434" s="319"/>
      <c r="L434" s="39">
        <v>12168000.77</v>
      </c>
      <c r="M434" s="39"/>
      <c r="N434" s="39"/>
      <c r="O434" s="39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S434" s="41"/>
      <c r="BU434" s="41" t="s">
        <v>988</v>
      </c>
    </row>
    <row r="435" spans="1:95" s="3" customFormat="1" ht="18.75" x14ac:dyDescent="0.25">
      <c r="A435" s="320" t="s">
        <v>998</v>
      </c>
      <c r="B435" s="321"/>
      <c r="C435" s="321"/>
      <c r="D435" s="321"/>
      <c r="E435" s="321"/>
      <c r="F435" s="321"/>
      <c r="G435" s="321"/>
      <c r="H435" s="321"/>
      <c r="I435" s="321"/>
      <c r="J435" s="321"/>
      <c r="K435" s="322"/>
      <c r="L435" s="61">
        <v>255528.02</v>
      </c>
      <c r="M435" s="61"/>
      <c r="N435" s="61"/>
      <c r="O435" s="61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S435" s="41"/>
      <c r="BT435" s="2" t="s">
        <v>998</v>
      </c>
      <c r="BU435" s="41"/>
    </row>
    <row r="436" spans="1:95" s="3" customFormat="1" ht="18.75" x14ac:dyDescent="0.25">
      <c r="A436" s="320" t="s">
        <v>999</v>
      </c>
      <c r="B436" s="321"/>
      <c r="C436" s="321"/>
      <c r="D436" s="321"/>
      <c r="E436" s="321"/>
      <c r="F436" s="321"/>
      <c r="G436" s="321"/>
      <c r="H436" s="321"/>
      <c r="I436" s="321"/>
      <c r="J436" s="321"/>
      <c r="K436" s="322"/>
      <c r="L436" s="61">
        <v>425880.03</v>
      </c>
      <c r="M436" s="61"/>
      <c r="N436" s="61"/>
      <c r="O436" s="61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S436" s="41"/>
      <c r="BT436" s="2" t="s">
        <v>999</v>
      </c>
      <c r="BU436" s="41"/>
    </row>
    <row r="437" spans="1:95" s="3" customFormat="1" ht="18.75" x14ac:dyDescent="0.25">
      <c r="A437" s="320" t="s">
        <v>1000</v>
      </c>
      <c r="B437" s="321"/>
      <c r="C437" s="321"/>
      <c r="D437" s="321"/>
      <c r="E437" s="321"/>
      <c r="F437" s="321"/>
      <c r="G437" s="321"/>
      <c r="H437" s="321"/>
      <c r="I437" s="321"/>
      <c r="J437" s="321"/>
      <c r="K437" s="322"/>
      <c r="L437" s="61">
        <v>304200.02</v>
      </c>
      <c r="M437" s="61"/>
      <c r="N437" s="61"/>
      <c r="O437" s="61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S437" s="41"/>
      <c r="BT437" s="2" t="s">
        <v>1000</v>
      </c>
      <c r="BU437" s="41"/>
    </row>
    <row r="438" spans="1:95" s="3" customFormat="1" ht="18.75" x14ac:dyDescent="0.25">
      <c r="A438" s="320" t="s">
        <v>1001</v>
      </c>
      <c r="B438" s="321"/>
      <c r="C438" s="321"/>
      <c r="D438" s="321"/>
      <c r="E438" s="321"/>
      <c r="F438" s="321"/>
      <c r="G438" s="321"/>
      <c r="H438" s="321"/>
      <c r="I438" s="321"/>
      <c r="J438" s="321"/>
      <c r="K438" s="322"/>
      <c r="L438" s="61">
        <v>243360.02</v>
      </c>
      <c r="M438" s="61"/>
      <c r="N438" s="61"/>
      <c r="O438" s="61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S438" s="41"/>
      <c r="BT438" s="2" t="s">
        <v>1001</v>
      </c>
      <c r="BU438" s="41"/>
    </row>
    <row r="439" spans="1:95" s="3" customFormat="1" ht="18.75" x14ac:dyDescent="0.25">
      <c r="A439" s="317" t="s">
        <v>988</v>
      </c>
      <c r="B439" s="318"/>
      <c r="C439" s="318"/>
      <c r="D439" s="318"/>
      <c r="E439" s="318"/>
      <c r="F439" s="318"/>
      <c r="G439" s="318"/>
      <c r="H439" s="318"/>
      <c r="I439" s="318"/>
      <c r="J439" s="318"/>
      <c r="K439" s="319"/>
      <c r="L439" s="39">
        <v>13396968.859999999</v>
      </c>
      <c r="M439" s="39"/>
      <c r="N439" s="39"/>
      <c r="O439" s="39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S439" s="41"/>
      <c r="BU439" s="41" t="s">
        <v>988</v>
      </c>
    </row>
    <row r="440" spans="1:95" s="3" customFormat="1" ht="18.75" x14ac:dyDescent="0.25">
      <c r="A440" s="320" t="s">
        <v>2844</v>
      </c>
      <c r="B440" s="321"/>
      <c r="C440" s="321"/>
      <c r="D440" s="321"/>
      <c r="E440" s="321"/>
      <c r="F440" s="321"/>
      <c r="G440" s="321"/>
      <c r="H440" s="321"/>
      <c r="I440" s="321"/>
      <c r="J440" s="321"/>
      <c r="K440" s="322"/>
      <c r="L440" s="61">
        <v>19107280.640000001</v>
      </c>
      <c r="M440" s="61"/>
      <c r="N440" s="61"/>
      <c r="O440" s="61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S440" s="41"/>
      <c r="BT440" s="2" t="s">
        <v>2844</v>
      </c>
      <c r="BU440" s="41"/>
    </row>
    <row r="441" spans="1:95" s="3" customFormat="1" ht="18.75" x14ac:dyDescent="0.25">
      <c r="A441" s="320" t="s">
        <v>1003</v>
      </c>
      <c r="B441" s="321"/>
      <c r="C441" s="321"/>
      <c r="D441" s="321"/>
      <c r="E441" s="321"/>
      <c r="F441" s="321"/>
      <c r="G441" s="321"/>
      <c r="H441" s="321"/>
      <c r="I441" s="321"/>
      <c r="J441" s="321"/>
      <c r="K441" s="322"/>
      <c r="L441" s="61">
        <v>573218.42000000004</v>
      </c>
      <c r="M441" s="61"/>
      <c r="N441" s="61"/>
      <c r="O441" s="61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S441" s="41"/>
      <c r="BT441" s="2" t="s">
        <v>1003</v>
      </c>
      <c r="BU441" s="41"/>
    </row>
    <row r="442" spans="1:95" s="116" customFormat="1" ht="18.75" x14ac:dyDescent="0.25">
      <c r="A442" s="324" t="s">
        <v>5479</v>
      </c>
      <c r="B442" s="325"/>
      <c r="C442" s="325"/>
      <c r="D442" s="325"/>
      <c r="E442" s="325"/>
      <c r="F442" s="325"/>
      <c r="G442" s="325"/>
      <c r="H442" s="325"/>
      <c r="I442" s="325"/>
      <c r="J442" s="325"/>
      <c r="K442" s="326"/>
      <c r="L442" s="117">
        <f>L440+L441</f>
        <v>19680499.060000002</v>
      </c>
      <c r="M442" s="117"/>
      <c r="N442" s="117"/>
      <c r="O442" s="117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65"/>
      <c r="AS442" s="65"/>
      <c r="AT442" s="65"/>
      <c r="AU442" s="65"/>
      <c r="AV442" s="65"/>
      <c r="AW442" s="65"/>
      <c r="AX442" s="65"/>
      <c r="AY442" s="65"/>
      <c r="AZ442" s="65"/>
      <c r="BA442" s="65"/>
      <c r="BB442" s="65"/>
      <c r="BC442" s="65"/>
      <c r="BD442" s="65"/>
      <c r="BE442" s="65"/>
      <c r="BF442" s="65"/>
      <c r="BG442" s="65"/>
      <c r="BH442" s="65"/>
      <c r="BI442" s="65"/>
      <c r="BJ442" s="65"/>
      <c r="BK442" s="65"/>
      <c r="BL442" s="65"/>
      <c r="BM442" s="65"/>
      <c r="BN442" s="65"/>
      <c r="BO442" s="65"/>
      <c r="BP442" s="65"/>
      <c r="BQ442" s="65"/>
      <c r="BR442" s="65"/>
      <c r="BS442" s="65"/>
      <c r="BT442" s="65"/>
      <c r="BU442" s="65" t="s">
        <v>1004</v>
      </c>
      <c r="BV442" s="65"/>
      <c r="BW442" s="65"/>
    </row>
    <row r="443" spans="1:95" s="121" customFormat="1" ht="15" customHeight="1" x14ac:dyDescent="0.25">
      <c r="A443" s="327" t="s">
        <v>5480</v>
      </c>
      <c r="B443" s="328"/>
      <c r="C443" s="328"/>
      <c r="D443" s="328"/>
      <c r="E443" s="328"/>
      <c r="F443" s="328"/>
      <c r="G443" s="328"/>
      <c r="H443" s="328"/>
      <c r="I443" s="328"/>
      <c r="J443" s="328"/>
      <c r="K443" s="329"/>
      <c r="L443" s="118">
        <f>L426*1.052*1.021*1.035*1.025*1.02*1.03</f>
        <v>12270518.994760508</v>
      </c>
      <c r="M443" s="119"/>
      <c r="N443" s="120"/>
      <c r="O443" s="120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5"/>
      <c r="AO443" s="65"/>
      <c r="AP443" s="65"/>
      <c r="AQ443" s="65"/>
      <c r="AR443" s="65"/>
      <c r="AS443" s="65"/>
      <c r="AT443" s="65"/>
      <c r="AU443" s="65"/>
      <c r="AV443" s="65"/>
      <c r="AW443" s="65"/>
      <c r="AX443" s="65"/>
      <c r="AY443" s="65"/>
      <c r="AZ443" s="65"/>
      <c r="BA443" s="65"/>
      <c r="BB443" s="65"/>
      <c r="BC443" s="65"/>
      <c r="BD443" s="65"/>
      <c r="BE443" s="65"/>
      <c r="BF443" s="65"/>
      <c r="BG443" s="65"/>
      <c r="BH443" s="65"/>
      <c r="BI443" s="65"/>
      <c r="BJ443" s="65"/>
      <c r="BK443" s="65"/>
      <c r="BL443" s="65"/>
      <c r="BM443" s="65"/>
      <c r="BN443" s="65"/>
      <c r="BO443" s="65"/>
      <c r="BP443" s="65"/>
      <c r="BQ443" s="65"/>
      <c r="BR443" s="65"/>
      <c r="BS443" s="65"/>
      <c r="BT443" s="65"/>
      <c r="BU443" s="65"/>
      <c r="BV443" s="65"/>
      <c r="BW443" s="65"/>
      <c r="CG443" s="122"/>
      <c r="CI443" s="122" t="s">
        <v>1004</v>
      </c>
      <c r="CK443" s="123"/>
      <c r="CL443" s="124"/>
      <c r="CM443" s="124"/>
      <c r="CN443" s="124"/>
      <c r="CO443" s="124"/>
      <c r="CP443" s="124"/>
      <c r="CQ443" s="124"/>
    </row>
    <row r="444" spans="1:95" s="121" customFormat="1" ht="15" customHeight="1" x14ac:dyDescent="0.25">
      <c r="A444" s="327" t="s">
        <v>5486</v>
      </c>
      <c r="B444" s="328"/>
      <c r="C444" s="328"/>
      <c r="D444" s="328"/>
      <c r="E444" s="328"/>
      <c r="F444" s="328"/>
      <c r="G444" s="328"/>
      <c r="H444" s="328"/>
      <c r="I444" s="328"/>
      <c r="J444" s="328"/>
      <c r="K444" s="329"/>
      <c r="L444" s="118">
        <f>L429*1.03</f>
        <v>5881621.1334000006</v>
      </c>
      <c r="M444" s="119"/>
      <c r="N444" s="120"/>
      <c r="O444" s="120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65"/>
      <c r="AS444" s="65"/>
      <c r="AT444" s="65"/>
      <c r="AU444" s="65"/>
      <c r="AV444" s="65"/>
      <c r="AW444" s="65"/>
      <c r="AX444" s="65"/>
      <c r="AY444" s="65"/>
      <c r="AZ444" s="65"/>
      <c r="BA444" s="65"/>
      <c r="BB444" s="65"/>
      <c r="BC444" s="65"/>
      <c r="BD444" s="65"/>
      <c r="BE444" s="65"/>
      <c r="BF444" s="65"/>
      <c r="BG444" s="65"/>
      <c r="BH444" s="65"/>
      <c r="BI444" s="65"/>
      <c r="BJ444" s="65"/>
      <c r="BK444" s="65"/>
      <c r="BL444" s="65"/>
      <c r="BM444" s="65"/>
      <c r="BN444" s="65"/>
      <c r="BO444" s="65"/>
      <c r="BP444" s="65"/>
      <c r="BQ444" s="65"/>
      <c r="BR444" s="65"/>
      <c r="BS444" s="65"/>
      <c r="BT444" s="65"/>
      <c r="BU444" s="65"/>
      <c r="BV444" s="65"/>
      <c r="BW444" s="65"/>
      <c r="CG444" s="122"/>
      <c r="CI444" s="122" t="s">
        <v>1004</v>
      </c>
      <c r="CK444" s="123"/>
      <c r="CL444" s="124"/>
      <c r="CM444" s="124"/>
      <c r="CN444" s="124"/>
      <c r="CO444" s="124"/>
      <c r="CP444" s="124"/>
      <c r="CQ444" s="124"/>
    </row>
    <row r="445" spans="1:95" s="121" customFormat="1" ht="15" customHeight="1" x14ac:dyDescent="0.25">
      <c r="A445" s="327" t="s">
        <v>5481</v>
      </c>
      <c r="B445" s="328"/>
      <c r="C445" s="328"/>
      <c r="D445" s="328"/>
      <c r="E445" s="328"/>
      <c r="F445" s="328"/>
      <c r="G445" s="328"/>
      <c r="H445" s="328"/>
      <c r="I445" s="328"/>
      <c r="J445" s="328"/>
      <c r="K445" s="329"/>
      <c r="L445" s="118">
        <f>L442-L443-L444</f>
        <v>1528358.931839494</v>
      </c>
      <c r="M445" s="119"/>
      <c r="N445" s="120"/>
      <c r="O445" s="120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5"/>
      <c r="AO445" s="65"/>
      <c r="AP445" s="65"/>
      <c r="AQ445" s="65"/>
      <c r="AR445" s="65"/>
      <c r="AS445" s="65"/>
      <c r="AT445" s="65"/>
      <c r="AU445" s="65"/>
      <c r="AV445" s="65"/>
      <c r="AW445" s="65"/>
      <c r="AX445" s="65"/>
      <c r="AY445" s="65"/>
      <c r="AZ445" s="65"/>
      <c r="BA445" s="65"/>
      <c r="BB445" s="65"/>
      <c r="BC445" s="65"/>
      <c r="BD445" s="65"/>
      <c r="BE445" s="65"/>
      <c r="BF445" s="65"/>
      <c r="BG445" s="65"/>
      <c r="BH445" s="65"/>
      <c r="BI445" s="65"/>
      <c r="BJ445" s="65"/>
      <c r="BK445" s="65"/>
      <c r="BL445" s="65"/>
      <c r="BM445" s="65"/>
      <c r="BN445" s="65"/>
      <c r="BO445" s="65"/>
      <c r="BP445" s="65"/>
      <c r="BQ445" s="65"/>
      <c r="BR445" s="65"/>
      <c r="BS445" s="65"/>
      <c r="BT445" s="65"/>
      <c r="BU445" s="65"/>
      <c r="BV445" s="65"/>
      <c r="BW445" s="65"/>
      <c r="CG445" s="122"/>
      <c r="CI445" s="122" t="s">
        <v>1004</v>
      </c>
      <c r="CK445" s="123"/>
      <c r="CL445" s="124"/>
      <c r="CM445" s="124"/>
      <c r="CN445" s="124"/>
      <c r="CO445" s="124"/>
      <c r="CP445" s="124"/>
      <c r="CQ445" s="124"/>
    </row>
    <row r="446" spans="1:95" s="65" customFormat="1" ht="15" customHeight="1" x14ac:dyDescent="0.25">
      <c r="A446" s="330" t="s">
        <v>5482</v>
      </c>
      <c r="B446" s="331"/>
      <c r="C446" s="331"/>
      <c r="D446" s="331"/>
      <c r="E446" s="331"/>
      <c r="F446" s="331"/>
      <c r="G446" s="331"/>
      <c r="H446" s="331"/>
      <c r="I446" s="331"/>
      <c r="J446" s="331"/>
      <c r="K446" s="332"/>
      <c r="L446" s="125">
        <f>'00-ЭС1.СУБ'!L202</f>
        <v>1</v>
      </c>
      <c r="M446" s="89"/>
      <c r="N446" s="126"/>
      <c r="O446" s="89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CG446" s="95"/>
      <c r="CH446" s="101" t="s">
        <v>1003</v>
      </c>
      <c r="CI446" s="95"/>
      <c r="CK446" s="127"/>
    </row>
    <row r="447" spans="1:95" s="65" customFormat="1" ht="28.5" customHeight="1" x14ac:dyDescent="0.25">
      <c r="A447" s="330" t="s">
        <v>5483</v>
      </c>
      <c r="B447" s="331"/>
      <c r="C447" s="331"/>
      <c r="D447" s="331"/>
      <c r="E447" s="331"/>
      <c r="F447" s="331"/>
      <c r="G447" s="331"/>
      <c r="H447" s="331"/>
      <c r="I447" s="331"/>
      <c r="J447" s="331"/>
      <c r="K447" s="332"/>
      <c r="L447" s="128">
        <f>L443+L444+L445*L446</f>
        <v>19680499.060000002</v>
      </c>
      <c r="M447" s="129"/>
      <c r="N447" s="98"/>
      <c r="O447" s="98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CG447" s="95"/>
      <c r="CI447" s="95" t="s">
        <v>1004</v>
      </c>
      <c r="CK447" s="130"/>
    </row>
    <row r="448" spans="1:95" s="65" customFormat="1" ht="15" customHeight="1" x14ac:dyDescent="0.25">
      <c r="A448" s="333" t="s">
        <v>1005</v>
      </c>
      <c r="B448" s="334"/>
      <c r="C448" s="334"/>
      <c r="D448" s="334"/>
      <c r="E448" s="334"/>
      <c r="F448" s="334"/>
      <c r="G448" s="334"/>
      <c r="H448" s="334"/>
      <c r="I448" s="334"/>
      <c r="J448" s="334"/>
      <c r="K448" s="335"/>
      <c r="L448" s="131">
        <f>L447*0.2</f>
        <v>3936099.8120000008</v>
      </c>
      <c r="M448" s="89"/>
      <c r="N448" s="89"/>
      <c r="O448" s="89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CG448" s="95"/>
      <c r="CH448" s="101" t="s">
        <v>1005</v>
      </c>
      <c r="CI448" s="95"/>
    </row>
    <row r="449" spans="1:91" s="65" customFormat="1" ht="15" customHeight="1" x14ac:dyDescent="0.25">
      <c r="A449" s="330" t="s">
        <v>1006</v>
      </c>
      <c r="B449" s="331"/>
      <c r="C449" s="331"/>
      <c r="D449" s="331"/>
      <c r="E449" s="331"/>
      <c r="F449" s="331"/>
      <c r="G449" s="331"/>
      <c r="H449" s="331"/>
      <c r="I449" s="331"/>
      <c r="J449" s="331"/>
      <c r="K449" s="332"/>
      <c r="L449" s="132">
        <f>L447+L448</f>
        <v>23616598.872000001</v>
      </c>
      <c r="M449" s="98"/>
      <c r="N449" s="98"/>
      <c r="O449" s="98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CG449" s="95"/>
      <c r="CI449" s="95"/>
      <c r="CJ449" s="95" t="s">
        <v>1006</v>
      </c>
      <c r="CM449" s="127"/>
    </row>
    <row r="450" spans="1:91" s="16" customFormat="1" ht="12.75" customHeight="1" x14ac:dyDescent="0.2">
      <c r="A450" s="323"/>
      <c r="B450" s="323"/>
      <c r="C450" s="323"/>
      <c r="D450" s="323"/>
      <c r="E450" s="323"/>
      <c r="F450" s="323"/>
      <c r="G450" s="323"/>
      <c r="H450" s="323"/>
      <c r="I450" s="323"/>
      <c r="J450" s="323"/>
      <c r="K450" s="323"/>
      <c r="L450" s="323"/>
      <c r="M450" s="323"/>
      <c r="N450" s="323"/>
      <c r="O450" s="323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</row>
    <row r="451" spans="1:91" s="135" customFormat="1" ht="12.75" customHeight="1" x14ac:dyDescent="0.2">
      <c r="A451" s="287" t="s">
        <v>5484</v>
      </c>
      <c r="B451" s="287"/>
      <c r="C451" s="287"/>
      <c r="D451" s="287"/>
      <c r="E451" s="287"/>
      <c r="F451" s="287"/>
      <c r="G451" s="287"/>
      <c r="H451" s="287"/>
      <c r="I451" s="287"/>
      <c r="J451" s="287"/>
      <c r="K451" s="287"/>
      <c r="L451" s="287"/>
      <c r="M451" s="287"/>
      <c r="N451" s="287"/>
      <c r="O451" s="287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AA451" s="134"/>
      <c r="AB451" s="134"/>
      <c r="AC451" s="134"/>
      <c r="AD451" s="134"/>
      <c r="AE451" s="134"/>
      <c r="AF451" s="134"/>
      <c r="AG451" s="134"/>
      <c r="AH451" s="134"/>
      <c r="AI451" s="134"/>
      <c r="AJ451" s="134"/>
      <c r="AK451" s="134"/>
      <c r="AL451" s="134"/>
      <c r="AM451" s="134"/>
      <c r="AN451" s="134"/>
      <c r="AO451" s="134"/>
      <c r="AP451" s="134"/>
      <c r="AQ451" s="134"/>
      <c r="AR451" s="134"/>
      <c r="AS451" s="134"/>
      <c r="AT451" s="134"/>
      <c r="AU451" s="134"/>
      <c r="AV451" s="134"/>
      <c r="AW451" s="134"/>
      <c r="AX451" s="134"/>
      <c r="AY451" s="134"/>
      <c r="AZ451" s="134"/>
      <c r="BA451" s="134"/>
      <c r="BB451" s="134"/>
      <c r="BC451" s="134"/>
      <c r="BD451" s="134"/>
      <c r="BE451" s="134"/>
      <c r="BF451" s="134"/>
      <c r="BG451" s="134"/>
      <c r="BH451" s="134"/>
      <c r="BI451" s="134"/>
      <c r="BJ451" s="134"/>
      <c r="BK451" s="134"/>
      <c r="BL451" s="134"/>
      <c r="BM451" s="134"/>
      <c r="BN451" s="134"/>
      <c r="BO451" s="134"/>
      <c r="BP451" s="134"/>
      <c r="BQ451" s="134"/>
      <c r="BR451" s="134"/>
      <c r="BS451" s="134"/>
      <c r="BT451" s="134"/>
      <c r="BU451" s="134"/>
      <c r="BV451" s="134"/>
    </row>
    <row r="452" spans="1:91" s="135" customFormat="1" ht="12.75" customHeight="1" x14ac:dyDescent="0.2">
      <c r="A452" s="288" t="s">
        <v>1007</v>
      </c>
      <c r="B452" s="288"/>
      <c r="C452" s="288"/>
      <c r="D452" s="288"/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88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AA452" s="134"/>
      <c r="AB452" s="134"/>
      <c r="AC452" s="134"/>
      <c r="AD452" s="134"/>
      <c r="AE452" s="134"/>
      <c r="AF452" s="134"/>
      <c r="AG452" s="134"/>
      <c r="AH452" s="134"/>
      <c r="AI452" s="134"/>
      <c r="AJ452" s="134"/>
      <c r="AK452" s="134"/>
      <c r="AL452" s="134"/>
      <c r="AM452" s="134"/>
      <c r="AN452" s="134"/>
      <c r="AO452" s="134"/>
      <c r="AP452" s="134"/>
      <c r="AQ452" s="134"/>
      <c r="AR452" s="134"/>
      <c r="AS452" s="134"/>
      <c r="AT452" s="134"/>
      <c r="AU452" s="134"/>
      <c r="AV452" s="134"/>
      <c r="AW452" s="134"/>
      <c r="AX452" s="134"/>
      <c r="AY452" s="134"/>
      <c r="AZ452" s="134"/>
      <c r="BA452" s="134"/>
      <c r="BB452" s="134"/>
      <c r="BC452" s="134"/>
      <c r="BD452" s="134"/>
      <c r="BE452" s="134"/>
      <c r="BF452" s="134"/>
      <c r="BG452" s="134"/>
      <c r="BH452" s="134"/>
      <c r="BI452" s="134"/>
      <c r="BJ452" s="134"/>
      <c r="BK452" s="134"/>
      <c r="BL452" s="134"/>
      <c r="BM452" s="134"/>
      <c r="BN452" s="134"/>
      <c r="BO452" s="134"/>
      <c r="BP452" s="134"/>
      <c r="BQ452" s="134"/>
      <c r="BR452" s="134"/>
      <c r="BS452" s="134"/>
      <c r="BT452" s="134"/>
      <c r="BU452" s="134"/>
      <c r="BV452" s="134"/>
    </row>
    <row r="453" spans="1:91" s="135" customFormat="1" ht="13.5" customHeight="1" x14ac:dyDescent="0.2">
      <c r="A453" s="137"/>
      <c r="B453" s="137"/>
      <c r="C453" s="137"/>
      <c r="D453" s="137"/>
      <c r="E453" s="137"/>
      <c r="F453" s="137"/>
      <c r="G453" s="209"/>
      <c r="H453" s="138"/>
      <c r="I453" s="139"/>
      <c r="J453" s="139"/>
      <c r="K453" s="139"/>
      <c r="L453" s="139"/>
      <c r="M453" s="137"/>
      <c r="N453" s="137"/>
      <c r="O453" s="137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AA453" s="134"/>
      <c r="AB453" s="134"/>
      <c r="AC453" s="134"/>
      <c r="AD453" s="134"/>
      <c r="AE453" s="134"/>
      <c r="AF453" s="134"/>
      <c r="AG453" s="134"/>
      <c r="AH453" s="134"/>
      <c r="AI453" s="134"/>
      <c r="AJ453" s="134"/>
      <c r="AK453" s="134"/>
      <c r="AL453" s="134"/>
      <c r="AM453" s="134"/>
      <c r="AN453" s="134"/>
      <c r="AO453" s="134"/>
      <c r="AP453" s="134"/>
      <c r="AQ453" s="134"/>
      <c r="AR453" s="134"/>
      <c r="AS453" s="134"/>
      <c r="AT453" s="134"/>
      <c r="AU453" s="134"/>
      <c r="AV453" s="134"/>
      <c r="AW453" s="134"/>
      <c r="AX453" s="134"/>
      <c r="AY453" s="134"/>
      <c r="AZ453" s="134"/>
      <c r="BA453" s="134"/>
      <c r="BB453" s="134"/>
      <c r="BC453" s="134"/>
      <c r="BD453" s="134"/>
      <c r="BE453" s="134"/>
      <c r="BF453" s="134"/>
      <c r="BG453" s="134"/>
      <c r="BH453" s="134"/>
      <c r="BI453" s="134"/>
      <c r="BJ453" s="134"/>
      <c r="BK453" s="134"/>
      <c r="BL453" s="134"/>
      <c r="BM453" s="134"/>
      <c r="BN453" s="134"/>
      <c r="BO453" s="134"/>
      <c r="BP453" s="134"/>
      <c r="BQ453" s="134"/>
      <c r="BR453" s="134"/>
      <c r="BS453" s="134"/>
      <c r="BT453" s="134"/>
      <c r="BU453" s="134"/>
      <c r="BV453" s="134"/>
    </row>
    <row r="454" spans="1:91" s="135" customFormat="1" ht="12.75" customHeight="1" x14ac:dyDescent="0.2">
      <c r="A454" s="287" t="s">
        <v>5485</v>
      </c>
      <c r="B454" s="287"/>
      <c r="C454" s="287"/>
      <c r="D454" s="287"/>
      <c r="E454" s="287"/>
      <c r="F454" s="287"/>
      <c r="G454" s="287"/>
      <c r="H454" s="287"/>
      <c r="I454" s="287"/>
      <c r="J454" s="287"/>
      <c r="K454" s="287"/>
      <c r="L454" s="287"/>
      <c r="M454" s="287"/>
      <c r="N454" s="287"/>
      <c r="O454" s="287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AA454" s="134"/>
      <c r="AB454" s="134"/>
      <c r="AC454" s="134"/>
      <c r="AD454" s="134"/>
      <c r="AE454" s="134"/>
      <c r="AF454" s="134"/>
      <c r="AG454" s="134"/>
      <c r="AH454" s="134"/>
      <c r="AI454" s="134"/>
      <c r="AJ454" s="134"/>
      <c r="AK454" s="134"/>
      <c r="AL454" s="134"/>
      <c r="AM454" s="134"/>
      <c r="AN454" s="134"/>
      <c r="AO454" s="134"/>
      <c r="AP454" s="134"/>
      <c r="AQ454" s="134"/>
      <c r="AR454" s="134"/>
      <c r="AS454" s="134"/>
      <c r="AT454" s="134"/>
      <c r="AU454" s="134"/>
      <c r="AV454" s="134"/>
      <c r="AW454" s="134"/>
      <c r="AX454" s="134"/>
      <c r="AY454" s="134"/>
      <c r="AZ454" s="134"/>
      <c r="BA454" s="134"/>
      <c r="BB454" s="134"/>
      <c r="BC454" s="134"/>
      <c r="BD454" s="134"/>
      <c r="BE454" s="134"/>
      <c r="BF454" s="134"/>
      <c r="BG454" s="134"/>
      <c r="BH454" s="134"/>
      <c r="BI454" s="134"/>
      <c r="BJ454" s="134"/>
      <c r="BK454" s="134"/>
      <c r="BL454" s="134"/>
      <c r="BM454" s="134"/>
      <c r="BN454" s="134"/>
      <c r="BO454" s="134"/>
      <c r="BP454" s="134"/>
      <c r="BQ454" s="134"/>
      <c r="BR454" s="134"/>
      <c r="BS454" s="134"/>
      <c r="BT454" s="134"/>
      <c r="BU454" s="134"/>
      <c r="BV454" s="134"/>
    </row>
    <row r="455" spans="1:91" s="135" customFormat="1" ht="12.75" customHeight="1" x14ac:dyDescent="0.2">
      <c r="A455" s="288" t="s">
        <v>1007</v>
      </c>
      <c r="B455" s="288"/>
      <c r="C455" s="288"/>
      <c r="D455" s="288"/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88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AA455" s="134"/>
      <c r="AB455" s="134"/>
      <c r="AC455" s="134"/>
      <c r="AD455" s="134"/>
      <c r="AE455" s="134"/>
      <c r="AF455" s="134"/>
      <c r="AG455" s="134"/>
      <c r="AH455" s="134"/>
      <c r="AI455" s="134"/>
      <c r="AJ455" s="134"/>
      <c r="AK455" s="134"/>
      <c r="AL455" s="134"/>
      <c r="AM455" s="134"/>
      <c r="AN455" s="134"/>
      <c r="AO455" s="134"/>
      <c r="AP455" s="134"/>
      <c r="AQ455" s="134"/>
      <c r="AR455" s="134"/>
      <c r="AS455" s="134"/>
      <c r="AT455" s="134"/>
      <c r="AU455" s="134"/>
      <c r="AV455" s="134"/>
      <c r="AW455" s="134"/>
      <c r="AX455" s="134"/>
      <c r="AY455" s="134"/>
      <c r="AZ455" s="134"/>
      <c r="BA455" s="134"/>
      <c r="BB455" s="134"/>
      <c r="BC455" s="134"/>
      <c r="BD455" s="134"/>
      <c r="BE455" s="134"/>
      <c r="BF455" s="134"/>
      <c r="BG455" s="134"/>
      <c r="BH455" s="134"/>
      <c r="BI455" s="134"/>
      <c r="BJ455" s="134"/>
      <c r="BK455" s="134"/>
      <c r="BL455" s="134"/>
      <c r="BM455" s="134"/>
      <c r="BN455" s="134"/>
      <c r="BO455" s="134"/>
      <c r="BP455" s="134"/>
      <c r="BQ455" s="134"/>
      <c r="BR455" s="134"/>
      <c r="BS455" s="134"/>
      <c r="BT455" s="134"/>
      <c r="BU455" s="134"/>
      <c r="BV455" s="134"/>
    </row>
    <row r="456" spans="1:91" s="135" customFormat="1" ht="13.5" customHeight="1" x14ac:dyDescent="0.2">
      <c r="A456" s="137"/>
      <c r="B456" s="137"/>
      <c r="C456" s="137"/>
      <c r="D456" s="137"/>
      <c r="E456" s="137"/>
      <c r="F456" s="137"/>
      <c r="G456" s="209"/>
      <c r="H456" s="138"/>
      <c r="I456" s="139"/>
      <c r="J456" s="139"/>
      <c r="K456" s="139"/>
      <c r="L456" s="139"/>
      <c r="M456" s="137"/>
      <c r="N456" s="137"/>
      <c r="O456" s="137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AA456" s="134"/>
      <c r="AB456" s="134"/>
      <c r="AC456" s="134"/>
      <c r="AD456" s="134"/>
      <c r="AE456" s="134"/>
      <c r="AF456" s="134"/>
      <c r="AG456" s="134"/>
      <c r="AH456" s="134"/>
      <c r="AI456" s="134"/>
      <c r="AJ456" s="134"/>
      <c r="AK456" s="134"/>
      <c r="AL456" s="134"/>
      <c r="AM456" s="134"/>
      <c r="AN456" s="134"/>
      <c r="AO456" s="134"/>
      <c r="AP456" s="134"/>
      <c r="AQ456" s="134"/>
      <c r="AR456" s="134"/>
      <c r="AS456" s="134"/>
      <c r="AT456" s="134"/>
      <c r="AU456" s="134"/>
      <c r="AV456" s="134"/>
      <c r="AW456" s="134"/>
      <c r="AX456" s="134"/>
      <c r="AY456" s="134"/>
      <c r="AZ456" s="134"/>
      <c r="BA456" s="134"/>
      <c r="BB456" s="134"/>
      <c r="BC456" s="134"/>
      <c r="BD456" s="134"/>
      <c r="BE456" s="134"/>
      <c r="BF456" s="134"/>
      <c r="BG456" s="134"/>
      <c r="BH456" s="134"/>
      <c r="BI456" s="134"/>
      <c r="BJ456" s="134"/>
      <c r="BK456" s="134"/>
      <c r="BL456" s="134"/>
      <c r="BM456" s="134"/>
      <c r="BN456" s="134"/>
      <c r="BO456" s="134"/>
      <c r="BP456" s="134"/>
      <c r="BQ456" s="134"/>
      <c r="BR456" s="134"/>
      <c r="BS456" s="134"/>
      <c r="BT456" s="134"/>
      <c r="BU456" s="134"/>
      <c r="BV456" s="134"/>
    </row>
    <row r="457" spans="1:91" s="116" customFormat="1" ht="18.75" x14ac:dyDescent="0.25">
      <c r="A457" s="140"/>
      <c r="B457" s="140"/>
      <c r="C457" s="140"/>
      <c r="D457" s="140"/>
      <c r="E457" s="140"/>
      <c r="F457" s="140"/>
      <c r="G457" s="209"/>
      <c r="H457" s="137"/>
      <c r="I457" s="141"/>
      <c r="J457" s="141"/>
      <c r="K457" s="141"/>
      <c r="L457" s="141"/>
      <c r="M457" s="140"/>
      <c r="N457" s="140"/>
      <c r="O457" s="140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</row>
    <row r="458" spans="1:91" ht="11.25" customHeight="1" x14ac:dyDescent="0.2"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</row>
    <row r="459" spans="1:91" ht="11.25" customHeight="1" x14ac:dyDescent="0.2"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</row>
    <row r="460" spans="1:91" ht="11.25" customHeight="1" x14ac:dyDescent="0.2"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</row>
    <row r="461" spans="1:91" ht="11.25" customHeight="1" x14ac:dyDescent="0.2"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</row>
    <row r="462" spans="1:91" ht="11.25" customHeight="1" x14ac:dyDescent="0.2"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</row>
    <row r="463" spans="1:91" ht="11.25" customHeight="1" x14ac:dyDescent="0.2"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</row>
    <row r="464" spans="1:91" ht="11.25" customHeight="1" x14ac:dyDescent="0.2"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</row>
    <row r="465" spans="16:25" ht="11.25" customHeight="1" x14ac:dyDescent="0.2"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</row>
    <row r="466" spans="16:25" ht="11.25" customHeight="1" x14ac:dyDescent="0.2"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</row>
    <row r="467" spans="16:25" ht="11.25" customHeight="1" x14ac:dyDescent="0.2"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</row>
    <row r="468" spans="16:25" ht="11.25" customHeight="1" x14ac:dyDescent="0.2"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</row>
    <row r="469" spans="16:25" ht="11.25" customHeight="1" x14ac:dyDescent="0.2"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</row>
    <row r="470" spans="16:25" ht="11.25" customHeight="1" x14ac:dyDescent="0.2"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</row>
    <row r="471" spans="16:25" ht="11.25" customHeight="1" x14ac:dyDescent="0.2"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</row>
    <row r="472" spans="16:25" ht="11.25" customHeight="1" x14ac:dyDescent="0.2"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</row>
    <row r="473" spans="16:25" ht="11.25" customHeight="1" x14ac:dyDescent="0.2"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</row>
    <row r="474" spans="16:25" ht="11.25" customHeight="1" x14ac:dyDescent="0.2"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</row>
    <row r="475" spans="16:25" ht="11.25" customHeight="1" x14ac:dyDescent="0.2"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</row>
    <row r="476" spans="16:25" ht="11.25" customHeight="1" x14ac:dyDescent="0.2"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</row>
    <row r="477" spans="16:25" ht="11.25" customHeight="1" x14ac:dyDescent="0.2"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</row>
    <row r="478" spans="16:25" ht="11.25" customHeight="1" x14ac:dyDescent="0.2"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</row>
    <row r="479" spans="16:25" ht="11.25" customHeight="1" thickBot="1" x14ac:dyDescent="0.25"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</row>
    <row r="480" spans="16:25" ht="11.25" customHeight="1" thickTop="1" x14ac:dyDescent="0.2"/>
  </sheetData>
  <autoFilter ref="A28:CQ449" xr:uid="{00000000-0001-0000-0700-000000000000}">
    <filterColumn colId="2" showButton="0"/>
    <filterColumn colId="3" showButton="0"/>
  </autoFilter>
  <mergeCells count="265">
    <mergeCell ref="A450:O450"/>
    <mergeCell ref="A452:O452"/>
    <mergeCell ref="A442:K442"/>
    <mergeCell ref="A443:K443"/>
    <mergeCell ref="A444:K444"/>
    <mergeCell ref="A445:K445"/>
    <mergeCell ref="A446:K446"/>
    <mergeCell ref="A447:K447"/>
    <mergeCell ref="A448:K448"/>
    <mergeCell ref="A449:K449"/>
    <mergeCell ref="A451:O451"/>
    <mergeCell ref="A437:K437"/>
    <mergeCell ref="A438:K438"/>
    <mergeCell ref="A439:K439"/>
    <mergeCell ref="A440:K440"/>
    <mergeCell ref="A441:K441"/>
    <mergeCell ref="A432:K432"/>
    <mergeCell ref="A433:K433"/>
    <mergeCell ref="A434:K434"/>
    <mergeCell ref="A435:K435"/>
    <mergeCell ref="A436:K436"/>
    <mergeCell ref="A427:K427"/>
    <mergeCell ref="A428:K428"/>
    <mergeCell ref="A429:K429"/>
    <mergeCell ref="A430:K430"/>
    <mergeCell ref="A431:K431"/>
    <mergeCell ref="A422:K422"/>
    <mergeCell ref="A423:K423"/>
    <mergeCell ref="A424:K424"/>
    <mergeCell ref="A425:K425"/>
    <mergeCell ref="A426:K426"/>
    <mergeCell ref="A417:K417"/>
    <mergeCell ref="A418:K418"/>
    <mergeCell ref="A419:K419"/>
    <mergeCell ref="A420:K420"/>
    <mergeCell ref="A421:K421"/>
    <mergeCell ref="A412:K412"/>
    <mergeCell ref="A413:K413"/>
    <mergeCell ref="A414:K414"/>
    <mergeCell ref="A415:K415"/>
    <mergeCell ref="A416:K416"/>
    <mergeCell ref="A407:K407"/>
    <mergeCell ref="A408:K408"/>
    <mergeCell ref="A409:K409"/>
    <mergeCell ref="A410:K410"/>
    <mergeCell ref="A411:K411"/>
    <mergeCell ref="A402:K402"/>
    <mergeCell ref="A403:K403"/>
    <mergeCell ref="A404:K404"/>
    <mergeCell ref="A405:K405"/>
    <mergeCell ref="A406:K406"/>
    <mergeCell ref="A397:K397"/>
    <mergeCell ref="A398:K398"/>
    <mergeCell ref="A399:K399"/>
    <mergeCell ref="A400:K400"/>
    <mergeCell ref="A401:K401"/>
    <mergeCell ref="A392:K392"/>
    <mergeCell ref="A393:K393"/>
    <mergeCell ref="A394:K394"/>
    <mergeCell ref="A395:K395"/>
    <mergeCell ref="A396:K396"/>
    <mergeCell ref="A387:K387"/>
    <mergeCell ref="A388:K388"/>
    <mergeCell ref="A389:K389"/>
    <mergeCell ref="A390:K390"/>
    <mergeCell ref="A391:K391"/>
    <mergeCell ref="A382:K382"/>
    <mergeCell ref="A383:K383"/>
    <mergeCell ref="A384:K384"/>
    <mergeCell ref="A385:K385"/>
    <mergeCell ref="A386:K386"/>
    <mergeCell ref="C377:E377"/>
    <mergeCell ref="C378:E378"/>
    <mergeCell ref="C379:E379"/>
    <mergeCell ref="A380:K380"/>
    <mergeCell ref="A381:K381"/>
    <mergeCell ref="C367:E367"/>
    <mergeCell ref="C368:E368"/>
    <mergeCell ref="C373:E373"/>
    <mergeCell ref="C375:E375"/>
    <mergeCell ref="C376:E376"/>
    <mergeCell ref="C356:E356"/>
    <mergeCell ref="C358:E358"/>
    <mergeCell ref="C359:E359"/>
    <mergeCell ref="C364:E364"/>
    <mergeCell ref="C366:E366"/>
    <mergeCell ref="C347:E347"/>
    <mergeCell ref="C348:E348"/>
    <mergeCell ref="C349:E349"/>
    <mergeCell ref="C350:E350"/>
    <mergeCell ref="C351:E351"/>
    <mergeCell ref="C334:E334"/>
    <mergeCell ref="C339:E339"/>
    <mergeCell ref="C340:E340"/>
    <mergeCell ref="C345:E345"/>
    <mergeCell ref="C346:E346"/>
    <mergeCell ref="C329:E329"/>
    <mergeCell ref="C330:E330"/>
    <mergeCell ref="C331:E331"/>
    <mergeCell ref="C332:E332"/>
    <mergeCell ref="C333:E333"/>
    <mergeCell ref="C323:E323"/>
    <mergeCell ref="C325:E325"/>
    <mergeCell ref="C326:E326"/>
    <mergeCell ref="C327:E327"/>
    <mergeCell ref="C328:E328"/>
    <mergeCell ref="C313:E313"/>
    <mergeCell ref="C315:E315"/>
    <mergeCell ref="C316:E316"/>
    <mergeCell ref="C317:E317"/>
    <mergeCell ref="C318:E318"/>
    <mergeCell ref="C299:E299"/>
    <mergeCell ref="C300:E300"/>
    <mergeCell ref="C305:E305"/>
    <mergeCell ref="A307:O307"/>
    <mergeCell ref="C308:E308"/>
    <mergeCell ref="C289:E289"/>
    <mergeCell ref="C294:E294"/>
    <mergeCell ref="C296:E296"/>
    <mergeCell ref="C297:E297"/>
    <mergeCell ref="C298:E298"/>
    <mergeCell ref="C280:E280"/>
    <mergeCell ref="C285:E285"/>
    <mergeCell ref="C286:E286"/>
    <mergeCell ref="C287:E287"/>
    <mergeCell ref="C288:E288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56:E256"/>
    <mergeCell ref="C261:E261"/>
    <mergeCell ref="A262:O262"/>
    <mergeCell ref="C263:E263"/>
    <mergeCell ref="C268:E268"/>
    <mergeCell ref="C248:E248"/>
    <mergeCell ref="C249:E249"/>
    <mergeCell ref="C250:E250"/>
    <mergeCell ref="C251:E251"/>
    <mergeCell ref="C255:E255"/>
    <mergeCell ref="C238:E238"/>
    <mergeCell ref="C243:E243"/>
    <mergeCell ref="C245:E245"/>
    <mergeCell ref="C246:E246"/>
    <mergeCell ref="C247:E247"/>
    <mergeCell ref="C228:E228"/>
    <mergeCell ref="A229:O229"/>
    <mergeCell ref="C230:E230"/>
    <mergeCell ref="C235:E235"/>
    <mergeCell ref="C237:E237"/>
    <mergeCell ref="C212:E212"/>
    <mergeCell ref="C217:E217"/>
    <mergeCell ref="C221:E221"/>
    <mergeCell ref="C222:E222"/>
    <mergeCell ref="C223:E223"/>
    <mergeCell ref="C203:E203"/>
    <mergeCell ref="C208:E208"/>
    <mergeCell ref="C209:E209"/>
    <mergeCell ref="C210:E210"/>
    <mergeCell ref="C211:E211"/>
    <mergeCell ref="C187:E187"/>
    <mergeCell ref="A188:O188"/>
    <mergeCell ref="C189:E189"/>
    <mergeCell ref="C194:E194"/>
    <mergeCell ref="C198:E198"/>
    <mergeCell ref="C175:E175"/>
    <mergeCell ref="C176:E176"/>
    <mergeCell ref="C181:E181"/>
    <mergeCell ref="C182:E182"/>
    <mergeCell ref="C183:E183"/>
    <mergeCell ref="C161:E161"/>
    <mergeCell ref="C165:E165"/>
    <mergeCell ref="C166:E166"/>
    <mergeCell ref="C170:E170"/>
    <mergeCell ref="C171:E171"/>
    <mergeCell ref="C152:E152"/>
    <mergeCell ref="C153:E153"/>
    <mergeCell ref="C154:E154"/>
    <mergeCell ref="C159:E159"/>
    <mergeCell ref="A160:O160"/>
    <mergeCell ref="C140:E140"/>
    <mergeCell ref="C145:E145"/>
    <mergeCell ref="A146:O146"/>
    <mergeCell ref="C147:E147"/>
    <mergeCell ref="C151:E151"/>
    <mergeCell ref="C131:E131"/>
    <mergeCell ref="C133:E133"/>
    <mergeCell ref="C135:E135"/>
    <mergeCell ref="C137:E137"/>
    <mergeCell ref="A139:O139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98:E98"/>
    <mergeCell ref="C100:E100"/>
    <mergeCell ref="C102:E102"/>
    <mergeCell ref="C104:E104"/>
    <mergeCell ref="C106:E106"/>
    <mergeCell ref="C76:E76"/>
    <mergeCell ref="C81:E81"/>
    <mergeCell ref="C86:E86"/>
    <mergeCell ref="C91:E91"/>
    <mergeCell ref="C96:E96"/>
    <mergeCell ref="C58:E58"/>
    <mergeCell ref="A60:O60"/>
    <mergeCell ref="C61:E61"/>
    <mergeCell ref="C66:E66"/>
    <mergeCell ref="C71:E71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54:O454"/>
    <mergeCell ref="A455:O45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Q491"/>
  <sheetViews>
    <sheetView topLeftCell="C413" workbookViewId="0">
      <selection activeCell="V429" sqref="V429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customWidth="1" outlineLevel="1"/>
    <col min="21" max="21" width="11.85546875" style="1" bestFit="1" customWidth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199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199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199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2354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18.75" x14ac:dyDescent="0.25">
      <c r="A13" s="289" t="s">
        <v>2355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2355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2356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17689.769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11007.066000000001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1078.345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314.16000000000003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451.02699999999999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1138.46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 t="s">
        <v>1252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294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295"/>
      <c r="G26" s="293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296"/>
      <c r="G27" s="293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13" t="s">
        <v>1030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16" t="s">
        <v>2358</v>
      </c>
      <c r="D30" s="316"/>
      <c r="E30" s="316"/>
      <c r="F30" s="205" t="s">
        <v>109</v>
      </c>
      <c r="G30" s="55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207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207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207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1254</v>
      </c>
      <c r="C34" s="305" t="s">
        <v>1255</v>
      </c>
      <c r="D34" s="305"/>
      <c r="E34" s="305"/>
      <c r="F34" s="208" t="s">
        <v>51</v>
      </c>
      <c r="G34" s="113">
        <v>1</v>
      </c>
      <c r="H34" s="114"/>
      <c r="I34" s="114"/>
      <c r="J34" s="114"/>
      <c r="K34" s="144" t="s">
        <v>52</v>
      </c>
      <c r="L34" s="114"/>
      <c r="M34" s="114"/>
      <c r="N34" s="115"/>
      <c r="O34" s="11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 t="s">
        <v>1255</v>
      </c>
    </row>
    <row r="35" spans="1:69" s="3" customFormat="1" ht="45.75" x14ac:dyDescent="0.25">
      <c r="A35" s="111" t="s">
        <v>1045</v>
      </c>
      <c r="B35" s="112"/>
      <c r="C35" s="305" t="s">
        <v>2364</v>
      </c>
      <c r="D35" s="305"/>
      <c r="E35" s="305"/>
      <c r="F35" s="208" t="s">
        <v>2170</v>
      </c>
      <c r="G35" s="113">
        <v>1</v>
      </c>
      <c r="H35" s="114"/>
      <c r="I35" s="114"/>
      <c r="J35" s="114"/>
      <c r="K35" s="144" t="s">
        <v>52</v>
      </c>
      <c r="L35" s="114"/>
      <c r="M35" s="114"/>
      <c r="N35" s="115"/>
      <c r="O35" s="114"/>
      <c r="P35" s="154"/>
      <c r="Q35" s="154"/>
      <c r="R35" s="154"/>
      <c r="S35" s="154"/>
      <c r="T35" s="154"/>
      <c r="U35" s="154"/>
      <c r="V35" s="172"/>
      <c r="W35" s="159"/>
      <c r="X35" s="158"/>
      <c r="Y35" s="181"/>
      <c r="BP35" s="33"/>
      <c r="BQ35" s="41" t="s">
        <v>2364</v>
      </c>
    </row>
    <row r="36" spans="1:69" s="3" customFormat="1" ht="67.5" x14ac:dyDescent="0.25">
      <c r="A36" s="35" t="s">
        <v>63</v>
      </c>
      <c r="B36" s="36" t="s">
        <v>1801</v>
      </c>
      <c r="C36" s="316" t="s">
        <v>1802</v>
      </c>
      <c r="D36" s="316"/>
      <c r="E36" s="316"/>
      <c r="F36" s="205" t="s">
        <v>109</v>
      </c>
      <c r="G36" s="55">
        <v>2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2365</v>
      </c>
      <c r="O36" s="39">
        <v>748.49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4" si="0">O36*P36*Q36*R36*S36*T36*U36</f>
        <v>896.04350462077753</v>
      </c>
      <c r="W36" s="159">
        <v>1.2</v>
      </c>
      <c r="X36" s="158">
        <f t="shared" ref="X36:X94" si="1">V36*W36</f>
        <v>1075.2522055449331</v>
      </c>
      <c r="Y36" s="181">
        <f t="shared" ref="Y36:Y94" si="2">X36/G36</f>
        <v>537.62610277246654</v>
      </c>
      <c r="BP36" s="33"/>
      <c r="BQ36" s="41" t="s">
        <v>1802</v>
      </c>
    </row>
    <row r="37" spans="1:69" s="3" customFormat="1" ht="18.75" x14ac:dyDescent="0.25">
      <c r="A37" s="42"/>
      <c r="B37" s="43"/>
      <c r="C37" s="44" t="s">
        <v>1374</v>
      </c>
      <c r="D37" s="45"/>
      <c r="E37" s="45"/>
      <c r="F37" s="206"/>
      <c r="G37" s="45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2366</v>
      </c>
      <c r="F38" s="207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2367</v>
      </c>
      <c r="F39" s="207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207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45" x14ac:dyDescent="0.25">
      <c r="A41" s="111" t="s">
        <v>1809</v>
      </c>
      <c r="B41" s="112" t="s">
        <v>1256</v>
      </c>
      <c r="C41" s="305" t="s">
        <v>1257</v>
      </c>
      <c r="D41" s="305"/>
      <c r="E41" s="305"/>
      <c r="F41" s="208" t="s">
        <v>51</v>
      </c>
      <c r="G41" s="113">
        <v>1</v>
      </c>
      <c r="H41" s="114"/>
      <c r="I41" s="114"/>
      <c r="J41" s="114"/>
      <c r="K41" s="144" t="s">
        <v>52</v>
      </c>
      <c r="L41" s="114"/>
      <c r="M41" s="114"/>
      <c r="N41" s="115"/>
      <c r="O41" s="114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 t="s">
        <v>1257</v>
      </c>
    </row>
    <row r="42" spans="1:69" s="3" customFormat="1" ht="45" x14ac:dyDescent="0.25">
      <c r="A42" s="111" t="s">
        <v>1810</v>
      </c>
      <c r="B42" s="112" t="s">
        <v>1256</v>
      </c>
      <c r="C42" s="305" t="s">
        <v>1258</v>
      </c>
      <c r="D42" s="305"/>
      <c r="E42" s="305"/>
      <c r="F42" s="208" t="s">
        <v>51</v>
      </c>
      <c r="G42" s="113">
        <v>1</v>
      </c>
      <c r="H42" s="114"/>
      <c r="I42" s="114"/>
      <c r="J42" s="114"/>
      <c r="K42" s="144" t="s">
        <v>52</v>
      </c>
      <c r="L42" s="114"/>
      <c r="M42" s="114"/>
      <c r="N42" s="115"/>
      <c r="O42" s="11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 t="s">
        <v>1258</v>
      </c>
    </row>
    <row r="43" spans="1:69" s="3" customFormat="1" ht="67.5" x14ac:dyDescent="0.25">
      <c r="A43" s="35" t="s">
        <v>89</v>
      </c>
      <c r="B43" s="36" t="s">
        <v>132</v>
      </c>
      <c r="C43" s="316" t="s">
        <v>133</v>
      </c>
      <c r="D43" s="316"/>
      <c r="E43" s="316"/>
      <c r="F43" s="20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2368</v>
      </c>
      <c r="O43" s="39">
        <v>70.02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83.82338600855968</v>
      </c>
      <c r="W43" s="159">
        <v>1.2</v>
      </c>
      <c r="X43" s="158">
        <f t="shared" si="1"/>
        <v>100.58806321027161</v>
      </c>
      <c r="Y43" s="181">
        <f t="shared" si="2"/>
        <v>50.294031605135807</v>
      </c>
      <c r="BP43" s="33"/>
      <c r="BQ43" s="41" t="s">
        <v>133</v>
      </c>
    </row>
    <row r="44" spans="1:69" s="3" customFormat="1" ht="18.75" x14ac:dyDescent="0.25">
      <c r="A44" s="42"/>
      <c r="B44" s="43"/>
      <c r="C44" s="44" t="s">
        <v>1374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2369</v>
      </c>
      <c r="F45" s="207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2370</v>
      </c>
      <c r="F46" s="207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47</v>
      </c>
      <c r="F47" s="207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45" x14ac:dyDescent="0.25">
      <c r="A48" s="111" t="s">
        <v>98</v>
      </c>
      <c r="B48" s="112" t="s">
        <v>1256</v>
      </c>
      <c r="C48" s="305" t="s">
        <v>2371</v>
      </c>
      <c r="D48" s="305"/>
      <c r="E48" s="305"/>
      <c r="F48" s="208" t="s">
        <v>51</v>
      </c>
      <c r="G48" s="113">
        <v>1</v>
      </c>
      <c r="H48" s="114"/>
      <c r="I48" s="114"/>
      <c r="J48" s="114"/>
      <c r="K48" s="144" t="s">
        <v>52</v>
      </c>
      <c r="L48" s="114"/>
      <c r="M48" s="114"/>
      <c r="N48" s="115"/>
      <c r="O48" s="11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 t="s">
        <v>2371</v>
      </c>
    </row>
    <row r="49" spans="1:69" s="3" customFormat="1" ht="45" x14ac:dyDescent="0.25">
      <c r="A49" s="111" t="s">
        <v>2372</v>
      </c>
      <c r="B49" s="112" t="s">
        <v>1256</v>
      </c>
      <c r="C49" s="305" t="s">
        <v>2373</v>
      </c>
      <c r="D49" s="305"/>
      <c r="E49" s="305"/>
      <c r="F49" s="208" t="s">
        <v>51</v>
      </c>
      <c r="G49" s="113">
        <v>1</v>
      </c>
      <c r="H49" s="114"/>
      <c r="I49" s="114"/>
      <c r="J49" s="114"/>
      <c r="K49" s="144" t="s">
        <v>52</v>
      </c>
      <c r="L49" s="114"/>
      <c r="M49" s="114"/>
      <c r="N49" s="115"/>
      <c r="O49" s="11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 t="s">
        <v>2373</v>
      </c>
    </row>
    <row r="50" spans="1:69" s="3" customFormat="1" ht="18.75" x14ac:dyDescent="0.25">
      <c r="A50" s="313" t="s">
        <v>1259</v>
      </c>
      <c r="B50" s="314"/>
      <c r="C50" s="314"/>
      <c r="D50" s="314"/>
      <c r="E50" s="314"/>
      <c r="F50" s="314"/>
      <c r="G50" s="314"/>
      <c r="H50" s="314"/>
      <c r="I50" s="314"/>
      <c r="J50" s="314"/>
      <c r="K50" s="314"/>
      <c r="L50" s="314"/>
      <c r="M50" s="314"/>
      <c r="N50" s="314"/>
      <c r="O50" s="315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 t="s">
        <v>1259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316" t="s">
        <v>204</v>
      </c>
      <c r="D51" s="316"/>
      <c r="E51" s="316"/>
      <c r="F51" s="205" t="s">
        <v>174</v>
      </c>
      <c r="G51" s="56">
        <v>0.37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15663.6</v>
      </c>
      <c r="M51" s="39">
        <v>12731.18</v>
      </c>
      <c r="N51" s="40" t="s">
        <v>2374</v>
      </c>
      <c r="O51" s="39">
        <v>1633.99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0"/>
        <v>1956.1064624982357</v>
      </c>
      <c r="W51" s="159">
        <v>1.2</v>
      </c>
      <c r="X51" s="158">
        <f t="shared" si="1"/>
        <v>2347.3277549978829</v>
      </c>
      <c r="Y51" s="181">
        <f t="shared" si="2"/>
        <v>6344.1290675618457</v>
      </c>
      <c r="BP51" s="33"/>
      <c r="BQ51" s="41" t="s">
        <v>204</v>
      </c>
    </row>
    <row r="52" spans="1:69" s="3" customFormat="1" ht="18.75" x14ac:dyDescent="0.25">
      <c r="A52" s="42"/>
      <c r="B52" s="43"/>
      <c r="C52" s="44" t="s">
        <v>2375</v>
      </c>
      <c r="D52" s="45"/>
      <c r="E52" s="45"/>
      <c r="F52" s="206"/>
      <c r="G52" s="45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2376</v>
      </c>
      <c r="F53" s="207"/>
      <c r="G53" s="50"/>
      <c r="H53" s="51"/>
      <c r="I53" s="17"/>
      <c r="J53" s="17"/>
      <c r="K53" s="17"/>
      <c r="L53" s="52">
        <v>12550.01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x14ac:dyDescent="0.25">
      <c r="A54" s="47"/>
      <c r="B54" s="48"/>
      <c r="C54" s="48"/>
      <c r="D54" s="48"/>
      <c r="E54" s="49" t="s">
        <v>2377</v>
      </c>
      <c r="F54" s="207"/>
      <c r="G54" s="50"/>
      <c r="H54" s="51"/>
      <c r="I54" s="17"/>
      <c r="J54" s="17"/>
      <c r="K54" s="17"/>
      <c r="L54" s="52">
        <v>6598.46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18.75" x14ac:dyDescent="0.25">
      <c r="A55" s="47"/>
      <c r="B55" s="48"/>
      <c r="C55" s="48"/>
      <c r="D55" s="48"/>
      <c r="E55" s="49" t="s">
        <v>47</v>
      </c>
      <c r="F55" s="207"/>
      <c r="G55" s="50"/>
      <c r="H55" s="51"/>
      <c r="I55" s="17"/>
      <c r="J55" s="17"/>
      <c r="K55" s="17"/>
      <c r="L55" s="52">
        <v>34812.07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67.5" x14ac:dyDescent="0.25">
      <c r="A56" s="223" t="s">
        <v>1014</v>
      </c>
      <c r="B56" s="224" t="s">
        <v>1264</v>
      </c>
      <c r="C56" s="363" t="s">
        <v>2378</v>
      </c>
      <c r="D56" s="363"/>
      <c r="E56" s="363"/>
      <c r="F56" s="229" t="s">
        <v>437</v>
      </c>
      <c r="G56" s="225">
        <v>4</v>
      </c>
      <c r="H56" s="226">
        <v>1067.6600000000001</v>
      </c>
      <c r="I56" s="226"/>
      <c r="J56" s="226">
        <v>1067.6600000000001</v>
      </c>
      <c r="K56" s="227" t="s">
        <v>42</v>
      </c>
      <c r="L56" s="226">
        <v>36556.68</v>
      </c>
      <c r="M56" s="226"/>
      <c r="N56" s="228"/>
      <c r="O56" s="226">
        <v>36556.68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43763.27761827183</v>
      </c>
      <c r="W56" s="159">
        <v>1.2</v>
      </c>
      <c r="X56" s="158">
        <f t="shared" si="1"/>
        <v>52515.933141926194</v>
      </c>
      <c r="Y56" s="181">
        <f t="shared" ref="Y56:Y58" si="3">X56/G56</f>
        <v>13128.983285481549</v>
      </c>
      <c r="BP56" s="33"/>
      <c r="BQ56" s="41" t="s">
        <v>2378</v>
      </c>
    </row>
    <row r="57" spans="1:69" s="3" customFormat="1" ht="67.5" x14ac:dyDescent="0.25">
      <c r="A57" s="223" t="s">
        <v>119</v>
      </c>
      <c r="B57" s="224" t="s">
        <v>1264</v>
      </c>
      <c r="C57" s="363" t="s">
        <v>2379</v>
      </c>
      <c r="D57" s="363"/>
      <c r="E57" s="363"/>
      <c r="F57" s="229" t="s">
        <v>437</v>
      </c>
      <c r="G57" s="225">
        <v>28</v>
      </c>
      <c r="H57" s="226">
        <v>804.42</v>
      </c>
      <c r="I57" s="226"/>
      <c r="J57" s="226">
        <v>804.42</v>
      </c>
      <c r="K57" s="227" t="s">
        <v>42</v>
      </c>
      <c r="L57" s="226">
        <v>192803.39</v>
      </c>
      <c r="M57" s="226"/>
      <c r="N57" s="228"/>
      <c r="O57" s="226">
        <v>192803.39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230811.6678624519</v>
      </c>
      <c r="W57" s="159">
        <v>1.2</v>
      </c>
      <c r="X57" s="158">
        <f t="shared" si="1"/>
        <v>276974.00143494224</v>
      </c>
      <c r="Y57" s="181">
        <f t="shared" si="3"/>
        <v>9891.9286226765089</v>
      </c>
      <c r="BP57" s="33"/>
      <c r="BQ57" s="41" t="s">
        <v>2379</v>
      </c>
    </row>
    <row r="58" spans="1:69" s="3" customFormat="1" ht="68.25" x14ac:dyDescent="0.25">
      <c r="A58" s="223" t="s">
        <v>1015</v>
      </c>
      <c r="B58" s="224" t="s">
        <v>1264</v>
      </c>
      <c r="C58" s="363" t="s">
        <v>2380</v>
      </c>
      <c r="D58" s="363"/>
      <c r="E58" s="363"/>
      <c r="F58" s="229" t="s">
        <v>437</v>
      </c>
      <c r="G58" s="225">
        <v>2</v>
      </c>
      <c r="H58" s="226">
        <v>1364.57</v>
      </c>
      <c r="I58" s="226"/>
      <c r="J58" s="226">
        <v>1364.57</v>
      </c>
      <c r="K58" s="227" t="s">
        <v>42</v>
      </c>
      <c r="L58" s="226">
        <v>23361.439999999999</v>
      </c>
      <c r="M58" s="226"/>
      <c r="N58" s="228"/>
      <c r="O58" s="226">
        <v>23361.439999999999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27966.795241870987</v>
      </c>
      <c r="W58" s="159">
        <v>1.2</v>
      </c>
      <c r="X58" s="158">
        <f t="shared" si="1"/>
        <v>33560.154290245184</v>
      </c>
      <c r="Y58" s="181">
        <f t="shared" si="3"/>
        <v>16780.077145122592</v>
      </c>
      <c r="BP58" s="33"/>
      <c r="BQ58" s="41" t="s">
        <v>2380</v>
      </c>
    </row>
    <row r="59" spans="1:69" s="3" customFormat="1" ht="68.25" x14ac:dyDescent="0.25">
      <c r="A59" s="35" t="s">
        <v>126</v>
      </c>
      <c r="B59" s="36" t="s">
        <v>2381</v>
      </c>
      <c r="C59" s="316" t="s">
        <v>2382</v>
      </c>
      <c r="D59" s="316"/>
      <c r="E59" s="316"/>
      <c r="F59" s="205" t="s">
        <v>265</v>
      </c>
      <c r="G59" s="55">
        <v>15</v>
      </c>
      <c r="H59" s="39">
        <v>219.53</v>
      </c>
      <c r="I59" s="39"/>
      <c r="J59" s="39">
        <v>219.53</v>
      </c>
      <c r="K59" s="37" t="s">
        <v>42</v>
      </c>
      <c r="L59" s="39">
        <v>28187.65</v>
      </c>
      <c r="M59" s="39"/>
      <c r="N59" s="40"/>
      <c r="O59" s="39">
        <v>28187.65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33744.419689005685</v>
      </c>
      <c r="W59" s="159">
        <v>1.2</v>
      </c>
      <c r="X59" s="158">
        <f t="shared" si="1"/>
        <v>40493.303626806817</v>
      </c>
      <c r="Y59" s="181">
        <f t="shared" si="2"/>
        <v>2699.5535751204543</v>
      </c>
      <c r="BP59" s="33"/>
      <c r="BQ59" s="41" t="s">
        <v>2382</v>
      </c>
    </row>
    <row r="60" spans="1:69" s="3" customFormat="1" ht="67.5" x14ac:dyDescent="0.25">
      <c r="A60" s="35" t="s">
        <v>131</v>
      </c>
      <c r="B60" s="36" t="s">
        <v>1264</v>
      </c>
      <c r="C60" s="316" t="s">
        <v>2383</v>
      </c>
      <c r="D60" s="316"/>
      <c r="E60" s="316"/>
      <c r="F60" s="205" t="s">
        <v>437</v>
      </c>
      <c r="G60" s="55">
        <v>3</v>
      </c>
      <c r="H60" s="39">
        <v>1482.24</v>
      </c>
      <c r="I60" s="39"/>
      <c r="J60" s="39">
        <v>1482.24</v>
      </c>
      <c r="K60" s="37" t="s">
        <v>42</v>
      </c>
      <c r="L60" s="39">
        <v>38063.919999999998</v>
      </c>
      <c r="M60" s="39"/>
      <c r="N60" s="40"/>
      <c r="O60" s="39">
        <v>38063.919999999998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45567.647231632895</v>
      </c>
      <c r="W60" s="159">
        <v>1.2</v>
      </c>
      <c r="X60" s="158">
        <f t="shared" si="1"/>
        <v>54681.176677959469</v>
      </c>
      <c r="Y60" s="181">
        <f t="shared" si="2"/>
        <v>18227.058892653156</v>
      </c>
      <c r="BP60" s="33"/>
      <c r="BQ60" s="41" t="s">
        <v>2383</v>
      </c>
    </row>
    <row r="61" spans="1:69" s="3" customFormat="1" ht="67.5" x14ac:dyDescent="0.25">
      <c r="A61" s="35" t="s">
        <v>1016</v>
      </c>
      <c r="B61" s="36" t="s">
        <v>2384</v>
      </c>
      <c r="C61" s="316" t="s">
        <v>2385</v>
      </c>
      <c r="D61" s="316"/>
      <c r="E61" s="316"/>
      <c r="F61" s="205" t="s">
        <v>174</v>
      </c>
      <c r="G61" s="56">
        <v>0.13</v>
      </c>
      <c r="H61" s="39">
        <v>2637</v>
      </c>
      <c r="I61" s="39"/>
      <c r="J61" s="39">
        <v>2637</v>
      </c>
      <c r="K61" s="37" t="s">
        <v>42</v>
      </c>
      <c r="L61" s="39">
        <v>2934.45</v>
      </c>
      <c r="M61" s="39"/>
      <c r="N61" s="40"/>
      <c r="O61" s="39">
        <v>2934.45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3512.9325203201656</v>
      </c>
      <c r="W61" s="159">
        <v>1.2</v>
      </c>
      <c r="X61" s="158">
        <f t="shared" si="1"/>
        <v>4215.5190243841989</v>
      </c>
      <c r="Y61" s="181">
        <f t="shared" si="2"/>
        <v>32427.06941833999</v>
      </c>
      <c r="BP61" s="33"/>
      <c r="BQ61" s="41" t="s">
        <v>2385</v>
      </c>
    </row>
    <row r="62" spans="1:69" s="3" customFormat="1" ht="18.75" x14ac:dyDescent="0.25">
      <c r="A62" s="42"/>
      <c r="B62" s="43"/>
      <c r="C62" s="44" t="s">
        <v>2386</v>
      </c>
      <c r="D62" s="45"/>
      <c r="E62" s="45"/>
      <c r="F62" s="206"/>
      <c r="G62" s="45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x14ac:dyDescent="0.25">
      <c r="A63" s="313" t="s">
        <v>1817</v>
      </c>
      <c r="B63" s="314"/>
      <c r="C63" s="314"/>
      <c r="D63" s="314"/>
      <c r="E63" s="314"/>
      <c r="F63" s="314"/>
      <c r="G63" s="314"/>
      <c r="H63" s="314"/>
      <c r="I63" s="314"/>
      <c r="J63" s="314"/>
      <c r="K63" s="314"/>
      <c r="L63" s="314"/>
      <c r="M63" s="314"/>
      <c r="N63" s="314"/>
      <c r="O63" s="315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 t="s">
        <v>1817</v>
      </c>
      <c r="BQ63" s="41"/>
    </row>
    <row r="64" spans="1:69" s="3" customFormat="1" ht="67.5" x14ac:dyDescent="0.25">
      <c r="A64" s="35" t="s">
        <v>142</v>
      </c>
      <c r="B64" s="36" t="s">
        <v>255</v>
      </c>
      <c r="C64" s="316" t="s">
        <v>256</v>
      </c>
      <c r="D64" s="316"/>
      <c r="E64" s="316"/>
      <c r="F64" s="205" t="s">
        <v>238</v>
      </c>
      <c r="G64" s="56">
        <v>8.24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56141.599999999999</v>
      </c>
      <c r="M64" s="39">
        <v>46592.99</v>
      </c>
      <c r="N64" s="40" t="s">
        <v>2387</v>
      </c>
      <c r="O64" s="39">
        <v>4078.3</v>
      </c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>
        <f t="shared" si="0"/>
        <v>4882.2752807584839</v>
      </c>
      <c r="W64" s="159">
        <v>1.2</v>
      </c>
      <c r="X64" s="158">
        <f t="shared" si="1"/>
        <v>5858.7303369101801</v>
      </c>
      <c r="Y64" s="181">
        <f t="shared" si="2"/>
        <v>711.01096321725481</v>
      </c>
      <c r="BP64" s="33"/>
      <c r="BQ64" s="41" t="s">
        <v>256</v>
      </c>
    </row>
    <row r="65" spans="1:69" s="3" customFormat="1" ht="18.75" x14ac:dyDescent="0.25">
      <c r="A65" s="42"/>
      <c r="B65" s="43"/>
      <c r="C65" s="44" t="s">
        <v>1272</v>
      </c>
      <c r="D65" s="45"/>
      <c r="E65" s="45"/>
      <c r="F65" s="206"/>
      <c r="G65" s="45"/>
      <c r="H65" s="45"/>
      <c r="I65" s="45"/>
      <c r="J65" s="45"/>
      <c r="K65" s="45"/>
      <c r="L65" s="45"/>
      <c r="M65" s="45"/>
      <c r="N65" s="45"/>
      <c r="O65" s="46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2388</v>
      </c>
      <c r="F66" s="207"/>
      <c r="G66" s="50"/>
      <c r="H66" s="51"/>
      <c r="I66" s="17"/>
      <c r="J66" s="17"/>
      <c r="K66" s="17"/>
      <c r="L66" s="52">
        <v>45702.57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2389</v>
      </c>
      <c r="F67" s="207"/>
      <c r="G67" s="50"/>
      <c r="H67" s="51"/>
      <c r="I67" s="17"/>
      <c r="J67" s="17"/>
      <c r="K67" s="17"/>
      <c r="L67" s="52">
        <v>24029.19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47</v>
      </c>
      <c r="F68" s="207"/>
      <c r="G68" s="50"/>
      <c r="H68" s="51"/>
      <c r="I68" s="17"/>
      <c r="J68" s="17"/>
      <c r="K68" s="17"/>
      <c r="L68" s="52">
        <v>125873.36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7.5" x14ac:dyDescent="0.25">
      <c r="A69" s="35" t="s">
        <v>1017</v>
      </c>
      <c r="B69" s="36" t="s">
        <v>246</v>
      </c>
      <c r="C69" s="316" t="s">
        <v>247</v>
      </c>
      <c r="D69" s="316"/>
      <c r="E69" s="316"/>
      <c r="F69" s="205" t="s">
        <v>238</v>
      </c>
      <c r="G69" s="56">
        <v>4.0599999999999996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14061.92</v>
      </c>
      <c r="M69" s="39">
        <v>11797.35</v>
      </c>
      <c r="N69" s="40" t="s">
        <v>2390</v>
      </c>
      <c r="O69" s="39">
        <v>1835.34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2197.1495755062829</v>
      </c>
      <c r="W69" s="159">
        <v>1.2</v>
      </c>
      <c r="X69" s="158">
        <f t="shared" si="1"/>
        <v>2636.5794906075394</v>
      </c>
      <c r="Y69" s="181">
        <f t="shared" si="2"/>
        <v>649.40381542057628</v>
      </c>
      <c r="BP69" s="33"/>
      <c r="BQ69" s="41" t="s">
        <v>247</v>
      </c>
    </row>
    <row r="70" spans="1:69" s="3" customFormat="1" ht="18.75" x14ac:dyDescent="0.25">
      <c r="A70" s="42"/>
      <c r="B70" s="43"/>
      <c r="C70" s="44" t="s">
        <v>2391</v>
      </c>
      <c r="D70" s="45"/>
      <c r="E70" s="45"/>
      <c r="F70" s="206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2392</v>
      </c>
      <c r="F71" s="207"/>
      <c r="G71" s="50"/>
      <c r="H71" s="51"/>
      <c r="I71" s="17"/>
      <c r="J71" s="17"/>
      <c r="K71" s="17"/>
      <c r="L71" s="52">
        <v>11518.93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2393</v>
      </c>
      <c r="F72" s="207"/>
      <c r="G72" s="50"/>
      <c r="H72" s="51"/>
      <c r="I72" s="17"/>
      <c r="J72" s="17"/>
      <c r="K72" s="17"/>
      <c r="L72" s="52">
        <v>6056.35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47</v>
      </c>
      <c r="F73" s="207"/>
      <c r="G73" s="50"/>
      <c r="H73" s="51"/>
      <c r="I73" s="17"/>
      <c r="J73" s="17"/>
      <c r="K73" s="17"/>
      <c r="L73" s="52">
        <v>31637.200000000001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67.5" x14ac:dyDescent="0.25">
      <c r="A74" s="35" t="s">
        <v>1018</v>
      </c>
      <c r="B74" s="36" t="s">
        <v>1305</v>
      </c>
      <c r="C74" s="316" t="s">
        <v>1306</v>
      </c>
      <c r="D74" s="316"/>
      <c r="E74" s="316"/>
      <c r="F74" s="205" t="s">
        <v>56</v>
      </c>
      <c r="G74" s="38">
        <v>0.4</v>
      </c>
      <c r="H74" s="39" t="s">
        <v>1307</v>
      </c>
      <c r="I74" s="39" t="s">
        <v>1308</v>
      </c>
      <c r="J74" s="39">
        <v>302.85000000000002</v>
      </c>
      <c r="K74" s="37" t="s">
        <v>42</v>
      </c>
      <c r="L74" s="39">
        <v>10271.709999999999</v>
      </c>
      <c r="M74" s="39">
        <v>9079.52</v>
      </c>
      <c r="N74" s="40" t="s">
        <v>2394</v>
      </c>
      <c r="O74" s="39">
        <v>1036.96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1241.3810105032283</v>
      </c>
      <c r="W74" s="159">
        <v>1.2</v>
      </c>
      <c r="X74" s="158">
        <f t="shared" si="1"/>
        <v>1489.6572126038739</v>
      </c>
      <c r="Y74" s="181">
        <f t="shared" si="2"/>
        <v>3724.1430315096845</v>
      </c>
      <c r="BP74" s="33"/>
      <c r="BQ74" s="41" t="s">
        <v>1306</v>
      </c>
    </row>
    <row r="75" spans="1:69" s="3" customFormat="1" ht="18.75" x14ac:dyDescent="0.25">
      <c r="A75" s="42"/>
      <c r="B75" s="43"/>
      <c r="C75" s="44" t="s">
        <v>251</v>
      </c>
      <c r="D75" s="45"/>
      <c r="E75" s="45"/>
      <c r="F75" s="206"/>
      <c r="G75" s="45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18.75" x14ac:dyDescent="0.25">
      <c r="A76" s="47"/>
      <c r="B76" s="48"/>
      <c r="C76" s="48"/>
      <c r="D76" s="48"/>
      <c r="E76" s="49" t="s">
        <v>2395</v>
      </c>
      <c r="F76" s="207"/>
      <c r="G76" s="50"/>
      <c r="H76" s="51"/>
      <c r="I76" s="17"/>
      <c r="J76" s="17"/>
      <c r="K76" s="17"/>
      <c r="L76" s="52">
        <v>8814.57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18.75" x14ac:dyDescent="0.25">
      <c r="A77" s="47"/>
      <c r="B77" s="48"/>
      <c r="C77" s="48"/>
      <c r="D77" s="48"/>
      <c r="E77" s="49" t="s">
        <v>2396</v>
      </c>
      <c r="F77" s="207"/>
      <c r="G77" s="50"/>
      <c r="H77" s="51"/>
      <c r="I77" s="17"/>
      <c r="J77" s="17"/>
      <c r="K77" s="17"/>
      <c r="L77" s="52">
        <v>4634.47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18.75" x14ac:dyDescent="0.25">
      <c r="A78" s="47"/>
      <c r="B78" s="48"/>
      <c r="C78" s="48"/>
      <c r="D78" s="48"/>
      <c r="E78" s="49" t="s">
        <v>47</v>
      </c>
      <c r="F78" s="207"/>
      <c r="G78" s="50"/>
      <c r="H78" s="51"/>
      <c r="I78" s="17"/>
      <c r="J78" s="17"/>
      <c r="K78" s="17"/>
      <c r="L78" s="52">
        <v>23720.75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67.5" x14ac:dyDescent="0.25">
      <c r="A79" s="35" t="s">
        <v>151</v>
      </c>
      <c r="B79" s="36" t="s">
        <v>73</v>
      </c>
      <c r="C79" s="316" t="s">
        <v>74</v>
      </c>
      <c r="D79" s="316"/>
      <c r="E79" s="316"/>
      <c r="F79" s="205" t="s">
        <v>56</v>
      </c>
      <c r="G79" s="38">
        <v>1.5</v>
      </c>
      <c r="H79" s="39" t="s">
        <v>75</v>
      </c>
      <c r="I79" s="39" t="s">
        <v>76</v>
      </c>
      <c r="J79" s="39">
        <v>265.20999999999998</v>
      </c>
      <c r="K79" s="37" t="s">
        <v>42</v>
      </c>
      <c r="L79" s="39">
        <v>32175.74</v>
      </c>
      <c r="M79" s="39">
        <v>28349.14</v>
      </c>
      <c r="N79" s="40" t="s">
        <v>2397</v>
      </c>
      <c r="O79" s="39">
        <v>3405.42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4076.7471462620592</v>
      </c>
      <c r="W79" s="159">
        <v>1.2</v>
      </c>
      <c r="X79" s="158">
        <f t="shared" si="1"/>
        <v>4892.0965755144707</v>
      </c>
      <c r="Y79" s="181">
        <f t="shared" si="2"/>
        <v>3261.3977170096473</v>
      </c>
      <c r="BP79" s="33"/>
      <c r="BQ79" s="41" t="s">
        <v>74</v>
      </c>
    </row>
    <row r="80" spans="1:69" s="3" customFormat="1" ht="18.75" x14ac:dyDescent="0.25">
      <c r="A80" s="42"/>
      <c r="B80" s="43"/>
      <c r="C80" s="44" t="s">
        <v>2398</v>
      </c>
      <c r="D80" s="45"/>
      <c r="E80" s="45"/>
      <c r="F80" s="206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18.75" x14ac:dyDescent="0.25">
      <c r="A81" s="47"/>
      <c r="B81" s="48"/>
      <c r="C81" s="48"/>
      <c r="D81" s="48"/>
      <c r="E81" s="49" t="s">
        <v>2399</v>
      </c>
      <c r="F81" s="207"/>
      <c r="G81" s="50"/>
      <c r="H81" s="51"/>
      <c r="I81" s="17"/>
      <c r="J81" s="17"/>
      <c r="K81" s="17"/>
      <c r="L81" s="52">
        <v>27517.13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18.75" x14ac:dyDescent="0.25">
      <c r="A82" s="47"/>
      <c r="B82" s="48"/>
      <c r="C82" s="48"/>
      <c r="D82" s="48"/>
      <c r="E82" s="49" t="s">
        <v>2400</v>
      </c>
      <c r="F82" s="207"/>
      <c r="G82" s="50"/>
      <c r="H82" s="51"/>
      <c r="I82" s="17"/>
      <c r="J82" s="17"/>
      <c r="K82" s="17"/>
      <c r="L82" s="52">
        <v>14467.77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x14ac:dyDescent="0.25">
      <c r="A83" s="47"/>
      <c r="B83" s="48"/>
      <c r="C83" s="48"/>
      <c r="D83" s="48"/>
      <c r="E83" s="49" t="s">
        <v>47</v>
      </c>
      <c r="F83" s="207"/>
      <c r="G83" s="50"/>
      <c r="H83" s="51"/>
      <c r="I83" s="17"/>
      <c r="J83" s="17"/>
      <c r="K83" s="17"/>
      <c r="L83" s="52">
        <v>74160.639999999999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67.5" x14ac:dyDescent="0.25">
      <c r="A84" s="35" t="s">
        <v>156</v>
      </c>
      <c r="B84" s="36" t="s">
        <v>64</v>
      </c>
      <c r="C84" s="316" t="s">
        <v>65</v>
      </c>
      <c r="D84" s="316"/>
      <c r="E84" s="316"/>
      <c r="F84" s="205" t="s">
        <v>56</v>
      </c>
      <c r="G84" s="38">
        <v>0.5</v>
      </c>
      <c r="H84" s="39" t="s">
        <v>66</v>
      </c>
      <c r="I84" s="39" t="s">
        <v>67</v>
      </c>
      <c r="J84" s="39">
        <v>161.83000000000001</v>
      </c>
      <c r="K84" s="37" t="s">
        <v>42</v>
      </c>
      <c r="L84" s="39">
        <v>9251.11</v>
      </c>
      <c r="M84" s="39">
        <v>8451.16</v>
      </c>
      <c r="N84" s="40" t="s">
        <v>2401</v>
      </c>
      <c r="O84" s="39">
        <v>692.59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829.12366346284421</v>
      </c>
      <c r="W84" s="159">
        <v>1.2</v>
      </c>
      <c r="X84" s="158">
        <f t="shared" si="1"/>
        <v>994.94839615541298</v>
      </c>
      <c r="Y84" s="181">
        <f t="shared" si="2"/>
        <v>1989.896792310826</v>
      </c>
      <c r="BP84" s="33"/>
      <c r="BQ84" s="41" t="s">
        <v>65</v>
      </c>
    </row>
    <row r="85" spans="1:69" s="3" customFormat="1" ht="18.75" x14ac:dyDescent="0.25">
      <c r="A85" s="42"/>
      <c r="B85" s="43"/>
      <c r="C85" s="44" t="s">
        <v>1172</v>
      </c>
      <c r="D85" s="45"/>
      <c r="E85" s="45"/>
      <c r="F85" s="206"/>
      <c r="G85" s="45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18.75" x14ac:dyDescent="0.25">
      <c r="A86" s="47"/>
      <c r="B86" s="48"/>
      <c r="C86" s="48"/>
      <c r="D86" s="48"/>
      <c r="E86" s="49" t="s">
        <v>2402</v>
      </c>
      <c r="F86" s="207"/>
      <c r="G86" s="50"/>
      <c r="H86" s="51"/>
      <c r="I86" s="17"/>
      <c r="J86" s="17"/>
      <c r="K86" s="17"/>
      <c r="L86" s="52">
        <v>8200.77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x14ac:dyDescent="0.25">
      <c r="A87" s="47"/>
      <c r="B87" s="48"/>
      <c r="C87" s="48"/>
      <c r="D87" s="48"/>
      <c r="E87" s="49" t="s">
        <v>2403</v>
      </c>
      <c r="F87" s="207"/>
      <c r="G87" s="50"/>
      <c r="H87" s="51"/>
      <c r="I87" s="17"/>
      <c r="J87" s="17"/>
      <c r="K87" s="17"/>
      <c r="L87" s="52">
        <v>4311.74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18.75" x14ac:dyDescent="0.25">
      <c r="A88" s="47"/>
      <c r="B88" s="48"/>
      <c r="C88" s="48"/>
      <c r="D88" s="48"/>
      <c r="E88" s="49" t="s">
        <v>47</v>
      </c>
      <c r="F88" s="207"/>
      <c r="G88" s="50"/>
      <c r="H88" s="51"/>
      <c r="I88" s="17"/>
      <c r="J88" s="17"/>
      <c r="K88" s="17"/>
      <c r="L88" s="52">
        <v>21763.62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67.5" x14ac:dyDescent="0.25">
      <c r="A89" s="35" t="s">
        <v>1019</v>
      </c>
      <c r="B89" s="36" t="s">
        <v>54</v>
      </c>
      <c r="C89" s="316" t="s">
        <v>55</v>
      </c>
      <c r="D89" s="316"/>
      <c r="E89" s="316"/>
      <c r="F89" s="205" t="s">
        <v>56</v>
      </c>
      <c r="G89" s="55">
        <v>2</v>
      </c>
      <c r="H89" s="39" t="s">
        <v>57</v>
      </c>
      <c r="I89" s="39" t="s">
        <v>58</v>
      </c>
      <c r="J89" s="39">
        <v>114.45</v>
      </c>
      <c r="K89" s="37" t="s">
        <v>42</v>
      </c>
      <c r="L89" s="39">
        <v>18396.28</v>
      </c>
      <c r="M89" s="39">
        <v>16366.51</v>
      </c>
      <c r="N89" s="40" t="s">
        <v>2404</v>
      </c>
      <c r="O89" s="39">
        <v>1959.38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2345.6421890524375</v>
      </c>
      <c r="W89" s="159">
        <v>1.2</v>
      </c>
      <c r="X89" s="158">
        <f t="shared" si="1"/>
        <v>2814.7706268629249</v>
      </c>
      <c r="Y89" s="181">
        <f t="shared" si="2"/>
        <v>1407.3853134314625</v>
      </c>
      <c r="BP89" s="33"/>
      <c r="BQ89" s="41" t="s">
        <v>55</v>
      </c>
    </row>
    <row r="90" spans="1:69" s="3" customFormat="1" ht="18.75" x14ac:dyDescent="0.25">
      <c r="A90" s="42"/>
      <c r="B90" s="43"/>
      <c r="C90" s="44" t="s">
        <v>2405</v>
      </c>
      <c r="D90" s="45"/>
      <c r="E90" s="45"/>
      <c r="F90" s="206"/>
      <c r="G90" s="45"/>
      <c r="H90" s="45"/>
      <c r="I90" s="45"/>
      <c r="J90" s="45"/>
      <c r="K90" s="45"/>
      <c r="L90" s="45"/>
      <c r="M90" s="45"/>
      <c r="N90" s="45"/>
      <c r="O90" s="46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18.75" x14ac:dyDescent="0.25">
      <c r="A91" s="47"/>
      <c r="B91" s="48"/>
      <c r="C91" s="48"/>
      <c r="D91" s="48"/>
      <c r="E91" s="49" t="s">
        <v>2406</v>
      </c>
      <c r="F91" s="207"/>
      <c r="G91" s="50"/>
      <c r="H91" s="51"/>
      <c r="I91" s="17"/>
      <c r="J91" s="17"/>
      <c r="K91" s="17"/>
      <c r="L91" s="52">
        <v>15888.08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x14ac:dyDescent="0.25">
      <c r="A92" s="47"/>
      <c r="B92" s="48"/>
      <c r="C92" s="48"/>
      <c r="D92" s="48"/>
      <c r="E92" s="49" t="s">
        <v>2407</v>
      </c>
      <c r="F92" s="207"/>
      <c r="G92" s="50"/>
      <c r="H92" s="51"/>
      <c r="I92" s="17"/>
      <c r="J92" s="17"/>
      <c r="K92" s="17"/>
      <c r="L92" s="52">
        <v>8353.52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18.75" x14ac:dyDescent="0.25">
      <c r="A93" s="47"/>
      <c r="B93" s="48"/>
      <c r="C93" s="48"/>
      <c r="D93" s="48"/>
      <c r="E93" s="49" t="s">
        <v>47</v>
      </c>
      <c r="F93" s="207"/>
      <c r="G93" s="50"/>
      <c r="H93" s="51"/>
      <c r="I93" s="17"/>
      <c r="J93" s="17"/>
      <c r="K93" s="17"/>
      <c r="L93" s="52">
        <v>42637.88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68.25" x14ac:dyDescent="0.25">
      <c r="A94" s="35" t="s">
        <v>1020</v>
      </c>
      <c r="B94" s="36" t="s">
        <v>1325</v>
      </c>
      <c r="C94" s="316" t="s">
        <v>2408</v>
      </c>
      <c r="D94" s="316"/>
      <c r="E94" s="316"/>
      <c r="F94" s="205" t="s">
        <v>265</v>
      </c>
      <c r="G94" s="38">
        <v>61.2</v>
      </c>
      <c r="H94" s="39">
        <v>282.27999999999997</v>
      </c>
      <c r="I94" s="39"/>
      <c r="J94" s="39">
        <v>282.27999999999997</v>
      </c>
      <c r="K94" s="37" t="s">
        <v>42</v>
      </c>
      <c r="L94" s="39">
        <v>147878.59</v>
      </c>
      <c r="M94" s="39"/>
      <c r="N94" s="40"/>
      <c r="O94" s="39">
        <v>147878.59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177030.62170767691</v>
      </c>
      <c r="W94" s="159">
        <v>1.2</v>
      </c>
      <c r="X94" s="158">
        <f t="shared" si="1"/>
        <v>212436.74604921229</v>
      </c>
      <c r="Y94" s="181">
        <f t="shared" si="2"/>
        <v>3471.1886609348412</v>
      </c>
      <c r="BP94" s="33"/>
      <c r="BQ94" s="41" t="s">
        <v>2408</v>
      </c>
    </row>
    <row r="95" spans="1:69" s="3" customFormat="1" ht="18.75" x14ac:dyDescent="0.25">
      <c r="A95" s="42"/>
      <c r="B95" s="43"/>
      <c r="C95" s="44" t="s">
        <v>1083</v>
      </c>
      <c r="D95" s="45"/>
      <c r="E95" s="45"/>
      <c r="F95" s="206"/>
      <c r="G95" s="45"/>
      <c r="H95" s="45"/>
      <c r="I95" s="45"/>
      <c r="J95" s="45"/>
      <c r="K95" s="45"/>
      <c r="L95" s="45"/>
      <c r="M95" s="45"/>
      <c r="N95" s="45"/>
      <c r="O95" s="46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68.25" x14ac:dyDescent="0.25">
      <c r="A96" s="35" t="s">
        <v>171</v>
      </c>
      <c r="B96" s="36" t="s">
        <v>1325</v>
      </c>
      <c r="C96" s="316" t="s">
        <v>2382</v>
      </c>
      <c r="D96" s="316"/>
      <c r="E96" s="316"/>
      <c r="F96" s="205" t="s">
        <v>265</v>
      </c>
      <c r="G96" s="38">
        <v>15.3</v>
      </c>
      <c r="H96" s="39">
        <v>219.53</v>
      </c>
      <c r="I96" s="39"/>
      <c r="J96" s="39">
        <v>219.53</v>
      </c>
      <c r="K96" s="37" t="s">
        <v>42</v>
      </c>
      <c r="L96" s="39">
        <v>28751.41</v>
      </c>
      <c r="M96" s="39"/>
      <c r="N96" s="40"/>
      <c r="O96" s="39">
        <v>28751.41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8" si="4">O96*P96*Q96*R96*S96*T96*U96</f>
        <v>34419.316462730123</v>
      </c>
      <c r="W96" s="159">
        <v>1.2</v>
      </c>
      <c r="X96" s="158">
        <f t="shared" ref="X96:X158" si="5">V96*W96</f>
        <v>41303.179755276149</v>
      </c>
      <c r="Y96" s="181">
        <f t="shared" ref="Y96:Y158" si="6">X96/G96</f>
        <v>2699.5542323709901</v>
      </c>
      <c r="BP96" s="33"/>
      <c r="BQ96" s="41" t="s">
        <v>2382</v>
      </c>
    </row>
    <row r="97" spans="1:69" s="3" customFormat="1" ht="18.75" x14ac:dyDescent="0.25">
      <c r="A97" s="42"/>
      <c r="B97" s="43"/>
      <c r="C97" s="44" t="s">
        <v>299</v>
      </c>
      <c r="D97" s="45"/>
      <c r="E97" s="45"/>
      <c r="F97" s="206"/>
      <c r="G97" s="45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68.25" x14ac:dyDescent="0.25">
      <c r="A98" s="35" t="s">
        <v>181</v>
      </c>
      <c r="B98" s="36" t="s">
        <v>1325</v>
      </c>
      <c r="C98" s="316" t="s">
        <v>2409</v>
      </c>
      <c r="D98" s="316"/>
      <c r="E98" s="316"/>
      <c r="F98" s="205" t="s">
        <v>265</v>
      </c>
      <c r="G98" s="55">
        <v>102</v>
      </c>
      <c r="H98" s="39">
        <v>175.26</v>
      </c>
      <c r="I98" s="39"/>
      <c r="J98" s="39">
        <v>175.26</v>
      </c>
      <c r="K98" s="37" t="s">
        <v>42</v>
      </c>
      <c r="L98" s="39">
        <v>153023.01</v>
      </c>
      <c r="M98" s="39"/>
      <c r="N98" s="40"/>
      <c r="O98" s="39">
        <v>153023.01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4"/>
        <v>183189.18645275189</v>
      </c>
      <c r="W98" s="159">
        <v>1.2</v>
      </c>
      <c r="X98" s="158">
        <f t="shared" si="5"/>
        <v>219827.02374330227</v>
      </c>
      <c r="Y98" s="181">
        <f t="shared" si="6"/>
        <v>2155.1668994441397</v>
      </c>
      <c r="BP98" s="33"/>
      <c r="BQ98" s="41" t="s">
        <v>2409</v>
      </c>
    </row>
    <row r="99" spans="1:69" s="3" customFormat="1" ht="18.75" x14ac:dyDescent="0.25">
      <c r="A99" s="42"/>
      <c r="B99" s="43"/>
      <c r="C99" s="44" t="s">
        <v>272</v>
      </c>
      <c r="D99" s="45"/>
      <c r="E99" s="45"/>
      <c r="F99" s="206"/>
      <c r="G99" s="45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68.25" x14ac:dyDescent="0.25">
      <c r="A100" s="35" t="s">
        <v>185</v>
      </c>
      <c r="B100" s="36" t="s">
        <v>2410</v>
      </c>
      <c r="C100" s="316" t="s">
        <v>2411</v>
      </c>
      <c r="D100" s="316"/>
      <c r="E100" s="316"/>
      <c r="F100" s="205" t="s">
        <v>265</v>
      </c>
      <c r="G100" s="38">
        <v>66.3</v>
      </c>
      <c r="H100" s="39">
        <v>118.59</v>
      </c>
      <c r="I100" s="39"/>
      <c r="J100" s="39">
        <v>118.59</v>
      </c>
      <c r="K100" s="37" t="s">
        <v>42</v>
      </c>
      <c r="L100" s="39">
        <v>67303.149999999994</v>
      </c>
      <c r="M100" s="39"/>
      <c r="N100" s="40"/>
      <c r="O100" s="39">
        <v>67303.149999999994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4"/>
        <v>80570.950043444638</v>
      </c>
      <c r="W100" s="159">
        <v>1.2</v>
      </c>
      <c r="X100" s="158">
        <f t="shared" si="5"/>
        <v>96685.14005213356</v>
      </c>
      <c r="Y100" s="181">
        <f t="shared" si="6"/>
        <v>1458.2977383428893</v>
      </c>
      <c r="BP100" s="33"/>
      <c r="BQ100" s="41" t="s">
        <v>2411</v>
      </c>
    </row>
    <row r="101" spans="1:69" s="3" customFormat="1" ht="18.75" x14ac:dyDescent="0.25">
      <c r="A101" s="42"/>
      <c r="B101" s="43"/>
      <c r="C101" s="44" t="s">
        <v>2412</v>
      </c>
      <c r="D101" s="45"/>
      <c r="E101" s="45"/>
      <c r="F101" s="206"/>
      <c r="G101" s="45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68.25" x14ac:dyDescent="0.25">
      <c r="A102" s="35" t="s">
        <v>187</v>
      </c>
      <c r="B102" s="36" t="s">
        <v>1338</v>
      </c>
      <c r="C102" s="316" t="s">
        <v>2413</v>
      </c>
      <c r="D102" s="316"/>
      <c r="E102" s="316"/>
      <c r="F102" s="205" t="s">
        <v>265</v>
      </c>
      <c r="G102" s="38">
        <v>35.700000000000003</v>
      </c>
      <c r="H102" s="39">
        <v>76.42</v>
      </c>
      <c r="I102" s="39"/>
      <c r="J102" s="39">
        <v>76.42</v>
      </c>
      <c r="K102" s="37" t="s">
        <v>42</v>
      </c>
      <c r="L102" s="39">
        <v>23353.34</v>
      </c>
      <c r="M102" s="39"/>
      <c r="N102" s="40"/>
      <c r="O102" s="39">
        <v>23353.34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4"/>
        <v>27957.098449145065</v>
      </c>
      <c r="W102" s="159">
        <v>1.2</v>
      </c>
      <c r="X102" s="158">
        <f t="shared" si="5"/>
        <v>33548.518138974076</v>
      </c>
      <c r="Y102" s="181">
        <f t="shared" si="6"/>
        <v>939.73440165193483</v>
      </c>
      <c r="BP102" s="33"/>
      <c r="BQ102" s="41" t="s">
        <v>2413</v>
      </c>
    </row>
    <row r="103" spans="1:69" s="3" customFormat="1" ht="18.75" x14ac:dyDescent="0.25">
      <c r="A103" s="42"/>
      <c r="B103" s="43"/>
      <c r="C103" s="44" t="s">
        <v>2414</v>
      </c>
      <c r="D103" s="45"/>
      <c r="E103" s="45"/>
      <c r="F103" s="206"/>
      <c r="G103" s="45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68.25" x14ac:dyDescent="0.25">
      <c r="A104" s="35" t="s">
        <v>196</v>
      </c>
      <c r="B104" s="36" t="s">
        <v>2415</v>
      </c>
      <c r="C104" s="316" t="s">
        <v>2416</v>
      </c>
      <c r="D104" s="316"/>
      <c r="E104" s="316"/>
      <c r="F104" s="205" t="s">
        <v>265</v>
      </c>
      <c r="G104" s="38">
        <v>372.3</v>
      </c>
      <c r="H104" s="39">
        <v>55.8</v>
      </c>
      <c r="I104" s="39"/>
      <c r="J104" s="39">
        <v>55.8</v>
      </c>
      <c r="K104" s="37" t="s">
        <v>42</v>
      </c>
      <c r="L104" s="39">
        <v>177828.35</v>
      </c>
      <c r="M104" s="39"/>
      <c r="N104" s="40"/>
      <c r="O104" s="39">
        <v>177828.35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4"/>
        <v>212884.52478313702</v>
      </c>
      <c r="W104" s="159">
        <v>1.2</v>
      </c>
      <c r="X104" s="158">
        <f t="shared" si="5"/>
        <v>255461.42973976443</v>
      </c>
      <c r="Y104" s="181">
        <f t="shared" si="6"/>
        <v>686.17090985700895</v>
      </c>
      <c r="BP104" s="33"/>
      <c r="BQ104" s="41" t="s">
        <v>2416</v>
      </c>
    </row>
    <row r="105" spans="1:69" s="3" customFormat="1" ht="18.75" x14ac:dyDescent="0.25">
      <c r="A105" s="42"/>
      <c r="B105" s="43"/>
      <c r="C105" s="44" t="s">
        <v>2417</v>
      </c>
      <c r="D105" s="45"/>
      <c r="E105" s="45"/>
      <c r="F105" s="206"/>
      <c r="G105" s="45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68.25" x14ac:dyDescent="0.25">
      <c r="A106" s="35" t="s">
        <v>198</v>
      </c>
      <c r="B106" s="36" t="s">
        <v>1338</v>
      </c>
      <c r="C106" s="316" t="s">
        <v>2418</v>
      </c>
      <c r="D106" s="316"/>
      <c r="E106" s="316"/>
      <c r="F106" s="205" t="s">
        <v>265</v>
      </c>
      <c r="G106" s="38">
        <v>91.8</v>
      </c>
      <c r="H106" s="39">
        <v>35.549999999999997</v>
      </c>
      <c r="I106" s="39"/>
      <c r="J106" s="39">
        <v>35.549999999999997</v>
      </c>
      <c r="K106" s="37" t="s">
        <v>42</v>
      </c>
      <c r="L106" s="39">
        <v>27935.47</v>
      </c>
      <c r="M106" s="39"/>
      <c r="N106" s="40"/>
      <c r="O106" s="39">
        <v>27935.47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4"/>
        <v>33442.526208805182</v>
      </c>
      <c r="W106" s="159">
        <v>1.2</v>
      </c>
      <c r="X106" s="158">
        <f t="shared" si="5"/>
        <v>40131.031450566217</v>
      </c>
      <c r="Y106" s="181">
        <f t="shared" si="6"/>
        <v>437.15720534385861</v>
      </c>
      <c r="BP106" s="33"/>
      <c r="BQ106" s="41" t="s">
        <v>2418</v>
      </c>
    </row>
    <row r="107" spans="1:69" s="3" customFormat="1" ht="18.75" x14ac:dyDescent="0.25">
      <c r="A107" s="42"/>
      <c r="B107" s="43"/>
      <c r="C107" s="44" t="s">
        <v>2419</v>
      </c>
      <c r="D107" s="45"/>
      <c r="E107" s="45"/>
      <c r="F107" s="206"/>
      <c r="G107" s="45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79.5" x14ac:dyDescent="0.25">
      <c r="A108" s="35" t="s">
        <v>200</v>
      </c>
      <c r="B108" s="36" t="s">
        <v>1325</v>
      </c>
      <c r="C108" s="316" t="s">
        <v>2420</v>
      </c>
      <c r="D108" s="316"/>
      <c r="E108" s="316"/>
      <c r="F108" s="205" t="s">
        <v>265</v>
      </c>
      <c r="G108" s="38">
        <v>30.6</v>
      </c>
      <c r="H108" s="39">
        <v>205.49</v>
      </c>
      <c r="I108" s="39"/>
      <c r="J108" s="39">
        <v>205.49</v>
      </c>
      <c r="K108" s="37" t="s">
        <v>42</v>
      </c>
      <c r="L108" s="39">
        <v>53825.23</v>
      </c>
      <c r="M108" s="39"/>
      <c r="N108" s="40"/>
      <c r="O108" s="39">
        <v>53825.23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4"/>
        <v>64436.061572258041</v>
      </c>
      <c r="W108" s="159">
        <v>1.2</v>
      </c>
      <c r="X108" s="158">
        <f t="shared" si="5"/>
        <v>77323.273886709649</v>
      </c>
      <c r="Y108" s="181">
        <f t="shared" si="6"/>
        <v>2526.9043753826681</v>
      </c>
      <c r="BP108" s="33"/>
      <c r="BQ108" s="41" t="s">
        <v>2420</v>
      </c>
    </row>
    <row r="109" spans="1:69" s="3" customFormat="1" ht="18.75" x14ac:dyDescent="0.25">
      <c r="A109" s="42"/>
      <c r="B109" s="43"/>
      <c r="C109" s="44" t="s">
        <v>1097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79.5" x14ac:dyDescent="0.25">
      <c r="A110" s="35" t="s">
        <v>202</v>
      </c>
      <c r="B110" s="36" t="s">
        <v>1338</v>
      </c>
      <c r="C110" s="316" t="s">
        <v>2421</v>
      </c>
      <c r="D110" s="316"/>
      <c r="E110" s="316"/>
      <c r="F110" s="205" t="s">
        <v>265</v>
      </c>
      <c r="G110" s="38">
        <v>25.5</v>
      </c>
      <c r="H110" s="39">
        <v>99.36</v>
      </c>
      <c r="I110" s="39"/>
      <c r="J110" s="39">
        <v>99.36</v>
      </c>
      <c r="K110" s="37" t="s">
        <v>42</v>
      </c>
      <c r="L110" s="39">
        <v>21688.3</v>
      </c>
      <c r="M110" s="39"/>
      <c r="N110" s="40"/>
      <c r="O110" s="39">
        <v>21688.3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4"/>
        <v>25963.820947864111</v>
      </c>
      <c r="W110" s="159">
        <v>1.2</v>
      </c>
      <c r="X110" s="158">
        <f t="shared" si="5"/>
        <v>31156.58513743693</v>
      </c>
      <c r="Y110" s="181">
        <f t="shared" si="6"/>
        <v>1221.8268681347815</v>
      </c>
      <c r="BP110" s="33"/>
      <c r="BQ110" s="41" t="s">
        <v>2421</v>
      </c>
    </row>
    <row r="111" spans="1:69" s="3" customFormat="1" ht="18.75" x14ac:dyDescent="0.25">
      <c r="A111" s="42"/>
      <c r="B111" s="43"/>
      <c r="C111" s="44" t="s">
        <v>2422</v>
      </c>
      <c r="D111" s="45"/>
      <c r="E111" s="45"/>
      <c r="F111" s="206"/>
      <c r="G111" s="45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79.5" x14ac:dyDescent="0.25">
      <c r="A112" s="35" t="s">
        <v>211</v>
      </c>
      <c r="B112" s="36" t="s">
        <v>1347</v>
      </c>
      <c r="C112" s="316" t="s">
        <v>2423</v>
      </c>
      <c r="D112" s="316"/>
      <c r="E112" s="316"/>
      <c r="F112" s="205" t="s">
        <v>265</v>
      </c>
      <c r="G112" s="38">
        <v>331.5</v>
      </c>
      <c r="H112" s="39">
        <v>72.33</v>
      </c>
      <c r="I112" s="39"/>
      <c r="J112" s="39">
        <v>72.33</v>
      </c>
      <c r="K112" s="37" t="s">
        <v>42</v>
      </c>
      <c r="L112" s="39">
        <v>205246.5</v>
      </c>
      <c r="M112" s="39"/>
      <c r="N112" s="40"/>
      <c r="O112" s="39">
        <v>205246.5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4"/>
        <v>245707.74916317975</v>
      </c>
      <c r="W112" s="159">
        <v>1.2</v>
      </c>
      <c r="X112" s="158">
        <f t="shared" si="5"/>
        <v>294849.29899581568</v>
      </c>
      <c r="Y112" s="181">
        <f t="shared" si="6"/>
        <v>889.43981597531126</v>
      </c>
      <c r="BP112" s="33"/>
      <c r="BQ112" s="41" t="s">
        <v>2423</v>
      </c>
    </row>
    <row r="113" spans="1:69" s="3" customFormat="1" ht="18.75" x14ac:dyDescent="0.25">
      <c r="A113" s="42"/>
      <c r="B113" s="43"/>
      <c r="C113" s="44" t="s">
        <v>2424</v>
      </c>
      <c r="D113" s="45"/>
      <c r="E113" s="45"/>
      <c r="F113" s="206"/>
      <c r="G113" s="45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79.5" x14ac:dyDescent="0.25">
      <c r="A114" s="35" t="s">
        <v>213</v>
      </c>
      <c r="B114" s="36" t="s">
        <v>1347</v>
      </c>
      <c r="C114" s="316" t="s">
        <v>2425</v>
      </c>
      <c r="D114" s="316"/>
      <c r="E114" s="316"/>
      <c r="F114" s="205" t="s">
        <v>265</v>
      </c>
      <c r="G114" s="38">
        <v>107.1</v>
      </c>
      <c r="H114" s="39">
        <v>47.4</v>
      </c>
      <c r="I114" s="39"/>
      <c r="J114" s="39">
        <v>47.4</v>
      </c>
      <c r="K114" s="37" t="s">
        <v>42</v>
      </c>
      <c r="L114" s="39">
        <v>43455.18</v>
      </c>
      <c r="M114" s="39"/>
      <c r="N114" s="40"/>
      <c r="O114" s="39">
        <v>43455.18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4"/>
        <v>52021.712756518755</v>
      </c>
      <c r="W114" s="159">
        <v>1.2</v>
      </c>
      <c r="X114" s="158">
        <f t="shared" si="5"/>
        <v>62426.055307822506</v>
      </c>
      <c r="Y114" s="181">
        <f t="shared" si="6"/>
        <v>582.87633340637262</v>
      </c>
      <c r="BP114" s="33"/>
      <c r="BQ114" s="41" t="s">
        <v>2425</v>
      </c>
    </row>
    <row r="115" spans="1:69" s="3" customFormat="1" ht="18.75" x14ac:dyDescent="0.25">
      <c r="A115" s="42"/>
      <c r="B115" s="43"/>
      <c r="C115" s="44" t="s">
        <v>2426</v>
      </c>
      <c r="D115" s="45"/>
      <c r="E115" s="45"/>
      <c r="F115" s="206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67.5" x14ac:dyDescent="0.25">
      <c r="A116" s="35" t="s">
        <v>215</v>
      </c>
      <c r="B116" s="36" t="s">
        <v>2427</v>
      </c>
      <c r="C116" s="316" t="s">
        <v>2428</v>
      </c>
      <c r="D116" s="316"/>
      <c r="E116" s="316"/>
      <c r="F116" s="205" t="s">
        <v>265</v>
      </c>
      <c r="G116" s="38">
        <v>15.3</v>
      </c>
      <c r="H116" s="39">
        <v>54.01</v>
      </c>
      <c r="I116" s="39"/>
      <c r="J116" s="39">
        <v>54.01</v>
      </c>
      <c r="K116" s="37" t="s">
        <v>42</v>
      </c>
      <c r="L116" s="39">
        <v>7073.58</v>
      </c>
      <c r="M116" s="39"/>
      <c r="N116" s="40"/>
      <c r="O116" s="39">
        <v>7073.58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4"/>
        <v>8468.0295173154482</v>
      </c>
      <c r="W116" s="159">
        <v>1.2</v>
      </c>
      <c r="X116" s="158">
        <f t="shared" si="5"/>
        <v>10161.635420778537</v>
      </c>
      <c r="Y116" s="181">
        <f t="shared" si="6"/>
        <v>664.15917782866256</v>
      </c>
      <c r="BP116" s="33"/>
      <c r="BQ116" s="41" t="s">
        <v>2428</v>
      </c>
    </row>
    <row r="117" spans="1:69" s="3" customFormat="1" ht="18.75" x14ac:dyDescent="0.25">
      <c r="A117" s="42"/>
      <c r="B117" s="43"/>
      <c r="C117" s="44" t="s">
        <v>299</v>
      </c>
      <c r="D117" s="45"/>
      <c r="E117" s="45"/>
      <c r="F117" s="206"/>
      <c r="G117" s="45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x14ac:dyDescent="0.25">
      <c r="A118" s="35" t="s">
        <v>217</v>
      </c>
      <c r="B118" s="36" t="s">
        <v>310</v>
      </c>
      <c r="C118" s="316" t="s">
        <v>311</v>
      </c>
      <c r="D118" s="316"/>
      <c r="E118" s="316"/>
      <c r="F118" s="205" t="s">
        <v>238</v>
      </c>
      <c r="G118" s="38">
        <v>1.4</v>
      </c>
      <c r="H118" s="39" t="s">
        <v>312</v>
      </c>
      <c r="I118" s="39" t="s">
        <v>313</v>
      </c>
      <c r="J118" s="39">
        <v>171.88</v>
      </c>
      <c r="K118" s="37" t="s">
        <v>42</v>
      </c>
      <c r="L118" s="39">
        <v>23470.99</v>
      </c>
      <c r="M118" s="39">
        <v>20799.47</v>
      </c>
      <c r="N118" s="40" t="s">
        <v>2429</v>
      </c>
      <c r="O118" s="39">
        <v>2059.81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4"/>
        <v>2465.8704475048753</v>
      </c>
      <c r="W118" s="159">
        <v>1.2</v>
      </c>
      <c r="X118" s="158">
        <f t="shared" si="5"/>
        <v>2959.0445370058501</v>
      </c>
      <c r="Y118" s="181">
        <f t="shared" si="6"/>
        <v>2113.6032407184643</v>
      </c>
      <c r="BP118" s="33"/>
      <c r="BQ118" s="41" t="s">
        <v>311</v>
      </c>
    </row>
    <row r="119" spans="1:69" s="3" customFormat="1" ht="18.75" x14ac:dyDescent="0.25">
      <c r="A119" s="42"/>
      <c r="B119" s="43"/>
      <c r="C119" s="44" t="s">
        <v>2430</v>
      </c>
      <c r="D119" s="45"/>
      <c r="E119" s="45"/>
      <c r="F119" s="206"/>
      <c r="G119" s="45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18.75" x14ac:dyDescent="0.25">
      <c r="A120" s="47"/>
      <c r="B120" s="48"/>
      <c r="C120" s="48"/>
      <c r="D120" s="48"/>
      <c r="E120" s="49" t="s">
        <v>2431</v>
      </c>
      <c r="F120" s="207"/>
      <c r="G120" s="50"/>
      <c r="H120" s="51"/>
      <c r="I120" s="17"/>
      <c r="J120" s="17"/>
      <c r="K120" s="17"/>
      <c r="L120" s="52">
        <v>20201.52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18.75" x14ac:dyDescent="0.25">
      <c r="A121" s="47"/>
      <c r="B121" s="48"/>
      <c r="C121" s="48"/>
      <c r="D121" s="48"/>
      <c r="E121" s="49" t="s">
        <v>2432</v>
      </c>
      <c r="F121" s="207"/>
      <c r="G121" s="50"/>
      <c r="H121" s="51"/>
      <c r="I121" s="17"/>
      <c r="J121" s="17"/>
      <c r="K121" s="17"/>
      <c r="L121" s="52">
        <v>10621.42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18.75" x14ac:dyDescent="0.25">
      <c r="A122" s="47"/>
      <c r="B122" s="48"/>
      <c r="C122" s="48"/>
      <c r="D122" s="48"/>
      <c r="E122" s="49" t="s">
        <v>47</v>
      </c>
      <c r="F122" s="207"/>
      <c r="G122" s="50"/>
      <c r="H122" s="51"/>
      <c r="I122" s="17"/>
      <c r="J122" s="17"/>
      <c r="K122" s="17"/>
      <c r="L122" s="52">
        <v>54293.93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67.5" x14ac:dyDescent="0.25">
      <c r="A123" s="35" t="s">
        <v>219</v>
      </c>
      <c r="B123" s="36" t="s">
        <v>1359</v>
      </c>
      <c r="C123" s="316" t="s">
        <v>2433</v>
      </c>
      <c r="D123" s="316"/>
      <c r="E123" s="316"/>
      <c r="F123" s="205" t="s">
        <v>265</v>
      </c>
      <c r="G123" s="38">
        <v>20.399999999999999</v>
      </c>
      <c r="H123" s="39">
        <v>143.46</v>
      </c>
      <c r="I123" s="39"/>
      <c r="J123" s="39">
        <v>143.46</v>
      </c>
      <c r="K123" s="37" t="s">
        <v>42</v>
      </c>
      <c r="L123" s="39">
        <v>25051.56</v>
      </c>
      <c r="M123" s="39"/>
      <c r="N123" s="40"/>
      <c r="O123" s="39">
        <v>25051.56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4"/>
        <v>29990.096886555177</v>
      </c>
      <c r="W123" s="159">
        <v>1.2</v>
      </c>
      <c r="X123" s="158">
        <f t="shared" si="5"/>
        <v>35988.116263866214</v>
      </c>
      <c r="Y123" s="181">
        <f t="shared" si="6"/>
        <v>1764.1233462679518</v>
      </c>
      <c r="BP123" s="33"/>
      <c r="BQ123" s="41" t="s">
        <v>2433</v>
      </c>
    </row>
    <row r="124" spans="1:69" s="3" customFormat="1" ht="18.75" x14ac:dyDescent="0.25">
      <c r="A124" s="42"/>
      <c r="B124" s="43"/>
      <c r="C124" s="44" t="s">
        <v>266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67.5" x14ac:dyDescent="0.25">
      <c r="A125" s="35" t="s">
        <v>221</v>
      </c>
      <c r="B125" s="36" t="s">
        <v>1359</v>
      </c>
      <c r="C125" s="316" t="s">
        <v>2434</v>
      </c>
      <c r="D125" s="316"/>
      <c r="E125" s="316"/>
      <c r="F125" s="205" t="s">
        <v>265</v>
      </c>
      <c r="G125" s="38">
        <v>20.399999999999999</v>
      </c>
      <c r="H125" s="39">
        <v>41.42</v>
      </c>
      <c r="I125" s="39"/>
      <c r="J125" s="39">
        <v>41.42</v>
      </c>
      <c r="K125" s="37" t="s">
        <v>42</v>
      </c>
      <c r="L125" s="39">
        <v>7232.93</v>
      </c>
      <c r="M125" s="39"/>
      <c r="N125" s="40"/>
      <c r="O125" s="39">
        <v>7232.93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4"/>
        <v>8658.7929643372117</v>
      </c>
      <c r="W125" s="159">
        <v>1.2</v>
      </c>
      <c r="X125" s="158">
        <f t="shared" si="5"/>
        <v>10390.551557204653</v>
      </c>
      <c r="Y125" s="181">
        <f t="shared" si="6"/>
        <v>509.34076260807126</v>
      </c>
      <c r="BP125" s="33"/>
      <c r="BQ125" s="41" t="s">
        <v>2434</v>
      </c>
    </row>
    <row r="126" spans="1:69" s="3" customFormat="1" ht="18.75" x14ac:dyDescent="0.25">
      <c r="A126" s="42"/>
      <c r="B126" s="43"/>
      <c r="C126" s="44" t="s">
        <v>266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67.5" x14ac:dyDescent="0.25">
      <c r="A127" s="35" t="s">
        <v>230</v>
      </c>
      <c r="B127" s="36" t="s">
        <v>1359</v>
      </c>
      <c r="C127" s="316" t="s">
        <v>2435</v>
      </c>
      <c r="D127" s="316"/>
      <c r="E127" s="316"/>
      <c r="F127" s="205" t="s">
        <v>265</v>
      </c>
      <c r="G127" s="55">
        <v>51</v>
      </c>
      <c r="H127" s="39">
        <v>29.8</v>
      </c>
      <c r="I127" s="39"/>
      <c r="J127" s="39">
        <v>29.8</v>
      </c>
      <c r="K127" s="37" t="s">
        <v>42</v>
      </c>
      <c r="L127" s="39">
        <v>13009.49</v>
      </c>
      <c r="M127" s="39"/>
      <c r="N127" s="40"/>
      <c r="O127" s="39">
        <v>13009.49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4"/>
        <v>15574.114567901988</v>
      </c>
      <c r="W127" s="159">
        <v>1.2</v>
      </c>
      <c r="X127" s="158">
        <f t="shared" si="5"/>
        <v>18688.937481482386</v>
      </c>
      <c r="Y127" s="181">
        <f t="shared" si="6"/>
        <v>366.44975453887031</v>
      </c>
      <c r="BP127" s="33"/>
      <c r="BQ127" s="41" t="s">
        <v>2435</v>
      </c>
    </row>
    <row r="128" spans="1:69" s="3" customFormat="1" ht="18.75" x14ac:dyDescent="0.25">
      <c r="A128" s="42"/>
      <c r="B128" s="43"/>
      <c r="C128" s="44" t="s">
        <v>287</v>
      </c>
      <c r="D128" s="45"/>
      <c r="E128" s="45"/>
      <c r="F128" s="206"/>
      <c r="G128" s="4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67.5" x14ac:dyDescent="0.25">
      <c r="A129" s="35" t="s">
        <v>232</v>
      </c>
      <c r="B129" s="36" t="s">
        <v>1359</v>
      </c>
      <c r="C129" s="316" t="s">
        <v>2436</v>
      </c>
      <c r="D129" s="316"/>
      <c r="E129" s="316"/>
      <c r="F129" s="205" t="s">
        <v>265</v>
      </c>
      <c r="G129" s="38">
        <v>51.5</v>
      </c>
      <c r="H129" s="39">
        <v>7.41</v>
      </c>
      <c r="I129" s="39"/>
      <c r="J129" s="39">
        <v>7.41</v>
      </c>
      <c r="K129" s="37" t="s">
        <v>42</v>
      </c>
      <c r="L129" s="39">
        <v>3266.62</v>
      </c>
      <c r="M129" s="39"/>
      <c r="N129" s="40"/>
      <c r="O129" s="39">
        <v>3266.62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4"/>
        <v>3910.5848215264386</v>
      </c>
      <c r="W129" s="159">
        <v>1.2</v>
      </c>
      <c r="X129" s="158">
        <f t="shared" si="5"/>
        <v>4692.7017858317258</v>
      </c>
      <c r="Y129" s="181">
        <f t="shared" si="6"/>
        <v>91.120423025858756</v>
      </c>
      <c r="BP129" s="33"/>
      <c r="BQ129" s="41" t="s">
        <v>2436</v>
      </c>
    </row>
    <row r="130" spans="1:69" s="3" customFormat="1" ht="18.75" x14ac:dyDescent="0.25">
      <c r="A130" s="42"/>
      <c r="B130" s="43"/>
      <c r="C130" s="44" t="s">
        <v>321</v>
      </c>
      <c r="D130" s="45"/>
      <c r="E130" s="45"/>
      <c r="F130" s="206"/>
      <c r="G130" s="45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18.75" x14ac:dyDescent="0.25">
      <c r="A131" s="313" t="s">
        <v>1871</v>
      </c>
      <c r="B131" s="314"/>
      <c r="C131" s="314"/>
      <c r="D131" s="314"/>
      <c r="E131" s="314"/>
      <c r="F131" s="314"/>
      <c r="G131" s="314"/>
      <c r="H131" s="314"/>
      <c r="I131" s="314"/>
      <c r="J131" s="314"/>
      <c r="K131" s="314"/>
      <c r="L131" s="314"/>
      <c r="M131" s="314"/>
      <c r="N131" s="314"/>
      <c r="O131" s="315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 t="s">
        <v>1871</v>
      </c>
      <c r="BQ131" s="41"/>
    </row>
    <row r="132" spans="1:69" s="3" customFormat="1" ht="67.5" x14ac:dyDescent="0.25">
      <c r="A132" s="35" t="s">
        <v>235</v>
      </c>
      <c r="B132" s="36" t="s">
        <v>589</v>
      </c>
      <c r="C132" s="316" t="s">
        <v>590</v>
      </c>
      <c r="D132" s="316"/>
      <c r="E132" s="316"/>
      <c r="F132" s="205" t="s">
        <v>174</v>
      </c>
      <c r="G132" s="56">
        <v>0.01</v>
      </c>
      <c r="H132" s="39" t="s">
        <v>591</v>
      </c>
      <c r="I132" s="39" t="s">
        <v>592</v>
      </c>
      <c r="J132" s="39">
        <v>109.43</v>
      </c>
      <c r="K132" s="37" t="s">
        <v>42</v>
      </c>
      <c r="L132" s="39">
        <v>165.25</v>
      </c>
      <c r="M132" s="39">
        <v>153.91999999999999</v>
      </c>
      <c r="N132" s="40" t="s">
        <v>2437</v>
      </c>
      <c r="O132" s="39">
        <v>9.3699999999999992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4"/>
        <v>11.21715405455876</v>
      </c>
      <c r="W132" s="159">
        <v>1.2</v>
      </c>
      <c r="X132" s="158">
        <f t="shared" si="5"/>
        <v>13.460584865470512</v>
      </c>
      <c r="Y132" s="181">
        <f t="shared" si="6"/>
        <v>1346.0584865470512</v>
      </c>
      <c r="BP132" s="33"/>
      <c r="BQ132" s="41" t="s">
        <v>590</v>
      </c>
    </row>
    <row r="133" spans="1:69" s="3" customFormat="1" ht="18.75" x14ac:dyDescent="0.25">
      <c r="A133" s="42"/>
      <c r="B133" s="43"/>
      <c r="C133" s="44" t="s">
        <v>2078</v>
      </c>
      <c r="D133" s="45"/>
      <c r="E133" s="45"/>
      <c r="F133" s="206"/>
      <c r="G133" s="45"/>
      <c r="H133" s="45"/>
      <c r="I133" s="45"/>
      <c r="J133" s="45"/>
      <c r="K133" s="45"/>
      <c r="L133" s="45"/>
      <c r="M133" s="45"/>
      <c r="N133" s="45"/>
      <c r="O133" s="46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18.75" x14ac:dyDescent="0.25">
      <c r="A134" s="47"/>
      <c r="B134" s="48"/>
      <c r="C134" s="48"/>
      <c r="D134" s="48"/>
      <c r="E134" s="49" t="s">
        <v>2438</v>
      </c>
      <c r="F134" s="207"/>
      <c r="G134" s="50"/>
      <c r="H134" s="51"/>
      <c r="I134" s="17"/>
      <c r="J134" s="17"/>
      <c r="K134" s="17"/>
      <c r="L134" s="52">
        <v>149.49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18.75" x14ac:dyDescent="0.25">
      <c r="A135" s="47"/>
      <c r="B135" s="48"/>
      <c r="C135" s="48"/>
      <c r="D135" s="48"/>
      <c r="E135" s="49" t="s">
        <v>2439</v>
      </c>
      <c r="F135" s="207"/>
      <c r="G135" s="50"/>
      <c r="H135" s="51"/>
      <c r="I135" s="17"/>
      <c r="J135" s="17"/>
      <c r="K135" s="17"/>
      <c r="L135" s="52">
        <v>78.599999999999994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18.75" x14ac:dyDescent="0.25">
      <c r="A136" s="47"/>
      <c r="B136" s="48"/>
      <c r="C136" s="48"/>
      <c r="D136" s="48"/>
      <c r="E136" s="49" t="s">
        <v>47</v>
      </c>
      <c r="F136" s="207"/>
      <c r="G136" s="50"/>
      <c r="H136" s="51"/>
      <c r="I136" s="17"/>
      <c r="J136" s="17"/>
      <c r="K136" s="17"/>
      <c r="L136" s="52">
        <v>393.34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45" x14ac:dyDescent="0.25">
      <c r="A137" s="111" t="s">
        <v>2440</v>
      </c>
      <c r="B137" s="112" t="s">
        <v>1877</v>
      </c>
      <c r="C137" s="305" t="s">
        <v>2441</v>
      </c>
      <c r="D137" s="305"/>
      <c r="E137" s="305"/>
      <c r="F137" s="208" t="s">
        <v>437</v>
      </c>
      <c r="G137" s="113">
        <v>1</v>
      </c>
      <c r="H137" s="114">
        <v>1737.2</v>
      </c>
      <c r="I137" s="114"/>
      <c r="J137" s="114"/>
      <c r="K137" s="144" t="s">
        <v>52</v>
      </c>
      <c r="L137" s="114">
        <v>10822.76</v>
      </c>
      <c r="M137" s="114"/>
      <c r="N137" s="115"/>
      <c r="O137" s="114"/>
      <c r="P137" s="154"/>
      <c r="Q137" s="154"/>
      <c r="R137" s="154"/>
      <c r="S137" s="154"/>
      <c r="T137" s="154"/>
      <c r="U137" s="154">
        <v>1.03</v>
      </c>
      <c r="V137" s="172">
        <f>L137*U137</f>
        <v>11147.442800000001</v>
      </c>
      <c r="W137" s="159">
        <v>1.2</v>
      </c>
      <c r="X137" s="158">
        <f t="shared" si="5"/>
        <v>13376.93136</v>
      </c>
      <c r="Y137" s="181">
        <f t="shared" si="6"/>
        <v>13376.93136</v>
      </c>
      <c r="BP137" s="33"/>
      <c r="BQ137" s="41" t="s">
        <v>2441</v>
      </c>
    </row>
    <row r="138" spans="1:69" s="3" customFormat="1" ht="18.75" x14ac:dyDescent="0.25">
      <c r="A138" s="313" t="s">
        <v>2442</v>
      </c>
      <c r="B138" s="314"/>
      <c r="C138" s="314"/>
      <c r="D138" s="314"/>
      <c r="E138" s="314"/>
      <c r="F138" s="314"/>
      <c r="G138" s="314"/>
      <c r="H138" s="314"/>
      <c r="I138" s="314"/>
      <c r="J138" s="314"/>
      <c r="K138" s="314"/>
      <c r="L138" s="314"/>
      <c r="M138" s="314"/>
      <c r="N138" s="314"/>
      <c r="O138" s="315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 t="s">
        <v>2442</v>
      </c>
      <c r="BQ138" s="41"/>
    </row>
    <row r="139" spans="1:69" s="3" customFormat="1" ht="67.5" x14ac:dyDescent="0.25">
      <c r="A139" s="35" t="s">
        <v>254</v>
      </c>
      <c r="B139" s="36" t="s">
        <v>324</v>
      </c>
      <c r="C139" s="316" t="s">
        <v>325</v>
      </c>
      <c r="D139" s="316"/>
      <c r="E139" s="316"/>
      <c r="F139" s="205" t="s">
        <v>326</v>
      </c>
      <c r="G139" s="55">
        <v>10</v>
      </c>
      <c r="H139" s="39" t="s">
        <v>1204</v>
      </c>
      <c r="I139" s="39"/>
      <c r="J139" s="39">
        <v>1.55</v>
      </c>
      <c r="K139" s="37" t="s">
        <v>42</v>
      </c>
      <c r="L139" s="39">
        <v>1928.21</v>
      </c>
      <c r="M139" s="39">
        <v>1795.53</v>
      </c>
      <c r="N139" s="40"/>
      <c r="O139" s="39">
        <v>132.68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4"/>
        <v>158.83585912047559</v>
      </c>
      <c r="W139" s="159">
        <v>1.2</v>
      </c>
      <c r="X139" s="158">
        <f t="shared" si="5"/>
        <v>190.60303094457069</v>
      </c>
      <c r="Y139" s="181">
        <f t="shared" si="6"/>
        <v>19.060303094457069</v>
      </c>
      <c r="BP139" s="33"/>
      <c r="BQ139" s="41" t="s">
        <v>325</v>
      </c>
    </row>
    <row r="140" spans="1:69" s="3" customFormat="1" ht="18.75" x14ac:dyDescent="0.25">
      <c r="A140" s="47"/>
      <c r="B140" s="48"/>
      <c r="C140" s="48"/>
      <c r="D140" s="48"/>
      <c r="E140" s="49" t="s">
        <v>1444</v>
      </c>
      <c r="F140" s="207"/>
      <c r="G140" s="50"/>
      <c r="H140" s="51"/>
      <c r="I140" s="17"/>
      <c r="J140" s="17"/>
      <c r="K140" s="17"/>
      <c r="L140" s="52">
        <v>1741.66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18.75" x14ac:dyDescent="0.25">
      <c r="A141" s="47"/>
      <c r="B141" s="48"/>
      <c r="C141" s="48"/>
      <c r="D141" s="48"/>
      <c r="E141" s="49" t="s">
        <v>1445</v>
      </c>
      <c r="F141" s="207"/>
      <c r="G141" s="50"/>
      <c r="H141" s="51"/>
      <c r="I141" s="17"/>
      <c r="J141" s="17"/>
      <c r="K141" s="17"/>
      <c r="L141" s="52">
        <v>915.72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47</v>
      </c>
      <c r="F142" s="207"/>
      <c r="G142" s="50"/>
      <c r="H142" s="51"/>
      <c r="I142" s="17"/>
      <c r="J142" s="17"/>
      <c r="K142" s="17"/>
      <c r="L142" s="52">
        <v>4585.59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67.5" x14ac:dyDescent="0.25">
      <c r="A143" s="35" t="s">
        <v>288</v>
      </c>
      <c r="B143" s="36" t="s">
        <v>1446</v>
      </c>
      <c r="C143" s="316" t="s">
        <v>1929</v>
      </c>
      <c r="D143" s="316"/>
      <c r="E143" s="316"/>
      <c r="F143" s="205" t="s">
        <v>437</v>
      </c>
      <c r="G143" s="55">
        <v>3</v>
      </c>
      <c r="H143" s="39">
        <v>814.25</v>
      </c>
      <c r="I143" s="39"/>
      <c r="J143" s="39">
        <v>814.25</v>
      </c>
      <c r="K143" s="37" t="s">
        <v>42</v>
      </c>
      <c r="L143" s="39">
        <v>20909.939999999999</v>
      </c>
      <c r="M143" s="39"/>
      <c r="N143" s="40"/>
      <c r="O143" s="39">
        <v>20909.939999999999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4"/>
        <v>25032.019023647852</v>
      </c>
      <c r="W143" s="159">
        <v>1.2</v>
      </c>
      <c r="X143" s="158">
        <f t="shared" si="5"/>
        <v>30038.422828377421</v>
      </c>
      <c r="Y143" s="181">
        <f t="shared" si="6"/>
        <v>10012.80760945914</v>
      </c>
      <c r="BP143" s="33"/>
      <c r="BQ143" s="41" t="s">
        <v>1929</v>
      </c>
    </row>
    <row r="144" spans="1:69" s="3" customFormat="1" ht="67.5" x14ac:dyDescent="0.25">
      <c r="A144" s="35" t="s">
        <v>300</v>
      </c>
      <c r="B144" s="36" t="s">
        <v>1448</v>
      </c>
      <c r="C144" s="316" t="s">
        <v>1930</v>
      </c>
      <c r="D144" s="316"/>
      <c r="E144" s="316"/>
      <c r="F144" s="205" t="s">
        <v>437</v>
      </c>
      <c r="G144" s="55">
        <v>3</v>
      </c>
      <c r="H144" s="39">
        <v>181.62</v>
      </c>
      <c r="I144" s="39"/>
      <c r="J144" s="39">
        <v>181.62</v>
      </c>
      <c r="K144" s="37" t="s">
        <v>42</v>
      </c>
      <c r="L144" s="39">
        <v>4664</v>
      </c>
      <c r="M144" s="39"/>
      <c r="N144" s="40"/>
      <c r="O144" s="39">
        <v>4664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4"/>
        <v>5583.4371942862372</v>
      </c>
      <c r="W144" s="159">
        <v>1.2</v>
      </c>
      <c r="X144" s="158">
        <f t="shared" si="5"/>
        <v>6700.1246331434841</v>
      </c>
      <c r="Y144" s="181">
        <f t="shared" si="6"/>
        <v>2233.3748777144947</v>
      </c>
      <c r="BP144" s="33"/>
      <c r="BQ144" s="41" t="s">
        <v>1930</v>
      </c>
    </row>
    <row r="145" spans="1:69" s="3" customFormat="1" ht="67.5" x14ac:dyDescent="0.25">
      <c r="A145" s="35" t="s">
        <v>309</v>
      </c>
      <c r="B145" s="36" t="s">
        <v>2443</v>
      </c>
      <c r="C145" s="316" t="s">
        <v>1931</v>
      </c>
      <c r="D145" s="316"/>
      <c r="E145" s="316"/>
      <c r="F145" s="205" t="s">
        <v>437</v>
      </c>
      <c r="G145" s="55">
        <v>1</v>
      </c>
      <c r="H145" s="39">
        <v>2214.5700000000002</v>
      </c>
      <c r="I145" s="39"/>
      <c r="J145" s="39">
        <v>2214.5700000000002</v>
      </c>
      <c r="K145" s="37" t="s">
        <v>42</v>
      </c>
      <c r="L145" s="39">
        <v>18956.72</v>
      </c>
      <c r="M145" s="39"/>
      <c r="N145" s="40"/>
      <c r="O145" s="39">
        <v>18956.72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4"/>
        <v>22693.751185606736</v>
      </c>
      <c r="W145" s="159">
        <v>1.2</v>
      </c>
      <c r="X145" s="158">
        <f t="shared" si="5"/>
        <v>27232.501422728081</v>
      </c>
      <c r="Y145" s="181">
        <f t="shared" si="6"/>
        <v>27232.501422728081</v>
      </c>
      <c r="BP145" s="33"/>
      <c r="BQ145" s="41" t="s">
        <v>1931</v>
      </c>
    </row>
    <row r="146" spans="1:69" s="3" customFormat="1" ht="67.5" x14ac:dyDescent="0.25">
      <c r="A146" s="35" t="s">
        <v>323</v>
      </c>
      <c r="B146" s="36" t="s">
        <v>1452</v>
      </c>
      <c r="C146" s="316" t="s">
        <v>1453</v>
      </c>
      <c r="D146" s="316"/>
      <c r="E146" s="316"/>
      <c r="F146" s="205" t="s">
        <v>1454</v>
      </c>
      <c r="G146" s="60">
        <v>0.14399999999999999</v>
      </c>
      <c r="H146" s="39" t="s">
        <v>1455</v>
      </c>
      <c r="I146" s="39">
        <v>88.52</v>
      </c>
      <c r="J146" s="39"/>
      <c r="K146" s="37" t="s">
        <v>42</v>
      </c>
      <c r="L146" s="39">
        <v>840.7</v>
      </c>
      <c r="M146" s="39">
        <v>695.12</v>
      </c>
      <c r="N146" s="40">
        <v>145.58000000000001</v>
      </c>
      <c r="O146" s="39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 t="s">
        <v>1453</v>
      </c>
    </row>
    <row r="147" spans="1:69" s="3" customFormat="1" ht="18.75" x14ac:dyDescent="0.25">
      <c r="A147" s="42"/>
      <c r="B147" s="43"/>
      <c r="C147" s="44" t="s">
        <v>2444</v>
      </c>
      <c r="D147" s="45"/>
      <c r="E147" s="45"/>
      <c r="F147" s="206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2445</v>
      </c>
      <c r="F148" s="207"/>
      <c r="G148" s="50"/>
      <c r="H148" s="51"/>
      <c r="I148" s="17"/>
      <c r="J148" s="17"/>
      <c r="K148" s="17"/>
      <c r="L148" s="52">
        <v>674.27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18.75" x14ac:dyDescent="0.25">
      <c r="A149" s="47"/>
      <c r="B149" s="48"/>
      <c r="C149" s="48"/>
      <c r="D149" s="48"/>
      <c r="E149" s="49" t="s">
        <v>2446</v>
      </c>
      <c r="F149" s="207"/>
      <c r="G149" s="50"/>
      <c r="H149" s="51"/>
      <c r="I149" s="17"/>
      <c r="J149" s="17"/>
      <c r="K149" s="17"/>
      <c r="L149" s="52">
        <v>382.32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18.75" x14ac:dyDescent="0.25">
      <c r="A150" s="47"/>
      <c r="B150" s="48"/>
      <c r="C150" s="48"/>
      <c r="D150" s="48"/>
      <c r="E150" s="49" t="s">
        <v>47</v>
      </c>
      <c r="F150" s="207"/>
      <c r="G150" s="50"/>
      <c r="H150" s="51"/>
      <c r="I150" s="17"/>
      <c r="J150" s="17"/>
      <c r="K150" s="17"/>
      <c r="L150" s="52">
        <v>1897.29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</row>
    <row r="151" spans="1:69" s="3" customFormat="1" ht="67.5" x14ac:dyDescent="0.25">
      <c r="A151" s="35" t="s">
        <v>331</v>
      </c>
      <c r="B151" s="36" t="s">
        <v>1459</v>
      </c>
      <c r="C151" s="316" t="s">
        <v>1460</v>
      </c>
      <c r="D151" s="316"/>
      <c r="E151" s="316"/>
      <c r="F151" s="205" t="s">
        <v>437</v>
      </c>
      <c r="G151" s="55">
        <v>3</v>
      </c>
      <c r="H151" s="39">
        <v>24.82</v>
      </c>
      <c r="I151" s="39"/>
      <c r="J151" s="39">
        <v>24.82</v>
      </c>
      <c r="K151" s="37" t="s">
        <v>42</v>
      </c>
      <c r="L151" s="39">
        <v>637.38</v>
      </c>
      <c r="M151" s="39"/>
      <c r="N151" s="40"/>
      <c r="O151" s="39">
        <v>637.38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4"/>
        <v>763.02984538897147</v>
      </c>
      <c r="W151" s="159">
        <v>1.2</v>
      </c>
      <c r="X151" s="158">
        <f t="shared" si="5"/>
        <v>915.63581446676574</v>
      </c>
      <c r="Y151" s="181">
        <f t="shared" si="6"/>
        <v>305.2119381555886</v>
      </c>
      <c r="BP151" s="33"/>
      <c r="BQ151" s="41" t="s">
        <v>1460</v>
      </c>
    </row>
    <row r="152" spans="1:69" s="3" customFormat="1" ht="18.75" x14ac:dyDescent="0.25">
      <c r="A152" s="313" t="s">
        <v>2447</v>
      </c>
      <c r="B152" s="314"/>
      <c r="C152" s="314"/>
      <c r="D152" s="314"/>
      <c r="E152" s="314"/>
      <c r="F152" s="314"/>
      <c r="G152" s="314"/>
      <c r="H152" s="314"/>
      <c r="I152" s="314"/>
      <c r="J152" s="314"/>
      <c r="K152" s="314"/>
      <c r="L152" s="314"/>
      <c r="M152" s="314"/>
      <c r="N152" s="314"/>
      <c r="O152" s="315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 t="s">
        <v>2447</v>
      </c>
      <c r="BQ152" s="41"/>
    </row>
    <row r="153" spans="1:69" s="3" customFormat="1" ht="67.5" x14ac:dyDescent="0.25">
      <c r="A153" s="35" t="s">
        <v>335</v>
      </c>
      <c r="B153" s="36" t="s">
        <v>578</v>
      </c>
      <c r="C153" s="316" t="s">
        <v>579</v>
      </c>
      <c r="D153" s="316"/>
      <c r="E153" s="316"/>
      <c r="F153" s="205" t="s">
        <v>109</v>
      </c>
      <c r="G153" s="55">
        <v>4</v>
      </c>
      <c r="H153" s="39" t="s">
        <v>580</v>
      </c>
      <c r="I153" s="39" t="s">
        <v>581</v>
      </c>
      <c r="J153" s="39">
        <v>3.51</v>
      </c>
      <c r="K153" s="37" t="s">
        <v>42</v>
      </c>
      <c r="L153" s="39">
        <v>2499.4499999999998</v>
      </c>
      <c r="M153" s="39">
        <v>2220.96</v>
      </c>
      <c r="N153" s="40" t="s">
        <v>2448</v>
      </c>
      <c r="O153" s="39">
        <v>119.84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4"/>
        <v>143.46464694752635</v>
      </c>
      <c r="W153" s="159">
        <v>1.2</v>
      </c>
      <c r="X153" s="158">
        <f t="shared" si="5"/>
        <v>172.1575763370316</v>
      </c>
      <c r="Y153" s="181">
        <f t="shared" si="6"/>
        <v>43.0393940842579</v>
      </c>
      <c r="BP153" s="33"/>
      <c r="BQ153" s="41" t="s">
        <v>579</v>
      </c>
    </row>
    <row r="154" spans="1:69" s="3" customFormat="1" ht="18.75" x14ac:dyDescent="0.25">
      <c r="A154" s="47"/>
      <c r="B154" s="48"/>
      <c r="C154" s="48"/>
      <c r="D154" s="48"/>
      <c r="E154" s="49" t="s">
        <v>2449</v>
      </c>
      <c r="F154" s="207"/>
      <c r="G154" s="50"/>
      <c r="H154" s="51"/>
      <c r="I154" s="17"/>
      <c r="J154" s="17"/>
      <c r="K154" s="17"/>
      <c r="L154" s="52">
        <v>2179.46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18.75" x14ac:dyDescent="0.25">
      <c r="A155" s="47"/>
      <c r="B155" s="48"/>
      <c r="C155" s="48"/>
      <c r="D155" s="48"/>
      <c r="E155" s="49" t="s">
        <v>2450</v>
      </c>
      <c r="F155" s="207"/>
      <c r="G155" s="50"/>
      <c r="H155" s="51"/>
      <c r="I155" s="17"/>
      <c r="J155" s="17"/>
      <c r="K155" s="17"/>
      <c r="L155" s="52">
        <v>1145.9000000000001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18.75" x14ac:dyDescent="0.25">
      <c r="A156" s="47"/>
      <c r="B156" s="48"/>
      <c r="C156" s="48"/>
      <c r="D156" s="48"/>
      <c r="E156" s="49" t="s">
        <v>47</v>
      </c>
      <c r="F156" s="207"/>
      <c r="G156" s="50"/>
      <c r="H156" s="51"/>
      <c r="I156" s="17"/>
      <c r="J156" s="17"/>
      <c r="K156" s="17"/>
      <c r="L156" s="52">
        <v>5824.81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45" x14ac:dyDescent="0.25">
      <c r="A157" s="111" t="s">
        <v>1876</v>
      </c>
      <c r="B157" s="112" t="s">
        <v>1884</v>
      </c>
      <c r="C157" s="305" t="s">
        <v>1385</v>
      </c>
      <c r="D157" s="305"/>
      <c r="E157" s="305"/>
      <c r="F157" s="208" t="s">
        <v>437</v>
      </c>
      <c r="G157" s="113">
        <v>2</v>
      </c>
      <c r="H157" s="114">
        <v>1576.88</v>
      </c>
      <c r="I157" s="114"/>
      <c r="J157" s="114"/>
      <c r="K157" s="144" t="s">
        <v>52</v>
      </c>
      <c r="L157" s="114">
        <v>19647.919999999998</v>
      </c>
      <c r="M157" s="114"/>
      <c r="N157" s="115"/>
      <c r="O157" s="114"/>
      <c r="P157" s="154"/>
      <c r="Q157" s="154"/>
      <c r="R157" s="154"/>
      <c r="S157" s="154"/>
      <c r="T157" s="154"/>
      <c r="U157" s="154">
        <v>1.03</v>
      </c>
      <c r="V157" s="172">
        <f>L157*U157</f>
        <v>20237.357599999999</v>
      </c>
      <c r="W157" s="159">
        <v>1.2</v>
      </c>
      <c r="X157" s="158">
        <f t="shared" si="5"/>
        <v>24284.829119999999</v>
      </c>
      <c r="Y157" s="181">
        <f t="shared" si="6"/>
        <v>12142.414559999999</v>
      </c>
      <c r="BP157" s="33"/>
      <c r="BQ157" s="41" t="s">
        <v>1385</v>
      </c>
    </row>
    <row r="158" spans="1:69" s="3" customFormat="1" ht="67.5" x14ac:dyDescent="0.25">
      <c r="A158" s="35" t="s">
        <v>342</v>
      </c>
      <c r="B158" s="36" t="s">
        <v>1386</v>
      </c>
      <c r="C158" s="316" t="s">
        <v>1387</v>
      </c>
      <c r="D158" s="316"/>
      <c r="E158" s="316"/>
      <c r="F158" s="205" t="s">
        <v>109</v>
      </c>
      <c r="G158" s="55">
        <v>6</v>
      </c>
      <c r="H158" s="39" t="s">
        <v>1388</v>
      </c>
      <c r="I158" s="39">
        <v>0.37</v>
      </c>
      <c r="J158" s="39">
        <v>55.05</v>
      </c>
      <c r="K158" s="37" t="s">
        <v>42</v>
      </c>
      <c r="L158" s="39">
        <v>8094.6</v>
      </c>
      <c r="M158" s="39">
        <v>5242.01</v>
      </c>
      <c r="N158" s="40">
        <v>25.22</v>
      </c>
      <c r="O158" s="39">
        <v>2827.37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4"/>
        <v>3384.7433147532329</v>
      </c>
      <c r="W158" s="159">
        <v>1.2</v>
      </c>
      <c r="X158" s="158">
        <f t="shared" si="5"/>
        <v>4061.6919777038793</v>
      </c>
      <c r="Y158" s="181">
        <f t="shared" si="6"/>
        <v>676.94866295064651</v>
      </c>
      <c r="BP158" s="33"/>
      <c r="BQ158" s="41" t="s">
        <v>1387</v>
      </c>
    </row>
    <row r="159" spans="1:69" s="3" customFormat="1" ht="18.75" x14ac:dyDescent="0.25">
      <c r="A159" s="47"/>
      <c r="B159" s="48"/>
      <c r="C159" s="48"/>
      <c r="D159" s="48"/>
      <c r="E159" s="49" t="s">
        <v>2451</v>
      </c>
      <c r="F159" s="207"/>
      <c r="G159" s="50"/>
      <c r="H159" s="51"/>
      <c r="I159" s="17"/>
      <c r="J159" s="17"/>
      <c r="K159" s="17"/>
      <c r="L159" s="52">
        <v>5084.75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18.75" x14ac:dyDescent="0.25">
      <c r="A160" s="47"/>
      <c r="B160" s="48"/>
      <c r="C160" s="48"/>
      <c r="D160" s="48"/>
      <c r="E160" s="49" t="s">
        <v>2452</v>
      </c>
      <c r="F160" s="207"/>
      <c r="G160" s="50"/>
      <c r="H160" s="51"/>
      <c r="I160" s="17"/>
      <c r="J160" s="17"/>
      <c r="K160" s="17"/>
      <c r="L160" s="52">
        <v>2673.43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x14ac:dyDescent="0.25">
      <c r="A161" s="47"/>
      <c r="B161" s="48"/>
      <c r="C161" s="48"/>
      <c r="D161" s="48"/>
      <c r="E161" s="49" t="s">
        <v>47</v>
      </c>
      <c r="F161" s="207"/>
      <c r="G161" s="50"/>
      <c r="H161" s="51"/>
      <c r="I161" s="17"/>
      <c r="J161" s="17"/>
      <c r="K161" s="17"/>
      <c r="L161" s="52">
        <v>15852.78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45" x14ac:dyDescent="0.25">
      <c r="A162" s="111" t="s">
        <v>2453</v>
      </c>
      <c r="B162" s="112" t="s">
        <v>1889</v>
      </c>
      <c r="C162" s="305" t="s">
        <v>1890</v>
      </c>
      <c r="D162" s="305"/>
      <c r="E162" s="305"/>
      <c r="F162" s="208" t="s">
        <v>437</v>
      </c>
      <c r="G162" s="113">
        <v>6</v>
      </c>
      <c r="H162" s="114">
        <v>2403.11</v>
      </c>
      <c r="I162" s="114"/>
      <c r="J162" s="114"/>
      <c r="K162" s="144" t="s">
        <v>52</v>
      </c>
      <c r="L162" s="114">
        <v>89828.25</v>
      </c>
      <c r="M162" s="114"/>
      <c r="N162" s="115"/>
      <c r="O162" s="114"/>
      <c r="P162" s="154"/>
      <c r="Q162" s="154"/>
      <c r="R162" s="154"/>
      <c r="S162" s="154"/>
      <c r="T162" s="154"/>
      <c r="U162" s="154">
        <v>1.03</v>
      </c>
      <c r="V162" s="172">
        <f>L162*U162</f>
        <v>92523.097500000003</v>
      </c>
      <c r="W162" s="159">
        <v>1.2</v>
      </c>
      <c r="X162" s="158">
        <f t="shared" ref="X162:X221" si="7">V162*W162</f>
        <v>111027.717</v>
      </c>
      <c r="Y162" s="181">
        <f t="shared" ref="Y162:Y221" si="8">X162/G162</f>
        <v>18504.619500000001</v>
      </c>
      <c r="BP162" s="33"/>
      <c r="BQ162" s="41" t="s">
        <v>1890</v>
      </c>
    </row>
    <row r="163" spans="1:69" s="3" customFormat="1" ht="67.5" x14ac:dyDescent="0.25">
      <c r="A163" s="35" t="s">
        <v>353</v>
      </c>
      <c r="B163" s="36" t="s">
        <v>1395</v>
      </c>
      <c r="C163" s="316" t="s">
        <v>1396</v>
      </c>
      <c r="D163" s="316"/>
      <c r="E163" s="316"/>
      <c r="F163" s="205" t="s">
        <v>109</v>
      </c>
      <c r="G163" s="55">
        <v>8</v>
      </c>
      <c r="H163" s="39" t="s">
        <v>1397</v>
      </c>
      <c r="I163" s="39">
        <v>1.33</v>
      </c>
      <c r="J163" s="39">
        <v>33.54</v>
      </c>
      <c r="K163" s="37" t="s">
        <v>42</v>
      </c>
      <c r="L163" s="39">
        <v>9144.7999999999993</v>
      </c>
      <c r="M163" s="39">
        <v>6726.11</v>
      </c>
      <c r="N163" s="40">
        <v>121.87</v>
      </c>
      <c r="O163" s="39">
        <v>2296.8200000000002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ref="V163:V221" si="9">O163*P163*Q163*R163*S163*T163*U163</f>
        <v>2749.6033912050857</v>
      </c>
      <c r="W163" s="159">
        <v>1.2</v>
      </c>
      <c r="X163" s="158">
        <f t="shared" si="7"/>
        <v>3299.5240694461027</v>
      </c>
      <c r="Y163" s="181">
        <f t="shared" si="8"/>
        <v>412.44050868076283</v>
      </c>
      <c r="BP163" s="33"/>
      <c r="BQ163" s="41" t="s">
        <v>1396</v>
      </c>
    </row>
    <row r="164" spans="1:69" s="3" customFormat="1" ht="18.75" x14ac:dyDescent="0.25">
      <c r="A164" s="47"/>
      <c r="B164" s="48"/>
      <c r="C164" s="48"/>
      <c r="D164" s="48"/>
      <c r="E164" s="49" t="s">
        <v>2454</v>
      </c>
      <c r="F164" s="207"/>
      <c r="G164" s="50"/>
      <c r="H164" s="51"/>
      <c r="I164" s="17"/>
      <c r="J164" s="17"/>
      <c r="K164" s="17"/>
      <c r="L164" s="52">
        <v>6524.33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18.75" x14ac:dyDescent="0.25">
      <c r="A165" s="47"/>
      <c r="B165" s="48"/>
      <c r="C165" s="48"/>
      <c r="D165" s="48"/>
      <c r="E165" s="49" t="s">
        <v>2455</v>
      </c>
      <c r="F165" s="207"/>
      <c r="G165" s="50"/>
      <c r="H165" s="51"/>
      <c r="I165" s="17"/>
      <c r="J165" s="17"/>
      <c r="K165" s="17"/>
      <c r="L165" s="52">
        <v>3430.32</v>
      </c>
      <c r="M165" s="53"/>
      <c r="N165" s="53"/>
      <c r="O165" s="54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x14ac:dyDescent="0.25">
      <c r="A166" s="47"/>
      <c r="B166" s="48"/>
      <c r="C166" s="48"/>
      <c r="D166" s="48"/>
      <c r="E166" s="49" t="s">
        <v>47</v>
      </c>
      <c r="F166" s="207"/>
      <c r="G166" s="50"/>
      <c r="H166" s="51"/>
      <c r="I166" s="17"/>
      <c r="J166" s="17"/>
      <c r="K166" s="17"/>
      <c r="L166" s="52">
        <v>19099.45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45.75" x14ac:dyDescent="0.25">
      <c r="A167" s="111" t="s">
        <v>2456</v>
      </c>
      <c r="B167" s="112" t="s">
        <v>1889</v>
      </c>
      <c r="C167" s="305" t="s">
        <v>2457</v>
      </c>
      <c r="D167" s="305"/>
      <c r="E167" s="305"/>
      <c r="F167" s="208" t="s">
        <v>437</v>
      </c>
      <c r="G167" s="113">
        <v>8</v>
      </c>
      <c r="H167" s="114">
        <v>2292.27</v>
      </c>
      <c r="I167" s="114"/>
      <c r="J167" s="114"/>
      <c r="K167" s="144" t="s">
        <v>52</v>
      </c>
      <c r="L167" s="114">
        <v>114246.74</v>
      </c>
      <c r="M167" s="114"/>
      <c r="N167" s="115"/>
      <c r="O167" s="114"/>
      <c r="P167" s="154"/>
      <c r="Q167" s="154"/>
      <c r="R167" s="154"/>
      <c r="S167" s="154"/>
      <c r="T167" s="154"/>
      <c r="U167" s="154">
        <v>1.03</v>
      </c>
      <c r="V167" s="172">
        <f>L167*U167</f>
        <v>117674.1422</v>
      </c>
      <c r="W167" s="159">
        <v>1.2</v>
      </c>
      <c r="X167" s="158">
        <f t="shared" si="7"/>
        <v>141208.97063999998</v>
      </c>
      <c r="Y167" s="181">
        <f t="shared" si="8"/>
        <v>17651.121329999998</v>
      </c>
      <c r="BP167" s="33"/>
      <c r="BQ167" s="41" t="s">
        <v>2457</v>
      </c>
    </row>
    <row r="168" spans="1:69" s="3" customFormat="1" ht="67.5" x14ac:dyDescent="0.25">
      <c r="A168" s="35" t="s">
        <v>363</v>
      </c>
      <c r="B168" s="36" t="s">
        <v>132</v>
      </c>
      <c r="C168" s="316" t="s">
        <v>133</v>
      </c>
      <c r="D168" s="316"/>
      <c r="E168" s="316"/>
      <c r="F168" s="205" t="s">
        <v>109</v>
      </c>
      <c r="G168" s="55">
        <v>3</v>
      </c>
      <c r="H168" s="39" t="s">
        <v>134</v>
      </c>
      <c r="I168" s="39" t="s">
        <v>135</v>
      </c>
      <c r="J168" s="39">
        <v>4.09</v>
      </c>
      <c r="K168" s="37" t="s">
        <v>42</v>
      </c>
      <c r="L168" s="39">
        <v>5435.33</v>
      </c>
      <c r="M168" s="39">
        <v>3463.58</v>
      </c>
      <c r="N168" s="40" t="s">
        <v>136</v>
      </c>
      <c r="O168" s="39">
        <v>105.03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9"/>
        <v>125.73507901283956</v>
      </c>
      <c r="W168" s="159">
        <v>1.2</v>
      </c>
      <c r="X168" s="158">
        <f t="shared" si="7"/>
        <v>150.88209481540747</v>
      </c>
      <c r="Y168" s="181">
        <f t="shared" si="8"/>
        <v>50.294031605135821</v>
      </c>
      <c r="BP168" s="33"/>
      <c r="BQ168" s="41" t="s">
        <v>133</v>
      </c>
    </row>
    <row r="169" spans="1:69" s="3" customFormat="1" ht="18.75" x14ac:dyDescent="0.25">
      <c r="A169" s="42"/>
      <c r="B169" s="43"/>
      <c r="C169" s="44" t="s">
        <v>2458</v>
      </c>
      <c r="D169" s="45"/>
      <c r="E169" s="45"/>
      <c r="F169" s="206"/>
      <c r="G169" s="45"/>
      <c r="H169" s="45"/>
      <c r="I169" s="45"/>
      <c r="J169" s="45"/>
      <c r="K169" s="45"/>
      <c r="L169" s="45"/>
      <c r="M169" s="45"/>
      <c r="N169" s="45"/>
      <c r="O169" s="46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</row>
    <row r="170" spans="1:69" s="3" customFormat="1" ht="18.75" x14ac:dyDescent="0.25">
      <c r="A170" s="47"/>
      <c r="B170" s="48"/>
      <c r="C170" s="48"/>
      <c r="D170" s="48"/>
      <c r="E170" s="49" t="s">
        <v>138</v>
      </c>
      <c r="F170" s="207"/>
      <c r="G170" s="50"/>
      <c r="H170" s="51"/>
      <c r="I170" s="17"/>
      <c r="J170" s="17"/>
      <c r="K170" s="17"/>
      <c r="L170" s="52">
        <v>3791.69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</row>
    <row r="171" spans="1:69" s="3" customFormat="1" ht="18.75" x14ac:dyDescent="0.25">
      <c r="A171" s="47"/>
      <c r="B171" s="48"/>
      <c r="C171" s="48"/>
      <c r="D171" s="48"/>
      <c r="E171" s="49" t="s">
        <v>139</v>
      </c>
      <c r="F171" s="207"/>
      <c r="G171" s="50"/>
      <c r="H171" s="51"/>
      <c r="I171" s="17"/>
      <c r="J171" s="17"/>
      <c r="K171" s="17"/>
      <c r="L171" s="52">
        <v>1993.57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47</v>
      </c>
      <c r="F172" s="207"/>
      <c r="G172" s="50"/>
      <c r="H172" s="51"/>
      <c r="I172" s="17"/>
      <c r="J172" s="17"/>
      <c r="K172" s="17"/>
      <c r="L172" s="52">
        <v>11220.59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45" x14ac:dyDescent="0.25">
      <c r="A173" s="111" t="s">
        <v>366</v>
      </c>
      <c r="B173" s="112" t="s">
        <v>2459</v>
      </c>
      <c r="C173" s="305" t="s">
        <v>1428</v>
      </c>
      <c r="D173" s="305"/>
      <c r="E173" s="305"/>
      <c r="F173" s="208" t="s">
        <v>437</v>
      </c>
      <c r="G173" s="113">
        <v>1</v>
      </c>
      <c r="H173" s="114">
        <v>6225.34</v>
      </c>
      <c r="I173" s="114"/>
      <c r="J173" s="114"/>
      <c r="K173" s="144" t="s">
        <v>52</v>
      </c>
      <c r="L173" s="114">
        <v>38783.870000000003</v>
      </c>
      <c r="M173" s="114"/>
      <c r="N173" s="115"/>
      <c r="O173" s="114"/>
      <c r="P173" s="154"/>
      <c r="Q173" s="154"/>
      <c r="R173" s="154"/>
      <c r="S173" s="154"/>
      <c r="T173" s="154"/>
      <c r="U173" s="154">
        <v>1.03</v>
      </c>
      <c r="V173" s="172">
        <f t="shared" ref="V173:V174" si="10">L173*U173</f>
        <v>39947.386100000003</v>
      </c>
      <c r="W173" s="159">
        <v>1.2</v>
      </c>
      <c r="X173" s="158">
        <f t="shared" si="7"/>
        <v>47936.863320000004</v>
      </c>
      <c r="Y173" s="181">
        <f t="shared" si="8"/>
        <v>47936.863320000004</v>
      </c>
      <c r="BP173" s="33"/>
      <c r="BQ173" s="41" t="s">
        <v>1428</v>
      </c>
    </row>
    <row r="174" spans="1:69" s="3" customFormat="1" ht="45" x14ac:dyDescent="0.25">
      <c r="A174" s="111" t="s">
        <v>1892</v>
      </c>
      <c r="B174" s="112" t="s">
        <v>2459</v>
      </c>
      <c r="C174" s="305" t="s">
        <v>2460</v>
      </c>
      <c r="D174" s="305"/>
      <c r="E174" s="305"/>
      <c r="F174" s="208" t="s">
        <v>437</v>
      </c>
      <c r="G174" s="113">
        <v>2</v>
      </c>
      <c r="H174" s="114">
        <v>3276.91</v>
      </c>
      <c r="I174" s="114"/>
      <c r="J174" s="114"/>
      <c r="K174" s="144" t="s">
        <v>52</v>
      </c>
      <c r="L174" s="114">
        <v>40830.300000000003</v>
      </c>
      <c r="M174" s="114"/>
      <c r="N174" s="115"/>
      <c r="O174" s="114"/>
      <c r="P174" s="154"/>
      <c r="Q174" s="154"/>
      <c r="R174" s="154"/>
      <c r="S174" s="154"/>
      <c r="T174" s="154"/>
      <c r="U174" s="154">
        <v>1.03</v>
      </c>
      <c r="V174" s="172">
        <f t="shared" si="10"/>
        <v>42055.209000000003</v>
      </c>
      <c r="W174" s="159">
        <v>1.2</v>
      </c>
      <c r="X174" s="158">
        <f t="shared" si="7"/>
        <v>50466.250800000002</v>
      </c>
      <c r="Y174" s="181">
        <f t="shared" si="8"/>
        <v>25233.125400000001</v>
      </c>
      <c r="BP174" s="33"/>
      <c r="BQ174" s="41" t="s">
        <v>2460</v>
      </c>
    </row>
    <row r="175" spans="1:69" s="3" customFormat="1" ht="67.5" x14ac:dyDescent="0.25">
      <c r="A175" s="35" t="s">
        <v>381</v>
      </c>
      <c r="B175" s="36" t="s">
        <v>429</v>
      </c>
      <c r="C175" s="316" t="s">
        <v>430</v>
      </c>
      <c r="D175" s="316"/>
      <c r="E175" s="316"/>
      <c r="F175" s="205" t="s">
        <v>109</v>
      </c>
      <c r="G175" s="55">
        <v>41</v>
      </c>
      <c r="H175" s="39" t="s">
        <v>431</v>
      </c>
      <c r="I175" s="39"/>
      <c r="J175" s="39">
        <v>7.45</v>
      </c>
      <c r="K175" s="37" t="s">
        <v>42</v>
      </c>
      <c r="L175" s="39">
        <v>71323.53</v>
      </c>
      <c r="M175" s="39">
        <v>68708.88</v>
      </c>
      <c r="N175" s="40"/>
      <c r="O175" s="39">
        <v>2614.65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9"/>
        <v>3130.0887778817569</v>
      </c>
      <c r="W175" s="159">
        <v>1.2</v>
      </c>
      <c r="X175" s="158">
        <f t="shared" si="7"/>
        <v>3756.1065334581081</v>
      </c>
      <c r="Y175" s="181">
        <f t="shared" si="8"/>
        <v>91.612354474588003</v>
      </c>
      <c r="BP175" s="33"/>
      <c r="BQ175" s="41" t="s">
        <v>430</v>
      </c>
    </row>
    <row r="176" spans="1:69" s="3" customFormat="1" ht="18.75" x14ac:dyDescent="0.25">
      <c r="A176" s="47"/>
      <c r="B176" s="48"/>
      <c r="C176" s="48"/>
      <c r="D176" s="48"/>
      <c r="E176" s="49" t="s">
        <v>2461</v>
      </c>
      <c r="F176" s="207"/>
      <c r="G176" s="50"/>
      <c r="H176" s="51"/>
      <c r="I176" s="17"/>
      <c r="J176" s="17"/>
      <c r="K176" s="17"/>
      <c r="L176" s="52">
        <v>65273.440000000002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2462</v>
      </c>
      <c r="F177" s="207"/>
      <c r="G177" s="50"/>
      <c r="H177" s="51"/>
      <c r="I177" s="17"/>
      <c r="J177" s="17"/>
      <c r="K177" s="17"/>
      <c r="L177" s="52">
        <v>36415.71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47</v>
      </c>
      <c r="F178" s="207"/>
      <c r="G178" s="50"/>
      <c r="H178" s="51"/>
      <c r="I178" s="17"/>
      <c r="J178" s="17"/>
      <c r="K178" s="17"/>
      <c r="L178" s="52">
        <v>173012.68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67.5" x14ac:dyDescent="0.25">
      <c r="A179" s="35" t="s">
        <v>384</v>
      </c>
      <c r="B179" s="36" t="s">
        <v>1410</v>
      </c>
      <c r="C179" s="316" t="s">
        <v>1413</v>
      </c>
      <c r="D179" s="316"/>
      <c r="E179" s="316"/>
      <c r="F179" s="205" t="s">
        <v>437</v>
      </c>
      <c r="G179" s="55">
        <v>41</v>
      </c>
      <c r="H179" s="39">
        <v>2561.42</v>
      </c>
      <c r="I179" s="39"/>
      <c r="J179" s="39">
        <v>2561.42</v>
      </c>
      <c r="K179" s="37" t="s">
        <v>42</v>
      </c>
      <c r="L179" s="39">
        <v>898955.96</v>
      </c>
      <c r="M179" s="39"/>
      <c r="N179" s="40"/>
      <c r="O179" s="39">
        <v>898955.96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9"/>
        <v>1076171.5572661434</v>
      </c>
      <c r="W179" s="159">
        <v>1.2</v>
      </c>
      <c r="X179" s="158">
        <f t="shared" si="7"/>
        <v>1291405.868719372</v>
      </c>
      <c r="Y179" s="181">
        <f t="shared" si="8"/>
        <v>31497.704115106633</v>
      </c>
      <c r="BP179" s="33"/>
      <c r="BQ179" s="41" t="s">
        <v>1413</v>
      </c>
    </row>
    <row r="180" spans="1:69" s="3" customFormat="1" ht="18.75" x14ac:dyDescent="0.25">
      <c r="A180" s="313" t="s">
        <v>2463</v>
      </c>
      <c r="B180" s="314"/>
      <c r="C180" s="314"/>
      <c r="D180" s="314"/>
      <c r="E180" s="314"/>
      <c r="F180" s="314"/>
      <c r="G180" s="314"/>
      <c r="H180" s="314"/>
      <c r="I180" s="314"/>
      <c r="J180" s="314"/>
      <c r="K180" s="314"/>
      <c r="L180" s="314"/>
      <c r="M180" s="314"/>
      <c r="N180" s="314"/>
      <c r="O180" s="315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 t="s">
        <v>2463</v>
      </c>
      <c r="BQ180" s="41"/>
    </row>
    <row r="181" spans="1:69" s="3" customFormat="1" ht="67.5" x14ac:dyDescent="0.25">
      <c r="A181" s="35" t="s">
        <v>386</v>
      </c>
      <c r="B181" s="36" t="s">
        <v>1682</v>
      </c>
      <c r="C181" s="316" t="s">
        <v>1683</v>
      </c>
      <c r="D181" s="316"/>
      <c r="E181" s="316"/>
      <c r="F181" s="205" t="s">
        <v>1684</v>
      </c>
      <c r="G181" s="60">
        <v>0.19500000000000001</v>
      </c>
      <c r="H181" s="39" t="s">
        <v>1685</v>
      </c>
      <c r="I181" s="39"/>
      <c r="J181" s="39"/>
      <c r="K181" s="37" t="s">
        <v>42</v>
      </c>
      <c r="L181" s="39">
        <v>11507.54</v>
      </c>
      <c r="M181" s="39">
        <v>11507.54</v>
      </c>
      <c r="N181" s="40"/>
      <c r="O181" s="39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 t="s">
        <v>1683</v>
      </c>
    </row>
    <row r="182" spans="1:69" s="3" customFormat="1" ht="18.75" x14ac:dyDescent="0.25">
      <c r="A182" s="42"/>
      <c r="B182" s="43"/>
      <c r="C182" s="44" t="s">
        <v>2464</v>
      </c>
      <c r="D182" s="45"/>
      <c r="E182" s="45"/>
      <c r="F182" s="206"/>
      <c r="G182" s="45"/>
      <c r="H182" s="45"/>
      <c r="I182" s="45"/>
      <c r="J182" s="45"/>
      <c r="K182" s="45"/>
      <c r="L182" s="45"/>
      <c r="M182" s="45"/>
      <c r="N182" s="45"/>
      <c r="O182" s="46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2465</v>
      </c>
      <c r="F183" s="207"/>
      <c r="G183" s="50"/>
      <c r="H183" s="51"/>
      <c r="I183" s="17"/>
      <c r="J183" s="17"/>
      <c r="K183" s="17"/>
      <c r="L183" s="52">
        <v>10241.709999999999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2466</v>
      </c>
      <c r="F184" s="207"/>
      <c r="G184" s="50"/>
      <c r="H184" s="51"/>
      <c r="I184" s="17"/>
      <c r="J184" s="17"/>
      <c r="K184" s="17"/>
      <c r="L184" s="52">
        <v>4603.0200000000004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18.75" x14ac:dyDescent="0.25">
      <c r="A185" s="47"/>
      <c r="B185" s="48"/>
      <c r="C185" s="48"/>
      <c r="D185" s="48"/>
      <c r="E185" s="49" t="s">
        <v>47</v>
      </c>
      <c r="F185" s="207"/>
      <c r="G185" s="50"/>
      <c r="H185" s="51"/>
      <c r="I185" s="17"/>
      <c r="J185" s="17"/>
      <c r="K185" s="17"/>
      <c r="L185" s="52">
        <v>26352.27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</row>
    <row r="186" spans="1:69" s="3" customFormat="1" ht="67.5" x14ac:dyDescent="0.25">
      <c r="A186" s="35" t="s">
        <v>388</v>
      </c>
      <c r="B186" s="36" t="s">
        <v>1689</v>
      </c>
      <c r="C186" s="316" t="s">
        <v>1690</v>
      </c>
      <c r="D186" s="316"/>
      <c r="E186" s="316"/>
      <c r="F186" s="205" t="s">
        <v>1684</v>
      </c>
      <c r="G186" s="60">
        <v>0.19500000000000001</v>
      </c>
      <c r="H186" s="39" t="s">
        <v>1691</v>
      </c>
      <c r="I186" s="39"/>
      <c r="J186" s="39"/>
      <c r="K186" s="37" t="s">
        <v>42</v>
      </c>
      <c r="L186" s="39">
        <v>6358.23</v>
      </c>
      <c r="M186" s="39">
        <v>6358.23</v>
      </c>
      <c r="N186" s="40"/>
      <c r="O186" s="39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 t="s">
        <v>1690</v>
      </c>
    </row>
    <row r="187" spans="1:69" s="3" customFormat="1" ht="18.75" x14ac:dyDescent="0.25">
      <c r="A187" s="47"/>
      <c r="B187" s="48"/>
      <c r="C187" s="48"/>
      <c r="D187" s="48"/>
      <c r="E187" s="49" t="s">
        <v>2467</v>
      </c>
      <c r="F187" s="207"/>
      <c r="G187" s="50"/>
      <c r="H187" s="51"/>
      <c r="I187" s="17"/>
      <c r="J187" s="17"/>
      <c r="K187" s="17"/>
      <c r="L187" s="52">
        <v>5658.82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2468</v>
      </c>
      <c r="F188" s="207"/>
      <c r="G188" s="50"/>
      <c r="H188" s="51"/>
      <c r="I188" s="17"/>
      <c r="J188" s="17"/>
      <c r="K188" s="17"/>
      <c r="L188" s="52">
        <v>2543.29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47</v>
      </c>
      <c r="F189" s="207"/>
      <c r="G189" s="50"/>
      <c r="H189" s="51"/>
      <c r="I189" s="17"/>
      <c r="J189" s="17"/>
      <c r="K189" s="17"/>
      <c r="L189" s="52">
        <v>14560.34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67.5" x14ac:dyDescent="0.25">
      <c r="A190" s="35" t="s">
        <v>391</v>
      </c>
      <c r="B190" s="36" t="s">
        <v>1010</v>
      </c>
      <c r="C190" s="316" t="s">
        <v>1695</v>
      </c>
      <c r="D190" s="316"/>
      <c r="E190" s="316"/>
      <c r="F190" s="205" t="s">
        <v>238</v>
      </c>
      <c r="G190" s="56">
        <v>0.78</v>
      </c>
      <c r="H190" s="39" t="s">
        <v>1011</v>
      </c>
      <c r="I190" s="39" t="s">
        <v>1012</v>
      </c>
      <c r="J190" s="39">
        <v>124.14</v>
      </c>
      <c r="K190" s="37" t="s">
        <v>42</v>
      </c>
      <c r="L190" s="39">
        <v>7681.73</v>
      </c>
      <c r="M190" s="39">
        <v>5981.58</v>
      </c>
      <c r="N190" s="40" t="s">
        <v>2469</v>
      </c>
      <c r="O190" s="39">
        <v>828.92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9"/>
        <v>992.32906498450848</v>
      </c>
      <c r="W190" s="159">
        <v>1.2</v>
      </c>
      <c r="X190" s="158">
        <f t="shared" si="7"/>
        <v>1190.7948779814101</v>
      </c>
      <c r="Y190" s="181">
        <f t="shared" si="8"/>
        <v>1526.6600999761667</v>
      </c>
      <c r="BP190" s="33"/>
      <c r="BQ190" s="41" t="s">
        <v>1695</v>
      </c>
    </row>
    <row r="191" spans="1:69" s="3" customFormat="1" ht="18.75" x14ac:dyDescent="0.25">
      <c r="A191" s="42"/>
      <c r="B191" s="43"/>
      <c r="C191" s="44" t="s">
        <v>2470</v>
      </c>
      <c r="D191" s="45"/>
      <c r="E191" s="45"/>
      <c r="F191" s="206"/>
      <c r="G191" s="45"/>
      <c r="H191" s="45"/>
      <c r="I191" s="45"/>
      <c r="J191" s="45"/>
      <c r="K191" s="45"/>
      <c r="L191" s="45"/>
      <c r="M191" s="45"/>
      <c r="N191" s="45"/>
      <c r="O191" s="46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18.75" x14ac:dyDescent="0.25">
      <c r="A192" s="47"/>
      <c r="B192" s="48"/>
      <c r="C192" s="48"/>
      <c r="D192" s="48"/>
      <c r="E192" s="49" t="s">
        <v>2471</v>
      </c>
      <c r="F192" s="207"/>
      <c r="G192" s="50"/>
      <c r="H192" s="51"/>
      <c r="I192" s="17"/>
      <c r="J192" s="17"/>
      <c r="K192" s="17"/>
      <c r="L192" s="52">
        <v>5907.99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2472</v>
      </c>
      <c r="F193" s="207"/>
      <c r="G193" s="50"/>
      <c r="H193" s="51"/>
      <c r="I193" s="17"/>
      <c r="J193" s="17"/>
      <c r="K193" s="17"/>
      <c r="L193" s="52">
        <v>3106.26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47</v>
      </c>
      <c r="F194" s="207"/>
      <c r="G194" s="50"/>
      <c r="H194" s="51"/>
      <c r="I194" s="17"/>
      <c r="J194" s="17"/>
      <c r="K194" s="17"/>
      <c r="L194" s="52">
        <v>16695.98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67.5" x14ac:dyDescent="0.25">
      <c r="A195" s="35" t="s">
        <v>393</v>
      </c>
      <c r="B195" s="36" t="s">
        <v>812</v>
      </c>
      <c r="C195" s="316" t="s">
        <v>813</v>
      </c>
      <c r="D195" s="316"/>
      <c r="E195" s="316"/>
      <c r="F195" s="205" t="s">
        <v>238</v>
      </c>
      <c r="G195" s="56">
        <v>2.72</v>
      </c>
      <c r="H195" s="39" t="s">
        <v>1700</v>
      </c>
      <c r="I195" s="39" t="s">
        <v>815</v>
      </c>
      <c r="J195" s="39">
        <v>22.32</v>
      </c>
      <c r="K195" s="37" t="s">
        <v>42</v>
      </c>
      <c r="L195" s="39">
        <v>30678.15</v>
      </c>
      <c r="M195" s="39">
        <v>26764.55</v>
      </c>
      <c r="N195" s="40" t="s">
        <v>2473</v>
      </c>
      <c r="O195" s="39">
        <v>519.67999999999995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9"/>
        <v>622.1270671369366</v>
      </c>
      <c r="W195" s="159">
        <v>1.2</v>
      </c>
      <c r="X195" s="158">
        <f t="shared" si="7"/>
        <v>746.5524805643239</v>
      </c>
      <c r="Y195" s="181">
        <f t="shared" si="8"/>
        <v>274.46782373688376</v>
      </c>
      <c r="BP195" s="33"/>
      <c r="BQ195" s="41" t="s">
        <v>813</v>
      </c>
    </row>
    <row r="196" spans="1:69" s="3" customFormat="1" ht="18.75" x14ac:dyDescent="0.25">
      <c r="A196" s="42"/>
      <c r="B196" s="43"/>
      <c r="C196" s="44" t="s">
        <v>2474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18.75" x14ac:dyDescent="0.25">
      <c r="A197" s="47"/>
      <c r="B197" s="48"/>
      <c r="C197" s="48"/>
      <c r="D197" s="48"/>
      <c r="E197" s="49" t="s">
        <v>2475</v>
      </c>
      <c r="F197" s="207"/>
      <c r="G197" s="50"/>
      <c r="H197" s="51"/>
      <c r="I197" s="17"/>
      <c r="J197" s="17"/>
      <c r="K197" s="17"/>
      <c r="L197" s="52">
        <v>26380.65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</row>
    <row r="198" spans="1:69" s="3" customFormat="1" ht="18.75" x14ac:dyDescent="0.25">
      <c r="A198" s="47"/>
      <c r="B198" s="48"/>
      <c r="C198" s="48"/>
      <c r="D198" s="48"/>
      <c r="E198" s="49" t="s">
        <v>2476</v>
      </c>
      <c r="F198" s="207"/>
      <c r="G198" s="50"/>
      <c r="H198" s="51"/>
      <c r="I198" s="17"/>
      <c r="J198" s="17"/>
      <c r="K198" s="17"/>
      <c r="L198" s="52">
        <v>13870.24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x14ac:dyDescent="0.25">
      <c r="A199" s="47"/>
      <c r="B199" s="48"/>
      <c r="C199" s="48"/>
      <c r="D199" s="48"/>
      <c r="E199" s="49" t="s">
        <v>47</v>
      </c>
      <c r="F199" s="207"/>
      <c r="G199" s="50"/>
      <c r="H199" s="51"/>
      <c r="I199" s="17"/>
      <c r="J199" s="17"/>
      <c r="K199" s="17"/>
      <c r="L199" s="52">
        <v>70929.039999999994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67.5" x14ac:dyDescent="0.25">
      <c r="A200" s="35" t="s">
        <v>395</v>
      </c>
      <c r="B200" s="36" t="s">
        <v>1705</v>
      </c>
      <c r="C200" s="316" t="s">
        <v>822</v>
      </c>
      <c r="D200" s="316"/>
      <c r="E200" s="316"/>
      <c r="F200" s="205" t="s">
        <v>265</v>
      </c>
      <c r="G200" s="55">
        <v>350</v>
      </c>
      <c r="H200" s="39">
        <v>35.549999999999997</v>
      </c>
      <c r="I200" s="39"/>
      <c r="J200" s="39">
        <v>35.549999999999997</v>
      </c>
      <c r="K200" s="37" t="s">
        <v>42</v>
      </c>
      <c r="L200" s="39">
        <v>106507.8</v>
      </c>
      <c r="M200" s="39"/>
      <c r="N200" s="40"/>
      <c r="O200" s="39">
        <v>106507.8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9"/>
        <v>127504.20497461403</v>
      </c>
      <c r="W200" s="159">
        <v>1.2</v>
      </c>
      <c r="X200" s="158">
        <f t="shared" si="7"/>
        <v>153005.04596953682</v>
      </c>
      <c r="Y200" s="181">
        <f t="shared" si="8"/>
        <v>437.15727419867665</v>
      </c>
      <c r="BP200" s="33"/>
      <c r="BQ200" s="41" t="s">
        <v>822</v>
      </c>
    </row>
    <row r="201" spans="1:69" s="3" customFormat="1" ht="67.5" x14ac:dyDescent="0.25">
      <c r="A201" s="35" t="s">
        <v>397</v>
      </c>
      <c r="B201" s="36" t="s">
        <v>849</v>
      </c>
      <c r="C201" s="316" t="s">
        <v>850</v>
      </c>
      <c r="D201" s="316"/>
      <c r="E201" s="316"/>
      <c r="F201" s="205" t="s">
        <v>520</v>
      </c>
      <c r="G201" s="38">
        <v>1.5</v>
      </c>
      <c r="H201" s="39" t="s">
        <v>851</v>
      </c>
      <c r="I201" s="39" t="s">
        <v>852</v>
      </c>
      <c r="J201" s="39">
        <v>69.58</v>
      </c>
      <c r="K201" s="37" t="s">
        <v>42</v>
      </c>
      <c r="L201" s="39">
        <v>9598.84</v>
      </c>
      <c r="M201" s="39">
        <v>7414.52</v>
      </c>
      <c r="N201" s="40" t="s">
        <v>2477</v>
      </c>
      <c r="O201" s="39">
        <v>893.41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9"/>
        <v>1069.532294971541</v>
      </c>
      <c r="W201" s="159">
        <v>1.2</v>
      </c>
      <c r="X201" s="158">
        <f t="shared" si="7"/>
        <v>1283.4387539658492</v>
      </c>
      <c r="Y201" s="181">
        <f t="shared" si="8"/>
        <v>855.62583597723278</v>
      </c>
      <c r="BP201" s="33"/>
      <c r="BQ201" s="41" t="s">
        <v>850</v>
      </c>
    </row>
    <row r="202" spans="1:69" s="3" customFormat="1" ht="18.75" x14ac:dyDescent="0.25">
      <c r="A202" s="42"/>
      <c r="B202" s="43"/>
      <c r="C202" s="44" t="s">
        <v>2478</v>
      </c>
      <c r="D202" s="45"/>
      <c r="E202" s="45"/>
      <c r="F202" s="206"/>
      <c r="G202" s="45"/>
      <c r="H202" s="45"/>
      <c r="I202" s="45"/>
      <c r="J202" s="45"/>
      <c r="K202" s="45"/>
      <c r="L202" s="45"/>
      <c r="M202" s="45"/>
      <c r="N202" s="45"/>
      <c r="O202" s="46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</row>
    <row r="203" spans="1:69" s="3" customFormat="1" ht="18.75" x14ac:dyDescent="0.25">
      <c r="A203" s="47"/>
      <c r="B203" s="48"/>
      <c r="C203" s="48"/>
      <c r="D203" s="48"/>
      <c r="E203" s="49" t="s">
        <v>2479</v>
      </c>
      <c r="F203" s="207"/>
      <c r="G203" s="50"/>
      <c r="H203" s="51"/>
      <c r="I203" s="17"/>
      <c r="J203" s="17"/>
      <c r="K203" s="17"/>
      <c r="L203" s="52">
        <v>7367.76</v>
      </c>
      <c r="M203" s="53"/>
      <c r="N203" s="53"/>
      <c r="O203" s="54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2480</v>
      </c>
      <c r="F204" s="207"/>
      <c r="G204" s="50"/>
      <c r="H204" s="51"/>
      <c r="I204" s="17"/>
      <c r="J204" s="17"/>
      <c r="K204" s="17"/>
      <c r="L204" s="52">
        <v>3873.77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18.75" x14ac:dyDescent="0.25">
      <c r="A205" s="47"/>
      <c r="B205" s="48"/>
      <c r="C205" s="48"/>
      <c r="D205" s="48"/>
      <c r="E205" s="49" t="s">
        <v>47</v>
      </c>
      <c r="F205" s="207"/>
      <c r="G205" s="50"/>
      <c r="H205" s="51"/>
      <c r="I205" s="17"/>
      <c r="J205" s="17"/>
      <c r="K205" s="17"/>
      <c r="L205" s="52">
        <v>20840.37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67.5" x14ac:dyDescent="0.25">
      <c r="A206" s="35" t="s">
        <v>399</v>
      </c>
      <c r="B206" s="36" t="s">
        <v>1737</v>
      </c>
      <c r="C206" s="316" t="s">
        <v>1738</v>
      </c>
      <c r="D206" s="316"/>
      <c r="E206" s="316"/>
      <c r="F206" s="205" t="s">
        <v>1739</v>
      </c>
      <c r="G206" s="55">
        <v>15</v>
      </c>
      <c r="H206" s="39" t="s">
        <v>1740</v>
      </c>
      <c r="I206" s="39"/>
      <c r="J206" s="39">
        <v>791.2</v>
      </c>
      <c r="K206" s="37" t="s">
        <v>42</v>
      </c>
      <c r="L206" s="39">
        <v>138709.32999999999</v>
      </c>
      <c r="M206" s="39">
        <v>37119.25</v>
      </c>
      <c r="N206" s="40"/>
      <c r="O206" s="39">
        <v>101590.08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9"/>
        <v>121617.03071237447</v>
      </c>
      <c r="W206" s="159">
        <v>1.2</v>
      </c>
      <c r="X206" s="158">
        <f t="shared" si="7"/>
        <v>145940.43685484937</v>
      </c>
      <c r="Y206" s="181">
        <f t="shared" si="8"/>
        <v>9729.3624569899584</v>
      </c>
      <c r="BP206" s="33"/>
      <c r="BQ206" s="41" t="s">
        <v>1738</v>
      </c>
    </row>
    <row r="207" spans="1:69" s="3" customFormat="1" ht="18.75" x14ac:dyDescent="0.25">
      <c r="A207" s="47"/>
      <c r="B207" s="48"/>
      <c r="C207" s="48"/>
      <c r="D207" s="48"/>
      <c r="E207" s="49" t="s">
        <v>2481</v>
      </c>
      <c r="F207" s="207"/>
      <c r="G207" s="50"/>
      <c r="H207" s="51"/>
      <c r="I207" s="17"/>
      <c r="J207" s="17"/>
      <c r="K207" s="17"/>
      <c r="L207" s="52">
        <v>33036.129999999997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2482</v>
      </c>
      <c r="F208" s="207"/>
      <c r="G208" s="50"/>
      <c r="H208" s="51"/>
      <c r="I208" s="17"/>
      <c r="J208" s="17"/>
      <c r="K208" s="17"/>
      <c r="L208" s="52">
        <v>14847.7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18.75" x14ac:dyDescent="0.25">
      <c r="A209" s="47"/>
      <c r="B209" s="48"/>
      <c r="C209" s="48"/>
      <c r="D209" s="48"/>
      <c r="E209" s="49" t="s">
        <v>47</v>
      </c>
      <c r="F209" s="207"/>
      <c r="G209" s="50"/>
      <c r="H209" s="51"/>
      <c r="I209" s="17"/>
      <c r="J209" s="17"/>
      <c r="K209" s="17"/>
      <c r="L209" s="52">
        <v>186593.16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</row>
    <row r="210" spans="1:69" s="3" customFormat="1" ht="67.5" x14ac:dyDescent="0.25">
      <c r="A210" s="35" t="s">
        <v>401</v>
      </c>
      <c r="B210" s="36" t="s">
        <v>2483</v>
      </c>
      <c r="C210" s="316" t="s">
        <v>1752</v>
      </c>
      <c r="D210" s="316"/>
      <c r="E210" s="316"/>
      <c r="F210" s="205" t="s">
        <v>265</v>
      </c>
      <c r="G210" s="55">
        <v>15</v>
      </c>
      <c r="H210" s="39">
        <v>148.94999999999999</v>
      </c>
      <c r="I210" s="39"/>
      <c r="J210" s="39">
        <v>148.94999999999999</v>
      </c>
      <c r="K210" s="37" t="s">
        <v>42</v>
      </c>
      <c r="L210" s="39">
        <v>19125.18</v>
      </c>
      <c r="M210" s="39"/>
      <c r="N210" s="40"/>
      <c r="O210" s="39">
        <v>19125.18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9"/>
        <v>22895.420531607902</v>
      </c>
      <c r="W210" s="159">
        <v>1.2</v>
      </c>
      <c r="X210" s="158">
        <f t="shared" si="7"/>
        <v>27474.504637929484</v>
      </c>
      <c r="Y210" s="181">
        <f t="shared" si="8"/>
        <v>1831.6336425286322</v>
      </c>
      <c r="BP210" s="33"/>
      <c r="BQ210" s="41" t="s">
        <v>1752</v>
      </c>
    </row>
    <row r="211" spans="1:69" s="3" customFormat="1" ht="67.5" x14ac:dyDescent="0.25">
      <c r="A211" s="35" t="s">
        <v>403</v>
      </c>
      <c r="B211" s="36" t="s">
        <v>1706</v>
      </c>
      <c r="C211" s="316" t="s">
        <v>824</v>
      </c>
      <c r="D211" s="316"/>
      <c r="E211" s="316"/>
      <c r="F211" s="205" t="s">
        <v>437</v>
      </c>
      <c r="G211" s="55">
        <v>400</v>
      </c>
      <c r="H211" s="39">
        <v>48.46</v>
      </c>
      <c r="I211" s="39"/>
      <c r="J211" s="39">
        <v>48.46</v>
      </c>
      <c r="K211" s="37" t="s">
        <v>42</v>
      </c>
      <c r="L211" s="39">
        <v>165927.04000000001</v>
      </c>
      <c r="M211" s="39"/>
      <c r="N211" s="40"/>
      <c r="O211" s="39">
        <v>165927.04000000001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9"/>
        <v>198637.05117363215</v>
      </c>
      <c r="W211" s="159">
        <v>1.2</v>
      </c>
      <c r="X211" s="158">
        <f t="shared" si="7"/>
        <v>238364.46140835856</v>
      </c>
      <c r="Y211" s="181">
        <f t="shared" si="8"/>
        <v>595.91115352089639</v>
      </c>
      <c r="BP211" s="33"/>
      <c r="BQ211" s="41" t="s">
        <v>824</v>
      </c>
    </row>
    <row r="212" spans="1:69" s="3" customFormat="1" ht="67.5" x14ac:dyDescent="0.25">
      <c r="A212" s="35" t="s">
        <v>405</v>
      </c>
      <c r="B212" s="36" t="s">
        <v>2484</v>
      </c>
      <c r="C212" s="316" t="s">
        <v>2485</v>
      </c>
      <c r="D212" s="316"/>
      <c r="E212" s="316"/>
      <c r="F212" s="205" t="s">
        <v>437</v>
      </c>
      <c r="G212" s="55">
        <v>400</v>
      </c>
      <c r="H212" s="39">
        <v>11.32</v>
      </c>
      <c r="I212" s="39"/>
      <c r="J212" s="39">
        <v>11.32</v>
      </c>
      <c r="K212" s="37" t="s">
        <v>42</v>
      </c>
      <c r="L212" s="39">
        <v>38759.68</v>
      </c>
      <c r="M212" s="39"/>
      <c r="N212" s="40"/>
      <c r="O212" s="39">
        <v>38759.68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9"/>
        <v>46400.565812742796</v>
      </c>
      <c r="W212" s="159">
        <v>1.2</v>
      </c>
      <c r="X212" s="158">
        <f t="shared" si="7"/>
        <v>55680.678975291354</v>
      </c>
      <c r="Y212" s="181">
        <f t="shared" si="8"/>
        <v>139.20169743822839</v>
      </c>
      <c r="BP212" s="33"/>
      <c r="BQ212" s="41" t="s">
        <v>2485</v>
      </c>
    </row>
    <row r="213" spans="1:69" s="3" customFormat="1" ht="67.5" x14ac:dyDescent="0.25">
      <c r="A213" s="35" t="s">
        <v>407</v>
      </c>
      <c r="B213" s="36" t="s">
        <v>1726</v>
      </c>
      <c r="C213" s="316" t="s">
        <v>1727</v>
      </c>
      <c r="D213" s="316"/>
      <c r="E213" s="316"/>
      <c r="F213" s="205" t="s">
        <v>437</v>
      </c>
      <c r="G213" s="55">
        <v>3</v>
      </c>
      <c r="H213" s="39">
        <v>389.35</v>
      </c>
      <c r="I213" s="39"/>
      <c r="J213" s="39">
        <v>389.35</v>
      </c>
      <c r="K213" s="37" t="s">
        <v>42</v>
      </c>
      <c r="L213" s="39">
        <v>9998.51</v>
      </c>
      <c r="M213" s="39"/>
      <c r="N213" s="40"/>
      <c r="O213" s="39">
        <v>9998.51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9"/>
        <v>11969.565313345391</v>
      </c>
      <c r="W213" s="159">
        <v>1.2</v>
      </c>
      <c r="X213" s="158">
        <f t="shared" si="7"/>
        <v>14363.478376014469</v>
      </c>
      <c r="Y213" s="181">
        <f t="shared" si="8"/>
        <v>4787.8261253381561</v>
      </c>
      <c r="BP213" s="33"/>
      <c r="BQ213" s="41" t="s">
        <v>1727</v>
      </c>
    </row>
    <row r="214" spans="1:69" s="3" customFormat="1" ht="67.5" x14ac:dyDescent="0.25">
      <c r="A214" s="35" t="s">
        <v>409</v>
      </c>
      <c r="B214" s="36" t="s">
        <v>1754</v>
      </c>
      <c r="C214" s="316" t="s">
        <v>1755</v>
      </c>
      <c r="D214" s="316"/>
      <c r="E214" s="316"/>
      <c r="F214" s="205" t="s">
        <v>238</v>
      </c>
      <c r="G214" s="60">
        <v>5.0000000000000001E-3</v>
      </c>
      <c r="H214" s="39" t="s">
        <v>1756</v>
      </c>
      <c r="I214" s="39" t="s">
        <v>1757</v>
      </c>
      <c r="J214" s="39">
        <v>217.75</v>
      </c>
      <c r="K214" s="37" t="s">
        <v>42</v>
      </c>
      <c r="L214" s="39">
        <v>183.94</v>
      </c>
      <c r="M214" s="39">
        <v>152.41</v>
      </c>
      <c r="N214" s="40" t="s">
        <v>1758</v>
      </c>
      <c r="O214" s="39">
        <v>9.32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9"/>
        <v>11.157297309336995</v>
      </c>
      <c r="W214" s="159">
        <v>1.2</v>
      </c>
      <c r="X214" s="158">
        <f t="shared" si="7"/>
        <v>13.388756771204394</v>
      </c>
      <c r="Y214" s="181">
        <f t="shared" si="8"/>
        <v>2677.7513542408788</v>
      </c>
      <c r="BP214" s="33"/>
      <c r="BQ214" s="41" t="s">
        <v>1755</v>
      </c>
    </row>
    <row r="215" spans="1:69" s="3" customFormat="1" ht="18.75" x14ac:dyDescent="0.25">
      <c r="A215" s="42"/>
      <c r="B215" s="43"/>
      <c r="C215" s="44" t="s">
        <v>1759</v>
      </c>
      <c r="D215" s="45"/>
      <c r="E215" s="45"/>
      <c r="F215" s="206"/>
      <c r="G215" s="45"/>
      <c r="H215" s="45"/>
      <c r="I215" s="45"/>
      <c r="J215" s="45"/>
      <c r="K215" s="45"/>
      <c r="L215" s="45"/>
      <c r="M215" s="45"/>
      <c r="N215" s="45"/>
      <c r="O215" s="46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1760</v>
      </c>
      <c r="F216" s="207"/>
      <c r="G216" s="50"/>
      <c r="H216" s="51"/>
      <c r="I216" s="17"/>
      <c r="J216" s="17"/>
      <c r="K216" s="17"/>
      <c r="L216" s="52">
        <v>167.21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18.75" x14ac:dyDescent="0.25">
      <c r="A217" s="47"/>
      <c r="B217" s="48"/>
      <c r="C217" s="48"/>
      <c r="D217" s="48"/>
      <c r="E217" s="49" t="s">
        <v>1761</v>
      </c>
      <c r="F217" s="207"/>
      <c r="G217" s="50"/>
      <c r="H217" s="51"/>
      <c r="I217" s="17"/>
      <c r="J217" s="17"/>
      <c r="K217" s="17"/>
      <c r="L217" s="52">
        <v>87.91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18.75" x14ac:dyDescent="0.25">
      <c r="A218" s="47"/>
      <c r="B218" s="48"/>
      <c r="C218" s="48"/>
      <c r="D218" s="48"/>
      <c r="E218" s="49" t="s">
        <v>47</v>
      </c>
      <c r="F218" s="207"/>
      <c r="G218" s="50"/>
      <c r="H218" s="51"/>
      <c r="I218" s="17"/>
      <c r="J218" s="17"/>
      <c r="K218" s="17"/>
      <c r="L218" s="52">
        <v>439.06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67.5" x14ac:dyDescent="0.25">
      <c r="A219" s="35" t="s">
        <v>411</v>
      </c>
      <c r="B219" s="36" t="s">
        <v>2082</v>
      </c>
      <c r="C219" s="316" t="s">
        <v>1764</v>
      </c>
      <c r="D219" s="316"/>
      <c r="E219" s="316"/>
      <c r="F219" s="205" t="s">
        <v>2170</v>
      </c>
      <c r="G219" s="55">
        <v>1</v>
      </c>
      <c r="H219" s="39">
        <v>643.07000000000005</v>
      </c>
      <c r="I219" s="39"/>
      <c r="J219" s="39">
        <v>643.07000000000005</v>
      </c>
      <c r="K219" s="37" t="s">
        <v>42</v>
      </c>
      <c r="L219" s="39">
        <v>5504.68</v>
      </c>
      <c r="M219" s="39"/>
      <c r="N219" s="40"/>
      <c r="O219" s="39">
        <v>5504.68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9"/>
        <v>6589.8445657469056</v>
      </c>
      <c r="W219" s="159">
        <v>1.2</v>
      </c>
      <c r="X219" s="158">
        <f t="shared" si="7"/>
        <v>7907.8134788962861</v>
      </c>
      <c r="Y219" s="181">
        <f t="shared" si="8"/>
        <v>7907.8134788962861</v>
      </c>
      <c r="BP219" s="33"/>
      <c r="BQ219" s="41" t="s">
        <v>1764</v>
      </c>
    </row>
    <row r="220" spans="1:69" s="3" customFormat="1" ht="18.75" x14ac:dyDescent="0.25">
      <c r="A220" s="313" t="s">
        <v>2486</v>
      </c>
      <c r="B220" s="314"/>
      <c r="C220" s="314"/>
      <c r="D220" s="314"/>
      <c r="E220" s="314"/>
      <c r="F220" s="314"/>
      <c r="G220" s="314"/>
      <c r="H220" s="314"/>
      <c r="I220" s="314"/>
      <c r="J220" s="314"/>
      <c r="K220" s="314"/>
      <c r="L220" s="314"/>
      <c r="M220" s="314"/>
      <c r="N220" s="314"/>
      <c r="O220" s="315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 t="s">
        <v>2486</v>
      </c>
      <c r="BQ220" s="41"/>
    </row>
    <row r="221" spans="1:69" s="3" customFormat="1" ht="67.5" x14ac:dyDescent="0.25">
      <c r="A221" s="35" t="s">
        <v>413</v>
      </c>
      <c r="B221" s="36" t="s">
        <v>737</v>
      </c>
      <c r="C221" s="316" t="s">
        <v>738</v>
      </c>
      <c r="D221" s="316"/>
      <c r="E221" s="316"/>
      <c r="F221" s="205" t="s">
        <v>739</v>
      </c>
      <c r="G221" s="56">
        <v>1.08</v>
      </c>
      <c r="H221" s="39" t="s">
        <v>2086</v>
      </c>
      <c r="I221" s="39" t="s">
        <v>741</v>
      </c>
      <c r="J221" s="39">
        <v>43.08</v>
      </c>
      <c r="K221" s="37" t="s">
        <v>42</v>
      </c>
      <c r="L221" s="39">
        <v>6420.76</v>
      </c>
      <c r="M221" s="39">
        <v>5063.1099999999997</v>
      </c>
      <c r="N221" s="40" t="s">
        <v>2487</v>
      </c>
      <c r="O221" s="39">
        <v>398.27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9"/>
        <v>476.78291838944671</v>
      </c>
      <c r="W221" s="159">
        <v>1.2</v>
      </c>
      <c r="X221" s="158">
        <f t="shared" si="7"/>
        <v>572.13950206733602</v>
      </c>
      <c r="Y221" s="181">
        <f t="shared" si="8"/>
        <v>529.75879821049625</v>
      </c>
      <c r="BP221" s="33"/>
      <c r="BQ221" s="41" t="s">
        <v>738</v>
      </c>
    </row>
    <row r="222" spans="1:69" s="3" customFormat="1" ht="18.75" x14ac:dyDescent="0.25">
      <c r="A222" s="42"/>
      <c r="B222" s="43"/>
      <c r="C222" s="44" t="s">
        <v>2488</v>
      </c>
      <c r="D222" s="45"/>
      <c r="E222" s="45"/>
      <c r="F222" s="206"/>
      <c r="G222" s="45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2489</v>
      </c>
      <c r="F223" s="207"/>
      <c r="G223" s="50"/>
      <c r="H223" s="51"/>
      <c r="I223" s="17"/>
      <c r="J223" s="17"/>
      <c r="K223" s="17"/>
      <c r="L223" s="52">
        <v>5044.49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2490</v>
      </c>
      <c r="F224" s="207"/>
      <c r="G224" s="50"/>
      <c r="H224" s="51"/>
      <c r="I224" s="17"/>
      <c r="J224" s="17"/>
      <c r="K224" s="17"/>
      <c r="L224" s="52">
        <v>2652.26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14117.51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67.5" x14ac:dyDescent="0.25">
      <c r="A226" s="35" t="s">
        <v>415</v>
      </c>
      <c r="B226" s="36" t="s">
        <v>2092</v>
      </c>
      <c r="C226" s="316" t="s">
        <v>2093</v>
      </c>
      <c r="D226" s="316"/>
      <c r="E226" s="316"/>
      <c r="F226" s="205" t="s">
        <v>265</v>
      </c>
      <c r="G226" s="56">
        <v>171.36</v>
      </c>
      <c r="H226" s="39">
        <v>23.04</v>
      </c>
      <c r="I226" s="39"/>
      <c r="J226" s="39">
        <v>23.04</v>
      </c>
      <c r="K226" s="37" t="s">
        <v>42</v>
      </c>
      <c r="L226" s="39">
        <v>33796.03</v>
      </c>
      <c r="M226" s="39"/>
      <c r="N226" s="40"/>
      <c r="O226" s="39">
        <v>33796.03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6" si="11">O226*P226*Q226*R226*S226*T226*U226</f>
        <v>40458.407144342527</v>
      </c>
      <c r="W226" s="159">
        <v>1.2</v>
      </c>
      <c r="X226" s="158">
        <f t="shared" ref="X226:X286" si="12">V226*W226</f>
        <v>48550.088573211033</v>
      </c>
      <c r="Y226" s="181">
        <f t="shared" ref="Y226:Y286" si="13">X226/G226</f>
        <v>283.32217888195044</v>
      </c>
      <c r="BP226" s="33"/>
      <c r="BQ226" s="41" t="s">
        <v>2093</v>
      </c>
    </row>
    <row r="227" spans="1:69" s="3" customFormat="1" ht="18.75" x14ac:dyDescent="0.25">
      <c r="A227" s="42"/>
      <c r="B227" s="43"/>
      <c r="C227" s="44" t="s">
        <v>2491</v>
      </c>
      <c r="D227" s="45"/>
      <c r="E227" s="45"/>
      <c r="F227" s="206"/>
      <c r="G227" s="45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67.5" x14ac:dyDescent="0.25">
      <c r="A228" s="35" t="s">
        <v>417</v>
      </c>
      <c r="B228" s="36" t="s">
        <v>2142</v>
      </c>
      <c r="C228" s="316" t="s">
        <v>2155</v>
      </c>
      <c r="D228" s="316"/>
      <c r="E228" s="316"/>
      <c r="F228" s="205" t="s">
        <v>437</v>
      </c>
      <c r="G228" s="55">
        <v>7</v>
      </c>
      <c r="H228" s="39">
        <v>67.52</v>
      </c>
      <c r="I228" s="39"/>
      <c r="J228" s="39">
        <v>67.52</v>
      </c>
      <c r="K228" s="37" t="s">
        <v>42</v>
      </c>
      <c r="L228" s="39">
        <v>4045.8</v>
      </c>
      <c r="M228" s="39"/>
      <c r="N228" s="40"/>
      <c r="O228" s="39">
        <v>4045.8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11"/>
        <v>4843.368396364338</v>
      </c>
      <c r="W228" s="159">
        <v>1.2</v>
      </c>
      <c r="X228" s="158">
        <f t="shared" si="12"/>
        <v>5812.042075637205</v>
      </c>
      <c r="Y228" s="181">
        <f t="shared" si="13"/>
        <v>830.29172509102932</v>
      </c>
      <c r="BP228" s="33"/>
      <c r="BQ228" s="41" t="s">
        <v>2155</v>
      </c>
    </row>
    <row r="229" spans="1:69" s="3" customFormat="1" ht="67.5" x14ac:dyDescent="0.25">
      <c r="A229" s="35" t="s">
        <v>426</v>
      </c>
      <c r="B229" s="36" t="s">
        <v>2214</v>
      </c>
      <c r="C229" s="316" t="s">
        <v>2215</v>
      </c>
      <c r="D229" s="316"/>
      <c r="E229" s="316"/>
      <c r="F229" s="205" t="s">
        <v>739</v>
      </c>
      <c r="G229" s="38">
        <v>0.6</v>
      </c>
      <c r="H229" s="39" t="s">
        <v>2216</v>
      </c>
      <c r="I229" s="39" t="s">
        <v>2217</v>
      </c>
      <c r="J229" s="39">
        <v>422.51</v>
      </c>
      <c r="K229" s="37" t="s">
        <v>42</v>
      </c>
      <c r="L229" s="39">
        <v>19937.830000000002</v>
      </c>
      <c r="M229" s="39">
        <v>3878.96</v>
      </c>
      <c r="N229" s="40" t="s">
        <v>2492</v>
      </c>
      <c r="O229" s="39">
        <v>2170.0100000000002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11"/>
        <v>2597.7947139736452</v>
      </c>
      <c r="W229" s="159">
        <v>1.2</v>
      </c>
      <c r="X229" s="158">
        <f t="shared" si="12"/>
        <v>3117.3536567683741</v>
      </c>
      <c r="Y229" s="181">
        <f t="shared" si="13"/>
        <v>5195.5894279472905</v>
      </c>
      <c r="BP229" s="33"/>
      <c r="BQ229" s="41" t="s">
        <v>2215</v>
      </c>
    </row>
    <row r="230" spans="1:69" s="3" customFormat="1" ht="18.75" x14ac:dyDescent="0.25">
      <c r="A230" s="42"/>
      <c r="B230" s="43"/>
      <c r="C230" s="44" t="s">
        <v>1069</v>
      </c>
      <c r="D230" s="45"/>
      <c r="E230" s="45"/>
      <c r="F230" s="206"/>
      <c r="G230" s="45"/>
      <c r="H230" s="45"/>
      <c r="I230" s="45"/>
      <c r="J230" s="45"/>
      <c r="K230" s="45"/>
      <c r="L230" s="45"/>
      <c r="M230" s="45"/>
      <c r="N230" s="45"/>
      <c r="O230" s="46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18.75" x14ac:dyDescent="0.25">
      <c r="A231" s="47"/>
      <c r="B231" s="48"/>
      <c r="C231" s="48"/>
      <c r="D231" s="48"/>
      <c r="E231" s="49" t="s">
        <v>2493</v>
      </c>
      <c r="F231" s="207"/>
      <c r="G231" s="50"/>
      <c r="H231" s="51"/>
      <c r="I231" s="17"/>
      <c r="J231" s="17"/>
      <c r="K231" s="17"/>
      <c r="L231" s="52">
        <v>7772.34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18.75" x14ac:dyDescent="0.25">
      <c r="A232" s="47"/>
      <c r="B232" s="48"/>
      <c r="C232" s="48"/>
      <c r="D232" s="48"/>
      <c r="E232" s="49" t="s">
        <v>2494</v>
      </c>
      <c r="F232" s="207"/>
      <c r="G232" s="50"/>
      <c r="H232" s="51"/>
      <c r="I232" s="17"/>
      <c r="J232" s="17"/>
      <c r="K232" s="17"/>
      <c r="L232" s="52">
        <v>4086.49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47</v>
      </c>
      <c r="F233" s="207"/>
      <c r="G233" s="50"/>
      <c r="H233" s="51"/>
      <c r="I233" s="17"/>
      <c r="J233" s="17"/>
      <c r="K233" s="17"/>
      <c r="L233" s="52">
        <v>31796.66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67.5" x14ac:dyDescent="0.25">
      <c r="A234" s="35" t="s">
        <v>428</v>
      </c>
      <c r="B234" s="36" t="s">
        <v>2223</v>
      </c>
      <c r="C234" s="316" t="s">
        <v>2495</v>
      </c>
      <c r="D234" s="316"/>
      <c r="E234" s="316"/>
      <c r="F234" s="205" t="s">
        <v>265</v>
      </c>
      <c r="G234" s="38">
        <v>61.2</v>
      </c>
      <c r="H234" s="39">
        <v>2.36</v>
      </c>
      <c r="I234" s="39"/>
      <c r="J234" s="39">
        <v>2.36</v>
      </c>
      <c r="K234" s="37" t="s">
        <v>42</v>
      </c>
      <c r="L234" s="39">
        <v>1236.3399999999999</v>
      </c>
      <c r="M234" s="39"/>
      <c r="N234" s="40"/>
      <c r="O234" s="39">
        <v>1236.3399999999999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1"/>
        <v>1480.0657677495385</v>
      </c>
      <c r="W234" s="159">
        <v>1.2</v>
      </c>
      <c r="X234" s="158">
        <f t="shared" si="12"/>
        <v>1776.0789212994462</v>
      </c>
      <c r="Y234" s="181">
        <f t="shared" si="13"/>
        <v>29.020897406853695</v>
      </c>
      <c r="BP234" s="33"/>
      <c r="BQ234" s="41" t="s">
        <v>2495</v>
      </c>
    </row>
    <row r="235" spans="1:69" s="3" customFormat="1" ht="18.75" x14ac:dyDescent="0.25">
      <c r="A235" s="42"/>
      <c r="B235" s="43"/>
      <c r="C235" s="44" t="s">
        <v>1083</v>
      </c>
      <c r="D235" s="45"/>
      <c r="E235" s="45"/>
      <c r="F235" s="206"/>
      <c r="G235" s="45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67.5" x14ac:dyDescent="0.25">
      <c r="A236" s="35" t="s">
        <v>434</v>
      </c>
      <c r="B236" s="36" t="s">
        <v>2227</v>
      </c>
      <c r="C236" s="316" t="s">
        <v>2228</v>
      </c>
      <c r="D236" s="316"/>
      <c r="E236" s="316"/>
      <c r="F236" s="205" t="s">
        <v>437</v>
      </c>
      <c r="G236" s="55">
        <v>4</v>
      </c>
      <c r="H236" s="39">
        <v>0.41</v>
      </c>
      <c r="I236" s="39"/>
      <c r="J236" s="39">
        <v>0.41</v>
      </c>
      <c r="K236" s="37" t="s">
        <v>42</v>
      </c>
      <c r="L236" s="39">
        <v>14.04</v>
      </c>
      <c r="M236" s="39"/>
      <c r="N236" s="40"/>
      <c r="O236" s="39">
        <v>14.04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1"/>
        <v>16.807774058271608</v>
      </c>
      <c r="W236" s="159">
        <v>1.2</v>
      </c>
      <c r="X236" s="158">
        <f t="shared" si="12"/>
        <v>20.169328869925931</v>
      </c>
      <c r="Y236" s="181">
        <f t="shared" si="13"/>
        <v>5.0423322174814826</v>
      </c>
      <c r="BP236" s="33"/>
      <c r="BQ236" s="41" t="s">
        <v>2228</v>
      </c>
    </row>
    <row r="237" spans="1:69" s="3" customFormat="1" ht="67.5" x14ac:dyDescent="0.25">
      <c r="A237" s="35" t="s">
        <v>438</v>
      </c>
      <c r="B237" s="36" t="s">
        <v>2227</v>
      </c>
      <c r="C237" s="316" t="s">
        <v>2230</v>
      </c>
      <c r="D237" s="316"/>
      <c r="E237" s="316"/>
      <c r="F237" s="205" t="s">
        <v>437</v>
      </c>
      <c r="G237" s="55">
        <v>4</v>
      </c>
      <c r="H237" s="39">
        <v>0.88</v>
      </c>
      <c r="I237" s="39"/>
      <c r="J237" s="39">
        <v>0.88</v>
      </c>
      <c r="K237" s="37" t="s">
        <v>42</v>
      </c>
      <c r="L237" s="39">
        <v>30.13</v>
      </c>
      <c r="M237" s="39"/>
      <c r="N237" s="40"/>
      <c r="O237" s="39">
        <v>30.13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1"/>
        <v>36.069674670635585</v>
      </c>
      <c r="W237" s="159">
        <v>1.2</v>
      </c>
      <c r="X237" s="158">
        <f t="shared" si="12"/>
        <v>43.283609604762702</v>
      </c>
      <c r="Y237" s="181">
        <f t="shared" si="13"/>
        <v>10.820902401190676</v>
      </c>
      <c r="BP237" s="33"/>
      <c r="BQ237" s="41" t="s">
        <v>2230</v>
      </c>
    </row>
    <row r="238" spans="1:69" s="3" customFormat="1" ht="67.5" x14ac:dyDescent="0.25">
      <c r="A238" s="35" t="s">
        <v>1223</v>
      </c>
      <c r="B238" s="36" t="s">
        <v>2194</v>
      </c>
      <c r="C238" s="316" t="s">
        <v>2195</v>
      </c>
      <c r="D238" s="316"/>
      <c r="E238" s="316"/>
      <c r="F238" s="205" t="s">
        <v>437</v>
      </c>
      <c r="G238" s="55">
        <v>120</v>
      </c>
      <c r="H238" s="39">
        <v>2.74</v>
      </c>
      <c r="I238" s="39"/>
      <c r="J238" s="39">
        <v>2.74</v>
      </c>
      <c r="K238" s="37" t="s">
        <v>42</v>
      </c>
      <c r="L238" s="39">
        <v>2814.53</v>
      </c>
      <c r="M238" s="39"/>
      <c r="N238" s="40"/>
      <c r="O238" s="39">
        <v>2814.53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1"/>
        <v>3369.3721025802843</v>
      </c>
      <c r="W238" s="159">
        <v>1.2</v>
      </c>
      <c r="X238" s="158">
        <f t="shared" si="12"/>
        <v>4043.2465230963408</v>
      </c>
      <c r="Y238" s="181">
        <f t="shared" si="13"/>
        <v>33.693721025802837</v>
      </c>
      <c r="BP238" s="33"/>
      <c r="BQ238" s="41" t="s">
        <v>2195</v>
      </c>
    </row>
    <row r="239" spans="1:69" s="3" customFormat="1" ht="67.5" x14ac:dyDescent="0.25">
      <c r="A239" s="35" t="s">
        <v>450</v>
      </c>
      <c r="B239" s="36" t="s">
        <v>2194</v>
      </c>
      <c r="C239" s="316" t="s">
        <v>2197</v>
      </c>
      <c r="D239" s="316"/>
      <c r="E239" s="316"/>
      <c r="F239" s="205" t="s">
        <v>437</v>
      </c>
      <c r="G239" s="55">
        <v>16</v>
      </c>
      <c r="H239" s="39">
        <v>3.52</v>
      </c>
      <c r="I239" s="39"/>
      <c r="J239" s="39">
        <v>3.52</v>
      </c>
      <c r="K239" s="37" t="s">
        <v>42</v>
      </c>
      <c r="L239" s="39">
        <v>482.1</v>
      </c>
      <c r="M239" s="39"/>
      <c r="N239" s="40"/>
      <c r="O239" s="39">
        <v>482.1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1"/>
        <v>577.1387374282582</v>
      </c>
      <c r="W239" s="159">
        <v>1.2</v>
      </c>
      <c r="X239" s="158">
        <f t="shared" si="12"/>
        <v>692.56648491390979</v>
      </c>
      <c r="Y239" s="181">
        <f t="shared" si="13"/>
        <v>43.285405307119362</v>
      </c>
      <c r="BP239" s="33"/>
      <c r="BQ239" s="41" t="s">
        <v>2197</v>
      </c>
    </row>
    <row r="240" spans="1:69" s="3" customFormat="1" ht="67.5" x14ac:dyDescent="0.25">
      <c r="A240" s="35" t="s">
        <v>1474</v>
      </c>
      <c r="B240" s="36" t="s">
        <v>2207</v>
      </c>
      <c r="C240" s="316" t="s">
        <v>2208</v>
      </c>
      <c r="D240" s="316"/>
      <c r="E240" s="316"/>
      <c r="F240" s="205" t="s">
        <v>265</v>
      </c>
      <c r="G240" s="55">
        <v>50</v>
      </c>
      <c r="H240" s="39">
        <v>25.52</v>
      </c>
      <c r="I240" s="39"/>
      <c r="J240" s="39">
        <v>25.52</v>
      </c>
      <c r="K240" s="37" t="s">
        <v>42</v>
      </c>
      <c r="L240" s="39">
        <v>10922.56</v>
      </c>
      <c r="M240" s="39"/>
      <c r="N240" s="40"/>
      <c r="O240" s="39">
        <v>10922.56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1"/>
        <v>13075.777821788828</v>
      </c>
      <c r="W240" s="159">
        <v>1.2</v>
      </c>
      <c r="X240" s="158">
        <f t="shared" si="12"/>
        <v>15690.933386146593</v>
      </c>
      <c r="Y240" s="181">
        <f t="shared" si="13"/>
        <v>313.81866772293188</v>
      </c>
      <c r="BP240" s="33"/>
      <c r="BQ240" s="41" t="s">
        <v>2208</v>
      </c>
    </row>
    <row r="241" spans="1:69" s="3" customFormat="1" ht="67.5" x14ac:dyDescent="0.25">
      <c r="A241" s="35" t="s">
        <v>462</v>
      </c>
      <c r="B241" s="36" t="s">
        <v>2204</v>
      </c>
      <c r="C241" s="316" t="s">
        <v>2205</v>
      </c>
      <c r="D241" s="316"/>
      <c r="E241" s="316"/>
      <c r="F241" s="205" t="s">
        <v>437</v>
      </c>
      <c r="G241" s="55">
        <v>100</v>
      </c>
      <c r="H241" s="39">
        <v>10.130000000000001</v>
      </c>
      <c r="I241" s="39"/>
      <c r="J241" s="39">
        <v>10.130000000000001</v>
      </c>
      <c r="K241" s="37" t="s">
        <v>42</v>
      </c>
      <c r="L241" s="39">
        <v>8671.2800000000007</v>
      </c>
      <c r="M241" s="39"/>
      <c r="N241" s="40"/>
      <c r="O241" s="39">
        <v>8671.2800000000007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1"/>
        <v>10380.691954131727</v>
      </c>
      <c r="W241" s="159">
        <v>1.2</v>
      </c>
      <c r="X241" s="158">
        <f t="shared" si="12"/>
        <v>12456.830344958073</v>
      </c>
      <c r="Y241" s="181">
        <f t="shared" si="13"/>
        <v>124.56830344958072</v>
      </c>
      <c r="BP241" s="33"/>
      <c r="BQ241" s="41" t="s">
        <v>2205</v>
      </c>
    </row>
    <row r="242" spans="1:69" s="3" customFormat="1" ht="67.5" x14ac:dyDescent="0.25">
      <c r="A242" s="35" t="s">
        <v>464</v>
      </c>
      <c r="B242" s="36" t="s">
        <v>324</v>
      </c>
      <c r="C242" s="316" t="s">
        <v>325</v>
      </c>
      <c r="D242" s="316"/>
      <c r="E242" s="316"/>
      <c r="F242" s="205" t="s">
        <v>326</v>
      </c>
      <c r="G242" s="55">
        <v>1</v>
      </c>
      <c r="H242" s="39" t="s">
        <v>1204</v>
      </c>
      <c r="I242" s="39"/>
      <c r="J242" s="39">
        <v>1.55</v>
      </c>
      <c r="K242" s="37" t="s">
        <v>42</v>
      </c>
      <c r="L242" s="39">
        <v>192.82</v>
      </c>
      <c r="M242" s="39">
        <v>179.55</v>
      </c>
      <c r="N242" s="40"/>
      <c r="O242" s="39">
        <v>13.27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1"/>
        <v>15.885980181856427</v>
      </c>
      <c r="W242" s="159">
        <v>1.2</v>
      </c>
      <c r="X242" s="158">
        <f t="shared" si="12"/>
        <v>19.06317621822771</v>
      </c>
      <c r="Y242" s="181">
        <f t="shared" si="13"/>
        <v>19.06317621822771</v>
      </c>
      <c r="BP242" s="33"/>
      <c r="BQ242" s="41" t="s">
        <v>325</v>
      </c>
    </row>
    <row r="243" spans="1:69" s="3" customFormat="1" ht="18.75" x14ac:dyDescent="0.25">
      <c r="A243" s="47"/>
      <c r="B243" s="48"/>
      <c r="C243" s="48"/>
      <c r="D243" s="48"/>
      <c r="E243" s="49" t="s">
        <v>1205</v>
      </c>
      <c r="F243" s="207"/>
      <c r="G243" s="50"/>
      <c r="H243" s="51"/>
      <c r="I243" s="17"/>
      <c r="J243" s="17"/>
      <c r="K243" s="17"/>
      <c r="L243" s="52">
        <v>174.16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</row>
    <row r="244" spans="1:69" s="3" customFormat="1" ht="18.75" x14ac:dyDescent="0.25">
      <c r="A244" s="47"/>
      <c r="B244" s="48"/>
      <c r="C244" s="48"/>
      <c r="D244" s="48"/>
      <c r="E244" s="49" t="s">
        <v>1206</v>
      </c>
      <c r="F244" s="207"/>
      <c r="G244" s="50"/>
      <c r="H244" s="51"/>
      <c r="I244" s="17"/>
      <c r="J244" s="17"/>
      <c r="K244" s="17"/>
      <c r="L244" s="52">
        <v>91.57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18.75" x14ac:dyDescent="0.25">
      <c r="A245" s="47"/>
      <c r="B245" s="48"/>
      <c r="C245" s="48"/>
      <c r="D245" s="48"/>
      <c r="E245" s="49" t="s">
        <v>47</v>
      </c>
      <c r="F245" s="207"/>
      <c r="G245" s="50"/>
      <c r="H245" s="51"/>
      <c r="I245" s="17"/>
      <c r="J245" s="17"/>
      <c r="K245" s="17"/>
      <c r="L245" s="52">
        <v>458.55</v>
      </c>
      <c r="M245" s="53"/>
      <c r="N245" s="53"/>
      <c r="O245" s="54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</row>
    <row r="246" spans="1:69" s="3" customFormat="1" ht="67.5" x14ac:dyDescent="0.25">
      <c r="A246" s="35" t="s">
        <v>466</v>
      </c>
      <c r="B246" s="36" t="s">
        <v>2496</v>
      </c>
      <c r="C246" s="316" t="s">
        <v>2497</v>
      </c>
      <c r="D246" s="316"/>
      <c r="E246" s="316"/>
      <c r="F246" s="205" t="s">
        <v>437</v>
      </c>
      <c r="G246" s="55">
        <v>1</v>
      </c>
      <c r="H246" s="39">
        <v>56.6</v>
      </c>
      <c r="I246" s="39"/>
      <c r="J246" s="39">
        <v>56.6</v>
      </c>
      <c r="K246" s="37" t="s">
        <v>42</v>
      </c>
      <c r="L246" s="39">
        <v>484.5</v>
      </c>
      <c r="M246" s="39"/>
      <c r="N246" s="40"/>
      <c r="O246" s="39">
        <v>484.5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1"/>
        <v>580.01186119890281</v>
      </c>
      <c r="W246" s="159">
        <v>1.2</v>
      </c>
      <c r="X246" s="158">
        <f t="shared" si="12"/>
        <v>696.01423343868339</v>
      </c>
      <c r="Y246" s="181">
        <f t="shared" si="13"/>
        <v>696.01423343868339</v>
      </c>
      <c r="BP246" s="33"/>
      <c r="BQ246" s="41" t="s">
        <v>2497</v>
      </c>
    </row>
    <row r="247" spans="1:69" s="3" customFormat="1" ht="67.5" x14ac:dyDescent="0.25">
      <c r="A247" s="35" t="s">
        <v>469</v>
      </c>
      <c r="B247" s="36" t="s">
        <v>1523</v>
      </c>
      <c r="C247" s="316" t="s">
        <v>1524</v>
      </c>
      <c r="D247" s="316"/>
      <c r="E247" s="316"/>
      <c r="F247" s="205" t="s">
        <v>238</v>
      </c>
      <c r="G247" s="38">
        <v>0.4</v>
      </c>
      <c r="H247" s="39" t="s">
        <v>1525</v>
      </c>
      <c r="I247" s="39" t="s">
        <v>1526</v>
      </c>
      <c r="J247" s="39">
        <v>603.04999999999995</v>
      </c>
      <c r="K247" s="37" t="s">
        <v>42</v>
      </c>
      <c r="L247" s="39">
        <v>8112.35</v>
      </c>
      <c r="M247" s="39">
        <v>5129.67</v>
      </c>
      <c r="N247" s="40" t="s">
        <v>2498</v>
      </c>
      <c r="O247" s="39">
        <v>2064.84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1"/>
        <v>2471.8920360741845</v>
      </c>
      <c r="W247" s="159">
        <v>1.2</v>
      </c>
      <c r="X247" s="158">
        <f t="shared" si="12"/>
        <v>2966.2704432890214</v>
      </c>
      <c r="Y247" s="181">
        <f t="shared" si="13"/>
        <v>7415.676108222553</v>
      </c>
      <c r="BP247" s="33"/>
      <c r="BQ247" s="41" t="s">
        <v>1524</v>
      </c>
    </row>
    <row r="248" spans="1:69" s="3" customFormat="1" ht="18.75" x14ac:dyDescent="0.25">
      <c r="A248" s="42"/>
      <c r="B248" s="43"/>
      <c r="C248" s="44" t="s">
        <v>251</v>
      </c>
      <c r="D248" s="45"/>
      <c r="E248" s="45"/>
      <c r="F248" s="206"/>
      <c r="G248" s="45"/>
      <c r="H248" s="45"/>
      <c r="I248" s="45"/>
      <c r="J248" s="45"/>
      <c r="K248" s="45"/>
      <c r="L248" s="45"/>
      <c r="M248" s="45"/>
      <c r="N248" s="45"/>
      <c r="O248" s="46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x14ac:dyDescent="0.25">
      <c r="A249" s="47"/>
      <c r="B249" s="48"/>
      <c r="C249" s="48"/>
      <c r="D249" s="48"/>
      <c r="E249" s="49" t="s">
        <v>2499</v>
      </c>
      <c r="F249" s="207"/>
      <c r="G249" s="50"/>
      <c r="H249" s="51"/>
      <c r="I249" s="17"/>
      <c r="J249" s="17"/>
      <c r="K249" s="17"/>
      <c r="L249" s="52">
        <v>5020.22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18.75" x14ac:dyDescent="0.25">
      <c r="A250" s="47"/>
      <c r="B250" s="48"/>
      <c r="C250" s="48"/>
      <c r="D250" s="48"/>
      <c r="E250" s="49" t="s">
        <v>2500</v>
      </c>
      <c r="F250" s="207"/>
      <c r="G250" s="50"/>
      <c r="H250" s="51"/>
      <c r="I250" s="17"/>
      <c r="J250" s="17"/>
      <c r="K250" s="17"/>
      <c r="L250" s="52">
        <v>2639.49</v>
      </c>
      <c r="M250" s="53"/>
      <c r="N250" s="53"/>
      <c r="O250" s="54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18.75" x14ac:dyDescent="0.25">
      <c r="A251" s="47"/>
      <c r="B251" s="48"/>
      <c r="C251" s="48"/>
      <c r="D251" s="48"/>
      <c r="E251" s="49" t="s">
        <v>47</v>
      </c>
      <c r="F251" s="207"/>
      <c r="G251" s="50"/>
      <c r="H251" s="51"/>
      <c r="I251" s="17"/>
      <c r="J251" s="17"/>
      <c r="K251" s="17"/>
      <c r="L251" s="52">
        <v>15772.06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67.5" x14ac:dyDescent="0.25">
      <c r="A252" s="35" t="s">
        <v>478</v>
      </c>
      <c r="B252" s="36" t="s">
        <v>2045</v>
      </c>
      <c r="C252" s="316" t="s">
        <v>2501</v>
      </c>
      <c r="D252" s="316"/>
      <c r="E252" s="316"/>
      <c r="F252" s="205" t="s">
        <v>265</v>
      </c>
      <c r="G252" s="38">
        <v>41.2</v>
      </c>
      <c r="H252" s="39">
        <v>472.96</v>
      </c>
      <c r="I252" s="39"/>
      <c r="J252" s="39">
        <v>472.96</v>
      </c>
      <c r="K252" s="37" t="s">
        <v>42</v>
      </c>
      <c r="L252" s="39">
        <v>166799.75</v>
      </c>
      <c r="M252" s="39"/>
      <c r="N252" s="40"/>
      <c r="O252" s="39">
        <v>166799.75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1"/>
        <v>199681.80277608189</v>
      </c>
      <c r="W252" s="159">
        <v>1.2</v>
      </c>
      <c r="X252" s="158">
        <f t="shared" si="12"/>
        <v>239618.16333129827</v>
      </c>
      <c r="Y252" s="181">
        <f t="shared" si="13"/>
        <v>5815.9748381383069</v>
      </c>
      <c r="BP252" s="33"/>
      <c r="BQ252" s="41" t="s">
        <v>2501</v>
      </c>
    </row>
    <row r="253" spans="1:69" s="3" customFormat="1" ht="18.75" x14ac:dyDescent="0.25">
      <c r="A253" s="42"/>
      <c r="B253" s="43"/>
      <c r="C253" s="44" t="s">
        <v>1362</v>
      </c>
      <c r="D253" s="45"/>
      <c r="E253" s="45"/>
      <c r="F253" s="206"/>
      <c r="G253" s="45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18.75" x14ac:dyDescent="0.25">
      <c r="A254" s="313" t="s">
        <v>2502</v>
      </c>
      <c r="B254" s="314"/>
      <c r="C254" s="314"/>
      <c r="D254" s="314"/>
      <c r="E254" s="314"/>
      <c r="F254" s="314"/>
      <c r="G254" s="314"/>
      <c r="H254" s="314"/>
      <c r="I254" s="314"/>
      <c r="J254" s="314"/>
      <c r="K254" s="314"/>
      <c r="L254" s="314"/>
      <c r="M254" s="314"/>
      <c r="N254" s="314"/>
      <c r="O254" s="315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 t="s">
        <v>2502</v>
      </c>
      <c r="BQ254" s="41"/>
    </row>
    <row r="255" spans="1:69" s="3" customFormat="1" ht="67.5" x14ac:dyDescent="0.25">
      <c r="A255" s="35" t="s">
        <v>480</v>
      </c>
      <c r="B255" s="36" t="s">
        <v>1483</v>
      </c>
      <c r="C255" s="316" t="s">
        <v>1484</v>
      </c>
      <c r="D255" s="316"/>
      <c r="E255" s="316"/>
      <c r="F255" s="205" t="s">
        <v>374</v>
      </c>
      <c r="G255" s="57">
        <v>0.165991</v>
      </c>
      <c r="H255" s="39" t="s">
        <v>1485</v>
      </c>
      <c r="I255" s="39" t="s">
        <v>1486</v>
      </c>
      <c r="J255" s="39">
        <v>74.510000000000005</v>
      </c>
      <c r="K255" s="37" t="s">
        <v>42</v>
      </c>
      <c r="L255" s="39">
        <v>4733.09</v>
      </c>
      <c r="M255" s="39">
        <v>3742.41</v>
      </c>
      <c r="N255" s="40" t="s">
        <v>2503</v>
      </c>
      <c r="O255" s="39">
        <v>105.86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1"/>
        <v>126.72870098352084</v>
      </c>
      <c r="W255" s="159">
        <v>1.2</v>
      </c>
      <c r="X255" s="158">
        <f t="shared" si="12"/>
        <v>152.07444118022499</v>
      </c>
      <c r="Y255" s="181">
        <f t="shared" si="13"/>
        <v>916.16076281379708</v>
      </c>
      <c r="BP255" s="33"/>
      <c r="BQ255" s="41" t="s">
        <v>1484</v>
      </c>
    </row>
    <row r="256" spans="1:69" s="3" customFormat="1" ht="18.75" x14ac:dyDescent="0.25">
      <c r="A256" s="42"/>
      <c r="B256" s="43"/>
      <c r="C256" s="44" t="s">
        <v>2504</v>
      </c>
      <c r="D256" s="45"/>
      <c r="E256" s="45"/>
      <c r="F256" s="206"/>
      <c r="G256" s="45"/>
      <c r="H256" s="45"/>
      <c r="I256" s="45"/>
      <c r="J256" s="45"/>
      <c r="K256" s="45"/>
      <c r="L256" s="45"/>
      <c r="M256" s="45"/>
      <c r="N256" s="45"/>
      <c r="O256" s="46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</row>
    <row r="257" spans="1:69" s="3" customFormat="1" ht="18.75" x14ac:dyDescent="0.25">
      <c r="A257" s="47"/>
      <c r="B257" s="48"/>
      <c r="C257" s="48"/>
      <c r="D257" s="48"/>
      <c r="E257" s="49" t="s">
        <v>2505</v>
      </c>
      <c r="F257" s="207"/>
      <c r="G257" s="50"/>
      <c r="H257" s="51"/>
      <c r="I257" s="17"/>
      <c r="J257" s="17"/>
      <c r="K257" s="17"/>
      <c r="L257" s="52">
        <v>3758.04</v>
      </c>
      <c r="M257" s="53"/>
      <c r="N257" s="53"/>
      <c r="O257" s="54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</row>
    <row r="258" spans="1:69" s="3" customFormat="1" ht="18.75" x14ac:dyDescent="0.25">
      <c r="A258" s="47"/>
      <c r="B258" s="48"/>
      <c r="C258" s="48"/>
      <c r="D258" s="48"/>
      <c r="E258" s="49" t="s">
        <v>2506</v>
      </c>
      <c r="F258" s="207"/>
      <c r="G258" s="50"/>
      <c r="H258" s="51"/>
      <c r="I258" s="17"/>
      <c r="J258" s="17"/>
      <c r="K258" s="17"/>
      <c r="L258" s="52">
        <v>1975.88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18.75" x14ac:dyDescent="0.25">
      <c r="A259" s="47"/>
      <c r="B259" s="48"/>
      <c r="C259" s="48"/>
      <c r="D259" s="48"/>
      <c r="E259" s="49" t="s">
        <v>47</v>
      </c>
      <c r="F259" s="207"/>
      <c r="G259" s="50"/>
      <c r="H259" s="51"/>
      <c r="I259" s="17"/>
      <c r="J259" s="17"/>
      <c r="K259" s="17"/>
      <c r="L259" s="52">
        <v>10467.01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</row>
    <row r="260" spans="1:69" s="3" customFormat="1" ht="67.5" x14ac:dyDescent="0.25">
      <c r="A260" s="35" t="s">
        <v>482</v>
      </c>
      <c r="B260" s="36" t="s">
        <v>1467</v>
      </c>
      <c r="C260" s="316" t="s">
        <v>2507</v>
      </c>
      <c r="D260" s="316"/>
      <c r="E260" s="316"/>
      <c r="F260" s="205" t="s">
        <v>437</v>
      </c>
      <c r="G260" s="55">
        <v>27</v>
      </c>
      <c r="H260" s="39">
        <v>2307.83</v>
      </c>
      <c r="I260" s="39"/>
      <c r="J260" s="39">
        <v>2307.83</v>
      </c>
      <c r="K260" s="37" t="s">
        <v>42</v>
      </c>
      <c r="L260" s="39">
        <v>533385.67000000004</v>
      </c>
      <c r="M260" s="39"/>
      <c r="N260" s="40"/>
      <c r="O260" s="39">
        <v>533385.67000000004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1"/>
        <v>638534.60308260855</v>
      </c>
      <c r="W260" s="159">
        <v>1.2</v>
      </c>
      <c r="X260" s="158">
        <f t="shared" si="12"/>
        <v>766241.52369913028</v>
      </c>
      <c r="Y260" s="181">
        <f t="shared" si="13"/>
        <v>28379.31569256038</v>
      </c>
      <c r="BP260" s="33"/>
      <c r="BQ260" s="41" t="s">
        <v>2507</v>
      </c>
    </row>
    <row r="261" spans="1:69" s="3" customFormat="1" ht="18.75" x14ac:dyDescent="0.25">
      <c r="A261" s="42"/>
      <c r="B261" s="43"/>
      <c r="C261" s="44" t="s">
        <v>2508</v>
      </c>
      <c r="D261" s="45"/>
      <c r="E261" s="45"/>
      <c r="F261" s="206"/>
      <c r="G261" s="45"/>
      <c r="H261" s="45"/>
      <c r="I261" s="45"/>
      <c r="J261" s="45"/>
      <c r="K261" s="45"/>
      <c r="L261" s="45"/>
      <c r="M261" s="45"/>
      <c r="N261" s="45"/>
      <c r="O261" s="46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</row>
    <row r="262" spans="1:69" s="3" customFormat="1" ht="67.5" x14ac:dyDescent="0.25">
      <c r="A262" s="35" t="s">
        <v>484</v>
      </c>
      <c r="B262" s="36" t="s">
        <v>1467</v>
      </c>
      <c r="C262" s="316" t="s">
        <v>2509</v>
      </c>
      <c r="D262" s="316"/>
      <c r="E262" s="316"/>
      <c r="F262" s="205" t="s">
        <v>437</v>
      </c>
      <c r="G262" s="55">
        <v>10</v>
      </c>
      <c r="H262" s="39">
        <v>2143.1</v>
      </c>
      <c r="I262" s="39"/>
      <c r="J262" s="39">
        <v>2143.1</v>
      </c>
      <c r="K262" s="37" t="s">
        <v>42</v>
      </c>
      <c r="L262" s="39">
        <v>183449.36</v>
      </c>
      <c r="M262" s="39"/>
      <c r="N262" s="40"/>
      <c r="O262" s="39">
        <v>183449.36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1"/>
        <v>219613.63205231694</v>
      </c>
      <c r="W262" s="159">
        <v>1.2</v>
      </c>
      <c r="X262" s="158">
        <f t="shared" si="12"/>
        <v>263536.35846278031</v>
      </c>
      <c r="Y262" s="181">
        <f t="shared" si="13"/>
        <v>26353.63584627803</v>
      </c>
      <c r="BP262" s="33"/>
      <c r="BQ262" s="41" t="s">
        <v>2509</v>
      </c>
    </row>
    <row r="263" spans="1:69" s="3" customFormat="1" ht="18.75" x14ac:dyDescent="0.25">
      <c r="A263" s="42"/>
      <c r="B263" s="43"/>
      <c r="C263" s="44" t="s">
        <v>2510</v>
      </c>
      <c r="D263" s="45"/>
      <c r="E263" s="45"/>
      <c r="F263" s="206"/>
      <c r="G263" s="45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67.5" x14ac:dyDescent="0.25">
      <c r="A264" s="35" t="s">
        <v>486</v>
      </c>
      <c r="B264" s="36" t="s">
        <v>1599</v>
      </c>
      <c r="C264" s="316" t="s">
        <v>2511</v>
      </c>
      <c r="D264" s="316"/>
      <c r="E264" s="316"/>
      <c r="F264" s="205" t="s">
        <v>437</v>
      </c>
      <c r="G264" s="55">
        <v>4</v>
      </c>
      <c r="H264" s="39">
        <v>1156.1300000000001</v>
      </c>
      <c r="I264" s="39"/>
      <c r="J264" s="39">
        <v>1156.1300000000001</v>
      </c>
      <c r="K264" s="37" t="s">
        <v>42</v>
      </c>
      <c r="L264" s="39">
        <v>39585.89</v>
      </c>
      <c r="M264" s="39"/>
      <c r="N264" s="40"/>
      <c r="O264" s="39">
        <v>39585.89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1"/>
        <v>47389.650642136294</v>
      </c>
      <c r="W264" s="159">
        <v>1.2</v>
      </c>
      <c r="X264" s="158">
        <f t="shared" si="12"/>
        <v>56867.580770563553</v>
      </c>
      <c r="Y264" s="181">
        <f t="shared" si="13"/>
        <v>14216.895192640888</v>
      </c>
      <c r="BP264" s="33"/>
      <c r="BQ264" s="41" t="s">
        <v>2511</v>
      </c>
    </row>
    <row r="265" spans="1:69" s="3" customFormat="1" ht="67.5" x14ac:dyDescent="0.25">
      <c r="A265" s="35" t="s">
        <v>487</v>
      </c>
      <c r="B265" s="36" t="s">
        <v>1599</v>
      </c>
      <c r="C265" s="316" t="s">
        <v>2512</v>
      </c>
      <c r="D265" s="316"/>
      <c r="E265" s="316"/>
      <c r="F265" s="205" t="s">
        <v>437</v>
      </c>
      <c r="G265" s="55">
        <v>3</v>
      </c>
      <c r="H265" s="39">
        <v>970.33</v>
      </c>
      <c r="I265" s="39"/>
      <c r="J265" s="39">
        <v>970.33</v>
      </c>
      <c r="K265" s="37" t="s">
        <v>42</v>
      </c>
      <c r="L265" s="39">
        <v>24918.07</v>
      </c>
      <c r="M265" s="39"/>
      <c r="N265" s="40"/>
      <c r="O265" s="39">
        <v>24918.07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1"/>
        <v>29830.291348162111</v>
      </c>
      <c r="W265" s="159">
        <v>1.2</v>
      </c>
      <c r="X265" s="158">
        <f t="shared" si="12"/>
        <v>35796.349617794534</v>
      </c>
      <c r="Y265" s="181">
        <f t="shared" si="13"/>
        <v>11932.116539264845</v>
      </c>
      <c r="BP265" s="33"/>
      <c r="BQ265" s="41" t="s">
        <v>2512</v>
      </c>
    </row>
    <row r="266" spans="1:69" s="3" customFormat="1" ht="67.5" x14ac:dyDescent="0.25">
      <c r="A266" s="35" t="s">
        <v>488</v>
      </c>
      <c r="B266" s="36" t="s">
        <v>1599</v>
      </c>
      <c r="C266" s="316" t="s">
        <v>2513</v>
      </c>
      <c r="D266" s="316"/>
      <c r="E266" s="316"/>
      <c r="F266" s="205" t="s">
        <v>437</v>
      </c>
      <c r="G266" s="55">
        <v>1</v>
      </c>
      <c r="H266" s="39">
        <v>636.91</v>
      </c>
      <c r="I266" s="39"/>
      <c r="J266" s="39">
        <v>636.91</v>
      </c>
      <c r="K266" s="37" t="s">
        <v>42</v>
      </c>
      <c r="L266" s="39">
        <v>5451.95</v>
      </c>
      <c r="M266" s="39"/>
      <c r="N266" s="40"/>
      <c r="O266" s="39">
        <v>5451.95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1"/>
        <v>6526.7196422360321</v>
      </c>
      <c r="W266" s="159">
        <v>1.2</v>
      </c>
      <c r="X266" s="158">
        <f t="shared" si="12"/>
        <v>7832.0635706832381</v>
      </c>
      <c r="Y266" s="181">
        <f t="shared" si="13"/>
        <v>7832.0635706832381</v>
      </c>
      <c r="BP266" s="33"/>
      <c r="BQ266" s="41" t="s">
        <v>2513</v>
      </c>
    </row>
    <row r="267" spans="1:69" s="3" customFormat="1" ht="67.5" x14ac:dyDescent="0.25">
      <c r="A267" s="35" t="s">
        <v>490</v>
      </c>
      <c r="B267" s="36" t="s">
        <v>1467</v>
      </c>
      <c r="C267" s="316" t="s">
        <v>2514</v>
      </c>
      <c r="D267" s="316"/>
      <c r="E267" s="316"/>
      <c r="F267" s="205" t="s">
        <v>437</v>
      </c>
      <c r="G267" s="55">
        <v>90</v>
      </c>
      <c r="H267" s="39">
        <v>116.71</v>
      </c>
      <c r="I267" s="39"/>
      <c r="J267" s="39">
        <v>116.71</v>
      </c>
      <c r="K267" s="37" t="s">
        <v>42</v>
      </c>
      <c r="L267" s="39">
        <v>89913.38</v>
      </c>
      <c r="M267" s="39"/>
      <c r="N267" s="40"/>
      <c r="O267" s="39">
        <v>89913.38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1"/>
        <v>107638.4455737548</v>
      </c>
      <c r="W267" s="159">
        <v>1.2</v>
      </c>
      <c r="X267" s="158">
        <f t="shared" si="12"/>
        <v>129166.13468850576</v>
      </c>
      <c r="Y267" s="181">
        <f t="shared" si="13"/>
        <v>1435.1792743167307</v>
      </c>
      <c r="BP267" s="33"/>
      <c r="BQ267" s="41" t="s">
        <v>2514</v>
      </c>
    </row>
    <row r="268" spans="1:69" s="3" customFormat="1" ht="67.5" x14ac:dyDescent="0.25">
      <c r="A268" s="35" t="s">
        <v>492</v>
      </c>
      <c r="B268" s="36" t="s">
        <v>1467</v>
      </c>
      <c r="C268" s="316" t="s">
        <v>2515</v>
      </c>
      <c r="D268" s="316"/>
      <c r="E268" s="316"/>
      <c r="F268" s="205" t="s">
        <v>437</v>
      </c>
      <c r="G268" s="55">
        <v>12</v>
      </c>
      <c r="H268" s="39">
        <v>49.52</v>
      </c>
      <c r="I268" s="39"/>
      <c r="J268" s="39">
        <v>49.52</v>
      </c>
      <c r="K268" s="37" t="s">
        <v>42</v>
      </c>
      <c r="L268" s="39">
        <v>5086.6899999999996</v>
      </c>
      <c r="M268" s="39"/>
      <c r="N268" s="40"/>
      <c r="O268" s="39">
        <v>5086.6899999999996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1"/>
        <v>6089.4541470419945</v>
      </c>
      <c r="W268" s="159">
        <v>1.2</v>
      </c>
      <c r="X268" s="158">
        <f t="shared" si="12"/>
        <v>7307.344976450393</v>
      </c>
      <c r="Y268" s="181">
        <f t="shared" si="13"/>
        <v>608.94541470419938</v>
      </c>
      <c r="BP268" s="33"/>
      <c r="BQ268" s="41" t="s">
        <v>2515</v>
      </c>
    </row>
    <row r="269" spans="1:69" s="3" customFormat="1" ht="67.5" x14ac:dyDescent="0.25">
      <c r="A269" s="35" t="s">
        <v>493</v>
      </c>
      <c r="B269" s="36" t="s">
        <v>1493</v>
      </c>
      <c r="C269" s="316" t="s">
        <v>1494</v>
      </c>
      <c r="D269" s="316"/>
      <c r="E269" s="316"/>
      <c r="F269" s="205" t="s">
        <v>174</v>
      </c>
      <c r="G269" s="56">
        <v>0.28999999999999998</v>
      </c>
      <c r="H269" s="39" t="s">
        <v>1495</v>
      </c>
      <c r="I269" s="39" t="s">
        <v>421</v>
      </c>
      <c r="J269" s="39">
        <v>67.47</v>
      </c>
      <c r="K269" s="37" t="s">
        <v>42</v>
      </c>
      <c r="L269" s="39">
        <v>3848.52</v>
      </c>
      <c r="M269" s="39">
        <v>3113.78</v>
      </c>
      <c r="N269" s="40" t="s">
        <v>2516</v>
      </c>
      <c r="O269" s="39">
        <v>167.49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1"/>
        <v>200.50812514386837</v>
      </c>
      <c r="W269" s="159">
        <v>1.2</v>
      </c>
      <c r="X269" s="158">
        <f t="shared" si="12"/>
        <v>240.60975017264204</v>
      </c>
      <c r="Y269" s="181">
        <f t="shared" si="13"/>
        <v>829.68879369876572</v>
      </c>
      <c r="BP269" s="33"/>
      <c r="BQ269" s="41" t="s">
        <v>1494</v>
      </c>
    </row>
    <row r="270" spans="1:69" s="3" customFormat="1" ht="18.75" x14ac:dyDescent="0.25">
      <c r="A270" s="42"/>
      <c r="B270" s="43"/>
      <c r="C270" s="44" t="s">
        <v>2517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</row>
    <row r="271" spans="1:69" s="3" customFormat="1" ht="18.75" x14ac:dyDescent="0.25">
      <c r="A271" s="47"/>
      <c r="B271" s="48"/>
      <c r="C271" s="48"/>
      <c r="D271" s="48"/>
      <c r="E271" s="49" t="s">
        <v>2518</v>
      </c>
      <c r="F271" s="207"/>
      <c r="G271" s="50"/>
      <c r="H271" s="51"/>
      <c r="I271" s="17"/>
      <c r="J271" s="17"/>
      <c r="K271" s="17"/>
      <c r="L271" s="52">
        <v>3022.19</v>
      </c>
      <c r="M271" s="53"/>
      <c r="N271" s="53"/>
      <c r="O271" s="54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18.75" x14ac:dyDescent="0.25">
      <c r="A272" s="47"/>
      <c r="B272" s="48"/>
      <c r="C272" s="48"/>
      <c r="D272" s="48"/>
      <c r="E272" s="49" t="s">
        <v>2519</v>
      </c>
      <c r="F272" s="207"/>
      <c r="G272" s="50"/>
      <c r="H272" s="51"/>
      <c r="I272" s="17"/>
      <c r="J272" s="17"/>
      <c r="K272" s="17"/>
      <c r="L272" s="52">
        <v>1588.99</v>
      </c>
      <c r="M272" s="53"/>
      <c r="N272" s="53"/>
      <c r="O272" s="54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P272" s="33"/>
      <c r="BQ272" s="41"/>
    </row>
    <row r="273" spans="1:69" s="3" customFormat="1" ht="18.75" x14ac:dyDescent="0.25">
      <c r="A273" s="47"/>
      <c r="B273" s="48"/>
      <c r="C273" s="48"/>
      <c r="D273" s="48"/>
      <c r="E273" s="49" t="s">
        <v>47</v>
      </c>
      <c r="F273" s="207"/>
      <c r="G273" s="50"/>
      <c r="H273" s="51"/>
      <c r="I273" s="17"/>
      <c r="J273" s="17"/>
      <c r="K273" s="17"/>
      <c r="L273" s="52">
        <v>8459.7000000000007</v>
      </c>
      <c r="M273" s="53"/>
      <c r="N273" s="53"/>
      <c r="O273" s="54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41"/>
    </row>
    <row r="274" spans="1:69" s="3" customFormat="1" ht="67.5" x14ac:dyDescent="0.25">
      <c r="A274" s="35" t="s">
        <v>494</v>
      </c>
      <c r="B274" s="36" t="s">
        <v>1500</v>
      </c>
      <c r="C274" s="316" t="s">
        <v>1501</v>
      </c>
      <c r="D274" s="316"/>
      <c r="E274" s="316"/>
      <c r="F274" s="205" t="s">
        <v>437</v>
      </c>
      <c r="G274" s="55">
        <v>9</v>
      </c>
      <c r="H274" s="39">
        <v>284.35000000000002</v>
      </c>
      <c r="I274" s="39"/>
      <c r="J274" s="39">
        <v>284.35000000000002</v>
      </c>
      <c r="K274" s="37" t="s">
        <v>42</v>
      </c>
      <c r="L274" s="39">
        <v>21906.32</v>
      </c>
      <c r="M274" s="39"/>
      <c r="N274" s="40"/>
      <c r="O274" s="39">
        <v>21906.32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1"/>
        <v>26224.820299729101</v>
      </c>
      <c r="W274" s="159">
        <v>1.2</v>
      </c>
      <c r="X274" s="158">
        <f t="shared" si="12"/>
        <v>31469.784359674919</v>
      </c>
      <c r="Y274" s="181">
        <f t="shared" si="13"/>
        <v>3496.6427066305464</v>
      </c>
      <c r="BP274" s="33"/>
      <c r="BQ274" s="41" t="s">
        <v>1501</v>
      </c>
    </row>
    <row r="275" spans="1:69" s="3" customFormat="1" ht="67.5" x14ac:dyDescent="0.25">
      <c r="A275" s="35" t="s">
        <v>495</v>
      </c>
      <c r="B275" s="36" t="s">
        <v>1500</v>
      </c>
      <c r="C275" s="316" t="s">
        <v>1502</v>
      </c>
      <c r="D275" s="316"/>
      <c r="E275" s="316"/>
      <c r="F275" s="205" t="s">
        <v>437</v>
      </c>
      <c r="G275" s="55">
        <v>20</v>
      </c>
      <c r="H275" s="39">
        <v>213.26</v>
      </c>
      <c r="I275" s="39"/>
      <c r="J275" s="39">
        <v>213.26</v>
      </c>
      <c r="K275" s="37" t="s">
        <v>42</v>
      </c>
      <c r="L275" s="39">
        <v>36510.11</v>
      </c>
      <c r="M275" s="39"/>
      <c r="N275" s="40"/>
      <c r="O275" s="39">
        <v>36510.11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1"/>
        <v>43707.527045772287</v>
      </c>
      <c r="W275" s="159">
        <v>1.2</v>
      </c>
      <c r="X275" s="158">
        <f t="shared" si="12"/>
        <v>52449.032454926746</v>
      </c>
      <c r="Y275" s="181">
        <f t="shared" si="13"/>
        <v>2622.4516227463373</v>
      </c>
      <c r="BP275" s="33"/>
      <c r="BQ275" s="41" t="s">
        <v>1502</v>
      </c>
    </row>
    <row r="276" spans="1:69" s="3" customFormat="1" ht="67.5" x14ac:dyDescent="0.25">
      <c r="A276" s="35" t="s">
        <v>496</v>
      </c>
      <c r="B276" s="36" t="s">
        <v>1503</v>
      </c>
      <c r="C276" s="316" t="s">
        <v>2520</v>
      </c>
      <c r="D276" s="316"/>
      <c r="E276" s="316"/>
      <c r="F276" s="205" t="s">
        <v>437</v>
      </c>
      <c r="G276" s="55">
        <v>58</v>
      </c>
      <c r="H276" s="39">
        <v>213.89</v>
      </c>
      <c r="I276" s="39"/>
      <c r="J276" s="39">
        <v>213.89</v>
      </c>
      <c r="K276" s="37" t="s">
        <v>42</v>
      </c>
      <c r="L276" s="39">
        <v>106192.11</v>
      </c>
      <c r="M276" s="39"/>
      <c r="N276" s="40"/>
      <c r="O276" s="39">
        <v>106192.11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1"/>
        <v>127126.28145663283</v>
      </c>
      <c r="W276" s="159">
        <v>1.2</v>
      </c>
      <c r="X276" s="158">
        <f t="shared" si="12"/>
        <v>152551.5377479594</v>
      </c>
      <c r="Y276" s="181">
        <f t="shared" si="13"/>
        <v>2630.198926688955</v>
      </c>
      <c r="BP276" s="33"/>
      <c r="BQ276" s="41" t="s">
        <v>2520</v>
      </c>
    </row>
    <row r="277" spans="1:69" s="3" customFormat="1" ht="67.5" x14ac:dyDescent="0.25">
      <c r="A277" s="35" t="s">
        <v>498</v>
      </c>
      <c r="B277" s="36" t="s">
        <v>534</v>
      </c>
      <c r="C277" s="316" t="s">
        <v>535</v>
      </c>
      <c r="D277" s="316"/>
      <c r="E277" s="316"/>
      <c r="F277" s="205" t="s">
        <v>174</v>
      </c>
      <c r="G277" s="38">
        <v>0.5</v>
      </c>
      <c r="H277" s="39" t="s">
        <v>536</v>
      </c>
      <c r="I277" s="39" t="s">
        <v>58</v>
      </c>
      <c r="J277" s="39">
        <v>2.4700000000000002</v>
      </c>
      <c r="K277" s="37" t="s">
        <v>42</v>
      </c>
      <c r="L277" s="39">
        <v>491.3</v>
      </c>
      <c r="M277" s="39">
        <v>463.13</v>
      </c>
      <c r="N277" s="40" t="s">
        <v>1559</v>
      </c>
      <c r="O277" s="39">
        <v>10.57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1"/>
        <v>12.653715939881117</v>
      </c>
      <c r="W277" s="159">
        <v>1.2</v>
      </c>
      <c r="X277" s="158">
        <f t="shared" si="12"/>
        <v>15.184459127857339</v>
      </c>
      <c r="Y277" s="181">
        <f t="shared" si="13"/>
        <v>30.368918255714679</v>
      </c>
      <c r="BP277" s="33"/>
      <c r="BQ277" s="41" t="s">
        <v>535</v>
      </c>
    </row>
    <row r="278" spans="1:69" s="3" customFormat="1" ht="18.75" x14ac:dyDescent="0.25">
      <c r="A278" s="42"/>
      <c r="B278" s="43"/>
      <c r="C278" s="44" t="s">
        <v>1172</v>
      </c>
      <c r="D278" s="45"/>
      <c r="E278" s="45"/>
      <c r="F278" s="206"/>
      <c r="G278" s="45"/>
      <c r="H278" s="45"/>
      <c r="I278" s="45"/>
      <c r="J278" s="45"/>
      <c r="K278" s="45"/>
      <c r="L278" s="45"/>
      <c r="M278" s="45"/>
      <c r="N278" s="45"/>
      <c r="O278" s="46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</row>
    <row r="279" spans="1:69" s="3" customFormat="1" ht="18.75" x14ac:dyDescent="0.25">
      <c r="A279" s="47"/>
      <c r="B279" s="48"/>
      <c r="C279" s="48"/>
      <c r="D279" s="48"/>
      <c r="E279" s="49" t="s">
        <v>1561</v>
      </c>
      <c r="F279" s="207"/>
      <c r="G279" s="50"/>
      <c r="H279" s="51"/>
      <c r="I279" s="17"/>
      <c r="J279" s="17"/>
      <c r="K279" s="17"/>
      <c r="L279" s="52">
        <v>452.38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18.75" x14ac:dyDescent="0.25">
      <c r="A280" s="47"/>
      <c r="B280" s="48"/>
      <c r="C280" s="48"/>
      <c r="D280" s="48"/>
      <c r="E280" s="49" t="s">
        <v>1562</v>
      </c>
      <c r="F280" s="207"/>
      <c r="G280" s="50"/>
      <c r="H280" s="51"/>
      <c r="I280" s="17"/>
      <c r="J280" s="17"/>
      <c r="K280" s="17"/>
      <c r="L280" s="52">
        <v>237.85</v>
      </c>
      <c r="M280" s="53"/>
      <c r="N280" s="53"/>
      <c r="O280" s="54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P280" s="33"/>
      <c r="BQ280" s="41"/>
    </row>
    <row r="281" spans="1:69" s="3" customFormat="1" ht="18.75" x14ac:dyDescent="0.25">
      <c r="A281" s="47"/>
      <c r="B281" s="48"/>
      <c r="C281" s="48"/>
      <c r="D281" s="48"/>
      <c r="E281" s="49" t="s">
        <v>47</v>
      </c>
      <c r="F281" s="207"/>
      <c r="G281" s="50"/>
      <c r="H281" s="51"/>
      <c r="I281" s="17"/>
      <c r="J281" s="17"/>
      <c r="K281" s="17"/>
      <c r="L281" s="52">
        <v>1181.53</v>
      </c>
      <c r="M281" s="53"/>
      <c r="N281" s="53"/>
      <c r="O281" s="54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</row>
    <row r="282" spans="1:69" s="3" customFormat="1" ht="67.5" x14ac:dyDescent="0.25">
      <c r="A282" s="35" t="s">
        <v>500</v>
      </c>
      <c r="B282" s="36" t="s">
        <v>1481</v>
      </c>
      <c r="C282" s="316" t="s">
        <v>2521</v>
      </c>
      <c r="D282" s="316"/>
      <c r="E282" s="316"/>
      <c r="F282" s="205" t="s">
        <v>437</v>
      </c>
      <c r="G282" s="55">
        <v>50</v>
      </c>
      <c r="H282" s="39">
        <v>372.35</v>
      </c>
      <c r="I282" s="39"/>
      <c r="J282" s="39">
        <v>372.35</v>
      </c>
      <c r="K282" s="37" t="s">
        <v>42</v>
      </c>
      <c r="L282" s="39">
        <v>159365.79999999999</v>
      </c>
      <c r="M282" s="39"/>
      <c r="N282" s="40"/>
      <c r="O282" s="39">
        <v>159365.79999999999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1"/>
        <v>190782.3617532551</v>
      </c>
      <c r="W282" s="159">
        <v>1.2</v>
      </c>
      <c r="X282" s="158">
        <f t="shared" si="12"/>
        <v>228938.83410390612</v>
      </c>
      <c r="Y282" s="181">
        <f t="shared" si="13"/>
        <v>4578.7766820781226</v>
      </c>
      <c r="BP282" s="33"/>
      <c r="BQ282" s="41" t="s">
        <v>2521</v>
      </c>
    </row>
    <row r="283" spans="1:69" s="3" customFormat="1" ht="67.5" x14ac:dyDescent="0.25">
      <c r="A283" s="35" t="s">
        <v>502</v>
      </c>
      <c r="B283" s="36" t="s">
        <v>1467</v>
      </c>
      <c r="C283" s="316" t="s">
        <v>2522</v>
      </c>
      <c r="D283" s="316"/>
      <c r="E283" s="316"/>
      <c r="F283" s="205" t="s">
        <v>437</v>
      </c>
      <c r="G283" s="55">
        <v>158</v>
      </c>
      <c r="H283" s="39">
        <v>8.49</v>
      </c>
      <c r="I283" s="39"/>
      <c r="J283" s="39">
        <v>8.49</v>
      </c>
      <c r="K283" s="37" t="s">
        <v>42</v>
      </c>
      <c r="L283" s="39">
        <v>11482.56</v>
      </c>
      <c r="M283" s="39"/>
      <c r="N283" s="40"/>
      <c r="O283" s="39">
        <v>11482.56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1"/>
        <v>13746.173368272595</v>
      </c>
      <c r="W283" s="159">
        <v>1.2</v>
      </c>
      <c r="X283" s="158">
        <f t="shared" si="12"/>
        <v>16495.408041927112</v>
      </c>
      <c r="Y283" s="181">
        <f t="shared" si="13"/>
        <v>104.40131672105767</v>
      </c>
      <c r="BP283" s="33"/>
      <c r="BQ283" s="41" t="s">
        <v>2522</v>
      </c>
    </row>
    <row r="284" spans="1:69" s="3" customFormat="1" ht="67.5" x14ac:dyDescent="0.25">
      <c r="A284" s="35" t="s">
        <v>504</v>
      </c>
      <c r="B284" s="36" t="s">
        <v>1535</v>
      </c>
      <c r="C284" s="316" t="s">
        <v>2523</v>
      </c>
      <c r="D284" s="316"/>
      <c r="E284" s="316"/>
      <c r="F284" s="205" t="s">
        <v>437</v>
      </c>
      <c r="G284" s="55">
        <v>8</v>
      </c>
      <c r="H284" s="39">
        <v>723.02</v>
      </c>
      <c r="I284" s="39"/>
      <c r="J284" s="39">
        <v>723.02</v>
      </c>
      <c r="K284" s="37" t="s">
        <v>42</v>
      </c>
      <c r="L284" s="39">
        <v>49512.41</v>
      </c>
      <c r="M284" s="39"/>
      <c r="N284" s="40"/>
      <c r="O284" s="39">
        <v>49512.41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11"/>
        <v>59273.034213711384</v>
      </c>
      <c r="W284" s="159">
        <v>1.2</v>
      </c>
      <c r="X284" s="158">
        <f t="shared" si="12"/>
        <v>71127.641056453664</v>
      </c>
      <c r="Y284" s="181">
        <f t="shared" si="13"/>
        <v>8890.955132056708</v>
      </c>
      <c r="BP284" s="33"/>
      <c r="BQ284" s="41" t="s">
        <v>2523</v>
      </c>
    </row>
    <row r="285" spans="1:69" s="3" customFormat="1" ht="67.5" x14ac:dyDescent="0.25">
      <c r="A285" s="35" t="s">
        <v>506</v>
      </c>
      <c r="B285" s="36" t="s">
        <v>1582</v>
      </c>
      <c r="C285" s="316" t="s">
        <v>1585</v>
      </c>
      <c r="D285" s="316"/>
      <c r="E285" s="316"/>
      <c r="F285" s="205" t="s">
        <v>437</v>
      </c>
      <c r="G285" s="55">
        <v>16</v>
      </c>
      <c r="H285" s="39">
        <v>198.9</v>
      </c>
      <c r="I285" s="39"/>
      <c r="J285" s="39">
        <v>198.9</v>
      </c>
      <c r="K285" s="37" t="s">
        <v>42</v>
      </c>
      <c r="L285" s="39">
        <v>27241.34</v>
      </c>
      <c r="M285" s="39"/>
      <c r="N285" s="40"/>
      <c r="O285" s="39">
        <v>27241.34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1"/>
        <v>32611.55895758951</v>
      </c>
      <c r="W285" s="159">
        <v>1.2</v>
      </c>
      <c r="X285" s="158">
        <f t="shared" si="12"/>
        <v>39133.870749107409</v>
      </c>
      <c r="Y285" s="181">
        <f t="shared" si="13"/>
        <v>2445.8669218192131</v>
      </c>
      <c r="BP285" s="33"/>
      <c r="BQ285" s="41" t="s">
        <v>1585</v>
      </c>
    </row>
    <row r="286" spans="1:69" s="3" customFormat="1" ht="67.5" x14ac:dyDescent="0.25">
      <c r="A286" s="35" t="s">
        <v>508</v>
      </c>
      <c r="B286" s="36" t="s">
        <v>1582</v>
      </c>
      <c r="C286" s="316" t="s">
        <v>2524</v>
      </c>
      <c r="D286" s="316"/>
      <c r="E286" s="316"/>
      <c r="F286" s="205" t="s">
        <v>437</v>
      </c>
      <c r="G286" s="55">
        <v>50</v>
      </c>
      <c r="H286" s="39">
        <v>70.91</v>
      </c>
      <c r="I286" s="39"/>
      <c r="J286" s="39">
        <v>70.91</v>
      </c>
      <c r="K286" s="37" t="s">
        <v>42</v>
      </c>
      <c r="L286" s="39">
        <v>30349.48</v>
      </c>
      <c r="M286" s="39"/>
      <c r="N286" s="40"/>
      <c r="O286" s="39">
        <v>30349.48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1"/>
        <v>36332.421839461036</v>
      </c>
      <c r="W286" s="159">
        <v>1.2</v>
      </c>
      <c r="X286" s="158">
        <f t="shared" si="12"/>
        <v>43598.90620735324</v>
      </c>
      <c r="Y286" s="181">
        <f t="shared" si="13"/>
        <v>871.97812414706482</v>
      </c>
      <c r="BP286" s="33"/>
      <c r="BQ286" s="41" t="s">
        <v>2524</v>
      </c>
    </row>
    <row r="287" spans="1:69" s="3" customFormat="1" ht="67.5" x14ac:dyDescent="0.25">
      <c r="A287" s="35" t="s">
        <v>510</v>
      </c>
      <c r="B287" s="36" t="s">
        <v>1493</v>
      </c>
      <c r="C287" s="316" t="s">
        <v>1494</v>
      </c>
      <c r="D287" s="316"/>
      <c r="E287" s="316"/>
      <c r="F287" s="205" t="s">
        <v>174</v>
      </c>
      <c r="G287" s="38">
        <v>0.5</v>
      </c>
      <c r="H287" s="39" t="s">
        <v>1495</v>
      </c>
      <c r="I287" s="39" t="s">
        <v>421</v>
      </c>
      <c r="J287" s="39">
        <v>67.47</v>
      </c>
      <c r="K287" s="37" t="s">
        <v>42</v>
      </c>
      <c r="L287" s="39">
        <v>6635.36</v>
      </c>
      <c r="M287" s="39">
        <v>5368.58</v>
      </c>
      <c r="N287" s="40" t="s">
        <v>2525</v>
      </c>
      <c r="O287" s="39">
        <v>288.77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14">O287*P287*Q287*R287*S287*T287*U287</f>
        <v>345.69664635378149</v>
      </c>
      <c r="W287" s="159">
        <v>1.2</v>
      </c>
      <c r="X287" s="158">
        <f t="shared" ref="X287:X350" si="15">V287*W287</f>
        <v>414.83597562453775</v>
      </c>
      <c r="Y287" s="181">
        <f t="shared" ref="Y287:Y350" si="16">X287/G287</f>
        <v>829.67195124907551</v>
      </c>
      <c r="BP287" s="33"/>
      <c r="BQ287" s="41" t="s">
        <v>1494</v>
      </c>
    </row>
    <row r="288" spans="1:69" s="3" customFormat="1" ht="18.75" x14ac:dyDescent="0.25">
      <c r="A288" s="42"/>
      <c r="B288" s="43"/>
      <c r="C288" s="44" t="s">
        <v>1172</v>
      </c>
      <c r="D288" s="45"/>
      <c r="E288" s="45"/>
      <c r="F288" s="206"/>
      <c r="G288" s="45"/>
      <c r="H288" s="45"/>
      <c r="I288" s="45"/>
      <c r="J288" s="45"/>
      <c r="K288" s="45"/>
      <c r="L288" s="45"/>
      <c r="M288" s="45"/>
      <c r="N288" s="45"/>
      <c r="O288" s="46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</row>
    <row r="289" spans="1:69" s="3" customFormat="1" ht="18.75" x14ac:dyDescent="0.25">
      <c r="A289" s="47"/>
      <c r="B289" s="48"/>
      <c r="C289" s="48"/>
      <c r="D289" s="48"/>
      <c r="E289" s="49" t="s">
        <v>2526</v>
      </c>
      <c r="F289" s="207"/>
      <c r="G289" s="50"/>
      <c r="H289" s="51"/>
      <c r="I289" s="17"/>
      <c r="J289" s="17"/>
      <c r="K289" s="17"/>
      <c r="L289" s="52">
        <v>5210.67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47"/>
      <c r="B290" s="48"/>
      <c r="C290" s="48"/>
      <c r="D290" s="48"/>
      <c r="E290" s="49" t="s">
        <v>2527</v>
      </c>
      <c r="F290" s="207"/>
      <c r="G290" s="50"/>
      <c r="H290" s="51"/>
      <c r="I290" s="17"/>
      <c r="J290" s="17"/>
      <c r="K290" s="17"/>
      <c r="L290" s="52">
        <v>2739.63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69" s="3" customFormat="1" ht="18.75" x14ac:dyDescent="0.25">
      <c r="A291" s="47"/>
      <c r="B291" s="48"/>
      <c r="C291" s="48"/>
      <c r="D291" s="48"/>
      <c r="E291" s="49" t="s">
        <v>47</v>
      </c>
      <c r="F291" s="207"/>
      <c r="G291" s="50"/>
      <c r="H291" s="51"/>
      <c r="I291" s="17"/>
      <c r="J291" s="17"/>
      <c r="K291" s="17"/>
      <c r="L291" s="52">
        <v>14585.66</v>
      </c>
      <c r="M291" s="53"/>
      <c r="N291" s="53"/>
      <c r="O291" s="54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</row>
    <row r="292" spans="1:69" s="3" customFormat="1" ht="67.5" x14ac:dyDescent="0.25">
      <c r="A292" s="35" t="s">
        <v>511</v>
      </c>
      <c r="B292" s="36" t="s">
        <v>1500</v>
      </c>
      <c r="C292" s="316" t="s">
        <v>2528</v>
      </c>
      <c r="D292" s="316"/>
      <c r="E292" s="316"/>
      <c r="F292" s="205" t="s">
        <v>437</v>
      </c>
      <c r="G292" s="55">
        <v>50</v>
      </c>
      <c r="H292" s="39">
        <v>432.55</v>
      </c>
      <c r="I292" s="39"/>
      <c r="J292" s="39">
        <v>432.55</v>
      </c>
      <c r="K292" s="37" t="s">
        <v>42</v>
      </c>
      <c r="L292" s="39">
        <v>185131.4</v>
      </c>
      <c r="M292" s="39"/>
      <c r="N292" s="40"/>
      <c r="O292" s="39">
        <v>185131.4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4"/>
        <v>221627.26084697325</v>
      </c>
      <c r="W292" s="159">
        <v>1.2</v>
      </c>
      <c r="X292" s="158">
        <f t="shared" si="15"/>
        <v>265952.71301636787</v>
      </c>
      <c r="Y292" s="181">
        <f t="shared" si="16"/>
        <v>5319.054260327357</v>
      </c>
      <c r="BP292" s="33"/>
      <c r="BQ292" s="41" t="s">
        <v>2528</v>
      </c>
    </row>
    <row r="293" spans="1:69" s="3" customFormat="1" ht="67.5" x14ac:dyDescent="0.25">
      <c r="A293" s="35" t="s">
        <v>515</v>
      </c>
      <c r="B293" s="36" t="s">
        <v>1567</v>
      </c>
      <c r="C293" s="316" t="s">
        <v>2529</v>
      </c>
      <c r="D293" s="316"/>
      <c r="E293" s="316"/>
      <c r="F293" s="205" t="s">
        <v>437</v>
      </c>
      <c r="G293" s="55">
        <v>100</v>
      </c>
      <c r="H293" s="39">
        <v>34.6</v>
      </c>
      <c r="I293" s="39"/>
      <c r="J293" s="39">
        <v>34.6</v>
      </c>
      <c r="K293" s="37" t="s">
        <v>42</v>
      </c>
      <c r="L293" s="39">
        <v>29617.599999999999</v>
      </c>
      <c r="M293" s="39"/>
      <c r="N293" s="40"/>
      <c r="O293" s="39">
        <v>29617.599999999999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4"/>
        <v>35456.262745602937</v>
      </c>
      <c r="W293" s="159">
        <v>1.2</v>
      </c>
      <c r="X293" s="158">
        <f t="shared" si="15"/>
        <v>42547.515294723526</v>
      </c>
      <c r="Y293" s="181">
        <f t="shared" si="16"/>
        <v>425.47515294723524</v>
      </c>
      <c r="BP293" s="33"/>
      <c r="BQ293" s="41" t="s">
        <v>2529</v>
      </c>
    </row>
    <row r="294" spans="1:69" s="3" customFormat="1" ht="67.5" x14ac:dyDescent="0.25">
      <c r="A294" s="35" t="s">
        <v>517</v>
      </c>
      <c r="B294" s="36" t="s">
        <v>1544</v>
      </c>
      <c r="C294" s="316" t="s">
        <v>2027</v>
      </c>
      <c r="D294" s="316"/>
      <c r="E294" s="316"/>
      <c r="F294" s="205" t="s">
        <v>437</v>
      </c>
      <c r="G294" s="55">
        <v>232</v>
      </c>
      <c r="H294" s="39">
        <v>2.31</v>
      </c>
      <c r="I294" s="39"/>
      <c r="J294" s="39">
        <v>2.31</v>
      </c>
      <c r="K294" s="37" t="s">
        <v>42</v>
      </c>
      <c r="L294" s="39">
        <v>4587.4799999999996</v>
      </c>
      <c r="M294" s="39"/>
      <c r="N294" s="40"/>
      <c r="O294" s="39">
        <v>4587.4799999999996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4"/>
        <v>5491.8324313988496</v>
      </c>
      <c r="W294" s="159">
        <v>1.2</v>
      </c>
      <c r="X294" s="158">
        <f t="shared" si="15"/>
        <v>6590.1989176786192</v>
      </c>
      <c r="Y294" s="181">
        <f t="shared" si="16"/>
        <v>28.406029817580254</v>
      </c>
      <c r="BP294" s="33"/>
      <c r="BQ294" s="41" t="s">
        <v>2027</v>
      </c>
    </row>
    <row r="295" spans="1:69" s="3" customFormat="1" ht="67.5" x14ac:dyDescent="0.25">
      <c r="A295" s="35" t="s">
        <v>522</v>
      </c>
      <c r="B295" s="36" t="s">
        <v>1546</v>
      </c>
      <c r="C295" s="316" t="s">
        <v>1973</v>
      </c>
      <c r="D295" s="316"/>
      <c r="E295" s="316"/>
      <c r="F295" s="205" t="s">
        <v>437</v>
      </c>
      <c r="G295" s="55">
        <v>232</v>
      </c>
      <c r="H295" s="39">
        <v>6.23</v>
      </c>
      <c r="I295" s="39"/>
      <c r="J295" s="39">
        <v>6.23</v>
      </c>
      <c r="K295" s="37" t="s">
        <v>42</v>
      </c>
      <c r="L295" s="39">
        <v>12372.28</v>
      </c>
      <c r="M295" s="39"/>
      <c r="N295" s="40"/>
      <c r="O295" s="39">
        <v>12372.28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4"/>
        <v>14811.288235446773</v>
      </c>
      <c r="W295" s="159">
        <v>1.2</v>
      </c>
      <c r="X295" s="158">
        <f t="shared" si="15"/>
        <v>17773.545882536127</v>
      </c>
      <c r="Y295" s="181">
        <f t="shared" si="16"/>
        <v>76.610111562655717</v>
      </c>
      <c r="BP295" s="33"/>
      <c r="BQ295" s="41" t="s">
        <v>1973</v>
      </c>
    </row>
    <row r="296" spans="1:69" s="3" customFormat="1" ht="67.5" x14ac:dyDescent="0.25">
      <c r="A296" s="35" t="s">
        <v>1551</v>
      </c>
      <c r="B296" s="36" t="s">
        <v>2530</v>
      </c>
      <c r="C296" s="316" t="s">
        <v>2531</v>
      </c>
      <c r="D296" s="316"/>
      <c r="E296" s="316"/>
      <c r="F296" s="205" t="s">
        <v>437</v>
      </c>
      <c r="G296" s="55">
        <v>58</v>
      </c>
      <c r="H296" s="39">
        <v>6.56</v>
      </c>
      <c r="I296" s="39"/>
      <c r="J296" s="39">
        <v>6.56</v>
      </c>
      <c r="K296" s="37" t="s">
        <v>42</v>
      </c>
      <c r="L296" s="39">
        <v>3256.91</v>
      </c>
      <c r="M296" s="39"/>
      <c r="N296" s="40"/>
      <c r="O296" s="39">
        <v>3256.91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4"/>
        <v>3898.9606416043716</v>
      </c>
      <c r="W296" s="159">
        <v>1.2</v>
      </c>
      <c r="X296" s="158">
        <f t="shared" si="15"/>
        <v>4678.752769925246</v>
      </c>
      <c r="Y296" s="181">
        <f t="shared" si="16"/>
        <v>80.668151205607685</v>
      </c>
      <c r="BP296" s="33"/>
      <c r="BQ296" s="41" t="s">
        <v>2531</v>
      </c>
    </row>
    <row r="297" spans="1:69" s="3" customFormat="1" ht="67.5" x14ac:dyDescent="0.25">
      <c r="A297" s="35" t="s">
        <v>529</v>
      </c>
      <c r="B297" s="36" t="s">
        <v>1542</v>
      </c>
      <c r="C297" s="316" t="s">
        <v>1652</v>
      </c>
      <c r="D297" s="316"/>
      <c r="E297" s="316"/>
      <c r="F297" s="205" t="s">
        <v>437</v>
      </c>
      <c r="G297" s="55">
        <v>100</v>
      </c>
      <c r="H297" s="39">
        <v>318.12</v>
      </c>
      <c r="I297" s="39"/>
      <c r="J297" s="39">
        <v>318.12</v>
      </c>
      <c r="K297" s="37" t="s">
        <v>42</v>
      </c>
      <c r="L297" s="39">
        <v>272310.71999999997</v>
      </c>
      <c r="M297" s="39"/>
      <c r="N297" s="40"/>
      <c r="O297" s="39">
        <v>272310.71999999997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4"/>
        <v>325992.66776390764</v>
      </c>
      <c r="W297" s="159">
        <v>1.2</v>
      </c>
      <c r="X297" s="158">
        <f t="shared" si="15"/>
        <v>391191.20131668914</v>
      </c>
      <c r="Y297" s="181">
        <f t="shared" si="16"/>
        <v>3911.9120131668915</v>
      </c>
      <c r="BP297" s="33"/>
      <c r="BQ297" s="41" t="s">
        <v>1652</v>
      </c>
    </row>
    <row r="298" spans="1:69" s="3" customFormat="1" ht="67.5" x14ac:dyDescent="0.25">
      <c r="A298" s="35" t="s">
        <v>531</v>
      </c>
      <c r="B298" s="36" t="s">
        <v>1544</v>
      </c>
      <c r="C298" s="316" t="s">
        <v>1588</v>
      </c>
      <c r="D298" s="316"/>
      <c r="E298" s="316"/>
      <c r="F298" s="205" t="s">
        <v>437</v>
      </c>
      <c r="G298" s="55">
        <v>100</v>
      </c>
      <c r="H298" s="39">
        <v>85.17</v>
      </c>
      <c r="I298" s="39"/>
      <c r="J298" s="39">
        <v>85.17</v>
      </c>
      <c r="K298" s="37" t="s">
        <v>42</v>
      </c>
      <c r="L298" s="39">
        <v>72905.52</v>
      </c>
      <c r="M298" s="39"/>
      <c r="N298" s="40"/>
      <c r="O298" s="39">
        <v>72905.52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4"/>
        <v>87277.742718005829</v>
      </c>
      <c r="W298" s="159">
        <v>1.2</v>
      </c>
      <c r="X298" s="158">
        <f t="shared" si="15"/>
        <v>104733.291261607</v>
      </c>
      <c r="Y298" s="181">
        <f t="shared" si="16"/>
        <v>1047.33291261607</v>
      </c>
      <c r="BP298" s="33"/>
      <c r="BQ298" s="41" t="s">
        <v>1588</v>
      </c>
    </row>
    <row r="299" spans="1:69" s="3" customFormat="1" ht="67.5" x14ac:dyDescent="0.25">
      <c r="A299" s="35" t="s">
        <v>533</v>
      </c>
      <c r="B299" s="36" t="s">
        <v>2530</v>
      </c>
      <c r="C299" s="316" t="s">
        <v>1508</v>
      </c>
      <c r="D299" s="316"/>
      <c r="E299" s="316"/>
      <c r="F299" s="205" t="s">
        <v>437</v>
      </c>
      <c r="G299" s="55">
        <v>120</v>
      </c>
      <c r="H299" s="39">
        <v>128.13</v>
      </c>
      <c r="I299" s="39"/>
      <c r="J299" s="39">
        <v>128.13</v>
      </c>
      <c r="K299" s="37" t="s">
        <v>42</v>
      </c>
      <c r="L299" s="39">
        <v>131615.14000000001</v>
      </c>
      <c r="M299" s="39"/>
      <c r="N299" s="40"/>
      <c r="O299" s="39">
        <v>131615.14000000001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4"/>
        <v>157561.07804613863</v>
      </c>
      <c r="W299" s="159">
        <v>1.2</v>
      </c>
      <c r="X299" s="158">
        <f t="shared" si="15"/>
        <v>189073.29365536635</v>
      </c>
      <c r="Y299" s="181">
        <f t="shared" si="16"/>
        <v>1575.6107804613862</v>
      </c>
      <c r="BP299" s="33"/>
      <c r="BQ299" s="41" t="s">
        <v>1508</v>
      </c>
    </row>
    <row r="300" spans="1:69" s="3" customFormat="1" ht="67.5" x14ac:dyDescent="0.25">
      <c r="A300" s="35" t="s">
        <v>541</v>
      </c>
      <c r="B300" s="36" t="s">
        <v>1535</v>
      </c>
      <c r="C300" s="316" t="s">
        <v>1536</v>
      </c>
      <c r="D300" s="316"/>
      <c r="E300" s="316"/>
      <c r="F300" s="205" t="s">
        <v>437</v>
      </c>
      <c r="G300" s="55">
        <v>20</v>
      </c>
      <c r="H300" s="39">
        <v>72.86</v>
      </c>
      <c r="I300" s="39"/>
      <c r="J300" s="39">
        <v>72.86</v>
      </c>
      <c r="K300" s="37" t="s">
        <v>42</v>
      </c>
      <c r="L300" s="39">
        <v>12473.63</v>
      </c>
      <c r="M300" s="39"/>
      <c r="N300" s="40"/>
      <c r="O300" s="39">
        <v>12473.63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4"/>
        <v>14932.617858011288</v>
      </c>
      <c r="W300" s="159">
        <v>1.2</v>
      </c>
      <c r="X300" s="158">
        <f t="shared" si="15"/>
        <v>17919.141429613544</v>
      </c>
      <c r="Y300" s="181">
        <f t="shared" si="16"/>
        <v>895.9570714806772</v>
      </c>
      <c r="BP300" s="33"/>
      <c r="BQ300" s="41" t="s">
        <v>1536</v>
      </c>
    </row>
    <row r="301" spans="1:69" s="3" customFormat="1" ht="67.5" x14ac:dyDescent="0.25">
      <c r="A301" s="35" t="s">
        <v>544</v>
      </c>
      <c r="B301" s="36" t="s">
        <v>1542</v>
      </c>
      <c r="C301" s="316" t="s">
        <v>1649</v>
      </c>
      <c r="D301" s="316"/>
      <c r="E301" s="316"/>
      <c r="F301" s="205" t="s">
        <v>437</v>
      </c>
      <c r="G301" s="55">
        <v>984</v>
      </c>
      <c r="H301" s="39">
        <v>4.1500000000000004</v>
      </c>
      <c r="I301" s="39"/>
      <c r="J301" s="39">
        <v>4.1500000000000004</v>
      </c>
      <c r="K301" s="37" t="s">
        <v>42</v>
      </c>
      <c r="L301" s="39">
        <v>34955.620000000003</v>
      </c>
      <c r="M301" s="39"/>
      <c r="N301" s="40"/>
      <c r="O301" s="39">
        <v>34955.620000000003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4"/>
        <v>41846.592808176661</v>
      </c>
      <c r="W301" s="159">
        <v>1.2</v>
      </c>
      <c r="X301" s="158">
        <f t="shared" si="15"/>
        <v>50215.911369811991</v>
      </c>
      <c r="Y301" s="181">
        <f t="shared" si="16"/>
        <v>51.032430253873976</v>
      </c>
      <c r="BP301" s="33"/>
      <c r="BQ301" s="41" t="s">
        <v>1649</v>
      </c>
    </row>
    <row r="302" spans="1:69" s="3" customFormat="1" ht="67.5" x14ac:dyDescent="0.25">
      <c r="A302" s="35" t="s">
        <v>546</v>
      </c>
      <c r="B302" s="36" t="s">
        <v>1544</v>
      </c>
      <c r="C302" s="316" t="s">
        <v>2026</v>
      </c>
      <c r="D302" s="316"/>
      <c r="E302" s="316"/>
      <c r="F302" s="205" t="s">
        <v>437</v>
      </c>
      <c r="G302" s="55">
        <v>984</v>
      </c>
      <c r="H302" s="39">
        <v>1.17</v>
      </c>
      <c r="I302" s="39"/>
      <c r="J302" s="39">
        <v>1.17</v>
      </c>
      <c r="K302" s="37" t="s">
        <v>42</v>
      </c>
      <c r="L302" s="39">
        <v>9854.9599999999991</v>
      </c>
      <c r="M302" s="39"/>
      <c r="N302" s="40"/>
      <c r="O302" s="39">
        <v>9854.9599999999991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4"/>
        <v>11797.716597813702</v>
      </c>
      <c r="W302" s="159">
        <v>1.2</v>
      </c>
      <c r="X302" s="158">
        <f t="shared" si="15"/>
        <v>14157.259917376441</v>
      </c>
      <c r="Y302" s="181">
        <f t="shared" si="16"/>
        <v>14.387459265626465</v>
      </c>
      <c r="BP302" s="33"/>
      <c r="BQ302" s="41" t="s">
        <v>2026</v>
      </c>
    </row>
    <row r="303" spans="1:69" s="3" customFormat="1" ht="67.5" x14ac:dyDescent="0.25">
      <c r="A303" s="35" t="s">
        <v>554</v>
      </c>
      <c r="B303" s="36" t="s">
        <v>1546</v>
      </c>
      <c r="C303" s="316" t="s">
        <v>2532</v>
      </c>
      <c r="D303" s="316"/>
      <c r="E303" s="316"/>
      <c r="F303" s="205" t="s">
        <v>437</v>
      </c>
      <c r="G303" s="55">
        <v>984</v>
      </c>
      <c r="H303" s="39">
        <v>0.34</v>
      </c>
      <c r="I303" s="39"/>
      <c r="J303" s="39">
        <v>0.34</v>
      </c>
      <c r="K303" s="37" t="s">
        <v>42</v>
      </c>
      <c r="L303" s="39">
        <v>2863.83</v>
      </c>
      <c r="M303" s="39"/>
      <c r="N303" s="40"/>
      <c r="O303" s="39">
        <v>2863.83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4"/>
        <v>3428.3908533689446</v>
      </c>
      <c r="W303" s="159">
        <v>1.2</v>
      </c>
      <c r="X303" s="158">
        <f t="shared" si="15"/>
        <v>4114.069024042733</v>
      </c>
      <c r="Y303" s="181">
        <f t="shared" si="16"/>
        <v>4.180964455327981</v>
      </c>
      <c r="BP303" s="33"/>
      <c r="BQ303" s="41" t="s">
        <v>2532</v>
      </c>
    </row>
    <row r="304" spans="1:69" s="3" customFormat="1" ht="67.5" x14ac:dyDescent="0.25">
      <c r="A304" s="35" t="s">
        <v>556</v>
      </c>
      <c r="B304" s="36" t="s">
        <v>1542</v>
      </c>
      <c r="C304" s="316" t="s">
        <v>2533</v>
      </c>
      <c r="D304" s="316"/>
      <c r="E304" s="316"/>
      <c r="F304" s="205" t="s">
        <v>437</v>
      </c>
      <c r="G304" s="55">
        <v>356</v>
      </c>
      <c r="H304" s="39">
        <v>4.03</v>
      </c>
      <c r="I304" s="39"/>
      <c r="J304" s="39">
        <v>4.03</v>
      </c>
      <c r="K304" s="37" t="s">
        <v>42</v>
      </c>
      <c r="L304" s="39">
        <v>12280.86</v>
      </c>
      <c r="M304" s="39"/>
      <c r="N304" s="40"/>
      <c r="O304" s="39">
        <v>12280.86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4"/>
        <v>14701.846162483296</v>
      </c>
      <c r="W304" s="159">
        <v>1.2</v>
      </c>
      <c r="X304" s="158">
        <f t="shared" si="15"/>
        <v>17642.215394979954</v>
      </c>
      <c r="Y304" s="181">
        <f t="shared" si="16"/>
        <v>49.556784817359421</v>
      </c>
      <c r="BP304" s="33"/>
      <c r="BQ304" s="41" t="s">
        <v>2533</v>
      </c>
    </row>
    <row r="305" spans="1:69" s="3" customFormat="1" ht="67.5" x14ac:dyDescent="0.25">
      <c r="A305" s="35" t="s">
        <v>558</v>
      </c>
      <c r="B305" s="36" t="s">
        <v>1544</v>
      </c>
      <c r="C305" s="316" t="s">
        <v>1556</v>
      </c>
      <c r="D305" s="316"/>
      <c r="E305" s="316"/>
      <c r="F305" s="205" t="s">
        <v>437</v>
      </c>
      <c r="G305" s="55">
        <v>356</v>
      </c>
      <c r="H305" s="39">
        <v>2.73</v>
      </c>
      <c r="I305" s="39"/>
      <c r="J305" s="39">
        <v>2.73</v>
      </c>
      <c r="K305" s="37" t="s">
        <v>42</v>
      </c>
      <c r="L305" s="39">
        <v>8319.2900000000009</v>
      </c>
      <c r="M305" s="39"/>
      <c r="N305" s="40"/>
      <c r="O305" s="39">
        <v>8319.2900000000009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4"/>
        <v>9959.3124391195452</v>
      </c>
      <c r="W305" s="159">
        <v>1.2</v>
      </c>
      <c r="X305" s="158">
        <f t="shared" si="15"/>
        <v>11951.174926943453</v>
      </c>
      <c r="Y305" s="181">
        <f t="shared" si="16"/>
        <v>33.570716086919809</v>
      </c>
      <c r="BP305" s="33"/>
      <c r="BQ305" s="41" t="s">
        <v>1556</v>
      </c>
    </row>
    <row r="306" spans="1:69" s="3" customFormat="1" ht="67.5" x14ac:dyDescent="0.25">
      <c r="A306" s="35" t="s">
        <v>567</v>
      </c>
      <c r="B306" s="36" t="s">
        <v>1533</v>
      </c>
      <c r="C306" s="316" t="s">
        <v>2534</v>
      </c>
      <c r="D306" s="316"/>
      <c r="E306" s="316"/>
      <c r="F306" s="205" t="s">
        <v>437</v>
      </c>
      <c r="G306" s="55">
        <v>20</v>
      </c>
      <c r="H306" s="39">
        <v>977.82</v>
      </c>
      <c r="I306" s="39"/>
      <c r="J306" s="39">
        <v>977.82</v>
      </c>
      <c r="K306" s="37" t="s">
        <v>42</v>
      </c>
      <c r="L306" s="39">
        <v>167402.78</v>
      </c>
      <c r="M306" s="39"/>
      <c r="N306" s="40"/>
      <c r="O306" s="39">
        <v>167402.78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4"/>
        <v>200403.71103750353</v>
      </c>
      <c r="W306" s="159">
        <v>1.2</v>
      </c>
      <c r="X306" s="158">
        <f t="shared" si="15"/>
        <v>240484.45324500423</v>
      </c>
      <c r="Y306" s="181">
        <f t="shared" si="16"/>
        <v>12024.222662250211</v>
      </c>
      <c r="BP306" s="33"/>
      <c r="BQ306" s="41" t="s">
        <v>2534</v>
      </c>
    </row>
    <row r="307" spans="1:69" s="3" customFormat="1" ht="67.5" x14ac:dyDescent="0.25">
      <c r="A307" s="35" t="s">
        <v>569</v>
      </c>
      <c r="B307" s="36" t="s">
        <v>1523</v>
      </c>
      <c r="C307" s="316" t="s">
        <v>1524</v>
      </c>
      <c r="D307" s="316"/>
      <c r="E307" s="316"/>
      <c r="F307" s="205" t="s">
        <v>238</v>
      </c>
      <c r="G307" s="56">
        <v>1.65</v>
      </c>
      <c r="H307" s="39" t="s">
        <v>1525</v>
      </c>
      <c r="I307" s="39" t="s">
        <v>1526</v>
      </c>
      <c r="J307" s="39">
        <v>603.04999999999995</v>
      </c>
      <c r="K307" s="37" t="s">
        <v>42</v>
      </c>
      <c r="L307" s="39">
        <v>33463.440000000002</v>
      </c>
      <c r="M307" s="39">
        <v>21159.87</v>
      </c>
      <c r="N307" s="40" t="s">
        <v>2535</v>
      </c>
      <c r="O307" s="39">
        <v>8517.48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4"/>
        <v>10196.572605829575</v>
      </c>
      <c r="W307" s="159">
        <v>1.2</v>
      </c>
      <c r="X307" s="158">
        <f t="shared" si="15"/>
        <v>12235.887126995489</v>
      </c>
      <c r="Y307" s="181">
        <f t="shared" si="16"/>
        <v>7415.6891678760539</v>
      </c>
      <c r="Z307" s="65"/>
      <c r="BP307" s="33"/>
      <c r="BQ307" s="41" t="s">
        <v>1524</v>
      </c>
    </row>
    <row r="308" spans="1:69" s="3" customFormat="1" ht="18.75" x14ac:dyDescent="0.25">
      <c r="A308" s="42"/>
      <c r="B308" s="43"/>
      <c r="C308" s="44" t="s">
        <v>2536</v>
      </c>
      <c r="D308" s="45"/>
      <c r="E308" s="45"/>
      <c r="F308" s="206"/>
      <c r="G308" s="45"/>
      <c r="H308" s="45"/>
      <c r="I308" s="45"/>
      <c r="J308" s="45"/>
      <c r="K308" s="45"/>
      <c r="L308" s="45"/>
      <c r="M308" s="45"/>
      <c r="N308" s="45"/>
      <c r="O308" s="46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</row>
    <row r="309" spans="1:69" s="3" customFormat="1" ht="18.75" x14ac:dyDescent="0.25">
      <c r="A309" s="47"/>
      <c r="B309" s="48"/>
      <c r="C309" s="48"/>
      <c r="D309" s="48"/>
      <c r="E309" s="49" t="s">
        <v>2537</v>
      </c>
      <c r="F309" s="207"/>
      <c r="G309" s="50"/>
      <c r="H309" s="51"/>
      <c r="I309" s="17"/>
      <c r="J309" s="17"/>
      <c r="K309" s="17"/>
      <c r="L309" s="52">
        <v>20708.37</v>
      </c>
      <c r="M309" s="53"/>
      <c r="N309" s="53"/>
      <c r="O309" s="54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</row>
    <row r="310" spans="1:69" s="3" customFormat="1" ht="18.75" x14ac:dyDescent="0.25">
      <c r="A310" s="47"/>
      <c r="B310" s="48"/>
      <c r="C310" s="48"/>
      <c r="D310" s="48"/>
      <c r="E310" s="49" t="s">
        <v>2538</v>
      </c>
      <c r="F310" s="207"/>
      <c r="G310" s="50"/>
      <c r="H310" s="51"/>
      <c r="I310" s="17"/>
      <c r="J310" s="17"/>
      <c r="K310" s="17"/>
      <c r="L310" s="52">
        <v>10887.9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18.75" x14ac:dyDescent="0.25">
      <c r="A311" s="47"/>
      <c r="B311" s="48"/>
      <c r="C311" s="48"/>
      <c r="D311" s="48"/>
      <c r="E311" s="49" t="s">
        <v>47</v>
      </c>
      <c r="F311" s="207"/>
      <c r="G311" s="50"/>
      <c r="H311" s="51"/>
      <c r="I311" s="17"/>
      <c r="J311" s="17"/>
      <c r="K311" s="17"/>
      <c r="L311" s="52">
        <v>65059.71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67.5" x14ac:dyDescent="0.25">
      <c r="A312" s="35" t="s">
        <v>1574</v>
      </c>
      <c r="B312" s="36" t="s">
        <v>1531</v>
      </c>
      <c r="C312" s="316" t="s">
        <v>2539</v>
      </c>
      <c r="D312" s="316"/>
      <c r="E312" s="316"/>
      <c r="F312" s="205" t="s">
        <v>265</v>
      </c>
      <c r="G312" s="56">
        <v>169.95</v>
      </c>
      <c r="H312" s="39">
        <v>121.85</v>
      </c>
      <c r="I312" s="39"/>
      <c r="J312" s="39">
        <v>121.85</v>
      </c>
      <c r="K312" s="37" t="s">
        <v>42</v>
      </c>
      <c r="L312" s="39">
        <v>177263.97</v>
      </c>
      <c r="M312" s="39"/>
      <c r="N312" s="40"/>
      <c r="O312" s="39">
        <v>177263.97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4"/>
        <v>212208.88578577182</v>
      </c>
      <c r="W312" s="159">
        <v>1.2</v>
      </c>
      <c r="X312" s="158">
        <f t="shared" si="15"/>
        <v>254650.66294292617</v>
      </c>
      <c r="Y312" s="181">
        <f t="shared" si="16"/>
        <v>1498.3857778342228</v>
      </c>
      <c r="Z312" s="65"/>
      <c r="BP312" s="33"/>
      <c r="BQ312" s="41" t="s">
        <v>2539</v>
      </c>
    </row>
    <row r="313" spans="1:69" s="3" customFormat="1" ht="18.75" x14ac:dyDescent="0.25">
      <c r="A313" s="42"/>
      <c r="B313" s="43"/>
      <c r="C313" s="44" t="s">
        <v>2540</v>
      </c>
      <c r="D313" s="45"/>
      <c r="E313" s="45"/>
      <c r="F313" s="206"/>
      <c r="G313" s="45"/>
      <c r="H313" s="45"/>
      <c r="I313" s="45"/>
      <c r="J313" s="45"/>
      <c r="K313" s="45"/>
      <c r="L313" s="45"/>
      <c r="M313" s="45"/>
      <c r="N313" s="45"/>
      <c r="O313" s="46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</row>
    <row r="314" spans="1:69" s="3" customFormat="1" ht="67.5" x14ac:dyDescent="0.25">
      <c r="A314" s="35" t="s">
        <v>577</v>
      </c>
      <c r="B314" s="36" t="s">
        <v>1539</v>
      </c>
      <c r="C314" s="316" t="s">
        <v>1540</v>
      </c>
      <c r="D314" s="316"/>
      <c r="E314" s="316"/>
      <c r="F314" s="205" t="s">
        <v>437</v>
      </c>
      <c r="G314" s="55">
        <v>1000</v>
      </c>
      <c r="H314" s="39">
        <v>6.03</v>
      </c>
      <c r="I314" s="39"/>
      <c r="J314" s="39">
        <v>6.03</v>
      </c>
      <c r="K314" s="37" t="s">
        <v>42</v>
      </c>
      <c r="L314" s="39">
        <v>51616.800000000003</v>
      </c>
      <c r="M314" s="39"/>
      <c r="N314" s="40"/>
      <c r="O314" s="39">
        <v>51616.800000000003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4"/>
        <v>61792.272935255984</v>
      </c>
      <c r="W314" s="159">
        <v>1.2</v>
      </c>
      <c r="X314" s="158">
        <f t="shared" si="15"/>
        <v>74150.727522307177</v>
      </c>
      <c r="Y314" s="181">
        <f t="shared" si="16"/>
        <v>74.150727522307179</v>
      </c>
      <c r="Z314" s="65"/>
      <c r="BP314" s="33"/>
      <c r="BQ314" s="41" t="s">
        <v>1540</v>
      </c>
    </row>
    <row r="315" spans="1:69" s="3" customFormat="1" ht="18.75" x14ac:dyDescent="0.25">
      <c r="A315" s="42"/>
      <c r="B315" s="43"/>
      <c r="C315" s="44" t="s">
        <v>2541</v>
      </c>
      <c r="D315" s="45"/>
      <c r="E315" s="45"/>
      <c r="F315" s="206"/>
      <c r="G315" s="45"/>
      <c r="H315" s="45"/>
      <c r="I315" s="45"/>
      <c r="J315" s="45"/>
      <c r="K315" s="45"/>
      <c r="L315" s="45"/>
      <c r="M315" s="45"/>
      <c r="N315" s="45"/>
      <c r="O315" s="46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41"/>
    </row>
    <row r="316" spans="1:69" s="3" customFormat="1" ht="67.5" x14ac:dyDescent="0.25">
      <c r="A316" s="35" t="s">
        <v>1578</v>
      </c>
      <c r="B316" s="36" t="s">
        <v>1537</v>
      </c>
      <c r="C316" s="316" t="s">
        <v>2542</v>
      </c>
      <c r="D316" s="316"/>
      <c r="E316" s="316"/>
      <c r="F316" s="205" t="s">
        <v>437</v>
      </c>
      <c r="G316" s="55">
        <v>330</v>
      </c>
      <c r="H316" s="39">
        <v>2.96</v>
      </c>
      <c r="I316" s="39"/>
      <c r="J316" s="39">
        <v>2.96</v>
      </c>
      <c r="K316" s="37" t="s">
        <v>42</v>
      </c>
      <c r="L316" s="39">
        <v>8361.41</v>
      </c>
      <c r="M316" s="39"/>
      <c r="N316" s="40"/>
      <c r="O316" s="39">
        <v>8361.41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4"/>
        <v>10009.735761294362</v>
      </c>
      <c r="W316" s="159">
        <v>1.2</v>
      </c>
      <c r="X316" s="158">
        <f t="shared" si="15"/>
        <v>12011.682913553233</v>
      </c>
      <c r="Y316" s="181">
        <f t="shared" si="16"/>
        <v>36.399039131979492</v>
      </c>
      <c r="Z316" s="133"/>
      <c r="BP316" s="33"/>
      <c r="BQ316" s="41" t="s">
        <v>2542</v>
      </c>
    </row>
    <row r="317" spans="1:69" s="3" customFormat="1" ht="67.5" x14ac:dyDescent="0.25">
      <c r="A317" s="35" t="s">
        <v>588</v>
      </c>
      <c r="B317" s="36" t="s">
        <v>2530</v>
      </c>
      <c r="C317" s="316" t="s">
        <v>1974</v>
      </c>
      <c r="D317" s="316"/>
      <c r="E317" s="316"/>
      <c r="F317" s="205" t="s">
        <v>437</v>
      </c>
      <c r="G317" s="55">
        <v>660</v>
      </c>
      <c r="H317" s="39">
        <v>1.67</v>
      </c>
      <c r="I317" s="39"/>
      <c r="J317" s="39">
        <v>1.67</v>
      </c>
      <c r="K317" s="37" t="s">
        <v>42</v>
      </c>
      <c r="L317" s="39">
        <v>9434.83</v>
      </c>
      <c r="M317" s="39"/>
      <c r="N317" s="40"/>
      <c r="O317" s="39">
        <v>9434.83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4"/>
        <v>11294.7643104133</v>
      </c>
      <c r="W317" s="159">
        <v>1.2</v>
      </c>
      <c r="X317" s="158">
        <f t="shared" si="15"/>
        <v>13553.717172495961</v>
      </c>
      <c r="Y317" s="181">
        <f t="shared" si="16"/>
        <v>20.535935109842363</v>
      </c>
      <c r="Z317" s="136"/>
      <c r="BP317" s="33"/>
      <c r="BQ317" s="41" t="s">
        <v>1974</v>
      </c>
    </row>
    <row r="318" spans="1:69" s="3" customFormat="1" ht="67.5" x14ac:dyDescent="0.25">
      <c r="A318" s="35" t="s">
        <v>1581</v>
      </c>
      <c r="B318" s="36" t="s">
        <v>1511</v>
      </c>
      <c r="C318" s="316" t="s">
        <v>1512</v>
      </c>
      <c r="D318" s="316"/>
      <c r="E318" s="316"/>
      <c r="F318" s="205" t="s">
        <v>437</v>
      </c>
      <c r="G318" s="55">
        <v>10</v>
      </c>
      <c r="H318" s="39">
        <v>55.53</v>
      </c>
      <c r="I318" s="39"/>
      <c r="J318" s="39">
        <v>55.53</v>
      </c>
      <c r="K318" s="37" t="s">
        <v>42</v>
      </c>
      <c r="L318" s="39">
        <v>4753.37</v>
      </c>
      <c r="M318" s="39"/>
      <c r="N318" s="40"/>
      <c r="O318" s="39">
        <v>4753.37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4"/>
        <v>5690.4251406956209</v>
      </c>
      <c r="W318" s="159">
        <v>1.2</v>
      </c>
      <c r="X318" s="158">
        <f t="shared" si="15"/>
        <v>6828.5101688347449</v>
      </c>
      <c r="Y318" s="181">
        <f t="shared" si="16"/>
        <v>682.85101688347447</v>
      </c>
      <c r="Z318" s="116"/>
      <c r="BP318" s="33"/>
      <c r="BQ318" s="41" t="s">
        <v>1512</v>
      </c>
    </row>
    <row r="319" spans="1:69" s="3" customFormat="1" ht="67.5" x14ac:dyDescent="0.25">
      <c r="A319" s="35" t="s">
        <v>600</v>
      </c>
      <c r="B319" s="36" t="s">
        <v>870</v>
      </c>
      <c r="C319" s="316" t="s">
        <v>871</v>
      </c>
      <c r="D319" s="316"/>
      <c r="E319" s="316"/>
      <c r="F319" s="205" t="s">
        <v>238</v>
      </c>
      <c r="G319" s="56">
        <v>0.09</v>
      </c>
      <c r="H319" s="39" t="s">
        <v>872</v>
      </c>
      <c r="I319" s="39" t="s">
        <v>873</v>
      </c>
      <c r="J319" s="39">
        <v>348.62</v>
      </c>
      <c r="K319" s="37" t="s">
        <v>42</v>
      </c>
      <c r="L319" s="39">
        <v>1543.6</v>
      </c>
      <c r="M319" s="39">
        <v>1100.96</v>
      </c>
      <c r="N319" s="40" t="s">
        <v>2543</v>
      </c>
      <c r="O319" s="39">
        <v>268.58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4"/>
        <v>321.52649263323275</v>
      </c>
      <c r="W319" s="159">
        <v>1.2</v>
      </c>
      <c r="X319" s="158">
        <f t="shared" si="15"/>
        <v>385.83179115987929</v>
      </c>
      <c r="Y319" s="181">
        <f t="shared" si="16"/>
        <v>4287.0199017764371</v>
      </c>
      <c r="Z319" s="133"/>
      <c r="BP319" s="33"/>
      <c r="BQ319" s="41" t="s">
        <v>871</v>
      </c>
    </row>
    <row r="320" spans="1:69" s="3" customFormat="1" ht="18.75" x14ac:dyDescent="0.25">
      <c r="A320" s="42"/>
      <c r="B320" s="43"/>
      <c r="C320" s="44" t="s">
        <v>704</v>
      </c>
      <c r="D320" s="45"/>
      <c r="E320" s="45"/>
      <c r="F320" s="206"/>
      <c r="G320" s="45"/>
      <c r="H320" s="45"/>
      <c r="I320" s="45"/>
      <c r="J320" s="45"/>
      <c r="K320" s="45"/>
      <c r="L320" s="45"/>
      <c r="M320" s="45"/>
      <c r="N320" s="45"/>
      <c r="O320" s="46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2544</v>
      </c>
      <c r="F321" s="207"/>
      <c r="G321" s="50"/>
      <c r="H321" s="51"/>
      <c r="I321" s="17"/>
      <c r="J321" s="17"/>
      <c r="K321" s="17"/>
      <c r="L321" s="52">
        <v>1089.01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18.75" x14ac:dyDescent="0.25">
      <c r="A322" s="47"/>
      <c r="B322" s="48"/>
      <c r="C322" s="48"/>
      <c r="D322" s="48"/>
      <c r="E322" s="49" t="s">
        <v>2545</v>
      </c>
      <c r="F322" s="207"/>
      <c r="G322" s="50"/>
      <c r="H322" s="51"/>
      <c r="I322" s="17"/>
      <c r="J322" s="17"/>
      <c r="K322" s="17"/>
      <c r="L322" s="52">
        <v>572.57000000000005</v>
      </c>
      <c r="M322" s="53"/>
      <c r="N322" s="53"/>
      <c r="O322" s="54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41"/>
    </row>
    <row r="323" spans="1:69" s="3" customFormat="1" ht="18.75" x14ac:dyDescent="0.25">
      <c r="A323" s="47"/>
      <c r="B323" s="48"/>
      <c r="C323" s="48"/>
      <c r="D323" s="48"/>
      <c r="E323" s="49" t="s">
        <v>47</v>
      </c>
      <c r="F323" s="207"/>
      <c r="G323" s="50"/>
      <c r="H323" s="51"/>
      <c r="I323" s="17"/>
      <c r="J323" s="17"/>
      <c r="K323" s="17"/>
      <c r="L323" s="52">
        <v>3205.18</v>
      </c>
      <c r="M323" s="53"/>
      <c r="N323" s="53"/>
      <c r="O323" s="54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P323" s="33"/>
      <c r="BQ323" s="41"/>
    </row>
    <row r="324" spans="1:69" s="3" customFormat="1" ht="67.5" x14ac:dyDescent="0.25">
      <c r="A324" s="35" t="s">
        <v>1586</v>
      </c>
      <c r="B324" s="36" t="s">
        <v>1521</v>
      </c>
      <c r="C324" s="316" t="s">
        <v>2546</v>
      </c>
      <c r="D324" s="316"/>
      <c r="E324" s="316"/>
      <c r="F324" s="205" t="s">
        <v>265</v>
      </c>
      <c r="G324" s="56">
        <v>9.27</v>
      </c>
      <c r="H324" s="39">
        <v>149.41</v>
      </c>
      <c r="I324" s="39"/>
      <c r="J324" s="39">
        <v>149.41</v>
      </c>
      <c r="K324" s="37" t="s">
        <v>42</v>
      </c>
      <c r="L324" s="39">
        <v>11855.86</v>
      </c>
      <c r="M324" s="39"/>
      <c r="N324" s="40"/>
      <c r="O324" s="39">
        <v>11855.86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4"/>
        <v>14193.063828098295</v>
      </c>
      <c r="W324" s="159">
        <v>1.2</v>
      </c>
      <c r="X324" s="158">
        <f t="shared" si="15"/>
        <v>17031.676593717952</v>
      </c>
      <c r="Y324" s="181">
        <f t="shared" si="16"/>
        <v>1837.2898159350541</v>
      </c>
      <c r="Z324" s="1"/>
      <c r="BP324" s="33"/>
      <c r="BQ324" s="41" t="s">
        <v>2546</v>
      </c>
    </row>
    <row r="325" spans="1:69" s="3" customFormat="1" ht="18.75" x14ac:dyDescent="0.25">
      <c r="A325" s="42"/>
      <c r="B325" s="43"/>
      <c r="C325" s="44" t="s">
        <v>2547</v>
      </c>
      <c r="D325" s="45"/>
      <c r="E325" s="45"/>
      <c r="F325" s="206"/>
      <c r="G325" s="45"/>
      <c r="H325" s="45"/>
      <c r="I325" s="45"/>
      <c r="J325" s="45"/>
      <c r="K325" s="45"/>
      <c r="L325" s="45"/>
      <c r="M325" s="45"/>
      <c r="N325" s="45"/>
      <c r="O325" s="46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P325" s="33"/>
      <c r="BQ325" s="41"/>
    </row>
    <row r="326" spans="1:69" s="3" customFormat="1" ht="18.75" x14ac:dyDescent="0.25">
      <c r="A326" s="313" t="s">
        <v>2548</v>
      </c>
      <c r="B326" s="314"/>
      <c r="C326" s="314"/>
      <c r="D326" s="314"/>
      <c r="E326" s="314"/>
      <c r="F326" s="314"/>
      <c r="G326" s="314"/>
      <c r="H326" s="314"/>
      <c r="I326" s="314"/>
      <c r="J326" s="314"/>
      <c r="K326" s="314"/>
      <c r="L326" s="314"/>
      <c r="M326" s="314"/>
      <c r="N326" s="314"/>
      <c r="O326" s="315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P326" s="33" t="s">
        <v>2548</v>
      </c>
      <c r="BQ326" s="41"/>
    </row>
    <row r="327" spans="1:69" s="3" customFormat="1" ht="67.5" x14ac:dyDescent="0.25">
      <c r="A327" s="35" t="s">
        <v>611</v>
      </c>
      <c r="B327" s="36" t="s">
        <v>1483</v>
      </c>
      <c r="C327" s="316" t="s">
        <v>1484</v>
      </c>
      <c r="D327" s="316"/>
      <c r="E327" s="316"/>
      <c r="F327" s="205" t="s">
        <v>374</v>
      </c>
      <c r="G327" s="57">
        <v>0.58221900000000004</v>
      </c>
      <c r="H327" s="39" t="s">
        <v>1485</v>
      </c>
      <c r="I327" s="39" t="s">
        <v>1486</v>
      </c>
      <c r="J327" s="39">
        <v>74.510000000000005</v>
      </c>
      <c r="K327" s="37" t="s">
        <v>42</v>
      </c>
      <c r="L327" s="39">
        <v>16601.46</v>
      </c>
      <c r="M327" s="39">
        <v>13126.62</v>
      </c>
      <c r="N327" s="40" t="s">
        <v>2549</v>
      </c>
      <c r="O327" s="39">
        <v>371.29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4"/>
        <v>444.4842186677825</v>
      </c>
      <c r="W327" s="159">
        <v>1.2</v>
      </c>
      <c r="X327" s="158">
        <f t="shared" si="15"/>
        <v>533.38106240133902</v>
      </c>
      <c r="Y327" s="181">
        <f t="shared" si="16"/>
        <v>916.11758187441319</v>
      </c>
      <c r="Z327" s="1"/>
      <c r="BP327" s="33"/>
      <c r="BQ327" s="41" t="s">
        <v>1484</v>
      </c>
    </row>
    <row r="328" spans="1:69" s="3" customFormat="1" ht="18.75" x14ac:dyDescent="0.25">
      <c r="A328" s="42"/>
      <c r="B328" s="43"/>
      <c r="C328" s="44" t="s">
        <v>2550</v>
      </c>
      <c r="D328" s="45"/>
      <c r="E328" s="45"/>
      <c r="F328" s="206"/>
      <c r="G328" s="45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69" s="3" customFormat="1" ht="18.75" x14ac:dyDescent="0.25">
      <c r="A329" s="47"/>
      <c r="B329" s="48"/>
      <c r="C329" s="48"/>
      <c r="D329" s="48"/>
      <c r="E329" s="49" t="s">
        <v>2551</v>
      </c>
      <c r="F329" s="207"/>
      <c r="G329" s="50"/>
      <c r="H329" s="51"/>
      <c r="I329" s="17"/>
      <c r="J329" s="17"/>
      <c r="K329" s="17"/>
      <c r="L329" s="52">
        <v>13181.46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69" s="3" customFormat="1" ht="18.75" x14ac:dyDescent="0.25">
      <c r="A330" s="47"/>
      <c r="B330" s="48"/>
      <c r="C330" s="48"/>
      <c r="D330" s="48"/>
      <c r="E330" s="49" t="s">
        <v>2552</v>
      </c>
      <c r="F330" s="207"/>
      <c r="G330" s="50"/>
      <c r="H330" s="51"/>
      <c r="I330" s="17"/>
      <c r="J330" s="17"/>
      <c r="K330" s="17"/>
      <c r="L330" s="52">
        <v>6930.46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18.75" x14ac:dyDescent="0.25">
      <c r="A331" s="47"/>
      <c r="B331" s="48"/>
      <c r="C331" s="48"/>
      <c r="D331" s="48"/>
      <c r="E331" s="49" t="s">
        <v>47</v>
      </c>
      <c r="F331" s="207"/>
      <c r="G331" s="50"/>
      <c r="H331" s="51"/>
      <c r="I331" s="17"/>
      <c r="J331" s="17"/>
      <c r="K331" s="17"/>
      <c r="L331" s="52">
        <v>36713.379999999997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69" s="3" customFormat="1" ht="67.5" x14ac:dyDescent="0.25">
      <c r="A332" s="35" t="s">
        <v>619</v>
      </c>
      <c r="B332" s="36" t="s">
        <v>1467</v>
      </c>
      <c r="C332" s="316" t="s">
        <v>2553</v>
      </c>
      <c r="D332" s="316"/>
      <c r="E332" s="316"/>
      <c r="F332" s="205" t="s">
        <v>437</v>
      </c>
      <c r="G332" s="55">
        <v>64</v>
      </c>
      <c r="H332" s="39">
        <v>2642.22</v>
      </c>
      <c r="I332" s="39"/>
      <c r="J332" s="39">
        <v>2642.22</v>
      </c>
      <c r="K332" s="37" t="s">
        <v>42</v>
      </c>
      <c r="L332" s="39">
        <v>1447513.8</v>
      </c>
      <c r="M332" s="39"/>
      <c r="N332" s="40"/>
      <c r="O332" s="39">
        <v>1447513.8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14"/>
        <v>1732869.2946317776</v>
      </c>
      <c r="W332" s="159">
        <v>1.2</v>
      </c>
      <c r="X332" s="158">
        <f t="shared" si="15"/>
        <v>2079443.1535581329</v>
      </c>
      <c r="Y332" s="181">
        <f t="shared" si="16"/>
        <v>32491.299274345827</v>
      </c>
      <c r="Z332" s="1"/>
      <c r="BP332" s="33"/>
      <c r="BQ332" s="41" t="s">
        <v>2553</v>
      </c>
    </row>
    <row r="333" spans="1:69" s="3" customFormat="1" ht="18.75" x14ac:dyDescent="0.25">
      <c r="A333" s="42"/>
      <c r="B333" s="43"/>
      <c r="C333" s="44" t="s">
        <v>2554</v>
      </c>
      <c r="D333" s="45"/>
      <c r="E333" s="45"/>
      <c r="F333" s="206"/>
      <c r="G333" s="45"/>
      <c r="H333" s="45"/>
      <c r="I333" s="45"/>
      <c r="J333" s="45"/>
      <c r="K333" s="45"/>
      <c r="L333" s="45"/>
      <c r="M333" s="45"/>
      <c r="N333" s="45"/>
      <c r="O333" s="46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P333" s="33"/>
      <c r="BQ333" s="41"/>
    </row>
    <row r="334" spans="1:69" s="3" customFormat="1" ht="67.5" x14ac:dyDescent="0.25">
      <c r="A334" s="35" t="s">
        <v>623</v>
      </c>
      <c r="B334" s="36" t="s">
        <v>1467</v>
      </c>
      <c r="C334" s="316" t="s">
        <v>2555</v>
      </c>
      <c r="D334" s="316"/>
      <c r="E334" s="316"/>
      <c r="F334" s="205" t="s">
        <v>437</v>
      </c>
      <c r="G334" s="55">
        <v>19</v>
      </c>
      <c r="H334" s="39">
        <v>2307.83</v>
      </c>
      <c r="I334" s="39"/>
      <c r="J334" s="39">
        <v>2307.83</v>
      </c>
      <c r="K334" s="37" t="s">
        <v>42</v>
      </c>
      <c r="L334" s="39">
        <v>375345.47</v>
      </c>
      <c r="M334" s="39"/>
      <c r="N334" s="40"/>
      <c r="O334" s="39">
        <v>375345.47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4"/>
        <v>449339.16335867264</v>
      </c>
      <c r="W334" s="159">
        <v>1.2</v>
      </c>
      <c r="X334" s="158">
        <f t="shared" si="15"/>
        <v>539206.99603040714</v>
      </c>
      <c r="Y334" s="181">
        <f t="shared" si="16"/>
        <v>28379.315580547744</v>
      </c>
      <c r="Z334" s="1"/>
      <c r="BP334" s="33"/>
      <c r="BQ334" s="41" t="s">
        <v>2555</v>
      </c>
    </row>
    <row r="335" spans="1:69" s="3" customFormat="1" ht="18.75" x14ac:dyDescent="0.25">
      <c r="A335" s="42"/>
      <c r="B335" s="43"/>
      <c r="C335" s="44" t="s">
        <v>2556</v>
      </c>
      <c r="D335" s="45"/>
      <c r="E335" s="45"/>
      <c r="F335" s="206"/>
      <c r="G335" s="45"/>
      <c r="H335" s="45"/>
      <c r="I335" s="45"/>
      <c r="J335" s="45"/>
      <c r="K335" s="45"/>
      <c r="L335" s="45"/>
      <c r="M335" s="45"/>
      <c r="N335" s="45"/>
      <c r="O335" s="46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</row>
    <row r="336" spans="1:69" s="3" customFormat="1" ht="67.5" x14ac:dyDescent="0.25">
      <c r="A336" s="35" t="s">
        <v>627</v>
      </c>
      <c r="B336" s="36" t="s">
        <v>1467</v>
      </c>
      <c r="C336" s="316" t="s">
        <v>2557</v>
      </c>
      <c r="D336" s="316"/>
      <c r="E336" s="316"/>
      <c r="F336" s="205" t="s">
        <v>437</v>
      </c>
      <c r="G336" s="55">
        <v>10</v>
      </c>
      <c r="H336" s="39">
        <v>2143.1</v>
      </c>
      <c r="I336" s="39"/>
      <c r="J336" s="39">
        <v>2143.1</v>
      </c>
      <c r="K336" s="37" t="s">
        <v>42</v>
      </c>
      <c r="L336" s="39">
        <v>183449.36</v>
      </c>
      <c r="M336" s="39"/>
      <c r="N336" s="40"/>
      <c r="O336" s="39">
        <v>183449.36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4"/>
        <v>219613.63205231694</v>
      </c>
      <c r="W336" s="159">
        <v>1.2</v>
      </c>
      <c r="X336" s="158">
        <f t="shared" si="15"/>
        <v>263536.35846278031</v>
      </c>
      <c r="Y336" s="181">
        <f t="shared" si="16"/>
        <v>26353.63584627803</v>
      </c>
      <c r="Z336" s="1"/>
      <c r="BP336" s="33"/>
      <c r="BQ336" s="41" t="s">
        <v>2557</v>
      </c>
    </row>
    <row r="337" spans="1:69" s="3" customFormat="1" ht="18.75" x14ac:dyDescent="0.25">
      <c r="A337" s="42"/>
      <c r="B337" s="43"/>
      <c r="C337" s="44" t="s">
        <v>2510</v>
      </c>
      <c r="D337" s="45"/>
      <c r="E337" s="45"/>
      <c r="F337" s="206"/>
      <c r="G337" s="45"/>
      <c r="H337" s="45"/>
      <c r="I337" s="45"/>
      <c r="J337" s="45"/>
      <c r="K337" s="45"/>
      <c r="L337" s="45"/>
      <c r="M337" s="45"/>
      <c r="N337" s="45"/>
      <c r="O337" s="46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41"/>
    </row>
    <row r="338" spans="1:69" s="3" customFormat="1" ht="67.5" x14ac:dyDescent="0.25">
      <c r="A338" s="35" t="s">
        <v>629</v>
      </c>
      <c r="B338" s="36" t="s">
        <v>1599</v>
      </c>
      <c r="C338" s="316" t="s">
        <v>2558</v>
      </c>
      <c r="D338" s="316"/>
      <c r="E338" s="316"/>
      <c r="F338" s="205" t="s">
        <v>437</v>
      </c>
      <c r="G338" s="55">
        <v>13</v>
      </c>
      <c r="H338" s="39">
        <v>1523.76</v>
      </c>
      <c r="I338" s="39"/>
      <c r="J338" s="39">
        <v>1523.76</v>
      </c>
      <c r="K338" s="37" t="s">
        <v>42</v>
      </c>
      <c r="L338" s="39">
        <v>169564.01</v>
      </c>
      <c r="M338" s="39"/>
      <c r="N338" s="40"/>
      <c r="O338" s="39">
        <v>169564.01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4"/>
        <v>202990.99490701623</v>
      </c>
      <c r="W338" s="159">
        <v>1.2</v>
      </c>
      <c r="X338" s="158">
        <f t="shared" si="15"/>
        <v>243589.19388841945</v>
      </c>
      <c r="Y338" s="181">
        <f t="shared" si="16"/>
        <v>18737.630299109187</v>
      </c>
      <c r="Z338" s="1"/>
      <c r="BP338" s="33"/>
      <c r="BQ338" s="41" t="s">
        <v>2558</v>
      </c>
    </row>
    <row r="339" spans="1:69" s="3" customFormat="1" ht="67.5" x14ac:dyDescent="0.25">
      <c r="A339" s="35" t="s">
        <v>633</v>
      </c>
      <c r="B339" s="36" t="s">
        <v>1599</v>
      </c>
      <c r="C339" s="316" t="s">
        <v>2559</v>
      </c>
      <c r="D339" s="316"/>
      <c r="E339" s="316"/>
      <c r="F339" s="205" t="s">
        <v>437</v>
      </c>
      <c r="G339" s="55">
        <v>1</v>
      </c>
      <c r="H339" s="39">
        <v>1156.1300000000001</v>
      </c>
      <c r="I339" s="39"/>
      <c r="J339" s="39">
        <v>1156.1300000000001</v>
      </c>
      <c r="K339" s="37" t="s">
        <v>42</v>
      </c>
      <c r="L339" s="39">
        <v>9896.4699999999993</v>
      </c>
      <c r="M339" s="39"/>
      <c r="N339" s="40"/>
      <c r="O339" s="39">
        <v>9896.4699999999993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4"/>
        <v>11847.409667696809</v>
      </c>
      <c r="W339" s="159">
        <v>1.2</v>
      </c>
      <c r="X339" s="158">
        <f t="shared" si="15"/>
        <v>14216.891601236171</v>
      </c>
      <c r="Y339" s="181">
        <f t="shared" si="16"/>
        <v>14216.891601236171</v>
      </c>
      <c r="Z339" s="1"/>
      <c r="BP339" s="33"/>
      <c r="BQ339" s="41" t="s">
        <v>2559</v>
      </c>
    </row>
    <row r="340" spans="1:69" s="3" customFormat="1" ht="67.5" x14ac:dyDescent="0.25">
      <c r="A340" s="35" t="s">
        <v>636</v>
      </c>
      <c r="B340" s="36" t="s">
        <v>1599</v>
      </c>
      <c r="C340" s="316" t="s">
        <v>2512</v>
      </c>
      <c r="D340" s="316"/>
      <c r="E340" s="316"/>
      <c r="F340" s="205" t="s">
        <v>437</v>
      </c>
      <c r="G340" s="55">
        <v>3</v>
      </c>
      <c r="H340" s="39">
        <v>970.33</v>
      </c>
      <c r="I340" s="39"/>
      <c r="J340" s="39">
        <v>970.33</v>
      </c>
      <c r="K340" s="37" t="s">
        <v>42</v>
      </c>
      <c r="L340" s="39">
        <v>24918.07</v>
      </c>
      <c r="M340" s="39"/>
      <c r="N340" s="40"/>
      <c r="O340" s="39">
        <v>24918.07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4"/>
        <v>29830.291348162111</v>
      </c>
      <c r="W340" s="159">
        <v>1.2</v>
      </c>
      <c r="X340" s="158">
        <f t="shared" si="15"/>
        <v>35796.349617794534</v>
      </c>
      <c r="Y340" s="181">
        <f t="shared" si="16"/>
        <v>11932.116539264845</v>
      </c>
      <c r="Z340" s="1"/>
      <c r="BP340" s="33"/>
      <c r="BQ340" s="41" t="s">
        <v>2512</v>
      </c>
    </row>
    <row r="341" spans="1:69" s="3" customFormat="1" ht="67.5" x14ac:dyDescent="0.25">
      <c r="A341" s="35" t="s">
        <v>641</v>
      </c>
      <c r="B341" s="36" t="s">
        <v>1599</v>
      </c>
      <c r="C341" s="316" t="s">
        <v>2560</v>
      </c>
      <c r="D341" s="316"/>
      <c r="E341" s="316"/>
      <c r="F341" s="205" t="s">
        <v>437</v>
      </c>
      <c r="G341" s="55">
        <v>4</v>
      </c>
      <c r="H341" s="39">
        <v>636.91</v>
      </c>
      <c r="I341" s="39"/>
      <c r="J341" s="39">
        <v>636.91</v>
      </c>
      <c r="K341" s="37" t="s">
        <v>42</v>
      </c>
      <c r="L341" s="39">
        <v>21807.8</v>
      </c>
      <c r="M341" s="39"/>
      <c r="N341" s="40"/>
      <c r="O341" s="39">
        <v>21807.8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4"/>
        <v>26106.878568944128</v>
      </c>
      <c r="W341" s="159">
        <v>1.2</v>
      </c>
      <c r="X341" s="158">
        <f t="shared" si="15"/>
        <v>31328.254282732953</v>
      </c>
      <c r="Y341" s="181">
        <f t="shared" si="16"/>
        <v>7832.0635706832381</v>
      </c>
      <c r="Z341" s="1"/>
      <c r="BP341" s="33"/>
      <c r="BQ341" s="41" t="s">
        <v>2560</v>
      </c>
    </row>
    <row r="342" spans="1:69" s="3" customFormat="1" ht="67.5" x14ac:dyDescent="0.25">
      <c r="A342" s="35" t="s">
        <v>644</v>
      </c>
      <c r="B342" s="36" t="s">
        <v>1467</v>
      </c>
      <c r="C342" s="316" t="s">
        <v>2561</v>
      </c>
      <c r="D342" s="316"/>
      <c r="E342" s="316"/>
      <c r="F342" s="205" t="s">
        <v>437</v>
      </c>
      <c r="G342" s="55">
        <v>228</v>
      </c>
      <c r="H342" s="39">
        <v>116.71</v>
      </c>
      <c r="I342" s="39"/>
      <c r="J342" s="39">
        <v>116.71</v>
      </c>
      <c r="K342" s="37" t="s">
        <v>42</v>
      </c>
      <c r="L342" s="39">
        <v>227780.57</v>
      </c>
      <c r="M342" s="39"/>
      <c r="N342" s="40"/>
      <c r="O342" s="39">
        <v>227780.57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4"/>
        <v>272684.07089916815</v>
      </c>
      <c r="W342" s="159">
        <v>1.2</v>
      </c>
      <c r="X342" s="158">
        <f t="shared" si="15"/>
        <v>327220.88507900178</v>
      </c>
      <c r="Y342" s="181">
        <f t="shared" si="16"/>
        <v>1435.1793205219376</v>
      </c>
      <c r="Z342" s="1"/>
      <c r="BP342" s="33"/>
      <c r="BQ342" s="41" t="s">
        <v>2561</v>
      </c>
    </row>
    <row r="343" spans="1:69" s="3" customFormat="1" ht="67.5" x14ac:dyDescent="0.25">
      <c r="A343" s="35" t="s">
        <v>647</v>
      </c>
      <c r="B343" s="36" t="s">
        <v>1467</v>
      </c>
      <c r="C343" s="316" t="s">
        <v>2515</v>
      </c>
      <c r="D343" s="316"/>
      <c r="E343" s="316"/>
      <c r="F343" s="205" t="s">
        <v>437</v>
      </c>
      <c r="G343" s="55">
        <v>28</v>
      </c>
      <c r="H343" s="39">
        <v>49.52</v>
      </c>
      <c r="I343" s="39"/>
      <c r="J343" s="39">
        <v>49.52</v>
      </c>
      <c r="K343" s="37" t="s">
        <v>42</v>
      </c>
      <c r="L343" s="39">
        <v>11868.95</v>
      </c>
      <c r="M343" s="39"/>
      <c r="N343" s="40"/>
      <c r="O343" s="39">
        <v>11868.95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4"/>
        <v>14208.734323997351</v>
      </c>
      <c r="W343" s="159">
        <v>1.2</v>
      </c>
      <c r="X343" s="158">
        <f t="shared" si="15"/>
        <v>17050.481188796821</v>
      </c>
      <c r="Y343" s="181">
        <f t="shared" si="16"/>
        <v>608.94575674274358</v>
      </c>
      <c r="Z343" s="1"/>
      <c r="BP343" s="33"/>
      <c r="BQ343" s="41" t="s">
        <v>2515</v>
      </c>
    </row>
    <row r="344" spans="1:69" s="3" customFormat="1" ht="67.5" x14ac:dyDescent="0.25">
      <c r="A344" s="35" t="s">
        <v>652</v>
      </c>
      <c r="B344" s="36" t="s">
        <v>418</v>
      </c>
      <c r="C344" s="316" t="s">
        <v>419</v>
      </c>
      <c r="D344" s="316"/>
      <c r="E344" s="316"/>
      <c r="F344" s="205" t="s">
        <v>174</v>
      </c>
      <c r="G344" s="56">
        <v>0.28000000000000003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3739.6</v>
      </c>
      <c r="M344" s="39">
        <v>3006.4</v>
      </c>
      <c r="N344" s="40" t="s">
        <v>2562</v>
      </c>
      <c r="O344" s="39">
        <v>185.51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4"/>
        <v>222.08049612179246</v>
      </c>
      <c r="W344" s="159">
        <v>1.2</v>
      </c>
      <c r="X344" s="158">
        <f t="shared" si="15"/>
        <v>266.49659534615097</v>
      </c>
      <c r="Y344" s="181">
        <f t="shared" si="16"/>
        <v>951.77355480768199</v>
      </c>
      <c r="Z344" s="1"/>
      <c r="BP344" s="33"/>
      <c r="BQ344" s="41" t="s">
        <v>419</v>
      </c>
    </row>
    <row r="345" spans="1:69" s="3" customFormat="1" ht="18.75" x14ac:dyDescent="0.25">
      <c r="A345" s="42"/>
      <c r="B345" s="43"/>
      <c r="C345" s="44" t="s">
        <v>2563</v>
      </c>
      <c r="D345" s="45"/>
      <c r="E345" s="45"/>
      <c r="F345" s="206"/>
      <c r="G345" s="45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</row>
    <row r="346" spans="1:69" s="3" customFormat="1" ht="18.75" x14ac:dyDescent="0.25">
      <c r="A346" s="47"/>
      <c r="B346" s="48"/>
      <c r="C346" s="48"/>
      <c r="D346" s="48"/>
      <c r="E346" s="49" t="s">
        <v>2564</v>
      </c>
      <c r="F346" s="207"/>
      <c r="G346" s="50"/>
      <c r="H346" s="51"/>
      <c r="I346" s="17"/>
      <c r="J346" s="17"/>
      <c r="K346" s="17"/>
      <c r="L346" s="52">
        <v>2917.96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</row>
    <row r="347" spans="1:69" s="3" customFormat="1" ht="18.75" x14ac:dyDescent="0.25">
      <c r="A347" s="47"/>
      <c r="B347" s="48"/>
      <c r="C347" s="48"/>
      <c r="D347" s="48"/>
      <c r="E347" s="49" t="s">
        <v>2565</v>
      </c>
      <c r="F347" s="207"/>
      <c r="G347" s="50"/>
      <c r="H347" s="51"/>
      <c r="I347" s="17"/>
      <c r="J347" s="17"/>
      <c r="K347" s="17"/>
      <c r="L347" s="52">
        <v>1534.19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18.75" x14ac:dyDescent="0.25">
      <c r="A348" s="47"/>
      <c r="B348" s="48"/>
      <c r="C348" s="48"/>
      <c r="D348" s="48"/>
      <c r="E348" s="49" t="s">
        <v>47</v>
      </c>
      <c r="F348" s="207"/>
      <c r="G348" s="50"/>
      <c r="H348" s="51"/>
      <c r="I348" s="17"/>
      <c r="J348" s="17"/>
      <c r="K348" s="17"/>
      <c r="L348" s="52">
        <v>8191.75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</row>
    <row r="349" spans="1:69" s="3" customFormat="1" ht="67.5" x14ac:dyDescent="0.25">
      <c r="A349" s="35" t="s">
        <v>660</v>
      </c>
      <c r="B349" s="36" t="s">
        <v>2566</v>
      </c>
      <c r="C349" s="316" t="s">
        <v>2567</v>
      </c>
      <c r="D349" s="316"/>
      <c r="E349" s="316"/>
      <c r="F349" s="205" t="s">
        <v>437</v>
      </c>
      <c r="G349" s="55">
        <v>20</v>
      </c>
      <c r="H349" s="39">
        <v>86.66</v>
      </c>
      <c r="I349" s="39"/>
      <c r="J349" s="39">
        <v>86.66</v>
      </c>
      <c r="K349" s="37" t="s">
        <v>42</v>
      </c>
      <c r="L349" s="39">
        <v>14836.19</v>
      </c>
      <c r="M349" s="39"/>
      <c r="N349" s="40"/>
      <c r="O349" s="39">
        <v>14836.19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4"/>
        <v>17760.920897833952</v>
      </c>
      <c r="W349" s="159">
        <v>1.2</v>
      </c>
      <c r="X349" s="158">
        <f t="shared" si="15"/>
        <v>21313.105077400742</v>
      </c>
      <c r="Y349" s="181">
        <f t="shared" si="16"/>
        <v>1065.6552538700371</v>
      </c>
      <c r="Z349" s="1"/>
      <c r="BP349" s="33"/>
      <c r="BQ349" s="41" t="s">
        <v>2567</v>
      </c>
    </row>
    <row r="350" spans="1:69" s="3" customFormat="1" ht="67.5" x14ac:dyDescent="0.25">
      <c r="A350" s="35" t="s">
        <v>662</v>
      </c>
      <c r="B350" s="36" t="s">
        <v>1500</v>
      </c>
      <c r="C350" s="316" t="s">
        <v>1502</v>
      </c>
      <c r="D350" s="316"/>
      <c r="E350" s="316"/>
      <c r="F350" s="205" t="s">
        <v>437</v>
      </c>
      <c r="G350" s="55">
        <v>8</v>
      </c>
      <c r="H350" s="39">
        <v>213.26</v>
      </c>
      <c r="I350" s="39"/>
      <c r="J350" s="39">
        <v>213.26</v>
      </c>
      <c r="K350" s="37" t="s">
        <v>42</v>
      </c>
      <c r="L350" s="39">
        <v>14604.04</v>
      </c>
      <c r="M350" s="39"/>
      <c r="N350" s="40"/>
      <c r="O350" s="39">
        <v>14604.04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4"/>
        <v>17483.006029769298</v>
      </c>
      <c r="W350" s="159">
        <v>1.2</v>
      </c>
      <c r="X350" s="158">
        <f t="shared" si="15"/>
        <v>20979.607235723157</v>
      </c>
      <c r="Y350" s="181">
        <f t="shared" si="16"/>
        <v>2622.4509044653946</v>
      </c>
      <c r="Z350" s="1"/>
      <c r="BP350" s="33"/>
      <c r="BQ350" s="41" t="s">
        <v>1502</v>
      </c>
    </row>
    <row r="351" spans="1:69" s="3" customFormat="1" ht="67.5" x14ac:dyDescent="0.25">
      <c r="A351" s="35" t="s">
        <v>669</v>
      </c>
      <c r="B351" s="36" t="s">
        <v>1503</v>
      </c>
      <c r="C351" s="316" t="s">
        <v>2520</v>
      </c>
      <c r="D351" s="316"/>
      <c r="E351" s="316"/>
      <c r="F351" s="205" t="s">
        <v>437</v>
      </c>
      <c r="G351" s="55">
        <v>56</v>
      </c>
      <c r="H351" s="39">
        <v>213.89</v>
      </c>
      <c r="I351" s="39"/>
      <c r="J351" s="39">
        <v>213.89</v>
      </c>
      <c r="K351" s="37" t="s">
        <v>42</v>
      </c>
      <c r="L351" s="39">
        <v>102530.31</v>
      </c>
      <c r="M351" s="39"/>
      <c r="N351" s="40"/>
      <c r="O351" s="39">
        <v>102530.31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3" si="17">O351*P351*Q351*R351*S351*T351*U351</f>
        <v>122742.61286357166</v>
      </c>
      <c r="W351" s="159">
        <v>1.2</v>
      </c>
      <c r="X351" s="158">
        <f t="shared" ref="X351:X413" si="18">V351*W351</f>
        <v>147291.13543628599</v>
      </c>
      <c r="Y351" s="181">
        <f t="shared" ref="Y351:Y413" si="19">X351/G351</f>
        <v>2630.1988470765355</v>
      </c>
      <c r="Z351" s="1"/>
      <c r="BP351" s="33"/>
      <c r="BQ351" s="41" t="s">
        <v>2520</v>
      </c>
    </row>
    <row r="352" spans="1:69" s="3" customFormat="1" ht="67.5" x14ac:dyDescent="0.25">
      <c r="A352" s="35" t="s">
        <v>671</v>
      </c>
      <c r="B352" s="36" t="s">
        <v>1632</v>
      </c>
      <c r="C352" s="316" t="s">
        <v>2568</v>
      </c>
      <c r="D352" s="316"/>
      <c r="E352" s="316"/>
      <c r="F352" s="205" t="s">
        <v>437</v>
      </c>
      <c r="G352" s="55">
        <v>15</v>
      </c>
      <c r="H352" s="39">
        <v>1575.3</v>
      </c>
      <c r="I352" s="39"/>
      <c r="J352" s="39">
        <v>1575.3</v>
      </c>
      <c r="K352" s="37" t="s">
        <v>42</v>
      </c>
      <c r="L352" s="39">
        <v>202268.52</v>
      </c>
      <c r="M352" s="39"/>
      <c r="N352" s="40"/>
      <c r="O352" s="39">
        <v>202268.52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7"/>
        <v>242142.7053604695</v>
      </c>
      <c r="W352" s="159">
        <v>1.2</v>
      </c>
      <c r="X352" s="158">
        <f t="shared" si="18"/>
        <v>290571.24643256341</v>
      </c>
      <c r="Y352" s="181">
        <f t="shared" si="19"/>
        <v>19371.416428837561</v>
      </c>
      <c r="Z352" s="1"/>
      <c r="BP352" s="33"/>
      <c r="BQ352" s="41" t="s">
        <v>2568</v>
      </c>
    </row>
    <row r="353" spans="1:69" s="3" customFormat="1" ht="67.5" x14ac:dyDescent="0.25">
      <c r="A353" s="35" t="s">
        <v>674</v>
      </c>
      <c r="B353" s="36" t="s">
        <v>534</v>
      </c>
      <c r="C353" s="316" t="s">
        <v>535</v>
      </c>
      <c r="D353" s="316"/>
      <c r="E353" s="316"/>
      <c r="F353" s="205" t="s">
        <v>174</v>
      </c>
      <c r="G353" s="56">
        <v>0.95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933.48</v>
      </c>
      <c r="M353" s="39">
        <v>879.95</v>
      </c>
      <c r="N353" s="40" t="s">
        <v>2569</v>
      </c>
      <c r="O353" s="39">
        <v>20.09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7"/>
        <v>24.050440230105171</v>
      </c>
      <c r="W353" s="159">
        <v>1.2</v>
      </c>
      <c r="X353" s="158">
        <f t="shared" si="18"/>
        <v>28.860528276126203</v>
      </c>
      <c r="Y353" s="181">
        <f t="shared" si="19"/>
        <v>30.379503448553901</v>
      </c>
      <c r="Z353" s="1"/>
      <c r="BP353" s="33"/>
      <c r="BQ353" s="41" t="s">
        <v>535</v>
      </c>
    </row>
    <row r="354" spans="1:69" s="3" customFormat="1" ht="18.75" x14ac:dyDescent="0.25">
      <c r="A354" s="42"/>
      <c r="B354" s="43"/>
      <c r="C354" s="44" t="s">
        <v>2570</v>
      </c>
      <c r="D354" s="45"/>
      <c r="E354" s="45"/>
      <c r="F354" s="206"/>
      <c r="G354" s="45"/>
      <c r="H354" s="45"/>
      <c r="I354" s="45"/>
      <c r="J354" s="45"/>
      <c r="K354" s="45"/>
      <c r="L354" s="45"/>
      <c r="M354" s="45"/>
      <c r="N354" s="45"/>
      <c r="O354" s="46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</row>
    <row r="355" spans="1:69" s="3" customFormat="1" ht="18.75" x14ac:dyDescent="0.25">
      <c r="A355" s="47"/>
      <c r="B355" s="48"/>
      <c r="C355" s="48"/>
      <c r="D355" s="48"/>
      <c r="E355" s="49" t="s">
        <v>2571</v>
      </c>
      <c r="F355" s="207"/>
      <c r="G355" s="50"/>
      <c r="H355" s="51"/>
      <c r="I355" s="17"/>
      <c r="J355" s="17"/>
      <c r="K355" s="17"/>
      <c r="L355" s="52">
        <v>859.52</v>
      </c>
      <c r="M355" s="53"/>
      <c r="N355" s="53"/>
      <c r="O355" s="54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</row>
    <row r="356" spans="1:69" s="3" customFormat="1" ht="18.75" x14ac:dyDescent="0.25">
      <c r="A356" s="47"/>
      <c r="B356" s="48"/>
      <c r="C356" s="48"/>
      <c r="D356" s="48"/>
      <c r="E356" s="49" t="s">
        <v>2572</v>
      </c>
      <c r="F356" s="207"/>
      <c r="G356" s="50"/>
      <c r="H356" s="51"/>
      <c r="I356" s="17"/>
      <c r="J356" s="17"/>
      <c r="K356" s="17"/>
      <c r="L356" s="52">
        <v>451.91</v>
      </c>
      <c r="M356" s="53"/>
      <c r="N356" s="53"/>
      <c r="O356" s="5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18.75" x14ac:dyDescent="0.25">
      <c r="A357" s="47"/>
      <c r="B357" s="48"/>
      <c r="C357" s="48"/>
      <c r="D357" s="48"/>
      <c r="E357" s="49" t="s">
        <v>47</v>
      </c>
      <c r="F357" s="207"/>
      <c r="G357" s="50"/>
      <c r="H357" s="51"/>
      <c r="I357" s="17"/>
      <c r="J357" s="17"/>
      <c r="K357" s="17"/>
      <c r="L357" s="52">
        <v>2244.91</v>
      </c>
      <c r="M357" s="53"/>
      <c r="N357" s="53"/>
      <c r="O357" s="54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</row>
    <row r="358" spans="1:69" s="3" customFormat="1" ht="67.5" x14ac:dyDescent="0.25">
      <c r="A358" s="35" t="s">
        <v>683</v>
      </c>
      <c r="B358" s="36" t="s">
        <v>1481</v>
      </c>
      <c r="C358" s="316" t="s">
        <v>2573</v>
      </c>
      <c r="D358" s="316"/>
      <c r="E358" s="316"/>
      <c r="F358" s="205" t="s">
        <v>437</v>
      </c>
      <c r="G358" s="55">
        <v>80</v>
      </c>
      <c r="H358" s="39">
        <v>781.62</v>
      </c>
      <c r="I358" s="39"/>
      <c r="J358" s="39">
        <v>781.62</v>
      </c>
      <c r="K358" s="37" t="s">
        <v>42</v>
      </c>
      <c r="L358" s="39">
        <v>535253.38</v>
      </c>
      <c r="M358" s="39"/>
      <c r="N358" s="40"/>
      <c r="O358" s="39">
        <v>535253.38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7"/>
        <v>640770.50391497125</v>
      </c>
      <c r="W358" s="159">
        <v>1.2</v>
      </c>
      <c r="X358" s="158">
        <f t="shared" si="18"/>
        <v>768924.60469796543</v>
      </c>
      <c r="Y358" s="181">
        <f t="shared" si="19"/>
        <v>9611.5575587245676</v>
      </c>
      <c r="Z358" s="1"/>
      <c r="BP358" s="33"/>
      <c r="BQ358" s="41" t="s">
        <v>2573</v>
      </c>
    </row>
    <row r="359" spans="1:69" s="3" customFormat="1" ht="67.5" x14ac:dyDescent="0.25">
      <c r="A359" s="35" t="s">
        <v>685</v>
      </c>
      <c r="B359" s="36" t="s">
        <v>1481</v>
      </c>
      <c r="C359" s="316" t="s">
        <v>2521</v>
      </c>
      <c r="D359" s="316"/>
      <c r="E359" s="316"/>
      <c r="F359" s="205" t="s">
        <v>437</v>
      </c>
      <c r="G359" s="55">
        <v>15</v>
      </c>
      <c r="H359" s="39">
        <v>372.35</v>
      </c>
      <c r="I359" s="39"/>
      <c r="J359" s="39">
        <v>372.35</v>
      </c>
      <c r="K359" s="37" t="s">
        <v>42</v>
      </c>
      <c r="L359" s="39">
        <v>47809.74</v>
      </c>
      <c r="M359" s="39"/>
      <c r="N359" s="40"/>
      <c r="O359" s="39">
        <v>47809.74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7"/>
        <v>57234.70852597653</v>
      </c>
      <c r="W359" s="159">
        <v>1.2</v>
      </c>
      <c r="X359" s="158">
        <f t="shared" si="18"/>
        <v>68681.650231171836</v>
      </c>
      <c r="Y359" s="181">
        <f t="shared" si="19"/>
        <v>4578.7766820781226</v>
      </c>
      <c r="Z359" s="1"/>
      <c r="BP359" s="33"/>
      <c r="BQ359" s="41" t="s">
        <v>2521</v>
      </c>
    </row>
    <row r="360" spans="1:69" s="3" customFormat="1" ht="67.5" x14ac:dyDescent="0.25">
      <c r="A360" s="35" t="s">
        <v>688</v>
      </c>
      <c r="B360" s="36" t="s">
        <v>1467</v>
      </c>
      <c r="C360" s="316" t="s">
        <v>2522</v>
      </c>
      <c r="D360" s="316"/>
      <c r="E360" s="316"/>
      <c r="F360" s="205" t="s">
        <v>437</v>
      </c>
      <c r="G360" s="55">
        <v>246</v>
      </c>
      <c r="H360" s="39">
        <v>8.49</v>
      </c>
      <c r="I360" s="39"/>
      <c r="J360" s="39">
        <v>8.49</v>
      </c>
      <c r="K360" s="37" t="s">
        <v>42</v>
      </c>
      <c r="L360" s="39">
        <v>17877.900000000001</v>
      </c>
      <c r="M360" s="39"/>
      <c r="N360" s="40"/>
      <c r="O360" s="39">
        <v>17877.900000000001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7"/>
        <v>21402.258108003844</v>
      </c>
      <c r="W360" s="159">
        <v>1.2</v>
      </c>
      <c r="X360" s="158">
        <f t="shared" si="18"/>
        <v>25682.709729604612</v>
      </c>
      <c r="Y360" s="181">
        <f t="shared" si="19"/>
        <v>104.40125906343339</v>
      </c>
      <c r="Z360" s="1"/>
      <c r="BP360" s="33"/>
      <c r="BQ360" s="41" t="s">
        <v>2522</v>
      </c>
    </row>
    <row r="361" spans="1:69" s="3" customFormat="1" ht="67.5" x14ac:dyDescent="0.25">
      <c r="A361" s="35" t="s">
        <v>690</v>
      </c>
      <c r="B361" s="36" t="s">
        <v>1535</v>
      </c>
      <c r="C361" s="316" t="s">
        <v>2523</v>
      </c>
      <c r="D361" s="316"/>
      <c r="E361" s="316"/>
      <c r="F361" s="205" t="s">
        <v>437</v>
      </c>
      <c r="G361" s="55">
        <v>15</v>
      </c>
      <c r="H361" s="39">
        <v>723.02</v>
      </c>
      <c r="I361" s="39"/>
      <c r="J361" s="39">
        <v>723.02</v>
      </c>
      <c r="K361" s="37" t="s">
        <v>42</v>
      </c>
      <c r="L361" s="39">
        <v>92835.77</v>
      </c>
      <c r="M361" s="39"/>
      <c r="N361" s="40"/>
      <c r="O361" s="39">
        <v>92835.77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7"/>
        <v>111136.94064712749</v>
      </c>
      <c r="W361" s="159">
        <v>1.2</v>
      </c>
      <c r="X361" s="158">
        <f t="shared" si="18"/>
        <v>133364.32877655298</v>
      </c>
      <c r="Y361" s="181">
        <f t="shared" si="19"/>
        <v>8890.9552517701995</v>
      </c>
      <c r="Z361" s="1"/>
      <c r="BP361" s="33"/>
      <c r="BQ361" s="41" t="s">
        <v>2523</v>
      </c>
    </row>
    <row r="362" spans="1:69" s="3" customFormat="1" ht="67.5" x14ac:dyDescent="0.25">
      <c r="A362" s="35" t="s">
        <v>695</v>
      </c>
      <c r="B362" s="36" t="s">
        <v>1582</v>
      </c>
      <c r="C362" s="316" t="s">
        <v>1585</v>
      </c>
      <c r="D362" s="316"/>
      <c r="E362" s="316"/>
      <c r="F362" s="205" t="s">
        <v>437</v>
      </c>
      <c r="G362" s="55">
        <v>30</v>
      </c>
      <c r="H362" s="39">
        <v>198.9</v>
      </c>
      <c r="I362" s="39"/>
      <c r="J362" s="39">
        <v>198.9</v>
      </c>
      <c r="K362" s="37" t="s">
        <v>42</v>
      </c>
      <c r="L362" s="39">
        <v>51077.52</v>
      </c>
      <c r="M362" s="39"/>
      <c r="N362" s="40"/>
      <c r="O362" s="39">
        <v>51077.52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7"/>
        <v>61146.682023992107</v>
      </c>
      <c r="W362" s="159">
        <v>1.2</v>
      </c>
      <c r="X362" s="158">
        <f t="shared" si="18"/>
        <v>73376.018428790529</v>
      </c>
      <c r="Y362" s="181">
        <f t="shared" si="19"/>
        <v>2445.8672809596842</v>
      </c>
      <c r="Z362" s="1"/>
      <c r="BP362" s="33"/>
      <c r="BQ362" s="41" t="s">
        <v>1585</v>
      </c>
    </row>
    <row r="363" spans="1:69" s="3" customFormat="1" ht="67.5" x14ac:dyDescent="0.25">
      <c r="A363" s="35" t="s">
        <v>698</v>
      </c>
      <c r="B363" s="36" t="s">
        <v>1582</v>
      </c>
      <c r="C363" s="316" t="s">
        <v>2574</v>
      </c>
      <c r="D363" s="316"/>
      <c r="E363" s="316"/>
      <c r="F363" s="205" t="s">
        <v>437</v>
      </c>
      <c r="G363" s="55">
        <v>60</v>
      </c>
      <c r="H363" s="39">
        <v>70.91</v>
      </c>
      <c r="I363" s="39"/>
      <c r="J363" s="39">
        <v>70.91</v>
      </c>
      <c r="K363" s="37" t="s">
        <v>42</v>
      </c>
      <c r="L363" s="39">
        <v>36419.379999999997</v>
      </c>
      <c r="M363" s="39"/>
      <c r="N363" s="40"/>
      <c r="O363" s="39">
        <v>36419.379999999997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7"/>
        <v>43598.910995892868</v>
      </c>
      <c r="W363" s="159">
        <v>1.2</v>
      </c>
      <c r="X363" s="158">
        <f t="shared" si="18"/>
        <v>52318.693195071442</v>
      </c>
      <c r="Y363" s="181">
        <f t="shared" si="19"/>
        <v>871.97821991785736</v>
      </c>
      <c r="Z363" s="1"/>
      <c r="BP363" s="33"/>
      <c r="BQ363" s="41" t="s">
        <v>2574</v>
      </c>
    </row>
    <row r="364" spans="1:69" s="3" customFormat="1" ht="67.5" x14ac:dyDescent="0.25">
      <c r="A364" s="35" t="s">
        <v>700</v>
      </c>
      <c r="B364" s="36" t="s">
        <v>418</v>
      </c>
      <c r="C364" s="316" t="s">
        <v>419</v>
      </c>
      <c r="D364" s="316"/>
      <c r="E364" s="316"/>
      <c r="F364" s="205" t="s">
        <v>174</v>
      </c>
      <c r="G364" s="38">
        <v>0.6</v>
      </c>
      <c r="H364" s="39" t="s">
        <v>420</v>
      </c>
      <c r="I364" s="39" t="s">
        <v>421</v>
      </c>
      <c r="J364" s="39">
        <v>77.400000000000006</v>
      </c>
      <c r="K364" s="37" t="s">
        <v>42</v>
      </c>
      <c r="L364" s="39">
        <v>8013.44</v>
      </c>
      <c r="M364" s="39">
        <v>6442.29</v>
      </c>
      <c r="N364" s="40" t="s">
        <v>2575</v>
      </c>
      <c r="O364" s="39">
        <v>397.53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7"/>
        <v>475.89703856016467</v>
      </c>
      <c r="W364" s="159">
        <v>1.2</v>
      </c>
      <c r="X364" s="158">
        <f t="shared" si="18"/>
        <v>571.07644627219759</v>
      </c>
      <c r="Y364" s="181">
        <f t="shared" si="19"/>
        <v>951.79407712032935</v>
      </c>
      <c r="Z364" s="1"/>
      <c r="BP364" s="33"/>
      <c r="BQ364" s="41" t="s">
        <v>419</v>
      </c>
    </row>
    <row r="365" spans="1:69" s="3" customFormat="1" ht="18.75" x14ac:dyDescent="0.25">
      <c r="A365" s="42"/>
      <c r="B365" s="43"/>
      <c r="C365" s="44" t="s">
        <v>1069</v>
      </c>
      <c r="D365" s="45"/>
      <c r="E365" s="45"/>
      <c r="F365" s="206"/>
      <c r="G365" s="45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</row>
    <row r="366" spans="1:69" s="3" customFormat="1" ht="18.75" x14ac:dyDescent="0.25">
      <c r="A366" s="47"/>
      <c r="B366" s="48"/>
      <c r="C366" s="48"/>
      <c r="D366" s="48"/>
      <c r="E366" s="49" t="s">
        <v>2576</v>
      </c>
      <c r="F366" s="207"/>
      <c r="G366" s="50"/>
      <c r="H366" s="51"/>
      <c r="I366" s="17"/>
      <c r="J366" s="17"/>
      <c r="K366" s="17"/>
      <c r="L366" s="52">
        <v>6252.79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</row>
    <row r="367" spans="1:69" s="3" customFormat="1" ht="18.75" x14ac:dyDescent="0.25">
      <c r="A367" s="47"/>
      <c r="B367" s="48"/>
      <c r="C367" s="48"/>
      <c r="D367" s="48"/>
      <c r="E367" s="49" t="s">
        <v>2577</v>
      </c>
      <c r="F367" s="207"/>
      <c r="G367" s="50"/>
      <c r="H367" s="51"/>
      <c r="I367" s="17"/>
      <c r="J367" s="17"/>
      <c r="K367" s="17"/>
      <c r="L367" s="52">
        <v>3287.55</v>
      </c>
      <c r="M367" s="53"/>
      <c r="N367" s="53"/>
      <c r="O367" s="54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69" s="3" customFormat="1" ht="18.75" x14ac:dyDescent="0.25">
      <c r="A368" s="47"/>
      <c r="B368" s="48"/>
      <c r="C368" s="48"/>
      <c r="D368" s="48"/>
      <c r="E368" s="49" t="s">
        <v>47</v>
      </c>
      <c r="F368" s="207"/>
      <c r="G368" s="50"/>
      <c r="H368" s="51"/>
      <c r="I368" s="17"/>
      <c r="J368" s="17"/>
      <c r="K368" s="17"/>
      <c r="L368" s="52">
        <v>17553.78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</row>
    <row r="369" spans="1:69" s="3" customFormat="1" ht="67.5" x14ac:dyDescent="0.25">
      <c r="A369" s="35" t="s">
        <v>702</v>
      </c>
      <c r="B369" s="36" t="s">
        <v>1500</v>
      </c>
      <c r="C369" s="316" t="s">
        <v>2578</v>
      </c>
      <c r="D369" s="316"/>
      <c r="E369" s="316"/>
      <c r="F369" s="205" t="s">
        <v>437</v>
      </c>
      <c r="G369" s="55">
        <v>60</v>
      </c>
      <c r="H369" s="39">
        <v>860.13</v>
      </c>
      <c r="I369" s="39"/>
      <c r="J369" s="39">
        <v>860.13</v>
      </c>
      <c r="K369" s="37" t="s">
        <v>42</v>
      </c>
      <c r="L369" s="39">
        <v>441762.77</v>
      </c>
      <c r="M369" s="39"/>
      <c r="N369" s="40"/>
      <c r="O369" s="39">
        <v>441762.77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7"/>
        <v>528849.63144702336</v>
      </c>
      <c r="W369" s="159">
        <v>1.2</v>
      </c>
      <c r="X369" s="158">
        <f t="shared" si="18"/>
        <v>634619.55773642799</v>
      </c>
      <c r="Y369" s="181">
        <f t="shared" si="19"/>
        <v>10576.992628940467</v>
      </c>
      <c r="Z369" s="1"/>
      <c r="BP369" s="33"/>
      <c r="BQ369" s="41" t="s">
        <v>2578</v>
      </c>
    </row>
    <row r="370" spans="1:69" s="3" customFormat="1" ht="67.5" x14ac:dyDescent="0.25">
      <c r="A370" s="35" t="s">
        <v>705</v>
      </c>
      <c r="B370" s="36" t="s">
        <v>1567</v>
      </c>
      <c r="C370" s="316" t="s">
        <v>2579</v>
      </c>
      <c r="D370" s="316"/>
      <c r="E370" s="316"/>
      <c r="F370" s="205" t="s">
        <v>437</v>
      </c>
      <c r="G370" s="55">
        <v>120</v>
      </c>
      <c r="H370" s="39">
        <v>34.6</v>
      </c>
      <c r="I370" s="39"/>
      <c r="J370" s="39">
        <v>34.6</v>
      </c>
      <c r="K370" s="37" t="s">
        <v>42</v>
      </c>
      <c r="L370" s="39">
        <v>35541.120000000003</v>
      </c>
      <c r="M370" s="39"/>
      <c r="N370" s="40"/>
      <c r="O370" s="39">
        <v>35541.120000000003</v>
      </c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>
        <f t="shared" si="17"/>
        <v>42547.515294723526</v>
      </c>
      <c r="W370" s="159">
        <v>1.2</v>
      </c>
      <c r="X370" s="158">
        <f t="shared" si="18"/>
        <v>51057.018353668231</v>
      </c>
      <c r="Y370" s="181">
        <f t="shared" si="19"/>
        <v>425.47515294723524</v>
      </c>
      <c r="Z370" s="1"/>
      <c r="BP370" s="33"/>
      <c r="BQ370" s="41" t="s">
        <v>2579</v>
      </c>
    </row>
    <row r="371" spans="1:69" s="3" customFormat="1" ht="67.5" x14ac:dyDescent="0.25">
      <c r="A371" s="35" t="s">
        <v>707</v>
      </c>
      <c r="B371" s="36" t="s">
        <v>1544</v>
      </c>
      <c r="C371" s="316" t="s">
        <v>2027</v>
      </c>
      <c r="D371" s="316"/>
      <c r="E371" s="316"/>
      <c r="F371" s="205" t="s">
        <v>437</v>
      </c>
      <c r="G371" s="55">
        <v>224</v>
      </c>
      <c r="H371" s="39">
        <v>2.31</v>
      </c>
      <c r="I371" s="39"/>
      <c r="J371" s="39">
        <v>2.31</v>
      </c>
      <c r="K371" s="37" t="s">
        <v>42</v>
      </c>
      <c r="L371" s="39">
        <v>4429.29</v>
      </c>
      <c r="M371" s="39"/>
      <c r="N371" s="40"/>
      <c r="O371" s="39">
        <v>4429.29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7"/>
        <v>5302.4576608662283</v>
      </c>
      <c r="W371" s="159">
        <v>1.2</v>
      </c>
      <c r="X371" s="158">
        <f t="shared" si="18"/>
        <v>6362.9491930394734</v>
      </c>
      <c r="Y371" s="181">
        <f t="shared" si="19"/>
        <v>28.406023183211936</v>
      </c>
      <c r="Z371" s="1"/>
      <c r="BP371" s="33"/>
      <c r="BQ371" s="41" t="s">
        <v>2027</v>
      </c>
    </row>
    <row r="372" spans="1:69" s="3" customFormat="1" ht="67.5" x14ac:dyDescent="0.25">
      <c r="A372" s="35" t="s">
        <v>710</v>
      </c>
      <c r="B372" s="36" t="s">
        <v>1546</v>
      </c>
      <c r="C372" s="316" t="s">
        <v>1973</v>
      </c>
      <c r="D372" s="316"/>
      <c r="E372" s="316"/>
      <c r="F372" s="205" t="s">
        <v>437</v>
      </c>
      <c r="G372" s="55">
        <v>224</v>
      </c>
      <c r="H372" s="39">
        <v>6.23</v>
      </c>
      <c r="I372" s="39"/>
      <c r="J372" s="39">
        <v>6.23</v>
      </c>
      <c r="K372" s="37" t="s">
        <v>42</v>
      </c>
      <c r="L372" s="39">
        <v>11945.65</v>
      </c>
      <c r="M372" s="39"/>
      <c r="N372" s="40"/>
      <c r="O372" s="39">
        <v>11945.65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7"/>
        <v>14300.554571167539</v>
      </c>
      <c r="W372" s="159">
        <v>1.2</v>
      </c>
      <c r="X372" s="158">
        <f t="shared" si="18"/>
        <v>17160.665485401045</v>
      </c>
      <c r="Y372" s="181">
        <f t="shared" si="19"/>
        <v>76.610113774111809</v>
      </c>
      <c r="Z372" s="1"/>
      <c r="BP372" s="33"/>
      <c r="BQ372" s="41" t="s">
        <v>1973</v>
      </c>
    </row>
    <row r="373" spans="1:69" s="3" customFormat="1" ht="67.5" x14ac:dyDescent="0.25">
      <c r="A373" s="35" t="s">
        <v>713</v>
      </c>
      <c r="B373" s="36" t="s">
        <v>2530</v>
      </c>
      <c r="C373" s="316" t="s">
        <v>2531</v>
      </c>
      <c r="D373" s="316"/>
      <c r="E373" s="316"/>
      <c r="F373" s="205" t="s">
        <v>437</v>
      </c>
      <c r="G373" s="55">
        <v>56</v>
      </c>
      <c r="H373" s="39">
        <v>6.56</v>
      </c>
      <c r="I373" s="39"/>
      <c r="J373" s="39">
        <v>6.56</v>
      </c>
      <c r="K373" s="37" t="s">
        <v>42</v>
      </c>
      <c r="L373" s="39">
        <v>3144.6</v>
      </c>
      <c r="M373" s="39"/>
      <c r="N373" s="40"/>
      <c r="O373" s="39">
        <v>3144.6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7"/>
        <v>3764.5104204872437</v>
      </c>
      <c r="W373" s="159">
        <v>1.2</v>
      </c>
      <c r="X373" s="158">
        <f t="shared" si="18"/>
        <v>4517.4125045846922</v>
      </c>
      <c r="Y373" s="181">
        <f t="shared" si="19"/>
        <v>80.668080439012357</v>
      </c>
      <c r="Z373" s="1"/>
      <c r="BP373" s="33"/>
      <c r="BQ373" s="41" t="s">
        <v>2531</v>
      </c>
    </row>
    <row r="374" spans="1:69" s="3" customFormat="1" ht="67.5" x14ac:dyDescent="0.25">
      <c r="A374" s="35" t="s">
        <v>1638</v>
      </c>
      <c r="B374" s="36" t="s">
        <v>1582</v>
      </c>
      <c r="C374" s="316" t="s">
        <v>1652</v>
      </c>
      <c r="D374" s="316"/>
      <c r="E374" s="316"/>
      <c r="F374" s="205" t="s">
        <v>437</v>
      </c>
      <c r="G374" s="55">
        <v>120</v>
      </c>
      <c r="H374" s="39">
        <v>318.12</v>
      </c>
      <c r="I374" s="39"/>
      <c r="J374" s="39">
        <v>318.12</v>
      </c>
      <c r="K374" s="37" t="s">
        <v>42</v>
      </c>
      <c r="L374" s="39">
        <v>326772.86</v>
      </c>
      <c r="M374" s="39"/>
      <c r="N374" s="40"/>
      <c r="O374" s="39">
        <v>326772.86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7"/>
        <v>391191.19652814959</v>
      </c>
      <c r="W374" s="159">
        <v>1.2</v>
      </c>
      <c r="X374" s="158">
        <f t="shared" si="18"/>
        <v>469429.43583377951</v>
      </c>
      <c r="Y374" s="181">
        <f t="shared" si="19"/>
        <v>3911.9119652814961</v>
      </c>
      <c r="Z374" s="1"/>
      <c r="BP374" s="33"/>
      <c r="BQ374" s="41" t="s">
        <v>1652</v>
      </c>
    </row>
    <row r="375" spans="1:69" s="3" customFormat="1" ht="67.5" x14ac:dyDescent="0.25">
      <c r="A375" s="35" t="s">
        <v>724</v>
      </c>
      <c r="B375" s="36" t="s">
        <v>1544</v>
      </c>
      <c r="C375" s="316" t="s">
        <v>1588</v>
      </c>
      <c r="D375" s="316"/>
      <c r="E375" s="316"/>
      <c r="F375" s="205" t="s">
        <v>437</v>
      </c>
      <c r="G375" s="55">
        <v>120</v>
      </c>
      <c r="H375" s="39">
        <v>85.17</v>
      </c>
      <c r="I375" s="39"/>
      <c r="J375" s="39">
        <v>85.17</v>
      </c>
      <c r="K375" s="37" t="s">
        <v>42</v>
      </c>
      <c r="L375" s="39">
        <v>87486.62</v>
      </c>
      <c r="M375" s="39"/>
      <c r="N375" s="40"/>
      <c r="O375" s="39">
        <v>87486.62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7"/>
        <v>104733.28647306738</v>
      </c>
      <c r="W375" s="159">
        <v>1.2</v>
      </c>
      <c r="X375" s="158">
        <f t="shared" si="18"/>
        <v>125679.94376768084</v>
      </c>
      <c r="Y375" s="181">
        <f t="shared" si="19"/>
        <v>1047.3328647306737</v>
      </c>
      <c r="Z375" s="1"/>
      <c r="BP375" s="33"/>
      <c r="BQ375" s="41" t="s">
        <v>1588</v>
      </c>
    </row>
    <row r="376" spans="1:69" s="3" customFormat="1" ht="67.5" x14ac:dyDescent="0.25">
      <c r="A376" s="35" t="s">
        <v>1640</v>
      </c>
      <c r="B376" s="36" t="s">
        <v>1960</v>
      </c>
      <c r="C376" s="316" t="s">
        <v>2580</v>
      </c>
      <c r="D376" s="316"/>
      <c r="E376" s="316"/>
      <c r="F376" s="205" t="s">
        <v>437</v>
      </c>
      <c r="G376" s="55">
        <v>50</v>
      </c>
      <c r="H376" s="39">
        <v>55.53</v>
      </c>
      <c r="I376" s="39"/>
      <c r="J376" s="39">
        <v>55.53</v>
      </c>
      <c r="K376" s="37" t="s">
        <v>42</v>
      </c>
      <c r="L376" s="39">
        <v>23766.84</v>
      </c>
      <c r="M376" s="39"/>
      <c r="N376" s="40"/>
      <c r="O376" s="39">
        <v>23766.84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7"/>
        <v>28452.113732129059</v>
      </c>
      <c r="W376" s="159">
        <v>1.2</v>
      </c>
      <c r="X376" s="158">
        <f t="shared" si="18"/>
        <v>34142.536478554866</v>
      </c>
      <c r="Y376" s="181">
        <f t="shared" si="19"/>
        <v>682.8507295710973</v>
      </c>
      <c r="Z376" s="1"/>
      <c r="BP376" s="33"/>
      <c r="BQ376" s="41" t="s">
        <v>2580</v>
      </c>
    </row>
    <row r="377" spans="1:69" s="3" customFormat="1" ht="67.5" x14ac:dyDescent="0.25">
      <c r="A377" s="35" t="s">
        <v>1641</v>
      </c>
      <c r="B377" s="36" t="s">
        <v>2530</v>
      </c>
      <c r="C377" s="316" t="s">
        <v>1508</v>
      </c>
      <c r="D377" s="316"/>
      <c r="E377" s="316"/>
      <c r="F377" s="205" t="s">
        <v>437</v>
      </c>
      <c r="G377" s="55">
        <v>160</v>
      </c>
      <c r="H377" s="39">
        <v>128.13</v>
      </c>
      <c r="I377" s="39"/>
      <c r="J377" s="39">
        <v>128.13</v>
      </c>
      <c r="K377" s="37" t="s">
        <v>42</v>
      </c>
      <c r="L377" s="39">
        <v>175486.85</v>
      </c>
      <c r="M377" s="39"/>
      <c r="N377" s="40"/>
      <c r="O377" s="39">
        <v>175486.85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7"/>
        <v>210081.43340440182</v>
      </c>
      <c r="W377" s="159">
        <v>1.2</v>
      </c>
      <c r="X377" s="158">
        <f t="shared" si="18"/>
        <v>252097.72008528217</v>
      </c>
      <c r="Y377" s="181">
        <f t="shared" si="19"/>
        <v>1575.6107505330135</v>
      </c>
      <c r="Z377" s="1"/>
      <c r="BP377" s="33"/>
      <c r="BQ377" s="41" t="s">
        <v>1508</v>
      </c>
    </row>
    <row r="378" spans="1:69" s="3" customFormat="1" ht="67.5" x14ac:dyDescent="0.25">
      <c r="A378" s="35" t="s">
        <v>736</v>
      </c>
      <c r="B378" s="36" t="s">
        <v>1535</v>
      </c>
      <c r="C378" s="316" t="s">
        <v>1536</v>
      </c>
      <c r="D378" s="316"/>
      <c r="E378" s="316"/>
      <c r="F378" s="205" t="s">
        <v>437</v>
      </c>
      <c r="G378" s="55">
        <v>25</v>
      </c>
      <c r="H378" s="39">
        <v>72.86</v>
      </c>
      <c r="I378" s="39"/>
      <c r="J378" s="39">
        <v>72.86</v>
      </c>
      <c r="K378" s="37" t="s">
        <v>42</v>
      </c>
      <c r="L378" s="39">
        <v>15592.04</v>
      </c>
      <c r="M378" s="39"/>
      <c r="N378" s="40"/>
      <c r="O378" s="39">
        <v>15592.04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7"/>
        <v>18665.775315351377</v>
      </c>
      <c r="W378" s="159">
        <v>1.2</v>
      </c>
      <c r="X378" s="158">
        <f t="shared" si="18"/>
        <v>22398.93037842165</v>
      </c>
      <c r="Y378" s="181">
        <f t="shared" si="19"/>
        <v>895.95721513686601</v>
      </c>
      <c r="Z378" s="1"/>
      <c r="BP378" s="33"/>
      <c r="BQ378" s="41" t="s">
        <v>1536</v>
      </c>
    </row>
    <row r="379" spans="1:69" s="3" customFormat="1" ht="67.5" x14ac:dyDescent="0.25">
      <c r="A379" s="35" t="s">
        <v>746</v>
      </c>
      <c r="B379" s="36" t="s">
        <v>1542</v>
      </c>
      <c r="C379" s="316" t="s">
        <v>1649</v>
      </c>
      <c r="D379" s="316"/>
      <c r="E379" s="316"/>
      <c r="F379" s="205" t="s">
        <v>437</v>
      </c>
      <c r="G379" s="55">
        <v>2476</v>
      </c>
      <c r="H379" s="39">
        <v>4.1500000000000004</v>
      </c>
      <c r="I379" s="39"/>
      <c r="J379" s="39">
        <v>4.1500000000000004</v>
      </c>
      <c r="K379" s="37" t="s">
        <v>42</v>
      </c>
      <c r="L379" s="39">
        <v>87957.42</v>
      </c>
      <c r="M379" s="39"/>
      <c r="N379" s="40"/>
      <c r="O379" s="39">
        <v>87957.42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7"/>
        <v>105296.89758607552</v>
      </c>
      <c r="W379" s="159">
        <v>1.2</v>
      </c>
      <c r="X379" s="158">
        <f t="shared" si="18"/>
        <v>126356.27710329062</v>
      </c>
      <c r="Y379" s="181">
        <f t="shared" si="19"/>
        <v>51.032422093413011</v>
      </c>
      <c r="Z379" s="1"/>
      <c r="BP379" s="33"/>
      <c r="BQ379" s="41" t="s">
        <v>1649</v>
      </c>
    </row>
    <row r="380" spans="1:69" s="3" customFormat="1" ht="67.5" x14ac:dyDescent="0.25">
      <c r="A380" s="35" t="s">
        <v>1644</v>
      </c>
      <c r="B380" s="36" t="s">
        <v>1544</v>
      </c>
      <c r="C380" s="316" t="s">
        <v>1650</v>
      </c>
      <c r="D380" s="316"/>
      <c r="E380" s="316"/>
      <c r="F380" s="205" t="s">
        <v>437</v>
      </c>
      <c r="G380" s="55">
        <v>2476</v>
      </c>
      <c r="H380" s="39">
        <v>1.17</v>
      </c>
      <c r="I380" s="39"/>
      <c r="J380" s="39">
        <v>1.17</v>
      </c>
      <c r="K380" s="37" t="s">
        <v>42</v>
      </c>
      <c r="L380" s="39">
        <v>24797.64</v>
      </c>
      <c r="M380" s="39"/>
      <c r="N380" s="40"/>
      <c r="O380" s="39">
        <v>24797.64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7"/>
        <v>29686.120391620967</v>
      </c>
      <c r="W380" s="159">
        <v>1.2</v>
      </c>
      <c r="X380" s="158">
        <f t="shared" si="18"/>
        <v>35623.344469945157</v>
      </c>
      <c r="Y380" s="181">
        <f t="shared" si="19"/>
        <v>14.387457378814684</v>
      </c>
      <c r="Z380" s="1"/>
      <c r="BP380" s="33"/>
      <c r="BQ380" s="41" t="s">
        <v>1650</v>
      </c>
    </row>
    <row r="381" spans="1:69" s="3" customFormat="1" ht="67.5" x14ac:dyDescent="0.25">
      <c r="A381" s="35" t="s">
        <v>753</v>
      </c>
      <c r="B381" s="36" t="s">
        <v>1546</v>
      </c>
      <c r="C381" s="316" t="s">
        <v>1651</v>
      </c>
      <c r="D381" s="316"/>
      <c r="E381" s="316"/>
      <c r="F381" s="205" t="s">
        <v>437</v>
      </c>
      <c r="G381" s="55">
        <v>2476</v>
      </c>
      <c r="H381" s="39">
        <v>0.34</v>
      </c>
      <c r="I381" s="39"/>
      <c r="J381" s="39">
        <v>0.34</v>
      </c>
      <c r="K381" s="37" t="s">
        <v>42</v>
      </c>
      <c r="L381" s="39">
        <v>7206.15</v>
      </c>
      <c r="M381" s="39"/>
      <c r="N381" s="40"/>
      <c r="O381" s="39">
        <v>7206.15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7"/>
        <v>8626.7336915964352</v>
      </c>
      <c r="W381" s="159">
        <v>1.2</v>
      </c>
      <c r="X381" s="158">
        <f t="shared" si="18"/>
        <v>10352.080429915723</v>
      </c>
      <c r="Y381" s="181">
        <f t="shared" si="19"/>
        <v>4.1809694789643466</v>
      </c>
      <c r="Z381" s="1"/>
      <c r="BP381" s="33"/>
      <c r="BQ381" s="41" t="s">
        <v>1651</v>
      </c>
    </row>
    <row r="382" spans="1:69" s="3" customFormat="1" ht="67.5" x14ac:dyDescent="0.25">
      <c r="A382" s="35" t="s">
        <v>755</v>
      </c>
      <c r="B382" s="36" t="s">
        <v>1554</v>
      </c>
      <c r="C382" s="316" t="s">
        <v>1555</v>
      </c>
      <c r="D382" s="316"/>
      <c r="E382" s="316"/>
      <c r="F382" s="205" t="s">
        <v>437</v>
      </c>
      <c r="G382" s="55">
        <v>692</v>
      </c>
      <c r="H382" s="39">
        <v>4.03</v>
      </c>
      <c r="I382" s="39"/>
      <c r="J382" s="39">
        <v>4.03</v>
      </c>
      <c r="K382" s="37" t="s">
        <v>42</v>
      </c>
      <c r="L382" s="39">
        <v>23871.79</v>
      </c>
      <c r="M382" s="39"/>
      <c r="N382" s="40"/>
      <c r="O382" s="39">
        <v>23871.79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17"/>
        <v>28577.753040349548</v>
      </c>
      <c r="W382" s="159">
        <v>1.2</v>
      </c>
      <c r="X382" s="158">
        <f t="shared" si="18"/>
        <v>34293.303648419453</v>
      </c>
      <c r="Y382" s="181">
        <f t="shared" si="19"/>
        <v>49.556797179796895</v>
      </c>
      <c r="Z382" s="1"/>
      <c r="BP382" s="33"/>
      <c r="BQ382" s="41" t="s">
        <v>1555</v>
      </c>
    </row>
    <row r="383" spans="1:69" s="3" customFormat="1" ht="67.5" x14ac:dyDescent="0.25">
      <c r="A383" s="35" t="s">
        <v>758</v>
      </c>
      <c r="B383" s="36" t="s">
        <v>1544</v>
      </c>
      <c r="C383" s="316" t="s">
        <v>1556</v>
      </c>
      <c r="D383" s="316"/>
      <c r="E383" s="316"/>
      <c r="F383" s="205" t="s">
        <v>437</v>
      </c>
      <c r="G383" s="55">
        <v>692</v>
      </c>
      <c r="H383" s="39">
        <v>2.73</v>
      </c>
      <c r="I383" s="39"/>
      <c r="J383" s="39">
        <v>2.73</v>
      </c>
      <c r="K383" s="37" t="s">
        <v>42</v>
      </c>
      <c r="L383" s="39">
        <v>16171.21</v>
      </c>
      <c r="M383" s="39"/>
      <c r="N383" s="40"/>
      <c r="O383" s="39">
        <v>16171.21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7"/>
        <v>19359.119937953164</v>
      </c>
      <c r="W383" s="159">
        <v>1.2</v>
      </c>
      <c r="X383" s="158">
        <f t="shared" si="18"/>
        <v>23230.943925543797</v>
      </c>
      <c r="Y383" s="181">
        <f t="shared" si="19"/>
        <v>33.570728216103753</v>
      </c>
      <c r="Z383" s="1"/>
      <c r="BP383" s="33"/>
      <c r="BQ383" s="41" t="s">
        <v>1556</v>
      </c>
    </row>
    <row r="384" spans="1:69" s="3" customFormat="1" ht="67.5" x14ac:dyDescent="0.25">
      <c r="A384" s="35" t="s">
        <v>1646</v>
      </c>
      <c r="B384" s="36" t="s">
        <v>1523</v>
      </c>
      <c r="C384" s="316" t="s">
        <v>1524</v>
      </c>
      <c r="D384" s="316"/>
      <c r="E384" s="316"/>
      <c r="F384" s="205" t="s">
        <v>238</v>
      </c>
      <c r="G384" s="38">
        <v>1.7</v>
      </c>
      <c r="H384" s="39" t="s">
        <v>1525</v>
      </c>
      <c r="I384" s="39" t="s">
        <v>1526</v>
      </c>
      <c r="J384" s="39">
        <v>603.04999999999995</v>
      </c>
      <c r="K384" s="37" t="s">
        <v>42</v>
      </c>
      <c r="L384" s="39">
        <v>34477.480000000003</v>
      </c>
      <c r="M384" s="39">
        <v>21801.08</v>
      </c>
      <c r="N384" s="40" t="s">
        <v>2581</v>
      </c>
      <c r="O384" s="39">
        <v>8775.58</v>
      </c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>
        <f t="shared" si="17"/>
        <v>10505.553124664326</v>
      </c>
      <c r="W384" s="159">
        <v>1.2</v>
      </c>
      <c r="X384" s="158">
        <f t="shared" si="18"/>
        <v>12606.66374959719</v>
      </c>
      <c r="Y384" s="181">
        <f t="shared" si="19"/>
        <v>7415.6845585865822</v>
      </c>
      <c r="Z384" s="1"/>
      <c r="BP384" s="33"/>
      <c r="BQ384" s="41" t="s">
        <v>1524</v>
      </c>
    </row>
    <row r="385" spans="1:69" s="3" customFormat="1" ht="18.75" x14ac:dyDescent="0.25">
      <c r="A385" s="42"/>
      <c r="B385" s="43"/>
      <c r="C385" s="44" t="s">
        <v>2582</v>
      </c>
      <c r="D385" s="45"/>
      <c r="E385" s="45"/>
      <c r="F385" s="206"/>
      <c r="G385" s="45"/>
      <c r="H385" s="45"/>
      <c r="I385" s="45"/>
      <c r="J385" s="45"/>
      <c r="K385" s="45"/>
      <c r="L385" s="45"/>
      <c r="M385" s="45"/>
      <c r="N385" s="45"/>
      <c r="O385" s="46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P385" s="33"/>
      <c r="BQ385" s="41"/>
    </row>
    <row r="386" spans="1:69" s="3" customFormat="1" ht="18.75" x14ac:dyDescent="0.25">
      <c r="A386" s="47"/>
      <c r="B386" s="48"/>
      <c r="C386" s="48"/>
      <c r="D386" s="48"/>
      <c r="E386" s="49" t="s">
        <v>2583</v>
      </c>
      <c r="F386" s="207"/>
      <c r="G386" s="50"/>
      <c r="H386" s="51"/>
      <c r="I386" s="17"/>
      <c r="J386" s="17"/>
      <c r="K386" s="17"/>
      <c r="L386" s="52">
        <v>21335.89</v>
      </c>
      <c r="M386" s="53"/>
      <c r="N386" s="53"/>
      <c r="O386" s="54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P386" s="33"/>
      <c r="BQ386" s="41"/>
    </row>
    <row r="387" spans="1:69" s="3" customFormat="1" ht="18.75" x14ac:dyDescent="0.25">
      <c r="A387" s="47"/>
      <c r="B387" s="48"/>
      <c r="C387" s="48"/>
      <c r="D387" s="48"/>
      <c r="E387" s="49" t="s">
        <v>2584</v>
      </c>
      <c r="F387" s="207"/>
      <c r="G387" s="50"/>
      <c r="H387" s="51"/>
      <c r="I387" s="17"/>
      <c r="J387" s="17"/>
      <c r="K387" s="17"/>
      <c r="L387" s="52">
        <v>11217.84</v>
      </c>
      <c r="M387" s="53"/>
      <c r="N387" s="53"/>
      <c r="O387" s="54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P387" s="33"/>
      <c r="BQ387" s="41"/>
    </row>
    <row r="388" spans="1:69" s="3" customFormat="1" ht="18.75" x14ac:dyDescent="0.25">
      <c r="A388" s="47"/>
      <c r="B388" s="48"/>
      <c r="C388" s="48"/>
      <c r="D388" s="48"/>
      <c r="E388" s="49" t="s">
        <v>47</v>
      </c>
      <c r="F388" s="207"/>
      <c r="G388" s="50"/>
      <c r="H388" s="51"/>
      <c r="I388" s="17"/>
      <c r="J388" s="17"/>
      <c r="K388" s="17"/>
      <c r="L388" s="52">
        <v>67031.210000000006</v>
      </c>
      <c r="M388" s="53"/>
      <c r="N388" s="53"/>
      <c r="O388" s="54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P388" s="33"/>
      <c r="BQ388" s="41"/>
    </row>
    <row r="389" spans="1:69" s="3" customFormat="1" ht="67.5" x14ac:dyDescent="0.25">
      <c r="A389" s="35" t="s">
        <v>763</v>
      </c>
      <c r="B389" s="36" t="s">
        <v>2045</v>
      </c>
      <c r="C389" s="316" t="s">
        <v>2585</v>
      </c>
      <c r="D389" s="316"/>
      <c r="E389" s="316"/>
      <c r="F389" s="205" t="s">
        <v>265</v>
      </c>
      <c r="G389" s="38">
        <v>175.1</v>
      </c>
      <c r="H389" s="39">
        <v>253.71</v>
      </c>
      <c r="I389" s="39"/>
      <c r="J389" s="39">
        <v>253.71</v>
      </c>
      <c r="K389" s="37" t="s">
        <v>42</v>
      </c>
      <c r="L389" s="39">
        <v>380274.76</v>
      </c>
      <c r="M389" s="39"/>
      <c r="N389" s="40"/>
      <c r="O389" s="39">
        <v>380274.76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7"/>
        <v>455240.18847175664</v>
      </c>
      <c r="W389" s="159">
        <v>1.2</v>
      </c>
      <c r="X389" s="158">
        <f t="shared" si="18"/>
        <v>546288.22616610792</v>
      </c>
      <c r="Y389" s="181">
        <f t="shared" si="19"/>
        <v>3119.8642271051281</v>
      </c>
      <c r="Z389" s="1"/>
      <c r="BP389" s="33"/>
      <c r="BQ389" s="41" t="s">
        <v>2585</v>
      </c>
    </row>
    <row r="390" spans="1:69" s="3" customFormat="1" ht="18.75" x14ac:dyDescent="0.25">
      <c r="A390" s="42"/>
      <c r="B390" s="43"/>
      <c r="C390" s="44" t="s">
        <v>2586</v>
      </c>
      <c r="D390" s="45"/>
      <c r="E390" s="45"/>
      <c r="F390" s="206"/>
      <c r="G390" s="45"/>
      <c r="H390" s="45"/>
      <c r="I390" s="45"/>
      <c r="J390" s="45"/>
      <c r="K390" s="45"/>
      <c r="L390" s="45"/>
      <c r="M390" s="45"/>
      <c r="N390" s="45"/>
      <c r="O390" s="46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P390" s="33"/>
      <c r="BQ390" s="41"/>
    </row>
    <row r="391" spans="1:69" s="3" customFormat="1" ht="67.5" x14ac:dyDescent="0.25">
      <c r="A391" s="35" t="s">
        <v>771</v>
      </c>
      <c r="B391" s="36" t="s">
        <v>2587</v>
      </c>
      <c r="C391" s="316" t="s">
        <v>2588</v>
      </c>
      <c r="D391" s="316"/>
      <c r="E391" s="316"/>
      <c r="F391" s="205" t="s">
        <v>238</v>
      </c>
      <c r="G391" s="38">
        <v>0.1</v>
      </c>
      <c r="H391" s="39" t="s">
        <v>2589</v>
      </c>
      <c r="I391" s="39" t="s">
        <v>2590</v>
      </c>
      <c r="J391" s="39">
        <v>603.36</v>
      </c>
      <c r="K391" s="37" t="s">
        <v>42</v>
      </c>
      <c r="L391" s="39">
        <v>2097.64</v>
      </c>
      <c r="M391" s="39">
        <v>1323.07</v>
      </c>
      <c r="N391" s="40" t="s">
        <v>2591</v>
      </c>
      <c r="O391" s="39">
        <v>516.48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17"/>
        <v>618.29623544274386</v>
      </c>
      <c r="W391" s="159">
        <v>1.2</v>
      </c>
      <c r="X391" s="158">
        <f t="shared" si="18"/>
        <v>741.95548253129266</v>
      </c>
      <c r="Y391" s="181">
        <f t="shared" si="19"/>
        <v>7419.5548253129264</v>
      </c>
      <c r="Z391" s="1"/>
      <c r="BP391" s="33"/>
      <c r="BQ391" s="41" t="s">
        <v>2588</v>
      </c>
    </row>
    <row r="392" spans="1:69" s="3" customFormat="1" ht="18.75" x14ac:dyDescent="0.25">
      <c r="A392" s="42"/>
      <c r="B392" s="43"/>
      <c r="C392" s="44" t="s">
        <v>1052</v>
      </c>
      <c r="D392" s="45"/>
      <c r="E392" s="45"/>
      <c r="F392" s="206"/>
      <c r="G392" s="45"/>
      <c r="H392" s="45"/>
      <c r="I392" s="45"/>
      <c r="J392" s="45"/>
      <c r="K392" s="45"/>
      <c r="L392" s="45"/>
      <c r="M392" s="45"/>
      <c r="N392" s="45"/>
      <c r="O392" s="46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41"/>
    </row>
    <row r="393" spans="1:69" s="3" customFormat="1" ht="18.75" x14ac:dyDescent="0.25">
      <c r="A393" s="47"/>
      <c r="B393" s="48"/>
      <c r="C393" s="48"/>
      <c r="D393" s="48"/>
      <c r="E393" s="49" t="s">
        <v>2592</v>
      </c>
      <c r="F393" s="207"/>
      <c r="G393" s="50"/>
      <c r="H393" s="51"/>
      <c r="I393" s="17"/>
      <c r="J393" s="17"/>
      <c r="K393" s="17"/>
      <c r="L393" s="52">
        <v>1299.4100000000001</v>
      </c>
      <c r="M393" s="53"/>
      <c r="N393" s="53"/>
      <c r="O393" s="54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P393" s="33"/>
      <c r="BQ393" s="41"/>
    </row>
    <row r="394" spans="1:69" s="3" customFormat="1" ht="18.75" x14ac:dyDescent="0.25">
      <c r="A394" s="47"/>
      <c r="B394" s="48"/>
      <c r="C394" s="48"/>
      <c r="D394" s="48"/>
      <c r="E394" s="49" t="s">
        <v>2593</v>
      </c>
      <c r="F394" s="207"/>
      <c r="G394" s="50"/>
      <c r="H394" s="51"/>
      <c r="I394" s="17"/>
      <c r="J394" s="17"/>
      <c r="K394" s="17"/>
      <c r="L394" s="52">
        <v>683.2</v>
      </c>
      <c r="M394" s="53"/>
      <c r="N394" s="53"/>
      <c r="O394" s="54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P394" s="33"/>
      <c r="BQ394" s="41"/>
    </row>
    <row r="395" spans="1:69" s="3" customFormat="1" ht="18.75" x14ac:dyDescent="0.25">
      <c r="A395" s="47"/>
      <c r="B395" s="48"/>
      <c r="C395" s="48"/>
      <c r="D395" s="48"/>
      <c r="E395" s="49" t="s">
        <v>47</v>
      </c>
      <c r="F395" s="207"/>
      <c r="G395" s="50"/>
      <c r="H395" s="51"/>
      <c r="I395" s="17"/>
      <c r="J395" s="17"/>
      <c r="K395" s="17"/>
      <c r="L395" s="52">
        <v>4080.25</v>
      </c>
      <c r="M395" s="53"/>
      <c r="N395" s="53"/>
      <c r="O395" s="54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P395" s="33"/>
      <c r="BQ395" s="41"/>
    </row>
    <row r="396" spans="1:69" s="3" customFormat="1" ht="67.5" x14ac:dyDescent="0.25">
      <c r="A396" s="35" t="s">
        <v>774</v>
      </c>
      <c r="B396" s="36" t="s">
        <v>2045</v>
      </c>
      <c r="C396" s="316" t="s">
        <v>2594</v>
      </c>
      <c r="D396" s="316"/>
      <c r="E396" s="316"/>
      <c r="F396" s="205" t="s">
        <v>265</v>
      </c>
      <c r="G396" s="38">
        <v>10.3</v>
      </c>
      <c r="H396" s="39">
        <v>665.2</v>
      </c>
      <c r="I396" s="39"/>
      <c r="J396" s="39">
        <v>665.2</v>
      </c>
      <c r="K396" s="37" t="s">
        <v>42</v>
      </c>
      <c r="L396" s="39">
        <v>58649.35</v>
      </c>
      <c r="M396" s="39"/>
      <c r="N396" s="40"/>
      <c r="O396" s="39">
        <v>58649.35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7"/>
        <v>70211.184007442454</v>
      </c>
      <c r="W396" s="159">
        <v>1.2</v>
      </c>
      <c r="X396" s="158">
        <f t="shared" si="18"/>
        <v>84253.42080893094</v>
      </c>
      <c r="Y396" s="181">
        <f t="shared" si="19"/>
        <v>8179.9437678573722</v>
      </c>
      <c r="Z396" s="1"/>
      <c r="BP396" s="33"/>
      <c r="BQ396" s="41" t="s">
        <v>2594</v>
      </c>
    </row>
    <row r="397" spans="1:69" s="3" customFormat="1" ht="18.75" x14ac:dyDescent="0.25">
      <c r="A397" s="42"/>
      <c r="B397" s="43"/>
      <c r="C397" s="44" t="s">
        <v>1102</v>
      </c>
      <c r="D397" s="45"/>
      <c r="E397" s="45"/>
      <c r="F397" s="206"/>
      <c r="G397" s="45"/>
      <c r="H397" s="45"/>
      <c r="I397" s="45"/>
      <c r="J397" s="45"/>
      <c r="K397" s="45"/>
      <c r="L397" s="45"/>
      <c r="M397" s="45"/>
      <c r="N397" s="45"/>
      <c r="O397" s="46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P397" s="33"/>
      <c r="BQ397" s="41"/>
    </row>
    <row r="398" spans="1:69" s="3" customFormat="1" ht="67.5" x14ac:dyDescent="0.25">
      <c r="A398" s="35" t="s">
        <v>779</v>
      </c>
      <c r="B398" s="36" t="s">
        <v>2050</v>
      </c>
      <c r="C398" s="316" t="s">
        <v>1540</v>
      </c>
      <c r="D398" s="316"/>
      <c r="E398" s="316"/>
      <c r="F398" s="205" t="s">
        <v>437</v>
      </c>
      <c r="G398" s="55">
        <v>1500</v>
      </c>
      <c r="H398" s="39">
        <v>1.57</v>
      </c>
      <c r="I398" s="39"/>
      <c r="J398" s="39">
        <v>1.57</v>
      </c>
      <c r="K398" s="37" t="s">
        <v>42</v>
      </c>
      <c r="L398" s="39">
        <v>20158.8</v>
      </c>
      <c r="M398" s="39"/>
      <c r="N398" s="40"/>
      <c r="O398" s="39">
        <v>20158.8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7"/>
        <v>24132.80311153032</v>
      </c>
      <c r="W398" s="159">
        <v>1.2</v>
      </c>
      <c r="X398" s="158">
        <f t="shared" si="18"/>
        <v>28959.363733836384</v>
      </c>
      <c r="Y398" s="181">
        <f t="shared" si="19"/>
        <v>19.306242489224257</v>
      </c>
      <c r="Z398" s="1"/>
      <c r="BP398" s="33"/>
      <c r="BQ398" s="41" t="s">
        <v>1540</v>
      </c>
    </row>
    <row r="399" spans="1:69" s="3" customFormat="1" ht="18.75" x14ac:dyDescent="0.25">
      <c r="A399" s="42"/>
      <c r="B399" s="43"/>
      <c r="C399" s="44" t="s">
        <v>2595</v>
      </c>
      <c r="D399" s="45"/>
      <c r="E399" s="45"/>
      <c r="F399" s="206"/>
      <c r="G399" s="45"/>
      <c r="H399" s="45"/>
      <c r="I399" s="45"/>
      <c r="J399" s="45"/>
      <c r="K399" s="45"/>
      <c r="L399" s="45"/>
      <c r="M399" s="45"/>
      <c r="N399" s="45"/>
      <c r="O399" s="46"/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P399" s="33"/>
      <c r="BQ399" s="41"/>
    </row>
    <row r="400" spans="1:69" s="3" customFormat="1" ht="67.5" x14ac:dyDescent="0.25">
      <c r="A400" s="35" t="s">
        <v>788</v>
      </c>
      <c r="B400" s="36" t="s">
        <v>1537</v>
      </c>
      <c r="C400" s="316" t="s">
        <v>2542</v>
      </c>
      <c r="D400" s="316"/>
      <c r="E400" s="316"/>
      <c r="F400" s="205" t="s">
        <v>437</v>
      </c>
      <c r="G400" s="55">
        <v>340</v>
      </c>
      <c r="H400" s="39">
        <v>2.96</v>
      </c>
      <c r="I400" s="39"/>
      <c r="J400" s="39">
        <v>2.96</v>
      </c>
      <c r="K400" s="37" t="s">
        <v>42</v>
      </c>
      <c r="L400" s="39">
        <v>8614.7800000000007</v>
      </c>
      <c r="M400" s="39"/>
      <c r="N400" s="40"/>
      <c r="O400" s="39">
        <v>8614.7800000000007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7"/>
        <v>10313.053832031135</v>
      </c>
      <c r="W400" s="159">
        <v>1.2</v>
      </c>
      <c r="X400" s="158">
        <f t="shared" si="18"/>
        <v>12375.664598437363</v>
      </c>
      <c r="Y400" s="181">
        <f t="shared" si="19"/>
        <v>36.399013524815771</v>
      </c>
      <c r="Z400" s="1"/>
      <c r="BP400" s="33"/>
      <c r="BQ400" s="41" t="s">
        <v>2542</v>
      </c>
    </row>
    <row r="401" spans="1:71" s="3" customFormat="1" ht="67.5" x14ac:dyDescent="0.25">
      <c r="A401" s="35" t="s">
        <v>792</v>
      </c>
      <c r="B401" s="36" t="s">
        <v>2530</v>
      </c>
      <c r="C401" s="316" t="s">
        <v>1550</v>
      </c>
      <c r="D401" s="316"/>
      <c r="E401" s="316"/>
      <c r="F401" s="205" t="s">
        <v>437</v>
      </c>
      <c r="G401" s="55">
        <v>680</v>
      </c>
      <c r="H401" s="39">
        <v>1.67</v>
      </c>
      <c r="I401" s="39"/>
      <c r="J401" s="39">
        <v>1.67</v>
      </c>
      <c r="K401" s="37" t="s">
        <v>42</v>
      </c>
      <c r="L401" s="39">
        <v>9720.74</v>
      </c>
      <c r="M401" s="39"/>
      <c r="N401" s="40"/>
      <c r="O401" s="39">
        <v>9720.74</v>
      </c>
      <c r="P401" s="154">
        <v>1.052</v>
      </c>
      <c r="Q401" s="154">
        <v>1.0209999999999999</v>
      </c>
      <c r="R401" s="154">
        <v>1.0349999999999999</v>
      </c>
      <c r="S401" s="154">
        <v>1.0249999999999999</v>
      </c>
      <c r="T401" s="154">
        <v>1.02</v>
      </c>
      <c r="U401" s="154">
        <v>1.03</v>
      </c>
      <c r="V401" s="172">
        <f t="shared" si="17"/>
        <v>11637.037150940398</v>
      </c>
      <c r="W401" s="159">
        <v>1.2</v>
      </c>
      <c r="X401" s="158">
        <f t="shared" si="18"/>
        <v>13964.444581128477</v>
      </c>
      <c r="Y401" s="181">
        <f t="shared" si="19"/>
        <v>20.535947913424231</v>
      </c>
      <c r="Z401" s="1"/>
      <c r="BP401" s="33"/>
      <c r="BQ401" s="41" t="s">
        <v>1550</v>
      </c>
    </row>
    <row r="402" spans="1:71" s="3" customFormat="1" ht="67.5" x14ac:dyDescent="0.25">
      <c r="A402" s="35" t="s">
        <v>794</v>
      </c>
      <c r="B402" s="36" t="s">
        <v>870</v>
      </c>
      <c r="C402" s="316" t="s">
        <v>871</v>
      </c>
      <c r="D402" s="316"/>
      <c r="E402" s="316"/>
      <c r="F402" s="205" t="s">
        <v>238</v>
      </c>
      <c r="G402" s="56">
        <v>0.12</v>
      </c>
      <c r="H402" s="39" t="s">
        <v>872</v>
      </c>
      <c r="I402" s="39" t="s">
        <v>873</v>
      </c>
      <c r="J402" s="39">
        <v>348.62</v>
      </c>
      <c r="K402" s="37" t="s">
        <v>42</v>
      </c>
      <c r="L402" s="39">
        <v>2058.13</v>
      </c>
      <c r="M402" s="39">
        <v>1467.95</v>
      </c>
      <c r="N402" s="40" t="s">
        <v>2596</v>
      </c>
      <c r="O402" s="39">
        <v>358.1</v>
      </c>
      <c r="P402" s="154">
        <v>1.052</v>
      </c>
      <c r="Q402" s="154">
        <v>1.0209999999999999</v>
      </c>
      <c r="R402" s="154">
        <v>1.0349999999999999</v>
      </c>
      <c r="S402" s="154">
        <v>1.0249999999999999</v>
      </c>
      <c r="T402" s="154">
        <v>1.02</v>
      </c>
      <c r="U402" s="154">
        <v>1.03</v>
      </c>
      <c r="V402" s="172">
        <f t="shared" si="17"/>
        <v>428.69400927828093</v>
      </c>
      <c r="W402" s="159">
        <v>1.2</v>
      </c>
      <c r="X402" s="158">
        <f t="shared" si="18"/>
        <v>514.43281113393709</v>
      </c>
      <c r="Y402" s="181">
        <f t="shared" si="19"/>
        <v>4286.9400927828092</v>
      </c>
      <c r="Z402" s="1"/>
      <c r="BP402" s="33"/>
      <c r="BQ402" s="41" t="s">
        <v>871</v>
      </c>
    </row>
    <row r="403" spans="1:71" s="3" customFormat="1" ht="18.75" x14ac:dyDescent="0.25">
      <c r="A403" s="42"/>
      <c r="B403" s="43"/>
      <c r="C403" s="44" t="s">
        <v>423</v>
      </c>
      <c r="D403" s="45"/>
      <c r="E403" s="45"/>
      <c r="F403" s="206"/>
      <c r="G403" s="45"/>
      <c r="H403" s="45"/>
      <c r="I403" s="45"/>
      <c r="J403" s="45"/>
      <c r="K403" s="45"/>
      <c r="L403" s="45"/>
      <c r="M403" s="45"/>
      <c r="N403" s="45"/>
      <c r="O403" s="46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</row>
    <row r="404" spans="1:71" s="3" customFormat="1" ht="18.75" x14ac:dyDescent="0.25">
      <c r="A404" s="47"/>
      <c r="B404" s="48"/>
      <c r="C404" s="48"/>
      <c r="D404" s="48"/>
      <c r="E404" s="49" t="s">
        <v>2597</v>
      </c>
      <c r="F404" s="207"/>
      <c r="G404" s="50"/>
      <c r="H404" s="51"/>
      <c r="I404" s="17"/>
      <c r="J404" s="17"/>
      <c r="K404" s="17"/>
      <c r="L404" s="52">
        <v>1452.02</v>
      </c>
      <c r="M404" s="53"/>
      <c r="N404" s="53"/>
      <c r="O404" s="54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P404" s="33"/>
      <c r="BQ404" s="41"/>
    </row>
    <row r="405" spans="1:71" s="3" customFormat="1" ht="18.75" x14ac:dyDescent="0.25">
      <c r="A405" s="47"/>
      <c r="B405" s="48"/>
      <c r="C405" s="48"/>
      <c r="D405" s="48"/>
      <c r="E405" s="49" t="s">
        <v>2598</v>
      </c>
      <c r="F405" s="207"/>
      <c r="G405" s="50"/>
      <c r="H405" s="51"/>
      <c r="I405" s="17"/>
      <c r="J405" s="17"/>
      <c r="K405" s="17"/>
      <c r="L405" s="52">
        <v>763.43</v>
      </c>
      <c r="M405" s="53"/>
      <c r="N405" s="53"/>
      <c r="O405" s="54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P405" s="33"/>
      <c r="BQ405" s="41"/>
    </row>
    <row r="406" spans="1:71" s="3" customFormat="1" ht="18.75" x14ac:dyDescent="0.25">
      <c r="A406" s="47"/>
      <c r="B406" s="48"/>
      <c r="C406" s="48"/>
      <c r="D406" s="48"/>
      <c r="E406" s="49" t="s">
        <v>47</v>
      </c>
      <c r="F406" s="207"/>
      <c r="G406" s="50"/>
      <c r="H406" s="51"/>
      <c r="I406" s="17"/>
      <c r="J406" s="17"/>
      <c r="K406" s="17"/>
      <c r="L406" s="52">
        <v>4273.58</v>
      </c>
      <c r="M406" s="53"/>
      <c r="N406" s="53"/>
      <c r="O406" s="54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P406" s="33"/>
      <c r="BQ406" s="41"/>
    </row>
    <row r="407" spans="1:71" s="3" customFormat="1" ht="67.5" x14ac:dyDescent="0.25">
      <c r="A407" s="35" t="s">
        <v>796</v>
      </c>
      <c r="B407" s="36" t="s">
        <v>1521</v>
      </c>
      <c r="C407" s="316" t="s">
        <v>2546</v>
      </c>
      <c r="D407" s="316"/>
      <c r="E407" s="316"/>
      <c r="F407" s="205" t="s">
        <v>265</v>
      </c>
      <c r="G407" s="56">
        <v>12.36</v>
      </c>
      <c r="H407" s="39">
        <v>149.41</v>
      </c>
      <c r="I407" s="39"/>
      <c r="J407" s="39">
        <v>149.41</v>
      </c>
      <c r="K407" s="37" t="s">
        <v>42</v>
      </c>
      <c r="L407" s="39">
        <v>15807.82</v>
      </c>
      <c r="M407" s="39"/>
      <c r="N407" s="40"/>
      <c r="O407" s="39">
        <v>15807.82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7"/>
        <v>18924.093085030425</v>
      </c>
      <c r="W407" s="159">
        <v>1.2</v>
      </c>
      <c r="X407" s="158">
        <f t="shared" si="18"/>
        <v>22708.911702036508</v>
      </c>
      <c r="Y407" s="181">
        <f t="shared" si="19"/>
        <v>1837.2905907796528</v>
      </c>
      <c r="Z407" s="1"/>
      <c r="BP407" s="33"/>
      <c r="BQ407" s="41" t="s">
        <v>2546</v>
      </c>
    </row>
    <row r="408" spans="1:71" s="3" customFormat="1" ht="18.75" x14ac:dyDescent="0.25">
      <c r="A408" s="42"/>
      <c r="B408" s="43"/>
      <c r="C408" s="44" t="s">
        <v>2599</v>
      </c>
      <c r="D408" s="45"/>
      <c r="E408" s="45"/>
      <c r="F408" s="206"/>
      <c r="G408" s="45"/>
      <c r="H408" s="45"/>
      <c r="I408" s="45"/>
      <c r="J408" s="45"/>
      <c r="K408" s="45"/>
      <c r="L408" s="45"/>
      <c r="M408" s="45"/>
      <c r="N408" s="45"/>
      <c r="O408" s="46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41"/>
    </row>
    <row r="409" spans="1:71" s="3" customFormat="1" ht="67.5" x14ac:dyDescent="0.25">
      <c r="A409" s="35" t="s">
        <v>798</v>
      </c>
      <c r="B409" s="36" t="s">
        <v>1509</v>
      </c>
      <c r="C409" s="316" t="s">
        <v>2600</v>
      </c>
      <c r="D409" s="316"/>
      <c r="E409" s="316"/>
      <c r="F409" s="205" t="s">
        <v>437</v>
      </c>
      <c r="G409" s="55">
        <v>25</v>
      </c>
      <c r="H409" s="39">
        <v>27.8</v>
      </c>
      <c r="I409" s="39"/>
      <c r="J409" s="39">
        <v>27.8</v>
      </c>
      <c r="K409" s="37" t="s">
        <v>42</v>
      </c>
      <c r="L409" s="39">
        <v>5949.2</v>
      </c>
      <c r="M409" s="39"/>
      <c r="N409" s="40"/>
      <c r="O409" s="39">
        <v>5949.2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7"/>
        <v>7121.9949734664851</v>
      </c>
      <c r="W409" s="159">
        <v>1.2</v>
      </c>
      <c r="X409" s="158">
        <f t="shared" si="18"/>
        <v>8546.3939681597822</v>
      </c>
      <c r="Y409" s="181">
        <f t="shared" si="19"/>
        <v>341.85575872639129</v>
      </c>
      <c r="Z409" s="1"/>
      <c r="BP409" s="33"/>
      <c r="BQ409" s="41" t="s">
        <v>2600</v>
      </c>
    </row>
    <row r="410" spans="1:71" s="3" customFormat="1" ht="67.5" x14ac:dyDescent="0.25">
      <c r="A410" s="35" t="s">
        <v>800</v>
      </c>
      <c r="B410" s="36" t="s">
        <v>2601</v>
      </c>
      <c r="C410" s="316" t="s">
        <v>2602</v>
      </c>
      <c r="D410" s="316"/>
      <c r="E410" s="316"/>
      <c r="F410" s="205" t="s">
        <v>437</v>
      </c>
      <c r="G410" s="55">
        <v>25</v>
      </c>
      <c r="H410" s="39">
        <v>24.63</v>
      </c>
      <c r="I410" s="39"/>
      <c r="J410" s="39">
        <v>24.63</v>
      </c>
      <c r="K410" s="37" t="s">
        <v>42</v>
      </c>
      <c r="L410" s="39">
        <v>5270.82</v>
      </c>
      <c r="M410" s="39"/>
      <c r="N410" s="40"/>
      <c r="O410" s="39">
        <v>5270.82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7"/>
        <v>6309.882596995667</v>
      </c>
      <c r="W410" s="159">
        <v>1.2</v>
      </c>
      <c r="X410" s="158">
        <f t="shared" si="18"/>
        <v>7571.8591163948004</v>
      </c>
      <c r="Y410" s="181">
        <f t="shared" si="19"/>
        <v>302.87436465579202</v>
      </c>
      <c r="Z410" s="1"/>
      <c r="BP410" s="33"/>
      <c r="BQ410" s="41" t="s">
        <v>2602</v>
      </c>
    </row>
    <row r="411" spans="1:71" s="3" customFormat="1" ht="67.5" x14ac:dyDescent="0.25">
      <c r="A411" s="35" t="s">
        <v>802</v>
      </c>
      <c r="B411" s="36" t="s">
        <v>2601</v>
      </c>
      <c r="C411" s="316" t="s">
        <v>2603</v>
      </c>
      <c r="D411" s="316"/>
      <c r="E411" s="316"/>
      <c r="F411" s="205" t="s">
        <v>437</v>
      </c>
      <c r="G411" s="55">
        <v>50</v>
      </c>
      <c r="H411" s="39">
        <v>6.21</v>
      </c>
      <c r="I411" s="39"/>
      <c r="J411" s="39">
        <v>6.21</v>
      </c>
      <c r="K411" s="37" t="s">
        <v>42</v>
      </c>
      <c r="L411" s="39">
        <v>2657.88</v>
      </c>
      <c r="M411" s="39"/>
      <c r="N411" s="40"/>
      <c r="O411" s="39">
        <v>2657.88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7"/>
        <v>3181.8409198004947</v>
      </c>
      <c r="W411" s="159">
        <v>1.2</v>
      </c>
      <c r="X411" s="158">
        <f t="shared" si="18"/>
        <v>3818.2091037605933</v>
      </c>
      <c r="Y411" s="181">
        <f t="shared" si="19"/>
        <v>76.364182075211872</v>
      </c>
      <c r="Z411" s="1"/>
      <c r="BP411" s="33"/>
      <c r="BQ411" s="41" t="s">
        <v>2603</v>
      </c>
    </row>
    <row r="412" spans="1:71" s="3" customFormat="1" ht="67.5" x14ac:dyDescent="0.25">
      <c r="A412" s="35" t="s">
        <v>807</v>
      </c>
      <c r="B412" s="36" t="s">
        <v>2601</v>
      </c>
      <c r="C412" s="316" t="s">
        <v>2604</v>
      </c>
      <c r="D412" s="316"/>
      <c r="E412" s="316"/>
      <c r="F412" s="205" t="s">
        <v>437</v>
      </c>
      <c r="G412" s="55">
        <v>50</v>
      </c>
      <c r="H412" s="39">
        <v>3.64</v>
      </c>
      <c r="I412" s="39"/>
      <c r="J412" s="39">
        <v>3.64</v>
      </c>
      <c r="K412" s="37" t="s">
        <v>42</v>
      </c>
      <c r="L412" s="39">
        <v>1557.92</v>
      </c>
      <c r="M412" s="39"/>
      <c r="N412" s="40"/>
      <c r="O412" s="39">
        <v>1557.92</v>
      </c>
      <c r="P412" s="154">
        <v>1.052</v>
      </c>
      <c r="Q412" s="154">
        <v>1.0209999999999999</v>
      </c>
      <c r="R412" s="154">
        <v>1.0349999999999999</v>
      </c>
      <c r="S412" s="154">
        <v>1.0249999999999999</v>
      </c>
      <c r="T412" s="154">
        <v>1.02</v>
      </c>
      <c r="U412" s="154">
        <v>1.03</v>
      </c>
      <c r="V412" s="172">
        <f t="shared" si="17"/>
        <v>1865.0404103178425</v>
      </c>
      <c r="W412" s="159">
        <v>1.2</v>
      </c>
      <c r="X412" s="158">
        <f t="shared" si="18"/>
        <v>2238.0484923814111</v>
      </c>
      <c r="Y412" s="181">
        <f t="shared" si="19"/>
        <v>44.760969847628218</v>
      </c>
      <c r="Z412" s="1"/>
      <c r="BP412" s="33"/>
      <c r="BQ412" s="41" t="s">
        <v>2604</v>
      </c>
    </row>
    <row r="413" spans="1:71" s="3" customFormat="1" ht="68.25" thickBot="1" x14ac:dyDescent="0.3">
      <c r="A413" s="35" t="s">
        <v>809</v>
      </c>
      <c r="B413" s="36" t="s">
        <v>1544</v>
      </c>
      <c r="C413" s="316" t="s">
        <v>1650</v>
      </c>
      <c r="D413" s="316"/>
      <c r="E413" s="316"/>
      <c r="F413" s="205" t="s">
        <v>437</v>
      </c>
      <c r="G413" s="55">
        <v>75</v>
      </c>
      <c r="H413" s="39">
        <v>1.17</v>
      </c>
      <c r="I413" s="39"/>
      <c r="J413" s="39">
        <v>1.17</v>
      </c>
      <c r="K413" s="37" t="s">
        <v>42</v>
      </c>
      <c r="L413" s="39">
        <v>751.14</v>
      </c>
      <c r="M413" s="39"/>
      <c r="N413" s="40"/>
      <c r="O413" s="39">
        <v>751.14</v>
      </c>
      <c r="P413" s="220">
        <v>1.052</v>
      </c>
      <c r="Q413" s="194">
        <v>1.0209999999999999</v>
      </c>
      <c r="R413" s="194">
        <v>1.0349999999999999</v>
      </c>
      <c r="S413" s="194">
        <v>1.0249999999999999</v>
      </c>
      <c r="T413" s="194">
        <v>1.02</v>
      </c>
      <c r="U413" s="194">
        <v>1.03</v>
      </c>
      <c r="V413" s="195">
        <f t="shared" si="17"/>
        <v>899.21591211753116</v>
      </c>
      <c r="W413" s="196">
        <v>1.2</v>
      </c>
      <c r="X413" s="197">
        <f t="shared" si="18"/>
        <v>1079.0590945410374</v>
      </c>
      <c r="Y413" s="198">
        <f t="shared" si="19"/>
        <v>14.387454593880499</v>
      </c>
      <c r="Z413" s="1"/>
      <c r="BP413" s="33"/>
      <c r="BQ413" s="41" t="s">
        <v>1650</v>
      </c>
    </row>
    <row r="414" spans="1:71" s="3" customFormat="1" ht="23.25" thickTop="1" x14ac:dyDescent="0.25">
      <c r="A414" s="317" t="s">
        <v>938</v>
      </c>
      <c r="B414" s="318"/>
      <c r="C414" s="318"/>
      <c r="D414" s="318"/>
      <c r="E414" s="318"/>
      <c r="F414" s="318"/>
      <c r="G414" s="318"/>
      <c r="H414" s="318"/>
      <c r="I414" s="318"/>
      <c r="J414" s="318"/>
      <c r="K414" s="319"/>
      <c r="L414" s="39">
        <v>11742469.98</v>
      </c>
      <c r="M414" s="39">
        <v>442957.22</v>
      </c>
      <c r="N414" s="39" t="s">
        <v>2605</v>
      </c>
      <c r="O414" s="39">
        <v>10934476.18</v>
      </c>
      <c r="P414" s="154"/>
      <c r="Q414" s="154"/>
      <c r="R414" s="154"/>
      <c r="S414" s="154"/>
      <c r="T414" s="154"/>
      <c r="U414" s="154"/>
      <c r="V414" s="172">
        <f>SUM(V30:V413)</f>
        <v>13413627.731994357</v>
      </c>
      <c r="W414" s="159"/>
      <c r="X414" s="158">
        <f>SUBTOTAL(9,X29:X413)</f>
        <v>16096353.278393237</v>
      </c>
      <c r="Y414" s="181"/>
      <c r="Z414" s="1"/>
      <c r="BR414" s="41" t="s">
        <v>938</v>
      </c>
    </row>
    <row r="415" spans="1:71" s="3" customFormat="1" ht="18.75" x14ac:dyDescent="0.25">
      <c r="A415" s="317" t="s">
        <v>940</v>
      </c>
      <c r="B415" s="318"/>
      <c r="C415" s="318"/>
      <c r="D415" s="318"/>
      <c r="E415" s="318"/>
      <c r="F415" s="318"/>
      <c r="G415" s="318"/>
      <c r="H415" s="318"/>
      <c r="I415" s="318"/>
      <c r="J415" s="318"/>
      <c r="K415" s="319"/>
      <c r="L415" s="39">
        <v>431723.08</v>
      </c>
      <c r="M415" s="39"/>
      <c r="N415" s="39"/>
      <c r="O415" s="39"/>
      <c r="P415" s="154"/>
      <c r="Q415" s="154"/>
      <c r="R415" s="154"/>
      <c r="S415" s="154"/>
      <c r="T415" s="154"/>
      <c r="U415" s="154"/>
      <c r="V415" s="172">
        <f>L477+L478</f>
        <v>13413627.731994361</v>
      </c>
      <c r="W415" s="159"/>
      <c r="X415" s="158">
        <f>V415*1.2</f>
        <v>16096353.278393231</v>
      </c>
      <c r="Y415" s="181"/>
      <c r="Z415" s="1"/>
      <c r="BR415" s="41" t="s">
        <v>940</v>
      </c>
    </row>
    <row r="416" spans="1:71" s="3" customFormat="1" ht="18.75" x14ac:dyDescent="0.25">
      <c r="A416" s="320" t="s">
        <v>941</v>
      </c>
      <c r="B416" s="321"/>
      <c r="C416" s="321"/>
      <c r="D416" s="321"/>
      <c r="E416" s="321"/>
      <c r="F416" s="321"/>
      <c r="G416" s="321"/>
      <c r="H416" s="321"/>
      <c r="I416" s="321"/>
      <c r="J416" s="321"/>
      <c r="K416" s="322"/>
      <c r="L416" s="61"/>
      <c r="M416" s="61"/>
      <c r="N416" s="61"/>
      <c r="O416" s="61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R416" s="41"/>
      <c r="BS416" s="2" t="s">
        <v>941</v>
      </c>
    </row>
    <row r="417" spans="1:71" s="3" customFormat="1" ht="18.75" x14ac:dyDescent="0.25">
      <c r="A417" s="320" t="s">
        <v>2606</v>
      </c>
      <c r="B417" s="321"/>
      <c r="C417" s="321"/>
      <c r="D417" s="321"/>
      <c r="E417" s="321"/>
      <c r="F417" s="321"/>
      <c r="G417" s="321"/>
      <c r="H417" s="321"/>
      <c r="I417" s="321"/>
      <c r="J417" s="321"/>
      <c r="K417" s="322"/>
      <c r="L417" s="61">
        <v>48936.67</v>
      </c>
      <c r="M417" s="61"/>
      <c r="N417" s="61"/>
      <c r="O417" s="61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R417" s="41"/>
      <c r="BS417" s="2" t="s">
        <v>2606</v>
      </c>
    </row>
    <row r="418" spans="1:71" s="3" customFormat="1" ht="18.75" x14ac:dyDescent="0.25">
      <c r="A418" s="320" t="s">
        <v>2607</v>
      </c>
      <c r="B418" s="321"/>
      <c r="C418" s="321"/>
      <c r="D418" s="321"/>
      <c r="E418" s="321"/>
      <c r="F418" s="321"/>
      <c r="G418" s="321"/>
      <c r="H418" s="321"/>
      <c r="I418" s="321"/>
      <c r="J418" s="321"/>
      <c r="K418" s="322"/>
      <c r="L418" s="61">
        <v>65273.440000000002</v>
      </c>
      <c r="M418" s="61"/>
      <c r="N418" s="61"/>
      <c r="O418" s="61"/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R418" s="41"/>
      <c r="BS418" s="2" t="s">
        <v>2607</v>
      </c>
    </row>
    <row r="419" spans="1:71" s="3" customFormat="1" ht="18.75" x14ac:dyDescent="0.25">
      <c r="A419" s="320" t="s">
        <v>2608</v>
      </c>
      <c r="B419" s="321"/>
      <c r="C419" s="321"/>
      <c r="D419" s="321"/>
      <c r="E419" s="321"/>
      <c r="F419" s="321"/>
      <c r="G419" s="321"/>
      <c r="H419" s="321"/>
      <c r="I419" s="321"/>
      <c r="J419" s="321"/>
      <c r="K419" s="322"/>
      <c r="L419" s="61">
        <v>317512.96999999997</v>
      </c>
      <c r="M419" s="61"/>
      <c r="N419" s="61"/>
      <c r="O419" s="61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R419" s="41"/>
      <c r="BS419" s="2" t="s">
        <v>2608</v>
      </c>
    </row>
    <row r="420" spans="1:71" s="3" customFormat="1" ht="18.75" x14ac:dyDescent="0.25">
      <c r="A420" s="317" t="s">
        <v>945</v>
      </c>
      <c r="B420" s="318"/>
      <c r="C420" s="318"/>
      <c r="D420" s="318"/>
      <c r="E420" s="318"/>
      <c r="F420" s="318"/>
      <c r="G420" s="318"/>
      <c r="H420" s="318"/>
      <c r="I420" s="318"/>
      <c r="J420" s="318"/>
      <c r="K420" s="319"/>
      <c r="L420" s="39">
        <v>225377.34</v>
      </c>
      <c r="M420" s="39"/>
      <c r="N420" s="39"/>
      <c r="O420" s="39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R420" s="41" t="s">
        <v>945</v>
      </c>
    </row>
    <row r="421" spans="1:71" s="3" customFormat="1" ht="18.75" x14ac:dyDescent="0.25">
      <c r="A421" s="320" t="s">
        <v>941</v>
      </c>
      <c r="B421" s="321"/>
      <c r="C421" s="321"/>
      <c r="D421" s="321"/>
      <c r="E421" s="321"/>
      <c r="F421" s="321"/>
      <c r="G421" s="321"/>
      <c r="H421" s="321"/>
      <c r="I421" s="321"/>
      <c r="J421" s="321"/>
      <c r="K421" s="322"/>
      <c r="L421" s="61"/>
      <c r="M421" s="61"/>
      <c r="N421" s="61"/>
      <c r="O421" s="61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R421" s="41"/>
      <c r="BS421" s="2" t="s">
        <v>941</v>
      </c>
    </row>
    <row r="422" spans="1:71" s="3" customFormat="1" ht="18.75" x14ac:dyDescent="0.25">
      <c r="A422" s="320" t="s">
        <v>2609</v>
      </c>
      <c r="B422" s="321"/>
      <c r="C422" s="321"/>
      <c r="D422" s="321"/>
      <c r="E422" s="321"/>
      <c r="F422" s="321"/>
      <c r="G422" s="321"/>
      <c r="H422" s="321"/>
      <c r="I422" s="321"/>
      <c r="J422" s="321"/>
      <c r="K422" s="322"/>
      <c r="L422" s="61">
        <v>21994.01</v>
      </c>
      <c r="M422" s="61"/>
      <c r="N422" s="61"/>
      <c r="O422" s="61"/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  <c r="Z422" s="1"/>
      <c r="BR422" s="41"/>
      <c r="BS422" s="2" t="s">
        <v>2609</v>
      </c>
    </row>
    <row r="423" spans="1:71" s="3" customFormat="1" ht="18.75" x14ac:dyDescent="0.25">
      <c r="A423" s="320" t="s">
        <v>2610</v>
      </c>
      <c r="B423" s="321"/>
      <c r="C423" s="321"/>
      <c r="D423" s="321"/>
      <c r="E423" s="321"/>
      <c r="F423" s="321"/>
      <c r="G423" s="321"/>
      <c r="H423" s="321"/>
      <c r="I423" s="321"/>
      <c r="J423" s="321"/>
      <c r="K423" s="322"/>
      <c r="L423" s="61">
        <v>166585.29999999999</v>
      </c>
      <c r="M423" s="61"/>
      <c r="N423" s="61"/>
      <c r="O423" s="61"/>
      <c r="P423" s="154"/>
      <c r="Q423" s="154"/>
      <c r="R423" s="154"/>
      <c r="S423" s="154"/>
      <c r="T423" s="154"/>
      <c r="U423" s="154"/>
      <c r="V423" s="172"/>
      <c r="W423" s="159"/>
      <c r="X423" s="158"/>
      <c r="Y423" s="181"/>
      <c r="Z423" s="1"/>
      <c r="BR423" s="41"/>
      <c r="BS423" s="2" t="s">
        <v>2610</v>
      </c>
    </row>
    <row r="424" spans="1:71" s="3" customFormat="1" ht="18.75" x14ac:dyDescent="0.25">
      <c r="A424" s="320" t="s">
        <v>2611</v>
      </c>
      <c r="B424" s="321"/>
      <c r="C424" s="321"/>
      <c r="D424" s="321"/>
      <c r="E424" s="321"/>
      <c r="F424" s="321"/>
      <c r="G424" s="321"/>
      <c r="H424" s="321"/>
      <c r="I424" s="321"/>
      <c r="J424" s="321"/>
      <c r="K424" s="322"/>
      <c r="L424" s="61">
        <v>36415.71</v>
      </c>
      <c r="M424" s="61"/>
      <c r="N424" s="61"/>
      <c r="O424" s="61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R424" s="41"/>
      <c r="BS424" s="2" t="s">
        <v>2611</v>
      </c>
    </row>
    <row r="425" spans="1:71" s="3" customFormat="1" ht="18.75" x14ac:dyDescent="0.25">
      <c r="A425" s="320" t="s">
        <v>2612</v>
      </c>
      <c r="B425" s="321"/>
      <c r="C425" s="321"/>
      <c r="D425" s="321"/>
      <c r="E425" s="321"/>
      <c r="F425" s="321"/>
      <c r="G425" s="321"/>
      <c r="H425" s="321"/>
      <c r="I425" s="321"/>
      <c r="J425" s="321"/>
      <c r="K425" s="322"/>
      <c r="L425" s="61">
        <v>382.32</v>
      </c>
      <c r="M425" s="61"/>
      <c r="N425" s="61"/>
      <c r="O425" s="61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R425" s="41"/>
      <c r="BS425" s="2" t="s">
        <v>2612</v>
      </c>
    </row>
    <row r="426" spans="1:71" s="3" customFormat="1" ht="18.75" x14ac:dyDescent="0.25">
      <c r="A426" s="317" t="s">
        <v>951</v>
      </c>
      <c r="B426" s="318"/>
      <c r="C426" s="318"/>
      <c r="D426" s="318"/>
      <c r="E426" s="318"/>
      <c r="F426" s="318"/>
      <c r="G426" s="318"/>
      <c r="H426" s="318"/>
      <c r="I426" s="318"/>
      <c r="J426" s="318"/>
      <c r="K426" s="319"/>
      <c r="L426" s="39"/>
      <c r="M426" s="39"/>
      <c r="N426" s="39"/>
      <c r="O426" s="39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R426" s="41" t="s">
        <v>951</v>
      </c>
    </row>
    <row r="427" spans="1:71" s="3" customFormat="1" ht="18.75" x14ac:dyDescent="0.25">
      <c r="A427" s="320" t="s">
        <v>952</v>
      </c>
      <c r="B427" s="321"/>
      <c r="C427" s="321"/>
      <c r="D427" s="321"/>
      <c r="E427" s="321"/>
      <c r="F427" s="321"/>
      <c r="G427" s="321"/>
      <c r="H427" s="321"/>
      <c r="I427" s="321"/>
      <c r="J427" s="321"/>
      <c r="K427" s="322"/>
      <c r="L427" s="61"/>
      <c r="M427" s="61"/>
      <c r="N427" s="61"/>
      <c r="O427" s="61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R427" s="41"/>
      <c r="BS427" s="2" t="s">
        <v>952</v>
      </c>
    </row>
    <row r="428" spans="1:71" s="3" customFormat="1" ht="18.75" x14ac:dyDescent="0.25">
      <c r="A428" s="320" t="s">
        <v>1773</v>
      </c>
      <c r="B428" s="321"/>
      <c r="C428" s="321"/>
      <c r="D428" s="321"/>
      <c r="E428" s="321"/>
      <c r="F428" s="321"/>
      <c r="G428" s="321"/>
      <c r="H428" s="321"/>
      <c r="I428" s="321"/>
      <c r="J428" s="321"/>
      <c r="K428" s="322"/>
      <c r="L428" s="61"/>
      <c r="M428" s="61"/>
      <c r="N428" s="61"/>
      <c r="O428" s="61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R428" s="41"/>
      <c r="BS428" s="2" t="s">
        <v>1773</v>
      </c>
    </row>
    <row r="429" spans="1:71" s="3" customFormat="1" ht="23.25" x14ac:dyDescent="0.25">
      <c r="A429" s="320" t="s">
        <v>2613</v>
      </c>
      <c r="B429" s="321"/>
      <c r="C429" s="321"/>
      <c r="D429" s="321"/>
      <c r="E429" s="321"/>
      <c r="F429" s="321"/>
      <c r="G429" s="321"/>
      <c r="H429" s="321"/>
      <c r="I429" s="321"/>
      <c r="J429" s="321"/>
      <c r="K429" s="322"/>
      <c r="L429" s="61">
        <v>10777662.9</v>
      </c>
      <c r="M429" s="61"/>
      <c r="N429" s="61"/>
      <c r="O429" s="61">
        <v>10777662.9</v>
      </c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R429" s="41"/>
      <c r="BS429" s="2" t="s">
        <v>2613</v>
      </c>
    </row>
    <row r="430" spans="1:71" s="3" customFormat="1" ht="18.75" x14ac:dyDescent="0.25">
      <c r="A430" s="320" t="s">
        <v>953</v>
      </c>
      <c r="B430" s="321"/>
      <c r="C430" s="321"/>
      <c r="D430" s="321"/>
      <c r="E430" s="321"/>
      <c r="F430" s="321"/>
      <c r="G430" s="321"/>
      <c r="H430" s="321"/>
      <c r="I430" s="321"/>
      <c r="J430" s="321"/>
      <c r="K430" s="322"/>
      <c r="L430" s="61"/>
      <c r="M430" s="61"/>
      <c r="N430" s="61"/>
      <c r="O430" s="61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R430" s="41"/>
      <c r="BS430" s="2" t="s">
        <v>953</v>
      </c>
    </row>
    <row r="431" spans="1:71" s="3" customFormat="1" ht="18.75" x14ac:dyDescent="0.25">
      <c r="A431" s="320" t="s">
        <v>2614</v>
      </c>
      <c r="B431" s="321"/>
      <c r="C431" s="321"/>
      <c r="D431" s="321"/>
      <c r="E431" s="321"/>
      <c r="F431" s="321"/>
      <c r="G431" s="321"/>
      <c r="H431" s="321"/>
      <c r="I431" s="321"/>
      <c r="J431" s="321"/>
      <c r="K431" s="322"/>
      <c r="L431" s="61">
        <v>840.7</v>
      </c>
      <c r="M431" s="61">
        <v>695.12</v>
      </c>
      <c r="N431" s="61">
        <v>145.58000000000001</v>
      </c>
      <c r="O431" s="61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R431" s="41"/>
      <c r="BS431" s="2" t="s">
        <v>2614</v>
      </c>
    </row>
    <row r="432" spans="1:71" s="3" customFormat="1" ht="18.75" x14ac:dyDescent="0.25">
      <c r="A432" s="320" t="s">
        <v>2615</v>
      </c>
      <c r="B432" s="321"/>
      <c r="C432" s="321"/>
      <c r="D432" s="321"/>
      <c r="E432" s="321"/>
      <c r="F432" s="321"/>
      <c r="G432" s="321"/>
      <c r="H432" s="321"/>
      <c r="I432" s="321"/>
      <c r="J432" s="321"/>
      <c r="K432" s="322"/>
      <c r="L432" s="61">
        <v>674.27</v>
      </c>
      <c r="M432" s="61"/>
      <c r="N432" s="61"/>
      <c r="O432" s="61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R432" s="41"/>
      <c r="BS432" s="2" t="s">
        <v>2615</v>
      </c>
    </row>
    <row r="433" spans="1:71" s="3" customFormat="1" ht="19.5" thickBot="1" x14ac:dyDescent="0.3">
      <c r="A433" s="320" t="s">
        <v>2616</v>
      </c>
      <c r="B433" s="321"/>
      <c r="C433" s="321"/>
      <c r="D433" s="321"/>
      <c r="E433" s="321"/>
      <c r="F433" s="321"/>
      <c r="G433" s="321"/>
      <c r="H433" s="321"/>
      <c r="I433" s="321"/>
      <c r="J433" s="321"/>
      <c r="K433" s="322"/>
      <c r="L433" s="61">
        <v>382.32</v>
      </c>
      <c r="M433" s="61"/>
      <c r="N433" s="61"/>
      <c r="O433" s="61"/>
      <c r="P433" s="220"/>
      <c r="Q433" s="194"/>
      <c r="R433" s="194"/>
      <c r="S433" s="194"/>
      <c r="T433" s="194"/>
      <c r="U433" s="194"/>
      <c r="V433" s="195"/>
      <c r="W433" s="196"/>
      <c r="X433" s="197"/>
      <c r="Y433" s="198"/>
      <c r="Z433" s="1"/>
      <c r="BR433" s="41"/>
      <c r="BS433" s="2" t="s">
        <v>2616</v>
      </c>
    </row>
    <row r="434" spans="1:71" s="3" customFormat="1" ht="19.5" thickTop="1" x14ac:dyDescent="0.25">
      <c r="A434" s="320" t="s">
        <v>957</v>
      </c>
      <c r="B434" s="321"/>
      <c r="C434" s="321"/>
      <c r="D434" s="321"/>
      <c r="E434" s="321"/>
      <c r="F434" s="321"/>
      <c r="G434" s="321"/>
      <c r="H434" s="321"/>
      <c r="I434" s="321"/>
      <c r="J434" s="321"/>
      <c r="K434" s="322"/>
      <c r="L434" s="61">
        <v>1897.29</v>
      </c>
      <c r="M434" s="61"/>
      <c r="N434" s="61"/>
      <c r="O434" s="61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R434" s="41"/>
      <c r="BS434" s="2" t="s">
        <v>957</v>
      </c>
    </row>
    <row r="435" spans="1:71" s="3" customFormat="1" ht="18.75" x14ac:dyDescent="0.25">
      <c r="A435" s="320" t="s">
        <v>1778</v>
      </c>
      <c r="B435" s="321"/>
      <c r="C435" s="321"/>
      <c r="D435" s="321"/>
      <c r="E435" s="321"/>
      <c r="F435" s="321"/>
      <c r="G435" s="321"/>
      <c r="H435" s="321"/>
      <c r="I435" s="321"/>
      <c r="J435" s="321"/>
      <c r="K435" s="322"/>
      <c r="L435" s="61"/>
      <c r="M435" s="61"/>
      <c r="N435" s="61"/>
      <c r="O435" s="61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R435" s="41"/>
      <c r="BS435" s="2" t="s">
        <v>1778</v>
      </c>
    </row>
    <row r="436" spans="1:71" s="3" customFormat="1" ht="18.75" x14ac:dyDescent="0.25">
      <c r="A436" s="320" t="s">
        <v>2617</v>
      </c>
      <c r="B436" s="321"/>
      <c r="C436" s="321"/>
      <c r="D436" s="321"/>
      <c r="E436" s="321"/>
      <c r="F436" s="321"/>
      <c r="G436" s="321"/>
      <c r="H436" s="321"/>
      <c r="I436" s="321"/>
      <c r="J436" s="321"/>
      <c r="K436" s="322"/>
      <c r="L436" s="61">
        <v>156575.1</v>
      </c>
      <c r="M436" s="61">
        <v>54985.02</v>
      </c>
      <c r="N436" s="61"/>
      <c r="O436" s="61">
        <v>101590.08</v>
      </c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R436" s="41"/>
      <c r="BS436" s="2" t="s">
        <v>2617</v>
      </c>
    </row>
    <row r="437" spans="1:71" s="3" customFormat="1" ht="18.75" x14ac:dyDescent="0.25">
      <c r="A437" s="320" t="s">
        <v>2618</v>
      </c>
      <c r="B437" s="321"/>
      <c r="C437" s="321"/>
      <c r="D437" s="321"/>
      <c r="E437" s="321"/>
      <c r="F437" s="321"/>
      <c r="G437" s="321"/>
      <c r="H437" s="321"/>
      <c r="I437" s="321"/>
      <c r="J437" s="321"/>
      <c r="K437" s="322"/>
      <c r="L437" s="61">
        <v>48936.67</v>
      </c>
      <c r="M437" s="61"/>
      <c r="N437" s="61"/>
      <c r="O437" s="61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R437" s="41"/>
      <c r="BS437" s="2" t="s">
        <v>2618</v>
      </c>
    </row>
    <row r="438" spans="1:71" s="3" customFormat="1" ht="18.75" x14ac:dyDescent="0.25">
      <c r="A438" s="320" t="s">
        <v>2619</v>
      </c>
      <c r="B438" s="321"/>
      <c r="C438" s="321"/>
      <c r="D438" s="321"/>
      <c r="E438" s="321"/>
      <c r="F438" s="321"/>
      <c r="G438" s="321"/>
      <c r="H438" s="321"/>
      <c r="I438" s="321"/>
      <c r="J438" s="321"/>
      <c r="K438" s="322"/>
      <c r="L438" s="61">
        <v>21994.01</v>
      </c>
      <c r="M438" s="61"/>
      <c r="N438" s="61"/>
      <c r="O438" s="61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R438" s="41"/>
      <c r="BS438" s="2" t="s">
        <v>2619</v>
      </c>
    </row>
    <row r="439" spans="1:71" s="3" customFormat="1" ht="18.75" x14ac:dyDescent="0.25">
      <c r="A439" s="320" t="s">
        <v>957</v>
      </c>
      <c r="B439" s="321"/>
      <c r="C439" s="321"/>
      <c r="D439" s="321"/>
      <c r="E439" s="321"/>
      <c r="F439" s="321"/>
      <c r="G439" s="321"/>
      <c r="H439" s="321"/>
      <c r="I439" s="321"/>
      <c r="J439" s="321"/>
      <c r="K439" s="322"/>
      <c r="L439" s="61">
        <v>227505.78</v>
      </c>
      <c r="M439" s="61"/>
      <c r="N439" s="61"/>
      <c r="O439" s="61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R439" s="41"/>
      <c r="BS439" s="2" t="s">
        <v>957</v>
      </c>
    </row>
    <row r="440" spans="1:71" s="3" customFormat="1" ht="18.75" x14ac:dyDescent="0.25">
      <c r="A440" s="320" t="s">
        <v>958</v>
      </c>
      <c r="B440" s="321"/>
      <c r="C440" s="321"/>
      <c r="D440" s="321"/>
      <c r="E440" s="321"/>
      <c r="F440" s="321"/>
      <c r="G440" s="321"/>
      <c r="H440" s="321"/>
      <c r="I440" s="321"/>
      <c r="J440" s="321"/>
      <c r="K440" s="322"/>
      <c r="L440" s="61">
        <v>11007065.970000001</v>
      </c>
      <c r="M440" s="61"/>
      <c r="N440" s="61"/>
      <c r="O440" s="61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R440" s="41"/>
      <c r="BS440" s="2" t="s">
        <v>958</v>
      </c>
    </row>
    <row r="441" spans="1:71" s="3" customFormat="1" ht="18.75" x14ac:dyDescent="0.25">
      <c r="A441" s="320" t="s">
        <v>959</v>
      </c>
      <c r="B441" s="321"/>
      <c r="C441" s="321"/>
      <c r="D441" s="321"/>
      <c r="E441" s="321"/>
      <c r="F441" s="321"/>
      <c r="G441" s="321"/>
      <c r="H441" s="321"/>
      <c r="I441" s="321"/>
      <c r="J441" s="321"/>
      <c r="K441" s="322"/>
      <c r="L441" s="61"/>
      <c r="M441" s="61"/>
      <c r="N441" s="61"/>
      <c r="O441" s="61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R441" s="41"/>
      <c r="BS441" s="2" t="s">
        <v>959</v>
      </c>
    </row>
    <row r="442" spans="1:71" s="3" customFormat="1" ht="18.75" x14ac:dyDescent="0.25">
      <c r="A442" s="320" t="s">
        <v>960</v>
      </c>
      <c r="B442" s="321"/>
      <c r="C442" s="321"/>
      <c r="D442" s="321"/>
      <c r="E442" s="321"/>
      <c r="F442" s="321"/>
      <c r="G442" s="321"/>
      <c r="H442" s="321"/>
      <c r="I442" s="321"/>
      <c r="J442" s="321"/>
      <c r="K442" s="322"/>
      <c r="L442" s="61"/>
      <c r="M442" s="61"/>
      <c r="N442" s="61"/>
      <c r="O442" s="61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R442" s="41"/>
      <c r="BS442" s="2" t="s">
        <v>960</v>
      </c>
    </row>
    <row r="443" spans="1:71" s="3" customFormat="1" ht="22.5" x14ac:dyDescent="0.25">
      <c r="A443" s="320" t="s">
        <v>2620</v>
      </c>
      <c r="B443" s="321"/>
      <c r="C443" s="321"/>
      <c r="D443" s="321"/>
      <c r="E443" s="321"/>
      <c r="F443" s="321"/>
      <c r="G443" s="321"/>
      <c r="H443" s="321"/>
      <c r="I443" s="321"/>
      <c r="J443" s="321"/>
      <c r="K443" s="322"/>
      <c r="L443" s="61">
        <v>421907.91</v>
      </c>
      <c r="M443" s="61">
        <v>318568.2</v>
      </c>
      <c r="N443" s="61" t="s">
        <v>2621</v>
      </c>
      <c r="O443" s="61">
        <v>52608.55</v>
      </c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R443" s="41"/>
      <c r="BS443" s="2" t="s">
        <v>2620</v>
      </c>
    </row>
    <row r="444" spans="1:71" s="3" customFormat="1" ht="18.75" x14ac:dyDescent="0.25">
      <c r="A444" s="320" t="s">
        <v>2622</v>
      </c>
      <c r="B444" s="321"/>
      <c r="C444" s="321"/>
      <c r="D444" s="321"/>
      <c r="E444" s="321"/>
      <c r="F444" s="321"/>
      <c r="G444" s="321"/>
      <c r="H444" s="321"/>
      <c r="I444" s="321"/>
      <c r="J444" s="321"/>
      <c r="K444" s="322"/>
      <c r="L444" s="61">
        <v>316838.7</v>
      </c>
      <c r="M444" s="61"/>
      <c r="N444" s="61"/>
      <c r="O444" s="61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R444" s="41"/>
      <c r="BS444" s="2" t="s">
        <v>2622</v>
      </c>
    </row>
    <row r="445" spans="1:71" s="3" customFormat="1" ht="18.75" x14ac:dyDescent="0.25">
      <c r="A445" s="320" t="s">
        <v>2623</v>
      </c>
      <c r="B445" s="321"/>
      <c r="C445" s="321"/>
      <c r="D445" s="321"/>
      <c r="E445" s="321"/>
      <c r="F445" s="321"/>
      <c r="G445" s="321"/>
      <c r="H445" s="321"/>
      <c r="I445" s="321"/>
      <c r="J445" s="321"/>
      <c r="K445" s="322"/>
      <c r="L445" s="61">
        <v>166585.29999999999</v>
      </c>
      <c r="M445" s="61"/>
      <c r="N445" s="61"/>
      <c r="O445" s="61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R445" s="41"/>
      <c r="BS445" s="2" t="s">
        <v>2623</v>
      </c>
    </row>
    <row r="446" spans="1:71" s="3" customFormat="1" ht="18.75" x14ac:dyDescent="0.25">
      <c r="A446" s="320" t="s">
        <v>957</v>
      </c>
      <c r="B446" s="321"/>
      <c r="C446" s="321"/>
      <c r="D446" s="321"/>
      <c r="E446" s="321"/>
      <c r="F446" s="321"/>
      <c r="G446" s="321"/>
      <c r="H446" s="321"/>
      <c r="I446" s="321"/>
      <c r="J446" s="321"/>
      <c r="K446" s="322"/>
      <c r="L446" s="61">
        <v>905331.91</v>
      </c>
      <c r="M446" s="61"/>
      <c r="N446" s="61"/>
      <c r="O446" s="61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R446" s="41"/>
      <c r="BS446" s="2" t="s">
        <v>957</v>
      </c>
    </row>
    <row r="447" spans="1:71" s="3" customFormat="1" ht="18.75" x14ac:dyDescent="0.25">
      <c r="A447" s="320" t="s">
        <v>979</v>
      </c>
      <c r="B447" s="321"/>
      <c r="C447" s="321"/>
      <c r="D447" s="321"/>
      <c r="E447" s="321"/>
      <c r="F447" s="321"/>
      <c r="G447" s="321"/>
      <c r="H447" s="321"/>
      <c r="I447" s="321"/>
      <c r="J447" s="321"/>
      <c r="K447" s="322"/>
      <c r="L447" s="61"/>
      <c r="M447" s="61"/>
      <c r="N447" s="61"/>
      <c r="O447" s="61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BR447" s="41"/>
      <c r="BS447" s="2" t="s">
        <v>979</v>
      </c>
    </row>
    <row r="448" spans="1:71" s="3" customFormat="1" ht="18.75" x14ac:dyDescent="0.25">
      <c r="A448" s="320" t="s">
        <v>2327</v>
      </c>
      <c r="B448" s="321"/>
      <c r="C448" s="321"/>
      <c r="D448" s="321"/>
      <c r="E448" s="321"/>
      <c r="F448" s="321"/>
      <c r="G448" s="321"/>
      <c r="H448" s="321"/>
      <c r="I448" s="321"/>
      <c r="J448" s="321"/>
      <c r="K448" s="322"/>
      <c r="L448" s="61">
        <v>71323.53</v>
      </c>
      <c r="M448" s="61">
        <v>68708.88</v>
      </c>
      <c r="N448" s="61"/>
      <c r="O448" s="61">
        <v>2614.65</v>
      </c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R448" s="41"/>
      <c r="BS448" s="2" t="s">
        <v>2327</v>
      </c>
    </row>
    <row r="449" spans="1:71" s="3" customFormat="1" ht="18.75" x14ac:dyDescent="0.25">
      <c r="A449" s="320" t="s">
        <v>2624</v>
      </c>
      <c r="B449" s="321"/>
      <c r="C449" s="321"/>
      <c r="D449" s="321"/>
      <c r="E449" s="321"/>
      <c r="F449" s="321"/>
      <c r="G449" s="321"/>
      <c r="H449" s="321"/>
      <c r="I449" s="321"/>
      <c r="J449" s="321"/>
      <c r="K449" s="322"/>
      <c r="L449" s="61">
        <v>65273.440000000002</v>
      </c>
      <c r="M449" s="61"/>
      <c r="N449" s="61"/>
      <c r="O449" s="61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R449" s="41"/>
      <c r="BS449" s="2" t="s">
        <v>2624</v>
      </c>
    </row>
    <row r="450" spans="1:71" s="3" customFormat="1" ht="18.75" x14ac:dyDescent="0.25">
      <c r="A450" s="320" t="s">
        <v>2625</v>
      </c>
      <c r="B450" s="321"/>
      <c r="C450" s="321"/>
      <c r="D450" s="321"/>
      <c r="E450" s="321"/>
      <c r="F450" s="321"/>
      <c r="G450" s="321"/>
      <c r="H450" s="321"/>
      <c r="I450" s="321"/>
      <c r="J450" s="321"/>
      <c r="K450" s="322"/>
      <c r="L450" s="61">
        <v>36415.71</v>
      </c>
      <c r="M450" s="61"/>
      <c r="N450" s="61"/>
      <c r="O450" s="61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R450" s="41"/>
      <c r="BS450" s="2" t="s">
        <v>2625</v>
      </c>
    </row>
    <row r="451" spans="1:71" s="3" customFormat="1" ht="18.75" x14ac:dyDescent="0.25">
      <c r="A451" s="320" t="s">
        <v>957</v>
      </c>
      <c r="B451" s="321"/>
      <c r="C451" s="321"/>
      <c r="D451" s="321"/>
      <c r="E451" s="321"/>
      <c r="F451" s="321"/>
      <c r="G451" s="321"/>
      <c r="H451" s="321"/>
      <c r="I451" s="321"/>
      <c r="J451" s="321"/>
      <c r="K451" s="322"/>
      <c r="L451" s="61">
        <v>173012.68</v>
      </c>
      <c r="M451" s="61"/>
      <c r="N451" s="61"/>
      <c r="O451" s="61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R451" s="41"/>
      <c r="BS451" s="2" t="s">
        <v>957</v>
      </c>
    </row>
    <row r="452" spans="1:71" s="3" customFormat="1" ht="18.75" x14ac:dyDescent="0.25">
      <c r="A452" s="320" t="s">
        <v>958</v>
      </c>
      <c r="B452" s="321"/>
      <c r="C452" s="321"/>
      <c r="D452" s="321"/>
      <c r="E452" s="321"/>
      <c r="F452" s="321"/>
      <c r="G452" s="321"/>
      <c r="H452" s="321"/>
      <c r="I452" s="321"/>
      <c r="J452" s="321"/>
      <c r="K452" s="322"/>
      <c r="L452" s="61">
        <v>1078344.5900000001</v>
      </c>
      <c r="M452" s="61"/>
      <c r="N452" s="61"/>
      <c r="O452" s="61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R452" s="41"/>
      <c r="BS452" s="2" t="s">
        <v>958</v>
      </c>
    </row>
    <row r="453" spans="1:71" s="3" customFormat="1" ht="18.75" x14ac:dyDescent="0.25">
      <c r="A453" s="320" t="s">
        <v>983</v>
      </c>
      <c r="B453" s="321"/>
      <c r="C453" s="321"/>
      <c r="D453" s="321"/>
      <c r="E453" s="321"/>
      <c r="F453" s="321"/>
      <c r="G453" s="321"/>
      <c r="H453" s="321"/>
      <c r="I453" s="321"/>
      <c r="J453" s="321"/>
      <c r="K453" s="322"/>
      <c r="L453" s="61"/>
      <c r="M453" s="61"/>
      <c r="N453" s="61"/>
      <c r="O453" s="61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R453" s="41"/>
      <c r="BS453" s="2" t="s">
        <v>983</v>
      </c>
    </row>
    <row r="454" spans="1:71" s="3" customFormat="1" ht="18.75" x14ac:dyDescent="0.25">
      <c r="A454" s="320" t="s">
        <v>986</v>
      </c>
      <c r="B454" s="321"/>
      <c r="C454" s="321"/>
      <c r="D454" s="321"/>
      <c r="E454" s="321"/>
      <c r="F454" s="321"/>
      <c r="G454" s="321"/>
      <c r="H454" s="321"/>
      <c r="I454" s="321"/>
      <c r="J454" s="321"/>
      <c r="K454" s="322"/>
      <c r="L454" s="61"/>
      <c r="M454" s="61"/>
      <c r="N454" s="61"/>
      <c r="O454" s="61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R454" s="41"/>
      <c r="BS454" s="2" t="s">
        <v>986</v>
      </c>
    </row>
    <row r="455" spans="1:71" s="3" customFormat="1" ht="18.75" x14ac:dyDescent="0.25">
      <c r="A455" s="320" t="s">
        <v>2626</v>
      </c>
      <c r="B455" s="321"/>
      <c r="C455" s="321"/>
      <c r="D455" s="321"/>
      <c r="E455" s="321"/>
      <c r="F455" s="321"/>
      <c r="G455" s="321"/>
      <c r="H455" s="321"/>
      <c r="I455" s="321"/>
      <c r="J455" s="321"/>
      <c r="K455" s="322"/>
      <c r="L455" s="61">
        <v>314159.84000000003</v>
      </c>
      <c r="M455" s="61"/>
      <c r="N455" s="61"/>
      <c r="O455" s="61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BR455" s="41"/>
      <c r="BS455" s="2" t="s">
        <v>2626</v>
      </c>
    </row>
    <row r="456" spans="1:71" s="3" customFormat="1" ht="18.75" x14ac:dyDescent="0.25">
      <c r="A456" s="320" t="s">
        <v>958</v>
      </c>
      <c r="B456" s="321"/>
      <c r="C456" s="321"/>
      <c r="D456" s="321"/>
      <c r="E456" s="321"/>
      <c r="F456" s="321"/>
      <c r="G456" s="321"/>
      <c r="H456" s="321"/>
      <c r="I456" s="321"/>
      <c r="J456" s="321"/>
      <c r="K456" s="322"/>
      <c r="L456" s="61">
        <v>314159.84000000003</v>
      </c>
      <c r="M456" s="61"/>
      <c r="N456" s="61"/>
      <c r="O456" s="61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R456" s="41"/>
      <c r="BS456" s="2" t="s">
        <v>958</v>
      </c>
    </row>
    <row r="457" spans="1:71" s="3" customFormat="1" ht="18.75" x14ac:dyDescent="0.25">
      <c r="A457" s="320" t="s">
        <v>988</v>
      </c>
      <c r="B457" s="321"/>
      <c r="C457" s="321"/>
      <c r="D457" s="321"/>
      <c r="E457" s="321"/>
      <c r="F457" s="321"/>
      <c r="G457" s="321"/>
      <c r="H457" s="321"/>
      <c r="I457" s="321"/>
      <c r="J457" s="321"/>
      <c r="K457" s="322"/>
      <c r="L457" s="61">
        <v>12399570.4</v>
      </c>
      <c r="M457" s="61"/>
      <c r="N457" s="61"/>
      <c r="O457" s="61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R457" s="41"/>
      <c r="BS457" s="2" t="s">
        <v>988</v>
      </c>
    </row>
    <row r="458" spans="1:71" s="3" customFormat="1" ht="18.75" x14ac:dyDescent="0.25">
      <c r="A458" s="320" t="s">
        <v>989</v>
      </c>
      <c r="B458" s="321"/>
      <c r="C458" s="321"/>
      <c r="D458" s="321"/>
      <c r="E458" s="321"/>
      <c r="F458" s="321"/>
      <c r="G458" s="321"/>
      <c r="H458" s="321"/>
      <c r="I458" s="321"/>
      <c r="J458" s="321"/>
      <c r="K458" s="322"/>
      <c r="L458" s="61"/>
      <c r="M458" s="61"/>
      <c r="N458" s="61"/>
      <c r="O458" s="61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R458" s="41"/>
      <c r="BS458" s="2" t="s">
        <v>989</v>
      </c>
    </row>
    <row r="459" spans="1:71" s="3" customFormat="1" ht="18.75" x14ac:dyDescent="0.25">
      <c r="A459" s="320" t="s">
        <v>1024</v>
      </c>
      <c r="B459" s="321"/>
      <c r="C459" s="321"/>
      <c r="D459" s="321"/>
      <c r="E459" s="321"/>
      <c r="F459" s="321"/>
      <c r="G459" s="321"/>
      <c r="H459" s="321"/>
      <c r="I459" s="321"/>
      <c r="J459" s="321"/>
      <c r="K459" s="322"/>
      <c r="L459" s="61">
        <v>442957.22</v>
      </c>
      <c r="M459" s="61"/>
      <c r="N459" s="61"/>
      <c r="O459" s="61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BR459" s="41"/>
      <c r="BS459" s="2" t="s">
        <v>1024</v>
      </c>
    </row>
    <row r="460" spans="1:71" s="3" customFormat="1" ht="18.75" x14ac:dyDescent="0.25">
      <c r="A460" s="320" t="s">
        <v>990</v>
      </c>
      <c r="B460" s="321"/>
      <c r="C460" s="321"/>
      <c r="D460" s="321"/>
      <c r="E460" s="321"/>
      <c r="F460" s="321"/>
      <c r="G460" s="321"/>
      <c r="H460" s="321"/>
      <c r="I460" s="321"/>
      <c r="J460" s="321"/>
      <c r="K460" s="322"/>
      <c r="L460" s="61">
        <v>10934476.18</v>
      </c>
      <c r="M460" s="61"/>
      <c r="N460" s="61"/>
      <c r="O460" s="61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R460" s="41"/>
      <c r="BS460" s="2" t="s">
        <v>990</v>
      </c>
    </row>
    <row r="461" spans="1:71" s="3" customFormat="1" ht="18.75" x14ac:dyDescent="0.25">
      <c r="A461" s="320" t="s">
        <v>991</v>
      </c>
      <c r="B461" s="321"/>
      <c r="C461" s="321"/>
      <c r="D461" s="321"/>
      <c r="E461" s="321"/>
      <c r="F461" s="321"/>
      <c r="G461" s="321"/>
      <c r="H461" s="321"/>
      <c r="I461" s="321"/>
      <c r="J461" s="321"/>
      <c r="K461" s="322"/>
      <c r="L461" s="61">
        <v>50876.74</v>
      </c>
      <c r="M461" s="61"/>
      <c r="N461" s="61"/>
      <c r="O461" s="61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R461" s="41"/>
      <c r="BS461" s="2" t="s">
        <v>991</v>
      </c>
    </row>
    <row r="462" spans="1:71" s="3" customFormat="1" ht="18.75" x14ac:dyDescent="0.25">
      <c r="A462" s="320" t="s">
        <v>1025</v>
      </c>
      <c r="B462" s="321"/>
      <c r="C462" s="321"/>
      <c r="D462" s="321"/>
      <c r="E462" s="321"/>
      <c r="F462" s="321"/>
      <c r="G462" s="321"/>
      <c r="H462" s="321"/>
      <c r="I462" s="321"/>
      <c r="J462" s="321"/>
      <c r="K462" s="322"/>
      <c r="L462" s="61">
        <v>8069.64</v>
      </c>
      <c r="M462" s="61"/>
      <c r="N462" s="61"/>
      <c r="O462" s="61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R462" s="41"/>
      <c r="BS462" s="2" t="s">
        <v>1025</v>
      </c>
    </row>
    <row r="463" spans="1:71" s="3" customFormat="1" ht="18.75" x14ac:dyDescent="0.25">
      <c r="A463" s="320" t="s">
        <v>993</v>
      </c>
      <c r="B463" s="321"/>
      <c r="C463" s="321"/>
      <c r="D463" s="321"/>
      <c r="E463" s="321"/>
      <c r="F463" s="321"/>
      <c r="G463" s="321"/>
      <c r="H463" s="321"/>
      <c r="I463" s="321"/>
      <c r="J463" s="321"/>
      <c r="K463" s="322"/>
      <c r="L463" s="61">
        <v>314159.84000000003</v>
      </c>
      <c r="M463" s="61"/>
      <c r="N463" s="61"/>
      <c r="O463" s="61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R463" s="41"/>
      <c r="BS463" s="2" t="s">
        <v>993</v>
      </c>
    </row>
    <row r="464" spans="1:71" s="3" customFormat="1" ht="18.75" x14ac:dyDescent="0.25">
      <c r="A464" s="320" t="s">
        <v>994</v>
      </c>
      <c r="B464" s="321"/>
      <c r="C464" s="321"/>
      <c r="D464" s="321"/>
      <c r="E464" s="321"/>
      <c r="F464" s="321"/>
      <c r="G464" s="321"/>
      <c r="H464" s="321"/>
      <c r="I464" s="321"/>
      <c r="J464" s="321"/>
      <c r="K464" s="322"/>
      <c r="L464" s="61">
        <v>431723.08</v>
      </c>
      <c r="M464" s="61"/>
      <c r="N464" s="61"/>
      <c r="O464" s="61"/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R464" s="41"/>
      <c r="BS464" s="2" t="s">
        <v>994</v>
      </c>
    </row>
    <row r="465" spans="1:95" s="3" customFormat="1" ht="18.75" x14ac:dyDescent="0.25">
      <c r="A465" s="320" t="s">
        <v>995</v>
      </c>
      <c r="B465" s="321"/>
      <c r="C465" s="321"/>
      <c r="D465" s="321"/>
      <c r="E465" s="321"/>
      <c r="F465" s="321"/>
      <c r="G465" s="321"/>
      <c r="H465" s="321"/>
      <c r="I465" s="321"/>
      <c r="J465" s="321"/>
      <c r="K465" s="322"/>
      <c r="L465" s="61">
        <v>225377.34</v>
      </c>
      <c r="M465" s="61"/>
      <c r="N465" s="61"/>
      <c r="O465" s="61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R465" s="41"/>
      <c r="BS465" s="2" t="s">
        <v>995</v>
      </c>
    </row>
    <row r="466" spans="1:95" s="3" customFormat="1" ht="18.75" x14ac:dyDescent="0.25">
      <c r="A466" s="320" t="s">
        <v>996</v>
      </c>
      <c r="B466" s="321"/>
      <c r="C466" s="321"/>
      <c r="D466" s="321"/>
      <c r="E466" s="321"/>
      <c r="F466" s="321"/>
      <c r="G466" s="321"/>
      <c r="H466" s="321"/>
      <c r="I466" s="321"/>
      <c r="J466" s="321"/>
      <c r="K466" s="322"/>
      <c r="L466" s="61">
        <v>12085410.560000001</v>
      </c>
      <c r="M466" s="61"/>
      <c r="N466" s="61"/>
      <c r="O466" s="61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R466" s="41"/>
      <c r="BS466" s="2" t="s">
        <v>996</v>
      </c>
    </row>
    <row r="467" spans="1:95" s="3" customFormat="1" ht="18.75" x14ac:dyDescent="0.25">
      <c r="A467" s="320" t="s">
        <v>997</v>
      </c>
      <c r="B467" s="321"/>
      <c r="C467" s="321"/>
      <c r="D467" s="321"/>
      <c r="E467" s="321"/>
      <c r="F467" s="321"/>
      <c r="G467" s="321"/>
      <c r="H467" s="321"/>
      <c r="I467" s="321"/>
      <c r="J467" s="321"/>
      <c r="K467" s="322"/>
      <c r="L467" s="61">
        <v>628441.35</v>
      </c>
      <c r="M467" s="61"/>
      <c r="N467" s="61"/>
      <c r="O467" s="61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R467" s="41"/>
      <c r="BS467" s="2" t="s">
        <v>997</v>
      </c>
    </row>
    <row r="468" spans="1:95" s="3" customFormat="1" ht="18.75" x14ac:dyDescent="0.25">
      <c r="A468" s="317" t="s">
        <v>988</v>
      </c>
      <c r="B468" s="318"/>
      <c r="C468" s="318"/>
      <c r="D468" s="318"/>
      <c r="E468" s="318"/>
      <c r="F468" s="318"/>
      <c r="G468" s="318"/>
      <c r="H468" s="318"/>
      <c r="I468" s="318"/>
      <c r="J468" s="318"/>
      <c r="K468" s="319"/>
      <c r="L468" s="39">
        <v>12713851.91</v>
      </c>
      <c r="M468" s="39"/>
      <c r="N468" s="39"/>
      <c r="O468" s="39"/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  <c r="Z468" s="1"/>
      <c r="BR468" s="41"/>
      <c r="BT468" s="41" t="s">
        <v>988</v>
      </c>
    </row>
    <row r="469" spans="1:95" s="3" customFormat="1" ht="18.75" x14ac:dyDescent="0.25">
      <c r="A469" s="320" t="s">
        <v>998</v>
      </c>
      <c r="B469" s="321"/>
      <c r="C469" s="321"/>
      <c r="D469" s="321"/>
      <c r="E469" s="321"/>
      <c r="F469" s="321"/>
      <c r="G469" s="321"/>
      <c r="H469" s="321"/>
      <c r="I469" s="321"/>
      <c r="J469" s="321"/>
      <c r="K469" s="322"/>
      <c r="L469" s="61">
        <v>266990.89</v>
      </c>
      <c r="M469" s="61"/>
      <c r="N469" s="61"/>
      <c r="O469" s="61"/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  <c r="Z469" s="1"/>
      <c r="BR469" s="41"/>
      <c r="BS469" s="2" t="s">
        <v>998</v>
      </c>
      <c r="BT469" s="41"/>
    </row>
    <row r="470" spans="1:95" s="3" customFormat="1" ht="18.75" x14ac:dyDescent="0.25">
      <c r="A470" s="320" t="s">
        <v>999</v>
      </c>
      <c r="B470" s="321"/>
      <c r="C470" s="321"/>
      <c r="D470" s="321"/>
      <c r="E470" s="321"/>
      <c r="F470" s="321"/>
      <c r="G470" s="321"/>
      <c r="H470" s="321"/>
      <c r="I470" s="321"/>
      <c r="J470" s="321"/>
      <c r="K470" s="322"/>
      <c r="L470" s="61">
        <v>444984.82</v>
      </c>
      <c r="M470" s="61"/>
      <c r="N470" s="61"/>
      <c r="O470" s="61"/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  <c r="Z470" s="1"/>
      <c r="BR470" s="41"/>
      <c r="BS470" s="2" t="s">
        <v>999</v>
      </c>
      <c r="BT470" s="41"/>
    </row>
    <row r="471" spans="1:95" s="3" customFormat="1" ht="18.75" x14ac:dyDescent="0.25">
      <c r="A471" s="320" t="s">
        <v>1000</v>
      </c>
      <c r="B471" s="321"/>
      <c r="C471" s="321"/>
      <c r="D471" s="321"/>
      <c r="E471" s="321"/>
      <c r="F471" s="321"/>
      <c r="G471" s="321"/>
      <c r="H471" s="321"/>
      <c r="I471" s="321"/>
      <c r="J471" s="321"/>
      <c r="K471" s="322"/>
      <c r="L471" s="61">
        <v>317846.3</v>
      </c>
      <c r="M471" s="61"/>
      <c r="N471" s="61"/>
      <c r="O471" s="61"/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  <c r="Z471" s="1"/>
      <c r="BR471" s="41"/>
      <c r="BS471" s="2" t="s">
        <v>1000</v>
      </c>
      <c r="BT471" s="41"/>
    </row>
    <row r="472" spans="1:95" s="3" customFormat="1" ht="18.75" x14ac:dyDescent="0.25">
      <c r="A472" s="320" t="s">
        <v>1001</v>
      </c>
      <c r="B472" s="321"/>
      <c r="C472" s="321"/>
      <c r="D472" s="321"/>
      <c r="E472" s="321"/>
      <c r="F472" s="321"/>
      <c r="G472" s="321"/>
      <c r="H472" s="321"/>
      <c r="I472" s="321"/>
      <c r="J472" s="321"/>
      <c r="K472" s="322"/>
      <c r="L472" s="61">
        <v>254277.04</v>
      </c>
      <c r="M472" s="61"/>
      <c r="N472" s="61"/>
      <c r="O472" s="61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R472" s="41"/>
      <c r="BS472" s="2" t="s">
        <v>1001</v>
      </c>
      <c r="BT472" s="41"/>
    </row>
    <row r="473" spans="1:95" s="3" customFormat="1" ht="18.75" x14ac:dyDescent="0.25">
      <c r="A473" s="317" t="s">
        <v>988</v>
      </c>
      <c r="B473" s="318"/>
      <c r="C473" s="318"/>
      <c r="D473" s="318"/>
      <c r="E473" s="318"/>
      <c r="F473" s="318"/>
      <c r="G473" s="318"/>
      <c r="H473" s="318"/>
      <c r="I473" s="318"/>
      <c r="J473" s="318"/>
      <c r="K473" s="319"/>
      <c r="L473" s="39">
        <v>13997950.960000001</v>
      </c>
      <c r="M473" s="39"/>
      <c r="N473" s="39"/>
      <c r="O473" s="39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R473" s="41"/>
      <c r="BT473" s="41" t="s">
        <v>988</v>
      </c>
    </row>
    <row r="474" spans="1:95" s="3" customFormat="1" ht="18.75" x14ac:dyDescent="0.25">
      <c r="A474" s="320" t="s">
        <v>2627</v>
      </c>
      <c r="B474" s="321"/>
      <c r="C474" s="321"/>
      <c r="D474" s="321"/>
      <c r="E474" s="321"/>
      <c r="F474" s="321"/>
      <c r="G474" s="321"/>
      <c r="H474" s="321"/>
      <c r="I474" s="321"/>
      <c r="J474" s="321"/>
      <c r="K474" s="322"/>
      <c r="L474" s="61">
        <v>14312110.800000001</v>
      </c>
      <c r="M474" s="61"/>
      <c r="N474" s="61"/>
      <c r="O474" s="61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R474" s="41"/>
      <c r="BS474" s="2" t="s">
        <v>2627</v>
      </c>
      <c r="BT474" s="41"/>
    </row>
    <row r="475" spans="1:95" s="3" customFormat="1" ht="18.75" x14ac:dyDescent="0.25">
      <c r="A475" s="320" t="s">
        <v>1003</v>
      </c>
      <c r="B475" s="321"/>
      <c r="C475" s="321"/>
      <c r="D475" s="321"/>
      <c r="E475" s="321"/>
      <c r="F475" s="321"/>
      <c r="G475" s="321"/>
      <c r="H475" s="321"/>
      <c r="I475" s="321"/>
      <c r="J475" s="321"/>
      <c r="K475" s="322"/>
      <c r="L475" s="61">
        <v>429363.32</v>
      </c>
      <c r="M475" s="61"/>
      <c r="N475" s="61"/>
      <c r="O475" s="61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R475" s="41"/>
      <c r="BS475" s="2" t="s">
        <v>1003</v>
      </c>
      <c r="BT475" s="41"/>
    </row>
    <row r="476" spans="1:95" s="116" customFormat="1" ht="18.75" x14ac:dyDescent="0.25">
      <c r="A476" s="324" t="s">
        <v>5479</v>
      </c>
      <c r="B476" s="325"/>
      <c r="C476" s="325"/>
      <c r="D476" s="325"/>
      <c r="E476" s="325"/>
      <c r="F476" s="325"/>
      <c r="G476" s="325"/>
      <c r="H476" s="325"/>
      <c r="I476" s="325"/>
      <c r="J476" s="325"/>
      <c r="K476" s="326"/>
      <c r="L476" s="117">
        <f>L474+L475</f>
        <v>14741474.120000001</v>
      </c>
      <c r="M476" s="117"/>
      <c r="N476" s="117"/>
      <c r="O476" s="117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AA476" s="65"/>
      <c r="AB476" s="65"/>
      <c r="AC476" s="65"/>
      <c r="AD476" s="65"/>
      <c r="AE476" s="65"/>
      <c r="AF476" s="65"/>
      <c r="AG476" s="65"/>
      <c r="AH476" s="65"/>
      <c r="AI476" s="65"/>
      <c r="AJ476" s="65"/>
      <c r="AK476" s="65"/>
      <c r="AL476" s="65"/>
      <c r="AM476" s="65"/>
      <c r="AN476" s="65"/>
      <c r="AO476" s="65"/>
      <c r="AP476" s="65"/>
      <c r="AQ476" s="65"/>
      <c r="AR476" s="65"/>
      <c r="AS476" s="65"/>
      <c r="AT476" s="65"/>
      <c r="AU476" s="65"/>
      <c r="AV476" s="65"/>
      <c r="AW476" s="65"/>
      <c r="AX476" s="65"/>
      <c r="AY476" s="65"/>
      <c r="AZ476" s="65"/>
      <c r="BA476" s="65"/>
      <c r="BB476" s="65"/>
      <c r="BC476" s="65"/>
      <c r="BD476" s="65"/>
      <c r="BE476" s="65"/>
      <c r="BF476" s="65"/>
      <c r="BG476" s="65"/>
      <c r="BH476" s="65"/>
      <c r="BI476" s="65"/>
      <c r="BJ476" s="65"/>
      <c r="BK476" s="65"/>
      <c r="BL476" s="65"/>
      <c r="BM476" s="65"/>
      <c r="BN476" s="65"/>
      <c r="BO476" s="65"/>
      <c r="BP476" s="65"/>
      <c r="BQ476" s="65"/>
      <c r="BR476" s="65"/>
      <c r="BS476" s="65"/>
      <c r="BT476" s="65"/>
      <c r="BU476" s="65" t="s">
        <v>1004</v>
      </c>
      <c r="BV476" s="65"/>
      <c r="BW476" s="65"/>
    </row>
    <row r="477" spans="1:95" s="121" customFormat="1" ht="15" customHeight="1" x14ac:dyDescent="0.25">
      <c r="A477" s="327" t="s">
        <v>5480</v>
      </c>
      <c r="B477" s="328"/>
      <c r="C477" s="328"/>
      <c r="D477" s="328"/>
      <c r="E477" s="328"/>
      <c r="F477" s="328"/>
      <c r="G477" s="328"/>
      <c r="H477" s="328"/>
      <c r="I477" s="328"/>
      <c r="J477" s="328"/>
      <c r="K477" s="329"/>
      <c r="L477" s="118">
        <f>L460*1.052*1.021*1.035*1.025*1.02*1.03</f>
        <v>13090043.096794361</v>
      </c>
      <c r="M477" s="119"/>
      <c r="N477" s="120"/>
      <c r="O477" s="120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AA477" s="65"/>
      <c r="AB477" s="65"/>
      <c r="AC477" s="65"/>
      <c r="AD477" s="65"/>
      <c r="AE477" s="65"/>
      <c r="AF477" s="65"/>
      <c r="AG477" s="65"/>
      <c r="AH477" s="65"/>
      <c r="AI477" s="65"/>
      <c r="AJ477" s="65"/>
      <c r="AK477" s="65"/>
      <c r="AL477" s="65"/>
      <c r="AM477" s="65"/>
      <c r="AN477" s="65"/>
      <c r="AO477" s="65"/>
      <c r="AP477" s="65"/>
      <c r="AQ477" s="65"/>
      <c r="AR477" s="65"/>
      <c r="AS477" s="65"/>
      <c r="AT477" s="65"/>
      <c r="AU477" s="65"/>
      <c r="AV477" s="65"/>
      <c r="AW477" s="65"/>
      <c r="AX477" s="65"/>
      <c r="AY477" s="65"/>
      <c r="AZ477" s="65"/>
      <c r="BA477" s="65"/>
      <c r="BB477" s="65"/>
      <c r="BC477" s="65"/>
      <c r="BD477" s="65"/>
      <c r="BE477" s="65"/>
      <c r="BF477" s="65"/>
      <c r="BG477" s="65"/>
      <c r="BH477" s="65"/>
      <c r="BI477" s="65"/>
      <c r="BJ477" s="65"/>
      <c r="BK477" s="65"/>
      <c r="BL477" s="65"/>
      <c r="BM477" s="65"/>
      <c r="BN477" s="65"/>
      <c r="BO477" s="65"/>
      <c r="BP477" s="65"/>
      <c r="BQ477" s="65"/>
      <c r="BR477" s="65"/>
      <c r="BS477" s="65"/>
      <c r="BT477" s="65"/>
      <c r="BU477" s="65"/>
      <c r="BV477" s="65"/>
      <c r="BW477" s="65"/>
      <c r="CG477" s="122"/>
      <c r="CI477" s="122" t="s">
        <v>1004</v>
      </c>
      <c r="CK477" s="123"/>
      <c r="CL477" s="124"/>
      <c r="CM477" s="124"/>
      <c r="CN477" s="124"/>
      <c r="CO477" s="124"/>
      <c r="CP477" s="124"/>
      <c r="CQ477" s="124"/>
    </row>
    <row r="478" spans="1:95" s="121" customFormat="1" ht="15" customHeight="1" x14ac:dyDescent="0.25">
      <c r="A478" s="327" t="s">
        <v>5486</v>
      </c>
      <c r="B478" s="328"/>
      <c r="C478" s="328"/>
      <c r="D478" s="328"/>
      <c r="E478" s="328"/>
      <c r="F478" s="328"/>
      <c r="G478" s="328"/>
      <c r="H478" s="328"/>
      <c r="I478" s="328"/>
      <c r="J478" s="328"/>
      <c r="K478" s="329"/>
      <c r="L478" s="118">
        <f>L463*1.03</f>
        <v>323584.63520000002</v>
      </c>
      <c r="M478" s="119"/>
      <c r="N478" s="120"/>
      <c r="O478" s="120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AA478" s="65"/>
      <c r="AB478" s="65"/>
      <c r="AC478" s="65"/>
      <c r="AD478" s="65"/>
      <c r="AE478" s="65"/>
      <c r="AF478" s="65"/>
      <c r="AG478" s="65"/>
      <c r="AH478" s="65"/>
      <c r="AI478" s="65"/>
      <c r="AJ478" s="65"/>
      <c r="AK478" s="65"/>
      <c r="AL478" s="65"/>
      <c r="AM478" s="65"/>
      <c r="AN478" s="65"/>
      <c r="AO478" s="65"/>
      <c r="AP478" s="65"/>
      <c r="AQ478" s="65"/>
      <c r="AR478" s="65"/>
      <c r="AS478" s="65"/>
      <c r="AT478" s="65"/>
      <c r="AU478" s="65"/>
      <c r="AV478" s="65"/>
      <c r="AW478" s="65"/>
      <c r="AX478" s="65"/>
      <c r="AY478" s="65"/>
      <c r="AZ478" s="65"/>
      <c r="BA478" s="65"/>
      <c r="BB478" s="65"/>
      <c r="BC478" s="65"/>
      <c r="BD478" s="65"/>
      <c r="BE478" s="65"/>
      <c r="BF478" s="65"/>
      <c r="BG478" s="65"/>
      <c r="BH478" s="65"/>
      <c r="BI478" s="65"/>
      <c r="BJ478" s="65"/>
      <c r="BK478" s="65"/>
      <c r="BL478" s="65"/>
      <c r="BM478" s="65"/>
      <c r="BN478" s="65"/>
      <c r="BO478" s="65"/>
      <c r="BP478" s="65"/>
      <c r="BQ478" s="65"/>
      <c r="BR478" s="65"/>
      <c r="BS478" s="65"/>
      <c r="BT478" s="65"/>
      <c r="BU478" s="65"/>
      <c r="BV478" s="65"/>
      <c r="BW478" s="65"/>
      <c r="CG478" s="122"/>
      <c r="CI478" s="122" t="s">
        <v>1004</v>
      </c>
      <c r="CK478" s="123"/>
      <c r="CL478" s="124"/>
      <c r="CM478" s="124"/>
      <c r="CN478" s="124"/>
      <c r="CO478" s="124"/>
      <c r="CP478" s="124"/>
      <c r="CQ478" s="124"/>
    </row>
    <row r="479" spans="1:95" s="121" customFormat="1" ht="15" customHeight="1" thickBot="1" x14ac:dyDescent="0.3">
      <c r="A479" s="327" t="s">
        <v>5481</v>
      </c>
      <c r="B479" s="328"/>
      <c r="C479" s="328"/>
      <c r="D479" s="328"/>
      <c r="E479" s="328"/>
      <c r="F479" s="328"/>
      <c r="G479" s="328"/>
      <c r="H479" s="328"/>
      <c r="I479" s="328"/>
      <c r="J479" s="328"/>
      <c r="K479" s="329"/>
      <c r="L479" s="118">
        <f>L476-L477-L478</f>
        <v>1327846.3880056399</v>
      </c>
      <c r="M479" s="119"/>
      <c r="N479" s="120"/>
      <c r="O479" s="120"/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  <c r="Z479" s="1"/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  <c r="AL479" s="65"/>
      <c r="AM479" s="65"/>
      <c r="AN479" s="65"/>
      <c r="AO479" s="65"/>
      <c r="AP479" s="65"/>
      <c r="AQ479" s="65"/>
      <c r="AR479" s="65"/>
      <c r="AS479" s="65"/>
      <c r="AT479" s="65"/>
      <c r="AU479" s="65"/>
      <c r="AV479" s="65"/>
      <c r="AW479" s="65"/>
      <c r="AX479" s="65"/>
      <c r="AY479" s="65"/>
      <c r="AZ479" s="65"/>
      <c r="BA479" s="65"/>
      <c r="BB479" s="65"/>
      <c r="BC479" s="65"/>
      <c r="BD479" s="65"/>
      <c r="BE479" s="65"/>
      <c r="BF479" s="65"/>
      <c r="BG479" s="65"/>
      <c r="BH479" s="65"/>
      <c r="BI479" s="65"/>
      <c r="BJ479" s="65"/>
      <c r="BK479" s="65"/>
      <c r="BL479" s="65"/>
      <c r="BM479" s="65"/>
      <c r="BN479" s="65"/>
      <c r="BO479" s="65"/>
      <c r="BP479" s="65"/>
      <c r="BQ479" s="65"/>
      <c r="BR479" s="65"/>
      <c r="BS479" s="65"/>
      <c r="BT479" s="65"/>
      <c r="BU479" s="65"/>
      <c r="BV479" s="65"/>
      <c r="BW479" s="65"/>
      <c r="CG479" s="122"/>
      <c r="CI479" s="122" t="s">
        <v>1004</v>
      </c>
      <c r="CK479" s="123"/>
      <c r="CL479" s="124"/>
      <c r="CM479" s="124"/>
      <c r="CN479" s="124"/>
      <c r="CO479" s="124"/>
      <c r="CP479" s="124"/>
      <c r="CQ479" s="124"/>
    </row>
    <row r="480" spans="1:95" s="65" customFormat="1" ht="15" customHeight="1" thickTop="1" x14ac:dyDescent="0.25">
      <c r="A480" s="330" t="s">
        <v>5482</v>
      </c>
      <c r="B480" s="331"/>
      <c r="C480" s="331"/>
      <c r="D480" s="331"/>
      <c r="E480" s="331"/>
      <c r="F480" s="331"/>
      <c r="G480" s="331"/>
      <c r="H480" s="331"/>
      <c r="I480" s="331"/>
      <c r="J480" s="331"/>
      <c r="K480" s="332"/>
      <c r="L480" s="125">
        <f>'00-ЭС1.СУБ'!L202</f>
        <v>1</v>
      </c>
      <c r="M480" s="89"/>
      <c r="N480" s="126"/>
      <c r="O480" s="89"/>
      <c r="P480" s="1"/>
      <c r="Q480" s="1"/>
      <c r="R480" s="1"/>
      <c r="S480" s="1"/>
      <c r="T480" s="1"/>
      <c r="U480" s="1"/>
      <c r="V480" s="179"/>
      <c r="W480" s="171"/>
      <c r="X480" s="170"/>
      <c r="Y480" s="188"/>
      <c r="Z480" s="1"/>
      <c r="CG480" s="95"/>
      <c r="CH480" s="101" t="s">
        <v>1003</v>
      </c>
      <c r="CI480" s="95"/>
      <c r="CK480" s="127"/>
    </row>
    <row r="481" spans="1:91" s="65" customFormat="1" ht="28.5" customHeight="1" x14ac:dyDescent="0.25">
      <c r="A481" s="330" t="s">
        <v>5483</v>
      </c>
      <c r="B481" s="331"/>
      <c r="C481" s="331"/>
      <c r="D481" s="331"/>
      <c r="E481" s="331"/>
      <c r="F481" s="331"/>
      <c r="G481" s="331"/>
      <c r="H481" s="331"/>
      <c r="I481" s="331"/>
      <c r="J481" s="331"/>
      <c r="K481" s="332"/>
      <c r="L481" s="128">
        <f>L477+L478+L479*L480</f>
        <v>14741474.120000001</v>
      </c>
      <c r="M481" s="129"/>
      <c r="N481" s="98"/>
      <c r="O481" s="98"/>
      <c r="P481" s="1"/>
      <c r="Q481" s="1"/>
      <c r="R481" s="1"/>
      <c r="S481" s="1"/>
      <c r="T481" s="1"/>
      <c r="U481" s="1"/>
      <c r="V481" s="179"/>
      <c r="W481" s="171"/>
      <c r="X481" s="170"/>
      <c r="Y481" s="188"/>
      <c r="Z481" s="1"/>
      <c r="CG481" s="95"/>
      <c r="CI481" s="95" t="s">
        <v>1004</v>
      </c>
      <c r="CK481" s="130"/>
    </row>
    <row r="482" spans="1:91" s="65" customFormat="1" ht="15" customHeight="1" x14ac:dyDescent="0.25">
      <c r="A482" s="333" t="s">
        <v>1005</v>
      </c>
      <c r="B482" s="334"/>
      <c r="C482" s="334"/>
      <c r="D482" s="334"/>
      <c r="E482" s="334"/>
      <c r="F482" s="334"/>
      <c r="G482" s="334"/>
      <c r="H482" s="334"/>
      <c r="I482" s="334"/>
      <c r="J482" s="334"/>
      <c r="K482" s="335"/>
      <c r="L482" s="131">
        <f>L481*0.2</f>
        <v>2948294.8240000005</v>
      </c>
      <c r="M482" s="89"/>
      <c r="N482" s="89"/>
      <c r="O482" s="89"/>
      <c r="P482" s="1"/>
      <c r="Q482" s="1"/>
      <c r="R482" s="1"/>
      <c r="S482" s="1"/>
      <c r="T482" s="1"/>
      <c r="U482" s="1"/>
      <c r="V482" s="179"/>
      <c r="W482" s="171"/>
      <c r="X482" s="170"/>
      <c r="Y482" s="188"/>
      <c r="Z482" s="1"/>
      <c r="CG482" s="95"/>
      <c r="CH482" s="101" t="s">
        <v>1005</v>
      </c>
      <c r="CI482" s="95"/>
    </row>
    <row r="483" spans="1:91" s="65" customFormat="1" ht="15" customHeight="1" x14ac:dyDescent="0.25">
      <c r="A483" s="330" t="s">
        <v>1006</v>
      </c>
      <c r="B483" s="331"/>
      <c r="C483" s="331"/>
      <c r="D483" s="331"/>
      <c r="E483" s="331"/>
      <c r="F483" s="331"/>
      <c r="G483" s="331"/>
      <c r="H483" s="331"/>
      <c r="I483" s="331"/>
      <c r="J483" s="331"/>
      <c r="K483" s="332"/>
      <c r="L483" s="132">
        <f>L481+L482</f>
        <v>17689768.944000002</v>
      </c>
      <c r="M483" s="98"/>
      <c r="N483" s="98"/>
      <c r="O483" s="98"/>
      <c r="P483" s="1"/>
      <c r="Q483" s="1"/>
      <c r="R483" s="1"/>
      <c r="S483" s="1"/>
      <c r="T483" s="1"/>
      <c r="U483" s="1"/>
      <c r="V483" s="179"/>
      <c r="W483" s="171"/>
      <c r="X483" s="170"/>
      <c r="Y483" s="188"/>
      <c r="Z483" s="1"/>
      <c r="CG483" s="95"/>
      <c r="CI483" s="95"/>
      <c r="CJ483" s="95" t="s">
        <v>1006</v>
      </c>
      <c r="CM483" s="127"/>
    </row>
    <row r="484" spans="1:91" s="16" customFormat="1" ht="12.75" customHeight="1" x14ac:dyDescent="0.2">
      <c r="A484" s="323"/>
      <c r="B484" s="323"/>
      <c r="C484" s="323"/>
      <c r="D484" s="323"/>
      <c r="E484" s="323"/>
      <c r="F484" s="323"/>
      <c r="G484" s="323"/>
      <c r="H484" s="323"/>
      <c r="I484" s="323"/>
      <c r="J484" s="323"/>
      <c r="K484" s="323"/>
      <c r="L484" s="323"/>
      <c r="M484" s="323"/>
      <c r="N484" s="323"/>
      <c r="O484" s="323"/>
      <c r="P484" s="1"/>
      <c r="Q484" s="1"/>
      <c r="R484" s="1"/>
      <c r="S484" s="1"/>
      <c r="T484" s="1"/>
      <c r="U484" s="1"/>
      <c r="V484" s="179"/>
      <c r="W484" s="171"/>
      <c r="X484" s="170"/>
      <c r="Y484" s="188"/>
      <c r="Z484" s="1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  <c r="BJ484" s="25"/>
      <c r="BK484" s="25"/>
      <c r="BL484" s="25"/>
      <c r="BM484" s="25"/>
      <c r="BN484" s="25"/>
      <c r="BO484" s="25"/>
      <c r="BP484" s="25"/>
      <c r="BQ484" s="25"/>
      <c r="BR484" s="25"/>
      <c r="BS484" s="25"/>
      <c r="BT484" s="25"/>
      <c r="BU484" s="25"/>
      <c r="BV484" s="25"/>
    </row>
    <row r="485" spans="1:91" s="135" customFormat="1" ht="12.75" customHeight="1" x14ac:dyDescent="0.2">
      <c r="A485" s="287" t="s">
        <v>5484</v>
      </c>
      <c r="B485" s="287"/>
      <c r="C485" s="287"/>
      <c r="D485" s="287"/>
      <c r="E485" s="287"/>
      <c r="F485" s="287"/>
      <c r="G485" s="287"/>
      <c r="H485" s="287"/>
      <c r="I485" s="287"/>
      <c r="J485" s="287"/>
      <c r="K485" s="287"/>
      <c r="L485" s="287"/>
      <c r="M485" s="287"/>
      <c r="N485" s="287"/>
      <c r="O485" s="287"/>
      <c r="P485" s="1"/>
      <c r="Q485" s="1"/>
      <c r="R485" s="1"/>
      <c r="S485" s="1"/>
      <c r="T485" s="1"/>
      <c r="U485" s="1"/>
      <c r="V485" s="179"/>
      <c r="W485" s="171"/>
      <c r="X485" s="170"/>
      <c r="Y485" s="188"/>
      <c r="Z485" s="1"/>
      <c r="AA485" s="134"/>
      <c r="AB485" s="134"/>
      <c r="AC485" s="134"/>
      <c r="AD485" s="134"/>
      <c r="AE485" s="134"/>
      <c r="AF485" s="134"/>
      <c r="AG485" s="134"/>
      <c r="AH485" s="134"/>
      <c r="AI485" s="134"/>
      <c r="AJ485" s="134"/>
      <c r="AK485" s="134"/>
      <c r="AL485" s="134"/>
      <c r="AM485" s="134"/>
      <c r="AN485" s="134"/>
      <c r="AO485" s="134"/>
      <c r="AP485" s="134"/>
      <c r="AQ485" s="134"/>
      <c r="AR485" s="134"/>
      <c r="AS485" s="134"/>
      <c r="AT485" s="134"/>
      <c r="AU485" s="134"/>
      <c r="AV485" s="134"/>
      <c r="AW485" s="134"/>
      <c r="AX485" s="134"/>
      <c r="AY485" s="134"/>
      <c r="AZ485" s="134"/>
      <c r="BA485" s="134"/>
      <c r="BB485" s="134"/>
      <c r="BC485" s="134"/>
      <c r="BD485" s="134"/>
      <c r="BE485" s="134"/>
      <c r="BF485" s="134"/>
      <c r="BG485" s="134"/>
      <c r="BH485" s="134"/>
      <c r="BI485" s="134"/>
      <c r="BJ485" s="134"/>
      <c r="BK485" s="134"/>
      <c r="BL485" s="134"/>
      <c r="BM485" s="134"/>
      <c r="BN485" s="134"/>
      <c r="BO485" s="134"/>
      <c r="BP485" s="134"/>
      <c r="BQ485" s="134"/>
      <c r="BR485" s="134"/>
      <c r="BS485" s="134"/>
      <c r="BT485" s="134"/>
      <c r="BU485" s="134"/>
      <c r="BV485" s="134"/>
    </row>
    <row r="486" spans="1:91" s="135" customFormat="1" ht="12.75" customHeight="1" x14ac:dyDescent="0.2">
      <c r="A486" s="288" t="s">
        <v>1007</v>
      </c>
      <c r="B486" s="288"/>
      <c r="C486" s="288"/>
      <c r="D486" s="288"/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88"/>
      <c r="P486" s="1"/>
      <c r="Q486" s="1"/>
      <c r="R486" s="1"/>
      <c r="S486" s="1"/>
      <c r="T486" s="1"/>
      <c r="U486" s="1"/>
      <c r="V486" s="179"/>
      <c r="W486" s="171"/>
      <c r="X486" s="170"/>
      <c r="Y486" s="188"/>
      <c r="Z486" s="1"/>
      <c r="AA486" s="134"/>
      <c r="AB486" s="134"/>
      <c r="AC486" s="134"/>
      <c r="AD486" s="134"/>
      <c r="AE486" s="134"/>
      <c r="AF486" s="134"/>
      <c r="AG486" s="134"/>
      <c r="AH486" s="134"/>
      <c r="AI486" s="134"/>
      <c r="AJ486" s="134"/>
      <c r="AK486" s="134"/>
      <c r="AL486" s="134"/>
      <c r="AM486" s="134"/>
      <c r="AN486" s="134"/>
      <c r="AO486" s="134"/>
      <c r="AP486" s="134"/>
      <c r="AQ486" s="134"/>
      <c r="AR486" s="134"/>
      <c r="AS486" s="134"/>
      <c r="AT486" s="134"/>
      <c r="AU486" s="134"/>
      <c r="AV486" s="134"/>
      <c r="AW486" s="134"/>
      <c r="AX486" s="134"/>
      <c r="AY486" s="134"/>
      <c r="AZ486" s="134"/>
      <c r="BA486" s="134"/>
      <c r="BB486" s="134"/>
      <c r="BC486" s="134"/>
      <c r="BD486" s="134"/>
      <c r="BE486" s="134"/>
      <c r="BF486" s="134"/>
      <c r="BG486" s="134"/>
      <c r="BH486" s="134"/>
      <c r="BI486" s="134"/>
      <c r="BJ486" s="134"/>
      <c r="BK486" s="134"/>
      <c r="BL486" s="134"/>
      <c r="BM486" s="134"/>
      <c r="BN486" s="134"/>
      <c r="BO486" s="134"/>
      <c r="BP486" s="134"/>
      <c r="BQ486" s="134"/>
      <c r="BR486" s="134"/>
      <c r="BS486" s="134"/>
      <c r="BT486" s="134"/>
      <c r="BU486" s="134"/>
      <c r="BV486" s="134"/>
    </row>
    <row r="487" spans="1:91" s="135" customFormat="1" ht="13.5" customHeight="1" x14ac:dyDescent="0.2">
      <c r="A487" s="137"/>
      <c r="B487" s="137"/>
      <c r="C487" s="137"/>
      <c r="D487" s="137"/>
      <c r="E487" s="137"/>
      <c r="F487" s="209"/>
      <c r="G487" s="137"/>
      <c r="H487" s="138"/>
      <c r="I487" s="139"/>
      <c r="J487" s="139"/>
      <c r="K487" s="139"/>
      <c r="L487" s="139"/>
      <c r="M487" s="137"/>
      <c r="N487" s="137"/>
      <c r="O487" s="137"/>
      <c r="P487" s="1"/>
      <c r="Q487" s="1"/>
      <c r="R487" s="1"/>
      <c r="S487" s="1"/>
      <c r="T487" s="1"/>
      <c r="U487" s="1"/>
      <c r="V487" s="179"/>
      <c r="W487" s="171"/>
      <c r="X487" s="170"/>
      <c r="Y487" s="188"/>
      <c r="Z487" s="1"/>
      <c r="AA487" s="134"/>
      <c r="AB487" s="134"/>
      <c r="AC487" s="134"/>
      <c r="AD487" s="134"/>
      <c r="AE487" s="134"/>
      <c r="AF487" s="134"/>
      <c r="AG487" s="134"/>
      <c r="AH487" s="134"/>
      <c r="AI487" s="134"/>
      <c r="AJ487" s="134"/>
      <c r="AK487" s="134"/>
      <c r="AL487" s="134"/>
      <c r="AM487" s="134"/>
      <c r="AN487" s="134"/>
      <c r="AO487" s="134"/>
      <c r="AP487" s="134"/>
      <c r="AQ487" s="134"/>
      <c r="AR487" s="134"/>
      <c r="AS487" s="134"/>
      <c r="AT487" s="134"/>
      <c r="AU487" s="134"/>
      <c r="AV487" s="134"/>
      <c r="AW487" s="134"/>
      <c r="AX487" s="134"/>
      <c r="AY487" s="134"/>
      <c r="AZ487" s="134"/>
      <c r="BA487" s="134"/>
      <c r="BB487" s="134"/>
      <c r="BC487" s="134"/>
      <c r="BD487" s="134"/>
      <c r="BE487" s="134"/>
      <c r="BF487" s="134"/>
      <c r="BG487" s="134"/>
      <c r="BH487" s="134"/>
      <c r="BI487" s="134"/>
      <c r="BJ487" s="134"/>
      <c r="BK487" s="134"/>
      <c r="BL487" s="134"/>
      <c r="BM487" s="134"/>
      <c r="BN487" s="134"/>
      <c r="BO487" s="134"/>
      <c r="BP487" s="134"/>
      <c r="BQ487" s="134"/>
      <c r="BR487" s="134"/>
      <c r="BS487" s="134"/>
      <c r="BT487" s="134"/>
      <c r="BU487" s="134"/>
      <c r="BV487" s="134"/>
    </row>
    <row r="488" spans="1:91" s="135" customFormat="1" ht="12.75" customHeight="1" x14ac:dyDescent="0.2">
      <c r="A488" s="287" t="s">
        <v>5485</v>
      </c>
      <c r="B488" s="287"/>
      <c r="C488" s="287"/>
      <c r="D488" s="287"/>
      <c r="E488" s="287"/>
      <c r="F488" s="287"/>
      <c r="G488" s="287"/>
      <c r="H488" s="287"/>
      <c r="I488" s="287"/>
      <c r="J488" s="287"/>
      <c r="K488" s="287"/>
      <c r="L488" s="287"/>
      <c r="M488" s="287"/>
      <c r="N488" s="287"/>
      <c r="O488" s="287"/>
      <c r="P488" s="1"/>
      <c r="Q488" s="1"/>
      <c r="R488" s="1"/>
      <c r="S488" s="1"/>
      <c r="T488" s="1"/>
      <c r="U488" s="1"/>
      <c r="V488" s="179"/>
      <c r="W488" s="171"/>
      <c r="X488" s="170"/>
      <c r="Y488" s="188"/>
      <c r="Z488" s="1"/>
      <c r="AA488" s="134"/>
      <c r="AB488" s="134"/>
      <c r="AC488" s="134"/>
      <c r="AD488" s="134"/>
      <c r="AE488" s="134"/>
      <c r="AF488" s="134"/>
      <c r="AG488" s="134"/>
      <c r="AH488" s="134"/>
      <c r="AI488" s="134"/>
      <c r="AJ488" s="134"/>
      <c r="AK488" s="134"/>
      <c r="AL488" s="134"/>
      <c r="AM488" s="134"/>
      <c r="AN488" s="134"/>
      <c r="AO488" s="134"/>
      <c r="AP488" s="134"/>
      <c r="AQ488" s="134"/>
      <c r="AR488" s="134"/>
      <c r="AS488" s="134"/>
      <c r="AT488" s="134"/>
      <c r="AU488" s="134"/>
      <c r="AV488" s="134"/>
      <c r="AW488" s="134"/>
      <c r="AX488" s="134"/>
      <c r="AY488" s="134"/>
      <c r="AZ488" s="134"/>
      <c r="BA488" s="134"/>
      <c r="BB488" s="134"/>
      <c r="BC488" s="134"/>
      <c r="BD488" s="134"/>
      <c r="BE488" s="134"/>
      <c r="BF488" s="134"/>
      <c r="BG488" s="134"/>
      <c r="BH488" s="134"/>
      <c r="BI488" s="134"/>
      <c r="BJ488" s="134"/>
      <c r="BK488" s="134"/>
      <c r="BL488" s="134"/>
      <c r="BM488" s="134"/>
      <c r="BN488" s="134"/>
      <c r="BO488" s="134"/>
      <c r="BP488" s="134"/>
      <c r="BQ488" s="134"/>
      <c r="BR488" s="134"/>
      <c r="BS488" s="134"/>
      <c r="BT488" s="134"/>
      <c r="BU488" s="134"/>
      <c r="BV488" s="134"/>
    </row>
    <row r="489" spans="1:91" s="135" customFormat="1" ht="12.75" customHeight="1" x14ac:dyDescent="0.2">
      <c r="A489" s="288" t="s">
        <v>1007</v>
      </c>
      <c r="B489" s="288"/>
      <c r="C489" s="288"/>
      <c r="D489" s="288"/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88"/>
      <c r="P489" s="1"/>
      <c r="Q489" s="1"/>
      <c r="R489" s="1"/>
      <c r="S489" s="1"/>
      <c r="T489" s="1"/>
      <c r="U489" s="1"/>
      <c r="V489" s="179"/>
      <c r="W489" s="171"/>
      <c r="X489" s="170"/>
      <c r="Y489" s="188"/>
      <c r="Z489" s="1"/>
      <c r="AA489" s="134"/>
      <c r="AB489" s="134"/>
      <c r="AC489" s="134"/>
      <c r="AD489" s="134"/>
      <c r="AE489" s="134"/>
      <c r="AF489" s="134"/>
      <c r="AG489" s="134"/>
      <c r="AH489" s="134"/>
      <c r="AI489" s="134"/>
      <c r="AJ489" s="134"/>
      <c r="AK489" s="134"/>
      <c r="AL489" s="134"/>
      <c r="AM489" s="134"/>
      <c r="AN489" s="134"/>
      <c r="AO489" s="134"/>
      <c r="AP489" s="134"/>
      <c r="AQ489" s="134"/>
      <c r="AR489" s="134"/>
      <c r="AS489" s="134"/>
      <c r="AT489" s="134"/>
      <c r="AU489" s="134"/>
      <c r="AV489" s="134"/>
      <c r="AW489" s="134"/>
      <c r="AX489" s="134"/>
      <c r="AY489" s="134"/>
      <c r="AZ489" s="134"/>
      <c r="BA489" s="134"/>
      <c r="BB489" s="134"/>
      <c r="BC489" s="134"/>
      <c r="BD489" s="134"/>
      <c r="BE489" s="134"/>
      <c r="BF489" s="134"/>
      <c r="BG489" s="134"/>
      <c r="BH489" s="134"/>
      <c r="BI489" s="134"/>
      <c r="BJ489" s="134"/>
      <c r="BK489" s="134"/>
      <c r="BL489" s="134"/>
      <c r="BM489" s="134"/>
      <c r="BN489" s="134"/>
      <c r="BO489" s="134"/>
      <c r="BP489" s="134"/>
      <c r="BQ489" s="134"/>
      <c r="BR489" s="134"/>
      <c r="BS489" s="134"/>
      <c r="BT489" s="134"/>
      <c r="BU489" s="134"/>
      <c r="BV489" s="134"/>
    </row>
    <row r="490" spans="1:91" s="135" customFormat="1" ht="13.5" customHeight="1" x14ac:dyDescent="0.2">
      <c r="A490" s="137"/>
      <c r="B490" s="137"/>
      <c r="C490" s="137"/>
      <c r="D490" s="137"/>
      <c r="E490" s="137"/>
      <c r="F490" s="209"/>
      <c r="G490" s="137"/>
      <c r="H490" s="138"/>
      <c r="I490" s="139"/>
      <c r="J490" s="139"/>
      <c r="K490" s="139"/>
      <c r="L490" s="139"/>
      <c r="M490" s="137"/>
      <c r="N490" s="137"/>
      <c r="O490" s="137"/>
      <c r="P490" s="1"/>
      <c r="Q490" s="1"/>
      <c r="R490" s="1"/>
      <c r="S490" s="1"/>
      <c r="T490" s="1"/>
      <c r="U490" s="1"/>
      <c r="V490" s="179"/>
      <c r="W490" s="171"/>
      <c r="X490" s="170"/>
      <c r="Y490" s="188"/>
      <c r="Z490" s="1"/>
      <c r="AA490" s="134"/>
      <c r="AB490" s="134"/>
      <c r="AC490" s="134"/>
      <c r="AD490" s="134"/>
      <c r="AE490" s="134"/>
      <c r="AF490" s="134"/>
      <c r="AG490" s="134"/>
      <c r="AH490" s="134"/>
      <c r="AI490" s="134"/>
      <c r="AJ490" s="134"/>
      <c r="AK490" s="134"/>
      <c r="AL490" s="134"/>
      <c r="AM490" s="134"/>
      <c r="AN490" s="134"/>
      <c r="AO490" s="134"/>
      <c r="AP490" s="134"/>
      <c r="AQ490" s="134"/>
      <c r="AR490" s="134"/>
      <c r="AS490" s="134"/>
      <c r="AT490" s="134"/>
      <c r="AU490" s="134"/>
      <c r="AV490" s="134"/>
      <c r="AW490" s="134"/>
      <c r="AX490" s="134"/>
      <c r="AY490" s="134"/>
      <c r="AZ490" s="134"/>
      <c r="BA490" s="134"/>
      <c r="BB490" s="134"/>
      <c r="BC490" s="134"/>
      <c r="BD490" s="134"/>
      <c r="BE490" s="134"/>
      <c r="BF490" s="134"/>
      <c r="BG490" s="134"/>
      <c r="BH490" s="134"/>
      <c r="BI490" s="134"/>
      <c r="BJ490" s="134"/>
      <c r="BK490" s="134"/>
      <c r="BL490" s="134"/>
      <c r="BM490" s="134"/>
      <c r="BN490" s="134"/>
      <c r="BO490" s="134"/>
      <c r="BP490" s="134"/>
      <c r="BQ490" s="134"/>
      <c r="BR490" s="134"/>
      <c r="BS490" s="134"/>
      <c r="BT490" s="134"/>
      <c r="BU490" s="134"/>
      <c r="BV490" s="134"/>
    </row>
    <row r="491" spans="1:91" s="116" customFormat="1" ht="18" x14ac:dyDescent="0.25">
      <c r="A491" s="140"/>
      <c r="B491" s="140"/>
      <c r="C491" s="140"/>
      <c r="D491" s="140"/>
      <c r="E491" s="140"/>
      <c r="F491" s="209"/>
      <c r="G491" s="140"/>
      <c r="H491" s="137"/>
      <c r="I491" s="141"/>
      <c r="J491" s="141"/>
      <c r="K491" s="141"/>
      <c r="L491" s="141"/>
      <c r="M491" s="140"/>
      <c r="N491" s="140"/>
      <c r="O491" s="140"/>
      <c r="P491" s="1"/>
      <c r="Q491" s="1"/>
      <c r="R491" s="1"/>
      <c r="S491" s="1"/>
      <c r="T491" s="1"/>
      <c r="U491" s="1"/>
      <c r="V491" s="179"/>
      <c r="W491" s="171"/>
      <c r="X491" s="170"/>
      <c r="Y491" s="188"/>
      <c r="Z491" s="1"/>
    </row>
  </sheetData>
  <autoFilter ref="A28:CQ483" xr:uid="{00000000-0001-0000-0600-000000000000}">
    <filterColumn colId="2" showButton="0"/>
    <filterColumn colId="3" showButton="0"/>
  </autoFilter>
  <mergeCells count="293">
    <mergeCell ref="A486:O486"/>
    <mergeCell ref="A478:K478"/>
    <mergeCell ref="A484:O484"/>
    <mergeCell ref="A473:K473"/>
    <mergeCell ref="A474:K474"/>
    <mergeCell ref="A475:K475"/>
    <mergeCell ref="A476:K476"/>
    <mergeCell ref="A477:K477"/>
    <mergeCell ref="A479:K479"/>
    <mergeCell ref="A480:K480"/>
    <mergeCell ref="A481:K481"/>
    <mergeCell ref="A482:K482"/>
    <mergeCell ref="A483:K483"/>
    <mergeCell ref="A485:O485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A438:K438"/>
    <mergeCell ref="A439:K439"/>
    <mergeCell ref="A440:K440"/>
    <mergeCell ref="A441:K441"/>
    <mergeCell ref="A442:K442"/>
    <mergeCell ref="A433:K433"/>
    <mergeCell ref="A434:K434"/>
    <mergeCell ref="A435:K435"/>
    <mergeCell ref="A436:K436"/>
    <mergeCell ref="A437:K437"/>
    <mergeCell ref="A428:K428"/>
    <mergeCell ref="A429:K429"/>
    <mergeCell ref="A430:K430"/>
    <mergeCell ref="A431:K431"/>
    <mergeCell ref="A432:K432"/>
    <mergeCell ref="A423:K423"/>
    <mergeCell ref="A424:K424"/>
    <mergeCell ref="A425:K425"/>
    <mergeCell ref="A426:K426"/>
    <mergeCell ref="A427:K427"/>
    <mergeCell ref="A418:K418"/>
    <mergeCell ref="A419:K419"/>
    <mergeCell ref="A420:K420"/>
    <mergeCell ref="A421:K421"/>
    <mergeCell ref="A422:K422"/>
    <mergeCell ref="C413:E413"/>
    <mergeCell ref="A414:K414"/>
    <mergeCell ref="A415:K415"/>
    <mergeCell ref="A416:K416"/>
    <mergeCell ref="A417:K417"/>
    <mergeCell ref="C407:E407"/>
    <mergeCell ref="C409:E409"/>
    <mergeCell ref="C410:E410"/>
    <mergeCell ref="C411:E411"/>
    <mergeCell ref="C412:E412"/>
    <mergeCell ref="C396:E396"/>
    <mergeCell ref="C398:E398"/>
    <mergeCell ref="C400:E400"/>
    <mergeCell ref="C401:E401"/>
    <mergeCell ref="C402:E402"/>
    <mergeCell ref="C382:E382"/>
    <mergeCell ref="C383:E383"/>
    <mergeCell ref="C384:E384"/>
    <mergeCell ref="C389:E389"/>
    <mergeCell ref="C391:E391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3:E363"/>
    <mergeCell ref="C364:E364"/>
    <mergeCell ref="C369:E369"/>
    <mergeCell ref="C370:E370"/>
    <mergeCell ref="C371:E371"/>
    <mergeCell ref="C358:E358"/>
    <mergeCell ref="C359:E359"/>
    <mergeCell ref="C360:E360"/>
    <mergeCell ref="C361:E361"/>
    <mergeCell ref="C362:E362"/>
    <mergeCell ref="C349:E349"/>
    <mergeCell ref="C350:E350"/>
    <mergeCell ref="C351:E351"/>
    <mergeCell ref="C352:E352"/>
    <mergeCell ref="C353:E353"/>
    <mergeCell ref="C340:E340"/>
    <mergeCell ref="C341:E341"/>
    <mergeCell ref="C342:E342"/>
    <mergeCell ref="C343:E343"/>
    <mergeCell ref="C344:E344"/>
    <mergeCell ref="C332:E332"/>
    <mergeCell ref="C334:E334"/>
    <mergeCell ref="C336:E336"/>
    <mergeCell ref="C338:E338"/>
    <mergeCell ref="C339:E339"/>
    <mergeCell ref="C318:E318"/>
    <mergeCell ref="C319:E319"/>
    <mergeCell ref="C324:E324"/>
    <mergeCell ref="A326:O326"/>
    <mergeCell ref="C327:E327"/>
    <mergeCell ref="C307:E307"/>
    <mergeCell ref="C312:E312"/>
    <mergeCell ref="C314:E314"/>
    <mergeCell ref="C316:E316"/>
    <mergeCell ref="C317:E317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3:E283"/>
    <mergeCell ref="C284:E284"/>
    <mergeCell ref="C285:E285"/>
    <mergeCell ref="C286:E286"/>
    <mergeCell ref="C287:E287"/>
    <mergeCell ref="C274:E274"/>
    <mergeCell ref="C275:E275"/>
    <mergeCell ref="C276:E276"/>
    <mergeCell ref="C277:E277"/>
    <mergeCell ref="C282:E282"/>
    <mergeCell ref="C265:E265"/>
    <mergeCell ref="C266:E266"/>
    <mergeCell ref="C267:E267"/>
    <mergeCell ref="C268:E268"/>
    <mergeCell ref="C269:E269"/>
    <mergeCell ref="A254:O254"/>
    <mergeCell ref="C255:E255"/>
    <mergeCell ref="C260:E260"/>
    <mergeCell ref="C262:E262"/>
    <mergeCell ref="C264:E264"/>
    <mergeCell ref="C241:E241"/>
    <mergeCell ref="C242:E242"/>
    <mergeCell ref="C246:E246"/>
    <mergeCell ref="C247:E247"/>
    <mergeCell ref="C252:E252"/>
    <mergeCell ref="C236:E236"/>
    <mergeCell ref="C237:E237"/>
    <mergeCell ref="C238:E238"/>
    <mergeCell ref="C239:E239"/>
    <mergeCell ref="C240:E240"/>
    <mergeCell ref="C221:E221"/>
    <mergeCell ref="C226:E226"/>
    <mergeCell ref="C228:E228"/>
    <mergeCell ref="C229:E229"/>
    <mergeCell ref="C234:E234"/>
    <mergeCell ref="C212:E212"/>
    <mergeCell ref="C213:E213"/>
    <mergeCell ref="C214:E214"/>
    <mergeCell ref="C219:E219"/>
    <mergeCell ref="A220:O220"/>
    <mergeCell ref="C200:E200"/>
    <mergeCell ref="C201:E201"/>
    <mergeCell ref="C206:E206"/>
    <mergeCell ref="C210:E210"/>
    <mergeCell ref="C211:E211"/>
    <mergeCell ref="A180:O180"/>
    <mergeCell ref="C181:E181"/>
    <mergeCell ref="C186:E186"/>
    <mergeCell ref="C190:E190"/>
    <mergeCell ref="C195:E195"/>
    <mergeCell ref="C168:E168"/>
    <mergeCell ref="C173:E173"/>
    <mergeCell ref="C174:E174"/>
    <mergeCell ref="C175:E175"/>
    <mergeCell ref="C179:E179"/>
    <mergeCell ref="C157:E157"/>
    <mergeCell ref="C158:E158"/>
    <mergeCell ref="C162:E162"/>
    <mergeCell ref="C163:E163"/>
    <mergeCell ref="C167:E167"/>
    <mergeCell ref="C145:E145"/>
    <mergeCell ref="C146:E146"/>
    <mergeCell ref="C151:E151"/>
    <mergeCell ref="A152:O152"/>
    <mergeCell ref="C153:E153"/>
    <mergeCell ref="C137:E137"/>
    <mergeCell ref="A138:O138"/>
    <mergeCell ref="C139:E139"/>
    <mergeCell ref="C143:E143"/>
    <mergeCell ref="C144:E144"/>
    <mergeCell ref="C125:E125"/>
    <mergeCell ref="C127:E127"/>
    <mergeCell ref="C129:E129"/>
    <mergeCell ref="A131:O131"/>
    <mergeCell ref="C132:E132"/>
    <mergeCell ref="C114:E114"/>
    <mergeCell ref="C116:E116"/>
    <mergeCell ref="C118:E118"/>
    <mergeCell ref="C123:E123"/>
    <mergeCell ref="C102:E102"/>
    <mergeCell ref="C104:E104"/>
    <mergeCell ref="C106:E106"/>
    <mergeCell ref="C108:E108"/>
    <mergeCell ref="C110:E110"/>
    <mergeCell ref="C96:E96"/>
    <mergeCell ref="C98:E98"/>
    <mergeCell ref="C100:E100"/>
    <mergeCell ref="C64:E64"/>
    <mergeCell ref="C69:E69"/>
    <mergeCell ref="C74:E74"/>
    <mergeCell ref="C79:E79"/>
    <mergeCell ref="C84:E84"/>
    <mergeCell ref="C112:E112"/>
    <mergeCell ref="C61:E61"/>
    <mergeCell ref="A63:O63"/>
    <mergeCell ref="C49:E49"/>
    <mergeCell ref="A50:O50"/>
    <mergeCell ref="C51:E51"/>
    <mergeCell ref="C56:E56"/>
    <mergeCell ref="C57:E57"/>
    <mergeCell ref="C89:E89"/>
    <mergeCell ref="C94:E94"/>
    <mergeCell ref="C48:E48"/>
    <mergeCell ref="C28:E28"/>
    <mergeCell ref="A29:O29"/>
    <mergeCell ref="C30:E30"/>
    <mergeCell ref="C34:E34"/>
    <mergeCell ref="C35:E35"/>
    <mergeCell ref="C58:E58"/>
    <mergeCell ref="C59:E59"/>
    <mergeCell ref="C60:E60"/>
    <mergeCell ref="L25:O25"/>
    <mergeCell ref="J26:J27"/>
    <mergeCell ref="L26:L27"/>
    <mergeCell ref="M26:M27"/>
    <mergeCell ref="O26:O27"/>
    <mergeCell ref="C36:E36"/>
    <mergeCell ref="C41:E41"/>
    <mergeCell ref="C42:E42"/>
    <mergeCell ref="C43:E43"/>
    <mergeCell ref="A488:O488"/>
    <mergeCell ref="A489:O48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rgb="FF92D050"/>
    <pageSetUpPr fitToPage="1"/>
  </sheetPr>
  <dimension ref="A1:CQ695"/>
  <sheetViews>
    <sheetView topLeftCell="A604" workbookViewId="0">
      <selection activeCell="Y606" sqref="Y60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7" width="10.7109375" style="16" customWidth="1"/>
    <col min="8" max="11" width="10.7109375" style="1" customWidth="1"/>
    <col min="12" max="12" width="12.85546875" style="1" customWidth="1"/>
    <col min="13" max="14" width="10.7109375" style="1" customWidth="1"/>
    <col min="15" max="15" width="14.4257812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1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199"/>
      <c r="G2" s="1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199"/>
      <c r="G3" s="1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199"/>
      <c r="G4" s="1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1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1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1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1790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26.25" x14ac:dyDescent="0.25">
      <c r="A13" s="289" t="s">
        <v>1791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1791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1792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279857.96500000003</v>
      </c>
      <c r="F16" s="201" t="s">
        <v>12</v>
      </c>
      <c r="G16" s="230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148489.76800000001</v>
      </c>
      <c r="F17" s="201" t="s">
        <v>12</v>
      </c>
      <c r="G17" s="230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40890.807000000001</v>
      </c>
      <c r="F18" s="201" t="s">
        <v>12</v>
      </c>
      <c r="G18" s="230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7071.8720000000003</v>
      </c>
      <c r="F19" s="201" t="s">
        <v>12</v>
      </c>
      <c r="G19" s="230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5115.2659999999996</v>
      </c>
      <c r="F20" s="201" t="s">
        <v>12</v>
      </c>
      <c r="G20" s="230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12554.83</v>
      </c>
      <c r="F21" s="201" t="s">
        <v>18</v>
      </c>
      <c r="G21" s="230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 t="s">
        <v>1793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G24" s="230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294" t="s">
        <v>23</v>
      </c>
      <c r="G25" s="364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295"/>
      <c r="G26" s="364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296"/>
      <c r="G27" s="364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204">
        <v>4</v>
      </c>
      <c r="G28" s="2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13" t="s">
        <v>1030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hidden="1" x14ac:dyDescent="0.25">
      <c r="A30" s="35" t="s">
        <v>36</v>
      </c>
      <c r="B30" s="36" t="s">
        <v>1794</v>
      </c>
      <c r="C30" s="316" t="s">
        <v>1795</v>
      </c>
      <c r="D30" s="316"/>
      <c r="E30" s="316"/>
      <c r="F30" s="205" t="s">
        <v>437</v>
      </c>
      <c r="G30" s="232">
        <v>1</v>
      </c>
      <c r="H30" s="39" t="s">
        <v>1796</v>
      </c>
      <c r="I30" s="39" t="s">
        <v>1797</v>
      </c>
      <c r="J30" s="39">
        <v>292.14999999999998</v>
      </c>
      <c r="K30" s="37" t="s">
        <v>42</v>
      </c>
      <c r="L30" s="39">
        <v>4010</v>
      </c>
      <c r="M30" s="39">
        <v>794</v>
      </c>
      <c r="N30" s="40" t="s">
        <v>1798</v>
      </c>
      <c r="O30" s="39">
        <v>2501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2994.0343959926845</v>
      </c>
      <c r="W30" s="159">
        <v>1.2</v>
      </c>
      <c r="X30" s="158">
        <f>V30*W30</f>
        <v>3592.8412751912215</v>
      </c>
      <c r="Y30" s="181">
        <f>X30/G30</f>
        <v>3592.8412751912215</v>
      </c>
      <c r="BP30" s="33"/>
      <c r="BQ30" s="41" t="s">
        <v>1795</v>
      </c>
    </row>
    <row r="31" spans="1:69" s="3" customFormat="1" ht="18.75" hidden="1" x14ac:dyDescent="0.25">
      <c r="A31" s="47"/>
      <c r="B31" s="48"/>
      <c r="C31" s="48"/>
      <c r="D31" s="48"/>
      <c r="E31" s="49" t="s">
        <v>1799</v>
      </c>
      <c r="F31" s="207"/>
      <c r="G31" s="233"/>
      <c r="H31" s="51"/>
      <c r="I31" s="17"/>
      <c r="J31" s="17"/>
      <c r="K31" s="17"/>
      <c r="L31" s="52">
        <v>941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1800</v>
      </c>
      <c r="F32" s="207"/>
      <c r="G32" s="233"/>
      <c r="H32" s="51"/>
      <c r="I32" s="17"/>
      <c r="J32" s="17"/>
      <c r="K32" s="17"/>
      <c r="L32" s="52">
        <v>495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hidden="1" x14ac:dyDescent="0.25">
      <c r="A33" s="47"/>
      <c r="B33" s="48"/>
      <c r="C33" s="48"/>
      <c r="D33" s="48"/>
      <c r="E33" s="49" t="s">
        <v>47</v>
      </c>
      <c r="F33" s="207"/>
      <c r="G33" s="233"/>
      <c r="H33" s="51"/>
      <c r="I33" s="17"/>
      <c r="J33" s="17"/>
      <c r="K33" s="17"/>
      <c r="L33" s="52">
        <v>5446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23.25" x14ac:dyDescent="0.25">
      <c r="A34" s="111" t="s">
        <v>48</v>
      </c>
      <c r="B34" s="112" t="s">
        <v>1254</v>
      </c>
      <c r="C34" s="305" t="s">
        <v>1255</v>
      </c>
      <c r="D34" s="305"/>
      <c r="E34" s="305"/>
      <c r="F34" s="208" t="s">
        <v>51</v>
      </c>
      <c r="G34" s="234">
        <v>1</v>
      </c>
      <c r="H34" s="114">
        <v>2840000</v>
      </c>
      <c r="I34" s="114"/>
      <c r="J34" s="114"/>
      <c r="K34" s="144"/>
      <c r="L34" s="114">
        <v>2840000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2925200</v>
      </c>
      <c r="W34" s="190">
        <v>1.2</v>
      </c>
      <c r="X34" s="191">
        <f t="shared" ref="X34:X90" si="0">V34*W34</f>
        <v>3510240</v>
      </c>
      <c r="Y34" s="181">
        <f t="shared" ref="Y34:Y90" si="1">X34/G34</f>
        <v>3510240</v>
      </c>
      <c r="BP34" s="33"/>
      <c r="BQ34" s="41" t="s">
        <v>1255</v>
      </c>
    </row>
    <row r="35" spans="1:69" s="3" customFormat="1" ht="67.5" hidden="1" x14ac:dyDescent="0.25">
      <c r="A35" s="35" t="s">
        <v>63</v>
      </c>
      <c r="B35" s="36" t="s">
        <v>1801</v>
      </c>
      <c r="C35" s="316" t="s">
        <v>1802</v>
      </c>
      <c r="D35" s="316"/>
      <c r="E35" s="316"/>
      <c r="F35" s="205" t="s">
        <v>109</v>
      </c>
      <c r="G35" s="232">
        <v>8</v>
      </c>
      <c r="H35" s="39" t="s">
        <v>1803</v>
      </c>
      <c r="I35" s="39" t="s">
        <v>1804</v>
      </c>
      <c r="J35" s="39">
        <v>43.72</v>
      </c>
      <c r="K35" s="37" t="s">
        <v>42</v>
      </c>
      <c r="L35" s="39">
        <v>14386</v>
      </c>
      <c r="M35" s="39">
        <v>10637</v>
      </c>
      <c r="N35" s="40" t="s">
        <v>1805</v>
      </c>
      <c r="O35" s="39">
        <v>2995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0" si="2">O35*P35*Q35*R35*S35*T35*U35</f>
        <v>3585.4190387837225</v>
      </c>
      <c r="W35" s="159">
        <v>1.2</v>
      </c>
      <c r="X35" s="158">
        <f t="shared" si="0"/>
        <v>4302.5028465404666</v>
      </c>
      <c r="Y35" s="181">
        <f t="shared" si="1"/>
        <v>537.81285581755833</v>
      </c>
      <c r="BP35" s="33"/>
      <c r="BQ35" s="41" t="s">
        <v>1802</v>
      </c>
    </row>
    <row r="36" spans="1:69" s="3" customFormat="1" ht="18.75" hidden="1" x14ac:dyDescent="0.25">
      <c r="A36" s="42"/>
      <c r="B36" s="43"/>
      <c r="C36" s="44" t="s">
        <v>1806</v>
      </c>
      <c r="D36" s="45"/>
      <c r="E36" s="45"/>
      <c r="F36" s="206"/>
      <c r="G36" s="235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hidden="1" x14ac:dyDescent="0.25">
      <c r="A37" s="47"/>
      <c r="B37" s="48"/>
      <c r="C37" s="48"/>
      <c r="D37" s="48"/>
      <c r="E37" s="49" t="s">
        <v>1807</v>
      </c>
      <c r="F37" s="207"/>
      <c r="G37" s="233"/>
      <c r="H37" s="51"/>
      <c r="I37" s="17"/>
      <c r="J37" s="17"/>
      <c r="K37" s="17"/>
      <c r="L37" s="52">
        <v>10466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hidden="1" x14ac:dyDescent="0.25">
      <c r="A38" s="47"/>
      <c r="B38" s="48"/>
      <c r="C38" s="48"/>
      <c r="D38" s="48"/>
      <c r="E38" s="49" t="s">
        <v>1808</v>
      </c>
      <c r="F38" s="207"/>
      <c r="G38" s="233"/>
      <c r="H38" s="51"/>
      <c r="I38" s="17"/>
      <c r="J38" s="17"/>
      <c r="K38" s="17"/>
      <c r="L38" s="52">
        <v>5503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hidden="1" x14ac:dyDescent="0.25">
      <c r="A39" s="47"/>
      <c r="B39" s="48"/>
      <c r="C39" s="48"/>
      <c r="D39" s="48"/>
      <c r="E39" s="49" t="s">
        <v>47</v>
      </c>
      <c r="F39" s="207"/>
      <c r="G39" s="233"/>
      <c r="H39" s="51"/>
      <c r="I39" s="17"/>
      <c r="J39" s="17"/>
      <c r="K39" s="17"/>
      <c r="L39" s="52">
        <v>30355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45" x14ac:dyDescent="0.25">
      <c r="A40" s="111" t="s">
        <v>1809</v>
      </c>
      <c r="B40" s="112" t="s">
        <v>1256</v>
      </c>
      <c r="C40" s="305" t="s">
        <v>1257</v>
      </c>
      <c r="D40" s="305"/>
      <c r="E40" s="305"/>
      <c r="F40" s="208" t="s">
        <v>51</v>
      </c>
      <c r="G40" s="234">
        <v>4</v>
      </c>
      <c r="H40" s="114">
        <v>31316.85</v>
      </c>
      <c r="I40" s="114"/>
      <c r="J40" s="114"/>
      <c r="K40" s="144" t="s">
        <v>52</v>
      </c>
      <c r="L40" s="114">
        <v>780416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 t="shared" ref="V40:V41" si="3">L40*U40</f>
        <v>803828.48</v>
      </c>
      <c r="W40" s="190">
        <v>1.2</v>
      </c>
      <c r="X40" s="191">
        <f t="shared" si="0"/>
        <v>964594.17599999998</v>
      </c>
      <c r="Y40" s="181">
        <f t="shared" si="1"/>
        <v>241148.54399999999</v>
      </c>
      <c r="BP40" s="33"/>
      <c r="BQ40" s="41" t="s">
        <v>1257</v>
      </c>
    </row>
    <row r="41" spans="1:69" s="3" customFormat="1" ht="45" x14ac:dyDescent="0.25">
      <c r="A41" s="111" t="s">
        <v>1810</v>
      </c>
      <c r="B41" s="112" t="s">
        <v>1256</v>
      </c>
      <c r="C41" s="305" t="s">
        <v>1258</v>
      </c>
      <c r="D41" s="305"/>
      <c r="E41" s="305"/>
      <c r="F41" s="208" t="s">
        <v>51</v>
      </c>
      <c r="G41" s="234">
        <v>4</v>
      </c>
      <c r="H41" s="114">
        <v>30456.5</v>
      </c>
      <c r="I41" s="114"/>
      <c r="J41" s="114"/>
      <c r="K41" s="144" t="s">
        <v>52</v>
      </c>
      <c r="L41" s="114">
        <v>758976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si="3"/>
        <v>781745.28</v>
      </c>
      <c r="W41" s="190">
        <v>1.2</v>
      </c>
      <c r="X41" s="191">
        <f t="shared" si="0"/>
        <v>938094.33600000001</v>
      </c>
      <c r="Y41" s="181">
        <f t="shared" si="1"/>
        <v>234523.584</v>
      </c>
      <c r="BP41" s="33"/>
      <c r="BQ41" s="41" t="s">
        <v>1258</v>
      </c>
    </row>
    <row r="42" spans="1:69" s="3" customFormat="1" ht="18.75" hidden="1" x14ac:dyDescent="0.25">
      <c r="A42" s="313" t="s">
        <v>1259</v>
      </c>
      <c r="B42" s="314"/>
      <c r="C42" s="314"/>
      <c r="D42" s="314"/>
      <c r="E42" s="314"/>
      <c r="F42" s="314"/>
      <c r="G42" s="314"/>
      <c r="H42" s="314"/>
      <c r="I42" s="314"/>
      <c r="J42" s="314"/>
      <c r="K42" s="314"/>
      <c r="L42" s="314"/>
      <c r="M42" s="314"/>
      <c r="N42" s="314"/>
      <c r="O42" s="315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 t="s">
        <v>1259</v>
      </c>
      <c r="BQ42" s="41"/>
    </row>
    <row r="43" spans="1:69" s="3" customFormat="1" ht="67.5" hidden="1" x14ac:dyDescent="0.25">
      <c r="A43" s="35" t="s">
        <v>89</v>
      </c>
      <c r="B43" s="36" t="s">
        <v>203</v>
      </c>
      <c r="C43" s="316" t="s">
        <v>204</v>
      </c>
      <c r="D43" s="316"/>
      <c r="E43" s="316"/>
      <c r="F43" s="205" t="s">
        <v>174</v>
      </c>
      <c r="G43" s="236">
        <v>4.6399999999999997</v>
      </c>
      <c r="H43" s="39" t="s">
        <v>205</v>
      </c>
      <c r="I43" s="39" t="s">
        <v>206</v>
      </c>
      <c r="J43" s="39">
        <v>515.91999999999996</v>
      </c>
      <c r="K43" s="37" t="s">
        <v>42</v>
      </c>
      <c r="L43" s="39">
        <v>196430</v>
      </c>
      <c r="M43" s="39">
        <v>159656</v>
      </c>
      <c r="N43" s="40" t="s">
        <v>1811</v>
      </c>
      <c r="O43" s="39">
        <v>20491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2"/>
        <v>24530.491326783733</v>
      </c>
      <c r="W43" s="159">
        <v>1.2</v>
      </c>
      <c r="X43" s="158">
        <f t="shared" si="0"/>
        <v>29436.589592140477</v>
      </c>
      <c r="Y43" s="181">
        <f t="shared" si="1"/>
        <v>6344.0925845130341</v>
      </c>
      <c r="BP43" s="33"/>
      <c r="BQ43" s="41" t="s">
        <v>204</v>
      </c>
    </row>
    <row r="44" spans="1:69" s="3" customFormat="1" ht="18.75" hidden="1" x14ac:dyDescent="0.25">
      <c r="A44" s="42"/>
      <c r="B44" s="43"/>
      <c r="C44" s="44" t="s">
        <v>1812</v>
      </c>
      <c r="D44" s="45"/>
      <c r="E44" s="45"/>
      <c r="F44" s="206"/>
      <c r="G44" s="235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hidden="1" x14ac:dyDescent="0.25">
      <c r="A45" s="47"/>
      <c r="B45" s="48"/>
      <c r="C45" s="48"/>
      <c r="D45" s="48"/>
      <c r="E45" s="49" t="s">
        <v>1813</v>
      </c>
      <c r="F45" s="207"/>
      <c r="G45" s="233"/>
      <c r="H45" s="51"/>
      <c r="I45" s="17"/>
      <c r="J45" s="17"/>
      <c r="K45" s="17"/>
      <c r="L45" s="52">
        <v>157384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hidden="1" x14ac:dyDescent="0.25">
      <c r="A46" s="47"/>
      <c r="B46" s="48"/>
      <c r="C46" s="48"/>
      <c r="D46" s="48"/>
      <c r="E46" s="49" t="s">
        <v>1814</v>
      </c>
      <c r="F46" s="207"/>
      <c r="G46" s="233"/>
      <c r="H46" s="51"/>
      <c r="I46" s="17"/>
      <c r="J46" s="17"/>
      <c r="K46" s="17"/>
      <c r="L46" s="52">
        <v>82749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hidden="1" x14ac:dyDescent="0.25">
      <c r="A47" s="47"/>
      <c r="B47" s="48"/>
      <c r="C47" s="48"/>
      <c r="D47" s="48"/>
      <c r="E47" s="49" t="s">
        <v>47</v>
      </c>
      <c r="F47" s="207"/>
      <c r="G47" s="233"/>
      <c r="H47" s="51"/>
      <c r="I47" s="17"/>
      <c r="J47" s="17"/>
      <c r="K47" s="17"/>
      <c r="L47" s="52">
        <v>436563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67.5" x14ac:dyDescent="0.25">
      <c r="A48" s="35" t="s">
        <v>1013</v>
      </c>
      <c r="B48" s="36" t="s">
        <v>1815</v>
      </c>
      <c r="C48" s="316" t="s">
        <v>1265</v>
      </c>
      <c r="D48" s="316"/>
      <c r="E48" s="316"/>
      <c r="F48" s="205" t="s">
        <v>437</v>
      </c>
      <c r="G48" s="232">
        <v>151</v>
      </c>
      <c r="H48" s="39">
        <v>3887.06</v>
      </c>
      <c r="I48" s="39"/>
      <c r="J48" s="39">
        <v>3887.06</v>
      </c>
      <c r="K48" s="37" t="s">
        <v>42</v>
      </c>
      <c r="L48" s="39">
        <v>5024258</v>
      </c>
      <c r="M48" s="39"/>
      <c r="N48" s="40"/>
      <c r="O48" s="39">
        <v>5024258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>
        <f t="shared" si="2"/>
        <v>6014714.6206882903</v>
      </c>
      <c r="W48" s="159">
        <v>1.2</v>
      </c>
      <c r="X48" s="158">
        <f t="shared" si="0"/>
        <v>7217657.5448259478</v>
      </c>
      <c r="Y48" s="181">
        <f t="shared" si="1"/>
        <v>47799.056588251311</v>
      </c>
      <c r="BP48" s="33"/>
      <c r="BQ48" s="41" t="s">
        <v>1265</v>
      </c>
    </row>
    <row r="49" spans="1:69" s="3" customFormat="1" ht="68.25" x14ac:dyDescent="0.25">
      <c r="A49" s="35" t="s">
        <v>101</v>
      </c>
      <c r="B49" s="36" t="s">
        <v>1815</v>
      </c>
      <c r="C49" s="316" t="s">
        <v>1266</v>
      </c>
      <c r="D49" s="316"/>
      <c r="E49" s="316"/>
      <c r="F49" s="205" t="s">
        <v>437</v>
      </c>
      <c r="G49" s="232">
        <v>2</v>
      </c>
      <c r="H49" s="39">
        <v>6043.24</v>
      </c>
      <c r="I49" s="39"/>
      <c r="J49" s="39">
        <v>6043.24</v>
      </c>
      <c r="K49" s="37" t="s">
        <v>42</v>
      </c>
      <c r="L49" s="39">
        <v>103460</v>
      </c>
      <c r="M49" s="39"/>
      <c r="N49" s="40"/>
      <c r="O49" s="39">
        <v>103460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>
        <f t="shared" si="2"/>
        <v>123855.57721287609</v>
      </c>
      <c r="W49" s="159">
        <v>1.2</v>
      </c>
      <c r="X49" s="158">
        <f t="shared" si="0"/>
        <v>148626.6926554513</v>
      </c>
      <c r="Y49" s="181">
        <f t="shared" si="1"/>
        <v>74313.346327725652</v>
      </c>
      <c r="BP49" s="33"/>
      <c r="BQ49" s="41" t="s">
        <v>1266</v>
      </c>
    </row>
    <row r="50" spans="1:69" s="3" customFormat="1" ht="67.5" x14ac:dyDescent="0.25">
      <c r="A50" s="35" t="s">
        <v>106</v>
      </c>
      <c r="B50" s="36" t="s">
        <v>1815</v>
      </c>
      <c r="C50" s="316" t="s">
        <v>1816</v>
      </c>
      <c r="D50" s="316"/>
      <c r="E50" s="316"/>
      <c r="F50" s="205" t="s">
        <v>437</v>
      </c>
      <c r="G50" s="232">
        <v>219</v>
      </c>
      <c r="H50" s="39">
        <v>5395.12</v>
      </c>
      <c r="I50" s="39"/>
      <c r="J50" s="39">
        <v>5395.12</v>
      </c>
      <c r="K50" s="37" t="s">
        <v>42</v>
      </c>
      <c r="L50" s="39">
        <v>10113908</v>
      </c>
      <c r="M50" s="39"/>
      <c r="N50" s="40"/>
      <c r="O50" s="39">
        <v>10113908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2"/>
        <v>12107712.287047412</v>
      </c>
      <c r="W50" s="159">
        <v>1.2</v>
      </c>
      <c r="X50" s="158">
        <f t="shared" si="0"/>
        <v>14529254.744456895</v>
      </c>
      <c r="Y50" s="181">
        <f t="shared" si="1"/>
        <v>66343.628970122809</v>
      </c>
      <c r="BP50" s="33"/>
      <c r="BQ50" s="41" t="s">
        <v>1816</v>
      </c>
    </row>
    <row r="51" spans="1:69" s="3" customFormat="1" ht="68.25" x14ac:dyDescent="0.25">
      <c r="A51" s="35" t="s">
        <v>1014</v>
      </c>
      <c r="B51" s="36" t="s">
        <v>1815</v>
      </c>
      <c r="C51" s="316" t="s">
        <v>1267</v>
      </c>
      <c r="D51" s="316"/>
      <c r="E51" s="316"/>
      <c r="F51" s="205" t="s">
        <v>437</v>
      </c>
      <c r="G51" s="232">
        <v>4</v>
      </c>
      <c r="H51" s="39">
        <v>10552.11</v>
      </c>
      <c r="I51" s="39"/>
      <c r="J51" s="39">
        <v>10552.11</v>
      </c>
      <c r="K51" s="37" t="s">
        <v>42</v>
      </c>
      <c r="L51" s="39">
        <v>361304</v>
      </c>
      <c r="M51" s="39"/>
      <c r="N51" s="40"/>
      <c r="O51" s="39">
        <v>361304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2"/>
        <v>432529.62951209152</v>
      </c>
      <c r="W51" s="159">
        <v>1.2</v>
      </c>
      <c r="X51" s="158">
        <f t="shared" si="0"/>
        <v>519035.55541450978</v>
      </c>
      <c r="Y51" s="181">
        <f t="shared" si="1"/>
        <v>129758.88885362745</v>
      </c>
      <c r="BP51" s="33"/>
      <c r="BQ51" s="41" t="s">
        <v>1267</v>
      </c>
    </row>
    <row r="52" spans="1:69" s="3" customFormat="1" ht="67.5" x14ac:dyDescent="0.25">
      <c r="A52" s="35" t="s">
        <v>119</v>
      </c>
      <c r="B52" s="36" t="s">
        <v>1815</v>
      </c>
      <c r="C52" s="316" t="s">
        <v>1268</v>
      </c>
      <c r="D52" s="316"/>
      <c r="E52" s="316"/>
      <c r="F52" s="205" t="s">
        <v>437</v>
      </c>
      <c r="G52" s="232">
        <v>60</v>
      </c>
      <c r="H52" s="39">
        <v>19859.810000000001</v>
      </c>
      <c r="I52" s="39"/>
      <c r="J52" s="39">
        <v>19859.810000000001</v>
      </c>
      <c r="K52" s="37" t="s">
        <v>42</v>
      </c>
      <c r="L52" s="39">
        <v>10199998</v>
      </c>
      <c r="M52" s="39"/>
      <c r="N52" s="40"/>
      <c r="O52" s="39">
        <v>10199998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154">
        <v>1.03</v>
      </c>
      <c r="V52" s="172">
        <f t="shared" si="2"/>
        <v>12210773.630970249</v>
      </c>
      <c r="W52" s="159">
        <v>1.2</v>
      </c>
      <c r="X52" s="158">
        <f t="shared" si="0"/>
        <v>14652928.357164299</v>
      </c>
      <c r="Y52" s="181">
        <f t="shared" si="1"/>
        <v>244215.47261940499</v>
      </c>
      <c r="BP52" s="33"/>
      <c r="BQ52" s="41" t="s">
        <v>1268</v>
      </c>
    </row>
    <row r="53" spans="1:69" s="3" customFormat="1" ht="67.5" x14ac:dyDescent="0.25">
      <c r="A53" s="35" t="s">
        <v>1015</v>
      </c>
      <c r="B53" s="36" t="s">
        <v>1815</v>
      </c>
      <c r="C53" s="316" t="s">
        <v>1269</v>
      </c>
      <c r="D53" s="316"/>
      <c r="E53" s="316"/>
      <c r="F53" s="205" t="s">
        <v>437</v>
      </c>
      <c r="G53" s="232">
        <v>28</v>
      </c>
      <c r="H53" s="39">
        <v>8936.92</v>
      </c>
      <c r="I53" s="39"/>
      <c r="J53" s="39">
        <v>8936.92</v>
      </c>
      <c r="K53" s="37" t="s">
        <v>42</v>
      </c>
      <c r="L53" s="39">
        <v>2142001</v>
      </c>
      <c r="M53" s="39"/>
      <c r="N53" s="40"/>
      <c r="O53" s="39">
        <v>2142001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 t="shared" si="2"/>
        <v>2564264.1624353169</v>
      </c>
      <c r="W53" s="159">
        <v>1.2</v>
      </c>
      <c r="X53" s="158">
        <f t="shared" si="0"/>
        <v>3077116.9949223804</v>
      </c>
      <c r="Y53" s="181">
        <f t="shared" si="1"/>
        <v>109897.03553294216</v>
      </c>
      <c r="BP53" s="33"/>
      <c r="BQ53" s="41" t="s">
        <v>1269</v>
      </c>
    </row>
    <row r="54" spans="1:69" s="3" customFormat="1" ht="18.75" hidden="1" x14ac:dyDescent="0.25">
      <c r="A54" s="313" t="s">
        <v>1817</v>
      </c>
      <c r="B54" s="314"/>
      <c r="C54" s="314"/>
      <c r="D54" s="314"/>
      <c r="E54" s="314"/>
      <c r="F54" s="314"/>
      <c r="G54" s="314"/>
      <c r="H54" s="314"/>
      <c r="I54" s="314"/>
      <c r="J54" s="314"/>
      <c r="K54" s="314"/>
      <c r="L54" s="314"/>
      <c r="M54" s="314"/>
      <c r="N54" s="314"/>
      <c r="O54" s="315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 t="s">
        <v>1817</v>
      </c>
      <c r="BQ54" s="41"/>
    </row>
    <row r="55" spans="1:69" s="3" customFormat="1" ht="67.5" hidden="1" x14ac:dyDescent="0.25">
      <c r="A55" s="35" t="s">
        <v>131</v>
      </c>
      <c r="B55" s="36" t="s">
        <v>255</v>
      </c>
      <c r="C55" s="316" t="s">
        <v>256</v>
      </c>
      <c r="D55" s="316"/>
      <c r="E55" s="316"/>
      <c r="F55" s="205" t="s">
        <v>238</v>
      </c>
      <c r="G55" s="236">
        <v>154.44999999999999</v>
      </c>
      <c r="H55" s="39" t="s">
        <v>257</v>
      </c>
      <c r="I55" s="39" t="s">
        <v>258</v>
      </c>
      <c r="J55" s="39">
        <v>57.82</v>
      </c>
      <c r="K55" s="37" t="s">
        <v>42</v>
      </c>
      <c r="L55" s="39">
        <v>1052314</v>
      </c>
      <c r="M55" s="39">
        <v>873336</v>
      </c>
      <c r="N55" s="40" t="s">
        <v>1818</v>
      </c>
      <c r="O55" s="39">
        <v>76443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91512.583499747634</v>
      </c>
      <c r="W55" s="159">
        <v>1.2</v>
      </c>
      <c r="X55" s="158">
        <f t="shared" si="0"/>
        <v>109815.10019969716</v>
      </c>
      <c r="Y55" s="181">
        <f t="shared" si="1"/>
        <v>711.00744706828857</v>
      </c>
      <c r="BP55" s="33"/>
      <c r="BQ55" s="41" t="s">
        <v>256</v>
      </c>
    </row>
    <row r="56" spans="1:69" s="3" customFormat="1" ht="18.75" hidden="1" x14ac:dyDescent="0.25">
      <c r="A56" s="42"/>
      <c r="B56" s="43"/>
      <c r="C56" s="44" t="s">
        <v>1272</v>
      </c>
      <c r="D56" s="45"/>
      <c r="E56" s="45"/>
      <c r="F56" s="206"/>
      <c r="G56" s="23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18.75" hidden="1" x14ac:dyDescent="0.25">
      <c r="A57" s="47"/>
      <c r="B57" s="48"/>
      <c r="C57" s="48"/>
      <c r="D57" s="48"/>
      <c r="E57" s="49" t="s">
        <v>1819</v>
      </c>
      <c r="F57" s="207"/>
      <c r="G57" s="233"/>
      <c r="H57" s="51"/>
      <c r="I57" s="17"/>
      <c r="J57" s="17"/>
      <c r="K57" s="17"/>
      <c r="L57" s="52">
        <v>856646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</row>
    <row r="58" spans="1:69" s="3" customFormat="1" ht="18.75" hidden="1" x14ac:dyDescent="0.25">
      <c r="A58" s="47"/>
      <c r="B58" s="48"/>
      <c r="C58" s="48"/>
      <c r="D58" s="48"/>
      <c r="E58" s="49" t="s">
        <v>1820</v>
      </c>
      <c r="F58" s="207"/>
      <c r="G58" s="233"/>
      <c r="H58" s="51"/>
      <c r="I58" s="17"/>
      <c r="J58" s="17"/>
      <c r="K58" s="17"/>
      <c r="L58" s="52">
        <v>450401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18.75" hidden="1" x14ac:dyDescent="0.25">
      <c r="A59" s="47"/>
      <c r="B59" s="48"/>
      <c r="C59" s="48"/>
      <c r="D59" s="48"/>
      <c r="E59" s="49" t="s">
        <v>47</v>
      </c>
      <c r="F59" s="207"/>
      <c r="G59" s="233"/>
      <c r="H59" s="51"/>
      <c r="I59" s="17"/>
      <c r="J59" s="17"/>
      <c r="K59" s="17"/>
      <c r="L59" s="52">
        <v>2359361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</row>
    <row r="60" spans="1:69" s="3" customFormat="1" ht="67.5" hidden="1" x14ac:dyDescent="0.25">
      <c r="A60" s="35" t="s">
        <v>1016</v>
      </c>
      <c r="B60" s="36" t="s">
        <v>246</v>
      </c>
      <c r="C60" s="316" t="s">
        <v>247</v>
      </c>
      <c r="D60" s="316"/>
      <c r="E60" s="316"/>
      <c r="F60" s="205" t="s">
        <v>238</v>
      </c>
      <c r="G60" s="236">
        <v>38.549999999999997</v>
      </c>
      <c r="H60" s="39" t="s">
        <v>248</v>
      </c>
      <c r="I60" s="39" t="s">
        <v>249</v>
      </c>
      <c r="J60" s="39">
        <v>52.81</v>
      </c>
      <c r="K60" s="37" t="s">
        <v>42</v>
      </c>
      <c r="L60" s="39">
        <v>133519</v>
      </c>
      <c r="M60" s="39">
        <v>112017</v>
      </c>
      <c r="N60" s="40" t="s">
        <v>1821</v>
      </c>
      <c r="O60" s="39">
        <v>17426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2"/>
        <v>20861.272844689534</v>
      </c>
      <c r="W60" s="159">
        <v>1.2</v>
      </c>
      <c r="X60" s="158">
        <f t="shared" si="0"/>
        <v>25033.527413627442</v>
      </c>
      <c r="Y60" s="181">
        <f t="shared" si="1"/>
        <v>649.37814302535526</v>
      </c>
      <c r="BP60" s="33"/>
      <c r="BQ60" s="41" t="s">
        <v>247</v>
      </c>
    </row>
    <row r="61" spans="1:69" s="3" customFormat="1" ht="18.75" hidden="1" x14ac:dyDescent="0.25">
      <c r="A61" s="42"/>
      <c r="B61" s="43"/>
      <c r="C61" s="44" t="s">
        <v>1822</v>
      </c>
      <c r="D61" s="45"/>
      <c r="E61" s="45"/>
      <c r="F61" s="206"/>
      <c r="G61" s="23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</row>
    <row r="62" spans="1:69" s="3" customFormat="1" ht="18.75" hidden="1" x14ac:dyDescent="0.25">
      <c r="A62" s="47"/>
      <c r="B62" s="48"/>
      <c r="C62" s="48"/>
      <c r="D62" s="48"/>
      <c r="E62" s="49" t="s">
        <v>1823</v>
      </c>
      <c r="F62" s="207"/>
      <c r="G62" s="233"/>
      <c r="H62" s="51"/>
      <c r="I62" s="17"/>
      <c r="J62" s="17"/>
      <c r="K62" s="17"/>
      <c r="L62" s="52">
        <v>109373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hidden="1" x14ac:dyDescent="0.25">
      <c r="A63" s="47"/>
      <c r="B63" s="48"/>
      <c r="C63" s="48"/>
      <c r="D63" s="48"/>
      <c r="E63" s="49" t="s">
        <v>1824</v>
      </c>
      <c r="F63" s="207"/>
      <c r="G63" s="233"/>
      <c r="H63" s="51"/>
      <c r="I63" s="17"/>
      <c r="J63" s="17"/>
      <c r="K63" s="17"/>
      <c r="L63" s="52">
        <v>57506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hidden="1" x14ac:dyDescent="0.25">
      <c r="A64" s="47"/>
      <c r="B64" s="48"/>
      <c r="C64" s="48"/>
      <c r="D64" s="48"/>
      <c r="E64" s="49" t="s">
        <v>47</v>
      </c>
      <c r="F64" s="207"/>
      <c r="G64" s="233"/>
      <c r="H64" s="51"/>
      <c r="I64" s="17"/>
      <c r="J64" s="17"/>
      <c r="K64" s="17"/>
      <c r="L64" s="52">
        <v>300398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67.5" hidden="1" x14ac:dyDescent="0.25">
      <c r="A65" s="35" t="s">
        <v>142</v>
      </c>
      <c r="B65" s="36" t="s">
        <v>1279</v>
      </c>
      <c r="C65" s="316" t="s">
        <v>1280</v>
      </c>
      <c r="D65" s="316"/>
      <c r="E65" s="316"/>
      <c r="F65" s="205" t="s">
        <v>56</v>
      </c>
      <c r="G65" s="237">
        <v>0.3</v>
      </c>
      <c r="H65" s="39" t="s">
        <v>1281</v>
      </c>
      <c r="I65" s="39" t="s">
        <v>1282</v>
      </c>
      <c r="J65" s="39">
        <v>774.58</v>
      </c>
      <c r="K65" s="37" t="s">
        <v>42</v>
      </c>
      <c r="L65" s="39">
        <v>16833</v>
      </c>
      <c r="M65" s="39">
        <v>14613</v>
      </c>
      <c r="N65" s="40" t="s">
        <v>1825</v>
      </c>
      <c r="O65" s="39">
        <v>1989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2"/>
        <v>2381.1013249218113</v>
      </c>
      <c r="W65" s="159">
        <v>1.2</v>
      </c>
      <c r="X65" s="158">
        <f t="shared" si="0"/>
        <v>2857.3215899061734</v>
      </c>
      <c r="Y65" s="181">
        <f t="shared" si="1"/>
        <v>9524.4052996872451</v>
      </c>
      <c r="BP65" s="33"/>
      <c r="BQ65" s="41" t="s">
        <v>1280</v>
      </c>
    </row>
    <row r="66" spans="1:69" s="3" customFormat="1" ht="18.75" hidden="1" x14ac:dyDescent="0.25">
      <c r="A66" s="42"/>
      <c r="B66" s="43"/>
      <c r="C66" s="44" t="s">
        <v>1826</v>
      </c>
      <c r="D66" s="45"/>
      <c r="E66" s="45"/>
      <c r="F66" s="206"/>
      <c r="G66" s="23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hidden="1" x14ac:dyDescent="0.25">
      <c r="A67" s="47"/>
      <c r="B67" s="48"/>
      <c r="C67" s="48"/>
      <c r="D67" s="48"/>
      <c r="E67" s="49" t="s">
        <v>1827</v>
      </c>
      <c r="F67" s="207"/>
      <c r="G67" s="233"/>
      <c r="H67" s="51"/>
      <c r="I67" s="17"/>
      <c r="J67" s="17"/>
      <c r="K67" s="17"/>
      <c r="L67" s="52">
        <v>14191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hidden="1" x14ac:dyDescent="0.25">
      <c r="A68" s="47"/>
      <c r="B68" s="48"/>
      <c r="C68" s="48"/>
      <c r="D68" s="48"/>
      <c r="E68" s="49" t="s">
        <v>1828</v>
      </c>
      <c r="F68" s="207"/>
      <c r="G68" s="233"/>
      <c r="H68" s="51"/>
      <c r="I68" s="17"/>
      <c r="J68" s="17"/>
      <c r="K68" s="17"/>
      <c r="L68" s="52">
        <v>7461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hidden="1" x14ac:dyDescent="0.25">
      <c r="A69" s="47"/>
      <c r="B69" s="48"/>
      <c r="C69" s="48"/>
      <c r="D69" s="48"/>
      <c r="E69" s="49" t="s">
        <v>47</v>
      </c>
      <c r="F69" s="207"/>
      <c r="G69" s="233"/>
      <c r="H69" s="51"/>
      <c r="I69" s="17"/>
      <c r="J69" s="17"/>
      <c r="K69" s="17"/>
      <c r="L69" s="52">
        <v>38485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67.5" hidden="1" x14ac:dyDescent="0.25">
      <c r="A70" s="35" t="s">
        <v>1017</v>
      </c>
      <c r="B70" s="36" t="s">
        <v>1287</v>
      </c>
      <c r="C70" s="316" t="s">
        <v>1288</v>
      </c>
      <c r="D70" s="316"/>
      <c r="E70" s="316"/>
      <c r="F70" s="205" t="s">
        <v>56</v>
      </c>
      <c r="G70" s="237">
        <v>0.3</v>
      </c>
      <c r="H70" s="39" t="s">
        <v>1289</v>
      </c>
      <c r="I70" s="39" t="s">
        <v>1290</v>
      </c>
      <c r="J70" s="39">
        <v>604.22</v>
      </c>
      <c r="K70" s="37" t="s">
        <v>42</v>
      </c>
      <c r="L70" s="39">
        <v>14660</v>
      </c>
      <c r="M70" s="39">
        <v>12918</v>
      </c>
      <c r="N70" s="40" t="s">
        <v>1829</v>
      </c>
      <c r="O70" s="39">
        <v>1552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2"/>
        <v>1857.9533716835854</v>
      </c>
      <c r="W70" s="159">
        <v>1.2</v>
      </c>
      <c r="X70" s="158">
        <f t="shared" si="0"/>
        <v>2229.5440460203022</v>
      </c>
      <c r="Y70" s="181">
        <f t="shared" si="1"/>
        <v>7431.8134867343406</v>
      </c>
      <c r="BP70" s="33"/>
      <c r="BQ70" s="41" t="s">
        <v>1288</v>
      </c>
    </row>
    <row r="71" spans="1:69" s="3" customFormat="1" ht="18.75" hidden="1" x14ac:dyDescent="0.25">
      <c r="A71" s="42"/>
      <c r="B71" s="43"/>
      <c r="C71" s="44" t="s">
        <v>1092</v>
      </c>
      <c r="D71" s="45"/>
      <c r="E71" s="45"/>
      <c r="F71" s="206"/>
      <c r="G71" s="235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hidden="1" x14ac:dyDescent="0.25">
      <c r="A72" s="47"/>
      <c r="B72" s="48"/>
      <c r="C72" s="48"/>
      <c r="D72" s="48"/>
      <c r="E72" s="49" t="s">
        <v>1830</v>
      </c>
      <c r="F72" s="207"/>
      <c r="G72" s="233"/>
      <c r="H72" s="51"/>
      <c r="I72" s="17"/>
      <c r="J72" s="17"/>
      <c r="K72" s="17"/>
      <c r="L72" s="52">
        <v>12543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hidden="1" x14ac:dyDescent="0.25">
      <c r="A73" s="47"/>
      <c r="B73" s="48"/>
      <c r="C73" s="48"/>
      <c r="D73" s="48"/>
      <c r="E73" s="49" t="s">
        <v>1831</v>
      </c>
      <c r="F73" s="207"/>
      <c r="G73" s="233"/>
      <c r="H73" s="51"/>
      <c r="I73" s="17"/>
      <c r="J73" s="17"/>
      <c r="K73" s="17"/>
      <c r="L73" s="52">
        <v>6595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hidden="1" x14ac:dyDescent="0.25">
      <c r="A74" s="47"/>
      <c r="B74" s="48"/>
      <c r="C74" s="48"/>
      <c r="D74" s="48"/>
      <c r="E74" s="49" t="s">
        <v>47</v>
      </c>
      <c r="F74" s="207"/>
      <c r="G74" s="233"/>
      <c r="H74" s="51"/>
      <c r="I74" s="17"/>
      <c r="J74" s="17"/>
      <c r="K74" s="17"/>
      <c r="L74" s="52">
        <v>33798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67.5" hidden="1" x14ac:dyDescent="0.25">
      <c r="A75" s="35" t="s">
        <v>1018</v>
      </c>
      <c r="B75" s="36" t="s">
        <v>81</v>
      </c>
      <c r="C75" s="316" t="s">
        <v>82</v>
      </c>
      <c r="D75" s="316"/>
      <c r="E75" s="316"/>
      <c r="F75" s="205" t="s">
        <v>56</v>
      </c>
      <c r="G75" s="237">
        <v>0.4</v>
      </c>
      <c r="H75" s="39" t="s">
        <v>83</v>
      </c>
      <c r="I75" s="39" t="s">
        <v>84</v>
      </c>
      <c r="J75" s="39">
        <v>412.35</v>
      </c>
      <c r="K75" s="37" t="s">
        <v>42</v>
      </c>
      <c r="L75" s="39">
        <v>16978</v>
      </c>
      <c r="M75" s="39">
        <v>15373</v>
      </c>
      <c r="N75" s="40" t="s">
        <v>1832</v>
      </c>
      <c r="O75" s="39">
        <v>1412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2"/>
        <v>1690.3544850626433</v>
      </c>
      <c r="W75" s="159">
        <v>1.2</v>
      </c>
      <c r="X75" s="158">
        <f t="shared" si="0"/>
        <v>2028.4253820751719</v>
      </c>
      <c r="Y75" s="181">
        <f t="shared" si="1"/>
        <v>5071.0634551879293</v>
      </c>
      <c r="BP75" s="33"/>
      <c r="BQ75" s="41" t="s">
        <v>82</v>
      </c>
    </row>
    <row r="76" spans="1:69" s="3" customFormat="1" ht="18.75" hidden="1" x14ac:dyDescent="0.25">
      <c r="A76" s="42"/>
      <c r="B76" s="43"/>
      <c r="C76" s="44" t="s">
        <v>251</v>
      </c>
      <c r="D76" s="45"/>
      <c r="E76" s="45"/>
      <c r="F76" s="206"/>
      <c r="G76" s="23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18.75" hidden="1" x14ac:dyDescent="0.25">
      <c r="A77" s="47"/>
      <c r="B77" s="48"/>
      <c r="C77" s="48"/>
      <c r="D77" s="48"/>
      <c r="E77" s="49" t="s">
        <v>1833</v>
      </c>
      <c r="F77" s="207"/>
      <c r="G77" s="233"/>
      <c r="H77" s="51"/>
      <c r="I77" s="17"/>
      <c r="J77" s="17"/>
      <c r="K77" s="17"/>
      <c r="L77" s="52">
        <v>14922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18.75" hidden="1" x14ac:dyDescent="0.25">
      <c r="A78" s="47"/>
      <c r="B78" s="48"/>
      <c r="C78" s="48"/>
      <c r="D78" s="48"/>
      <c r="E78" s="49" t="s">
        <v>1834</v>
      </c>
      <c r="F78" s="207"/>
      <c r="G78" s="233"/>
      <c r="H78" s="51"/>
      <c r="I78" s="17"/>
      <c r="J78" s="17"/>
      <c r="K78" s="17"/>
      <c r="L78" s="52">
        <v>7845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18.75" hidden="1" x14ac:dyDescent="0.25">
      <c r="A79" s="47"/>
      <c r="B79" s="48"/>
      <c r="C79" s="48"/>
      <c r="D79" s="48"/>
      <c r="E79" s="49" t="s">
        <v>47</v>
      </c>
      <c r="F79" s="207"/>
      <c r="G79" s="233"/>
      <c r="H79" s="51"/>
      <c r="I79" s="17"/>
      <c r="J79" s="17"/>
      <c r="K79" s="17"/>
      <c r="L79" s="52">
        <v>39745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67.5" hidden="1" x14ac:dyDescent="0.25">
      <c r="A80" s="35" t="s">
        <v>151</v>
      </c>
      <c r="B80" s="36" t="s">
        <v>1297</v>
      </c>
      <c r="C80" s="316" t="s">
        <v>1298</v>
      </c>
      <c r="D80" s="316"/>
      <c r="E80" s="316"/>
      <c r="F80" s="205" t="s">
        <v>56</v>
      </c>
      <c r="G80" s="237">
        <v>0.4</v>
      </c>
      <c r="H80" s="39" t="s">
        <v>1299</v>
      </c>
      <c r="I80" s="39" t="s">
        <v>1300</v>
      </c>
      <c r="J80" s="39">
        <v>367.19</v>
      </c>
      <c r="K80" s="37" t="s">
        <v>42</v>
      </c>
      <c r="L80" s="39">
        <v>13285</v>
      </c>
      <c r="M80" s="39">
        <v>11866</v>
      </c>
      <c r="N80" s="40" t="s">
        <v>1835</v>
      </c>
      <c r="O80" s="39">
        <v>1257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2"/>
        <v>1504.7985748751719</v>
      </c>
      <c r="W80" s="159">
        <v>1.2</v>
      </c>
      <c r="X80" s="158">
        <f t="shared" si="0"/>
        <v>1805.7582898502062</v>
      </c>
      <c r="Y80" s="181">
        <f t="shared" si="1"/>
        <v>4514.395724625515</v>
      </c>
      <c r="BP80" s="33"/>
      <c r="BQ80" s="41" t="s">
        <v>1298</v>
      </c>
    </row>
    <row r="81" spans="1:69" s="3" customFormat="1" ht="18.75" hidden="1" x14ac:dyDescent="0.25">
      <c r="A81" s="42"/>
      <c r="B81" s="43"/>
      <c r="C81" s="44" t="s">
        <v>251</v>
      </c>
      <c r="D81" s="45"/>
      <c r="E81" s="45"/>
      <c r="F81" s="206"/>
      <c r="G81" s="235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18.75" hidden="1" x14ac:dyDescent="0.25">
      <c r="A82" s="47"/>
      <c r="B82" s="48"/>
      <c r="C82" s="48"/>
      <c r="D82" s="48"/>
      <c r="E82" s="49" t="s">
        <v>1836</v>
      </c>
      <c r="F82" s="207"/>
      <c r="G82" s="233"/>
      <c r="H82" s="51"/>
      <c r="I82" s="17"/>
      <c r="J82" s="17"/>
      <c r="K82" s="17"/>
      <c r="L82" s="52">
        <v>11518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hidden="1" x14ac:dyDescent="0.25">
      <c r="A83" s="47"/>
      <c r="B83" s="48"/>
      <c r="C83" s="48"/>
      <c r="D83" s="48"/>
      <c r="E83" s="49" t="s">
        <v>1837</v>
      </c>
      <c r="F83" s="207"/>
      <c r="G83" s="233"/>
      <c r="H83" s="51"/>
      <c r="I83" s="17"/>
      <c r="J83" s="17"/>
      <c r="K83" s="17"/>
      <c r="L83" s="52">
        <v>6056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18.75" hidden="1" x14ac:dyDescent="0.25">
      <c r="A84" s="47"/>
      <c r="B84" s="48"/>
      <c r="C84" s="48"/>
      <c r="D84" s="48"/>
      <c r="E84" s="49" t="s">
        <v>47</v>
      </c>
      <c r="F84" s="207"/>
      <c r="G84" s="233"/>
      <c r="H84" s="51"/>
      <c r="I84" s="17"/>
      <c r="J84" s="17"/>
      <c r="K84" s="17"/>
      <c r="L84" s="52">
        <v>30859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67.5" hidden="1" x14ac:dyDescent="0.25">
      <c r="A85" s="35" t="s">
        <v>156</v>
      </c>
      <c r="B85" s="36" t="s">
        <v>1305</v>
      </c>
      <c r="C85" s="316" t="s">
        <v>1306</v>
      </c>
      <c r="D85" s="316"/>
      <c r="E85" s="316"/>
      <c r="F85" s="205" t="s">
        <v>56</v>
      </c>
      <c r="G85" s="237">
        <v>0.3</v>
      </c>
      <c r="H85" s="39" t="s">
        <v>1307</v>
      </c>
      <c r="I85" s="39" t="s">
        <v>1308</v>
      </c>
      <c r="J85" s="39">
        <v>302.85000000000002</v>
      </c>
      <c r="K85" s="37" t="s">
        <v>42</v>
      </c>
      <c r="L85" s="39">
        <v>7704</v>
      </c>
      <c r="M85" s="39">
        <v>6810</v>
      </c>
      <c r="N85" s="40" t="s">
        <v>1838</v>
      </c>
      <c r="O85" s="39">
        <v>778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2"/>
        <v>931.37095565066318</v>
      </c>
      <c r="W85" s="159">
        <v>1.2</v>
      </c>
      <c r="X85" s="158">
        <f t="shared" si="0"/>
        <v>1117.6451467807958</v>
      </c>
      <c r="Y85" s="181">
        <f t="shared" si="1"/>
        <v>3725.4838226026527</v>
      </c>
      <c r="BP85" s="33"/>
      <c r="BQ85" s="41" t="s">
        <v>1306</v>
      </c>
    </row>
    <row r="86" spans="1:69" s="3" customFormat="1" ht="18.75" hidden="1" x14ac:dyDescent="0.25">
      <c r="A86" s="42"/>
      <c r="B86" s="43"/>
      <c r="C86" s="44" t="s">
        <v>1092</v>
      </c>
      <c r="D86" s="45"/>
      <c r="E86" s="45"/>
      <c r="F86" s="206"/>
      <c r="G86" s="235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hidden="1" x14ac:dyDescent="0.25">
      <c r="A87" s="47"/>
      <c r="B87" s="48"/>
      <c r="C87" s="48"/>
      <c r="D87" s="48"/>
      <c r="E87" s="49" t="s">
        <v>1839</v>
      </c>
      <c r="F87" s="207"/>
      <c r="G87" s="233"/>
      <c r="H87" s="51"/>
      <c r="I87" s="17"/>
      <c r="J87" s="17"/>
      <c r="K87" s="17"/>
      <c r="L87" s="52">
        <v>6612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18.75" hidden="1" x14ac:dyDescent="0.25">
      <c r="A88" s="47"/>
      <c r="B88" s="48"/>
      <c r="C88" s="48"/>
      <c r="D88" s="48"/>
      <c r="E88" s="49" t="s">
        <v>1840</v>
      </c>
      <c r="F88" s="207"/>
      <c r="G88" s="233"/>
      <c r="H88" s="51"/>
      <c r="I88" s="17"/>
      <c r="J88" s="17"/>
      <c r="K88" s="17"/>
      <c r="L88" s="52">
        <v>3476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18.75" hidden="1" x14ac:dyDescent="0.25">
      <c r="A89" s="47"/>
      <c r="B89" s="48"/>
      <c r="C89" s="48"/>
      <c r="D89" s="48"/>
      <c r="E89" s="49" t="s">
        <v>47</v>
      </c>
      <c r="F89" s="207"/>
      <c r="G89" s="233"/>
      <c r="H89" s="51"/>
      <c r="I89" s="17"/>
      <c r="J89" s="17"/>
      <c r="K89" s="17"/>
      <c r="L89" s="52">
        <v>17792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7.5" hidden="1" x14ac:dyDescent="0.25">
      <c r="A90" s="35" t="s">
        <v>1019</v>
      </c>
      <c r="B90" s="36" t="s">
        <v>73</v>
      </c>
      <c r="C90" s="316" t="s">
        <v>74</v>
      </c>
      <c r="D90" s="316"/>
      <c r="E90" s="316"/>
      <c r="F90" s="205" t="s">
        <v>56</v>
      </c>
      <c r="G90" s="237">
        <v>2.7</v>
      </c>
      <c r="H90" s="39" t="s">
        <v>75</v>
      </c>
      <c r="I90" s="39" t="s">
        <v>76</v>
      </c>
      <c r="J90" s="39">
        <v>265.20999999999998</v>
      </c>
      <c r="K90" s="37" t="s">
        <v>42</v>
      </c>
      <c r="L90" s="39">
        <v>57916</v>
      </c>
      <c r="M90" s="39">
        <v>51028</v>
      </c>
      <c r="N90" s="40" t="s">
        <v>1841</v>
      </c>
      <c r="O90" s="39">
        <v>6130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2"/>
        <v>7338.4369641883868</v>
      </c>
      <c r="W90" s="159">
        <v>1.2</v>
      </c>
      <c r="X90" s="158">
        <f t="shared" si="0"/>
        <v>8806.1243570260631</v>
      </c>
      <c r="Y90" s="181">
        <f t="shared" si="1"/>
        <v>3261.5275396392826</v>
      </c>
      <c r="BP90" s="33"/>
      <c r="BQ90" s="41" t="s">
        <v>74</v>
      </c>
    </row>
    <row r="91" spans="1:69" s="3" customFormat="1" ht="18.75" hidden="1" x14ac:dyDescent="0.25">
      <c r="A91" s="42"/>
      <c r="B91" s="43"/>
      <c r="C91" s="44" t="s">
        <v>1842</v>
      </c>
      <c r="D91" s="45"/>
      <c r="E91" s="45"/>
      <c r="F91" s="206"/>
      <c r="G91" s="235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hidden="1" x14ac:dyDescent="0.25">
      <c r="A92" s="47"/>
      <c r="B92" s="48"/>
      <c r="C92" s="48"/>
      <c r="D92" s="48"/>
      <c r="E92" s="49" t="s">
        <v>1843</v>
      </c>
      <c r="F92" s="207"/>
      <c r="G92" s="233"/>
      <c r="H92" s="51"/>
      <c r="I92" s="17"/>
      <c r="J92" s="17"/>
      <c r="K92" s="17"/>
      <c r="L92" s="52">
        <v>49530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18.75" hidden="1" x14ac:dyDescent="0.25">
      <c r="A93" s="47"/>
      <c r="B93" s="48"/>
      <c r="C93" s="48"/>
      <c r="D93" s="48"/>
      <c r="E93" s="49" t="s">
        <v>1844</v>
      </c>
      <c r="F93" s="207"/>
      <c r="G93" s="233"/>
      <c r="H93" s="51"/>
      <c r="I93" s="17"/>
      <c r="J93" s="17"/>
      <c r="K93" s="17"/>
      <c r="L93" s="52">
        <v>26042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18.75" hidden="1" x14ac:dyDescent="0.25">
      <c r="A94" s="47"/>
      <c r="B94" s="48"/>
      <c r="C94" s="48"/>
      <c r="D94" s="48"/>
      <c r="E94" s="49" t="s">
        <v>47</v>
      </c>
      <c r="F94" s="207"/>
      <c r="G94" s="233"/>
      <c r="H94" s="51"/>
      <c r="I94" s="17"/>
      <c r="J94" s="17"/>
      <c r="K94" s="17"/>
      <c r="L94" s="52">
        <v>133488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67.5" hidden="1" x14ac:dyDescent="0.25">
      <c r="A95" s="35" t="s">
        <v>1020</v>
      </c>
      <c r="B95" s="36" t="s">
        <v>64</v>
      </c>
      <c r="C95" s="316" t="s">
        <v>65</v>
      </c>
      <c r="D95" s="316"/>
      <c r="E95" s="316"/>
      <c r="F95" s="205" t="s">
        <v>56</v>
      </c>
      <c r="G95" s="237">
        <v>0.6</v>
      </c>
      <c r="H95" s="39" t="s">
        <v>66</v>
      </c>
      <c r="I95" s="39" t="s">
        <v>67</v>
      </c>
      <c r="J95" s="39">
        <v>161.83000000000001</v>
      </c>
      <c r="K95" s="37" t="s">
        <v>42</v>
      </c>
      <c r="L95" s="39">
        <v>11101</v>
      </c>
      <c r="M95" s="39">
        <v>10141</v>
      </c>
      <c r="N95" s="40" t="s">
        <v>1845</v>
      </c>
      <c r="O95" s="39">
        <v>831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5" si="4">O95*P95*Q95*R95*S95*T95*U95</f>
        <v>994.81910558573406</v>
      </c>
      <c r="W95" s="159">
        <v>1.2</v>
      </c>
      <c r="X95" s="158">
        <f t="shared" ref="X95:X155" si="5">V95*W95</f>
        <v>1193.7829267028808</v>
      </c>
      <c r="Y95" s="181">
        <f t="shared" ref="Y95:Y155" si="6">X95/G95</f>
        <v>1989.6382111714681</v>
      </c>
      <c r="BP95" s="33"/>
      <c r="BQ95" s="41" t="s">
        <v>65</v>
      </c>
    </row>
    <row r="96" spans="1:69" s="3" customFormat="1" ht="18.75" hidden="1" x14ac:dyDescent="0.25">
      <c r="A96" s="42"/>
      <c r="B96" s="43"/>
      <c r="C96" s="44" t="s">
        <v>1069</v>
      </c>
      <c r="D96" s="45"/>
      <c r="E96" s="45"/>
      <c r="F96" s="206"/>
      <c r="G96" s="23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18.75" hidden="1" x14ac:dyDescent="0.25">
      <c r="A97" s="47"/>
      <c r="B97" s="48"/>
      <c r="C97" s="48"/>
      <c r="D97" s="48"/>
      <c r="E97" s="49" t="s">
        <v>1846</v>
      </c>
      <c r="F97" s="207"/>
      <c r="G97" s="233"/>
      <c r="H97" s="51"/>
      <c r="I97" s="17"/>
      <c r="J97" s="17"/>
      <c r="K97" s="17"/>
      <c r="L97" s="52">
        <v>9841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hidden="1" x14ac:dyDescent="0.25">
      <c r="A98" s="47"/>
      <c r="B98" s="48"/>
      <c r="C98" s="48"/>
      <c r="D98" s="48"/>
      <c r="E98" s="49" t="s">
        <v>1847</v>
      </c>
      <c r="F98" s="207"/>
      <c r="G98" s="233"/>
      <c r="H98" s="51"/>
      <c r="I98" s="17"/>
      <c r="J98" s="17"/>
      <c r="K98" s="17"/>
      <c r="L98" s="52">
        <v>5174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hidden="1" x14ac:dyDescent="0.25">
      <c r="A99" s="47"/>
      <c r="B99" s="48"/>
      <c r="C99" s="48"/>
      <c r="D99" s="48"/>
      <c r="E99" s="49" t="s">
        <v>47</v>
      </c>
      <c r="F99" s="207"/>
      <c r="G99" s="233"/>
      <c r="H99" s="51"/>
      <c r="I99" s="17"/>
      <c r="J99" s="17"/>
      <c r="K99" s="17"/>
      <c r="L99" s="52">
        <v>26116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67.5" hidden="1" x14ac:dyDescent="0.25">
      <c r="A100" s="35" t="s">
        <v>171</v>
      </c>
      <c r="B100" s="36" t="s">
        <v>54</v>
      </c>
      <c r="C100" s="316" t="s">
        <v>55</v>
      </c>
      <c r="D100" s="316"/>
      <c r="E100" s="316"/>
      <c r="F100" s="205" t="s">
        <v>56</v>
      </c>
      <c r="G100" s="236">
        <v>4.4400000000000004</v>
      </c>
      <c r="H100" s="39" t="s">
        <v>57</v>
      </c>
      <c r="I100" s="39" t="s">
        <v>58</v>
      </c>
      <c r="J100" s="39">
        <v>114.45</v>
      </c>
      <c r="K100" s="37" t="s">
        <v>42</v>
      </c>
      <c r="L100" s="39">
        <v>40840</v>
      </c>
      <c r="M100" s="39">
        <v>36334</v>
      </c>
      <c r="N100" s="40" t="s">
        <v>1848</v>
      </c>
      <c r="O100" s="39">
        <v>4350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4"/>
        <v>5207.5368342935535</v>
      </c>
      <c r="W100" s="159">
        <v>1.2</v>
      </c>
      <c r="X100" s="158">
        <f t="shared" si="5"/>
        <v>6249.0442011522637</v>
      </c>
      <c r="Y100" s="181">
        <f t="shared" si="6"/>
        <v>1407.4423876469061</v>
      </c>
      <c r="BP100" s="33"/>
      <c r="BQ100" s="41" t="s">
        <v>55</v>
      </c>
    </row>
    <row r="101" spans="1:69" s="3" customFormat="1" ht="18.75" hidden="1" x14ac:dyDescent="0.25">
      <c r="A101" s="42"/>
      <c r="B101" s="43"/>
      <c r="C101" s="44" t="s">
        <v>1849</v>
      </c>
      <c r="D101" s="45"/>
      <c r="E101" s="45"/>
      <c r="F101" s="206"/>
      <c r="G101" s="235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18.75" hidden="1" x14ac:dyDescent="0.25">
      <c r="A102" s="47"/>
      <c r="B102" s="48"/>
      <c r="C102" s="48"/>
      <c r="D102" s="48"/>
      <c r="E102" s="49" t="s">
        <v>1850</v>
      </c>
      <c r="F102" s="207"/>
      <c r="G102" s="233"/>
      <c r="H102" s="51"/>
      <c r="I102" s="17"/>
      <c r="J102" s="17"/>
      <c r="K102" s="17"/>
      <c r="L102" s="52">
        <v>35272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18.75" hidden="1" x14ac:dyDescent="0.25">
      <c r="A103" s="47"/>
      <c r="B103" s="48"/>
      <c r="C103" s="48"/>
      <c r="D103" s="48"/>
      <c r="E103" s="49" t="s">
        <v>1851</v>
      </c>
      <c r="F103" s="207"/>
      <c r="G103" s="233"/>
      <c r="H103" s="51"/>
      <c r="I103" s="17"/>
      <c r="J103" s="17"/>
      <c r="K103" s="17"/>
      <c r="L103" s="52">
        <v>18545</v>
      </c>
      <c r="M103" s="53"/>
      <c r="N103" s="53"/>
      <c r="O103" s="54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18.75" hidden="1" x14ac:dyDescent="0.25">
      <c r="A104" s="47"/>
      <c r="B104" s="48"/>
      <c r="C104" s="48"/>
      <c r="D104" s="48"/>
      <c r="E104" s="49" t="s">
        <v>47</v>
      </c>
      <c r="F104" s="207"/>
      <c r="G104" s="233"/>
      <c r="H104" s="51"/>
      <c r="I104" s="17"/>
      <c r="J104" s="17"/>
      <c r="K104" s="17"/>
      <c r="L104" s="52">
        <v>94657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67.5" x14ac:dyDescent="0.25">
      <c r="A105" s="35" t="s">
        <v>181</v>
      </c>
      <c r="B105" s="36" t="s">
        <v>1325</v>
      </c>
      <c r="C105" s="316" t="s">
        <v>1328</v>
      </c>
      <c r="D105" s="316"/>
      <c r="E105" s="316"/>
      <c r="F105" s="205" t="s">
        <v>265</v>
      </c>
      <c r="G105" s="232">
        <v>765</v>
      </c>
      <c r="H105" s="39">
        <v>936.79</v>
      </c>
      <c r="I105" s="39"/>
      <c r="J105" s="39">
        <v>936.79</v>
      </c>
      <c r="K105" s="37" t="s">
        <v>42</v>
      </c>
      <c r="L105" s="39">
        <v>6134476</v>
      </c>
      <c r="M105" s="39"/>
      <c r="N105" s="40"/>
      <c r="O105" s="39">
        <v>6134476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4"/>
        <v>7343795.3400206408</v>
      </c>
      <c r="W105" s="159">
        <v>1.2</v>
      </c>
      <c r="X105" s="158">
        <f t="shared" si="5"/>
        <v>8812554.4080247693</v>
      </c>
      <c r="Y105" s="181">
        <f t="shared" si="6"/>
        <v>11519.678964738261</v>
      </c>
      <c r="BP105" s="33"/>
      <c r="BQ105" s="41" t="s">
        <v>1328</v>
      </c>
    </row>
    <row r="106" spans="1:69" s="3" customFormat="1" ht="18.75" hidden="1" x14ac:dyDescent="0.25">
      <c r="A106" s="42"/>
      <c r="B106" s="43"/>
      <c r="C106" s="44" t="s">
        <v>1340</v>
      </c>
      <c r="D106" s="45"/>
      <c r="E106" s="45"/>
      <c r="F106" s="206"/>
      <c r="G106" s="235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67.5" x14ac:dyDescent="0.25">
      <c r="A107" s="35" t="s">
        <v>185</v>
      </c>
      <c r="B107" s="36" t="s">
        <v>1325</v>
      </c>
      <c r="C107" s="316" t="s">
        <v>1852</v>
      </c>
      <c r="D107" s="316"/>
      <c r="E107" s="316"/>
      <c r="F107" s="205" t="s">
        <v>265</v>
      </c>
      <c r="G107" s="232">
        <v>306</v>
      </c>
      <c r="H107" s="39">
        <v>672.5</v>
      </c>
      <c r="I107" s="39"/>
      <c r="J107" s="39">
        <v>672.5</v>
      </c>
      <c r="K107" s="37" t="s">
        <v>42</v>
      </c>
      <c r="L107" s="39">
        <v>1761520</v>
      </c>
      <c r="M107" s="39"/>
      <c r="N107" s="40"/>
      <c r="O107" s="39">
        <v>1761520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4"/>
        <v>2108777.0768608693</v>
      </c>
      <c r="W107" s="159">
        <v>1.2</v>
      </c>
      <c r="X107" s="158">
        <f t="shared" si="5"/>
        <v>2530532.4922330431</v>
      </c>
      <c r="Y107" s="181">
        <f t="shared" si="6"/>
        <v>8269.7140269053689</v>
      </c>
      <c r="BP107" s="33"/>
      <c r="BQ107" s="41" t="s">
        <v>1852</v>
      </c>
    </row>
    <row r="108" spans="1:69" s="3" customFormat="1" ht="18.75" hidden="1" x14ac:dyDescent="0.25">
      <c r="A108" s="42"/>
      <c r="B108" s="43"/>
      <c r="C108" s="44" t="s">
        <v>1334</v>
      </c>
      <c r="D108" s="45"/>
      <c r="E108" s="45"/>
      <c r="F108" s="206"/>
      <c r="G108" s="235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67.5" x14ac:dyDescent="0.25">
      <c r="A109" s="35" t="s">
        <v>187</v>
      </c>
      <c r="B109" s="36" t="s">
        <v>1325</v>
      </c>
      <c r="C109" s="316" t="s">
        <v>1330</v>
      </c>
      <c r="D109" s="316"/>
      <c r="E109" s="316"/>
      <c r="F109" s="205" t="s">
        <v>265</v>
      </c>
      <c r="G109" s="232">
        <v>969</v>
      </c>
      <c r="H109" s="39">
        <v>471.01</v>
      </c>
      <c r="I109" s="39"/>
      <c r="J109" s="39">
        <v>471.01</v>
      </c>
      <c r="K109" s="37" t="s">
        <v>42</v>
      </c>
      <c r="L109" s="39">
        <v>3906858</v>
      </c>
      <c r="M109" s="39"/>
      <c r="N109" s="40"/>
      <c r="O109" s="39">
        <v>3906858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4"/>
        <v>4677036.0784722865</v>
      </c>
      <c r="W109" s="159">
        <v>1.2</v>
      </c>
      <c r="X109" s="158">
        <f t="shared" si="5"/>
        <v>5612443.2941667438</v>
      </c>
      <c r="Y109" s="181">
        <f t="shared" si="6"/>
        <v>5791.9951436189303</v>
      </c>
      <c r="BP109" s="33"/>
      <c r="BQ109" s="41" t="s">
        <v>1330</v>
      </c>
    </row>
    <row r="110" spans="1:69" s="3" customFormat="1" ht="18.75" hidden="1" x14ac:dyDescent="0.25">
      <c r="A110" s="42"/>
      <c r="B110" s="43"/>
      <c r="C110" s="44" t="s">
        <v>1329</v>
      </c>
      <c r="D110" s="45"/>
      <c r="E110" s="45"/>
      <c r="F110" s="206"/>
      <c r="G110" s="235"/>
      <c r="H110" s="45"/>
      <c r="I110" s="45"/>
      <c r="J110" s="45"/>
      <c r="K110" s="45"/>
      <c r="L110" s="45"/>
      <c r="M110" s="45"/>
      <c r="N110" s="45"/>
      <c r="O110" s="46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67.5" x14ac:dyDescent="0.25">
      <c r="A111" s="35" t="s">
        <v>196</v>
      </c>
      <c r="B111" s="36" t="s">
        <v>1325</v>
      </c>
      <c r="C111" s="316" t="s">
        <v>1331</v>
      </c>
      <c r="D111" s="316"/>
      <c r="E111" s="316"/>
      <c r="F111" s="205" t="s">
        <v>265</v>
      </c>
      <c r="G111" s="232">
        <v>1122</v>
      </c>
      <c r="H111" s="39">
        <v>339.42</v>
      </c>
      <c r="I111" s="39"/>
      <c r="J111" s="39">
        <v>339.42</v>
      </c>
      <c r="K111" s="37" t="s">
        <v>42</v>
      </c>
      <c r="L111" s="39">
        <v>3259898</v>
      </c>
      <c r="M111" s="39"/>
      <c r="N111" s="40"/>
      <c r="O111" s="39">
        <v>3259898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4"/>
        <v>3902537.680698825</v>
      </c>
      <c r="W111" s="159">
        <v>1.2</v>
      </c>
      <c r="X111" s="158">
        <f t="shared" si="5"/>
        <v>4683045.2168385899</v>
      </c>
      <c r="Y111" s="181">
        <f t="shared" si="6"/>
        <v>4173.8370916564973</v>
      </c>
      <c r="BP111" s="33"/>
      <c r="BQ111" s="41" t="s">
        <v>1331</v>
      </c>
    </row>
    <row r="112" spans="1:69" s="3" customFormat="1" ht="18.75" hidden="1" x14ac:dyDescent="0.25">
      <c r="A112" s="42"/>
      <c r="B112" s="43"/>
      <c r="C112" s="44" t="s">
        <v>1853</v>
      </c>
      <c r="D112" s="45"/>
      <c r="E112" s="45"/>
      <c r="F112" s="206"/>
      <c r="G112" s="235"/>
      <c r="H112" s="45"/>
      <c r="I112" s="45"/>
      <c r="J112" s="45"/>
      <c r="K112" s="45"/>
      <c r="L112" s="45"/>
      <c r="M112" s="45"/>
      <c r="N112" s="45"/>
      <c r="O112" s="46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67.5" x14ac:dyDescent="0.25">
      <c r="A113" s="35" t="s">
        <v>198</v>
      </c>
      <c r="B113" s="36" t="s">
        <v>1325</v>
      </c>
      <c r="C113" s="316" t="s">
        <v>1333</v>
      </c>
      <c r="D113" s="316"/>
      <c r="E113" s="316"/>
      <c r="F113" s="205" t="s">
        <v>265</v>
      </c>
      <c r="G113" s="232">
        <v>1224</v>
      </c>
      <c r="H113" s="39">
        <v>282.27999999999997</v>
      </c>
      <c r="I113" s="39"/>
      <c r="J113" s="39">
        <v>282.27999999999997</v>
      </c>
      <c r="K113" s="37" t="s">
        <v>42</v>
      </c>
      <c r="L113" s="39">
        <v>2957572</v>
      </c>
      <c r="M113" s="39"/>
      <c r="N113" s="40"/>
      <c r="O113" s="39">
        <v>2957572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4"/>
        <v>3540612.6735805185</v>
      </c>
      <c r="W113" s="159">
        <v>1.2</v>
      </c>
      <c r="X113" s="158">
        <f t="shared" si="5"/>
        <v>4248735.2082966221</v>
      </c>
      <c r="Y113" s="181">
        <f t="shared" si="6"/>
        <v>3471.1888956671751</v>
      </c>
      <c r="BP113" s="33"/>
      <c r="BQ113" s="41" t="s">
        <v>1333</v>
      </c>
    </row>
    <row r="114" spans="1:69" s="3" customFormat="1" ht="18.75" hidden="1" x14ac:dyDescent="0.25">
      <c r="A114" s="42"/>
      <c r="B114" s="43"/>
      <c r="C114" s="44" t="s">
        <v>1854</v>
      </c>
      <c r="D114" s="45"/>
      <c r="E114" s="45"/>
      <c r="F114" s="206"/>
      <c r="G114" s="235"/>
      <c r="H114" s="45"/>
      <c r="I114" s="45"/>
      <c r="J114" s="45"/>
      <c r="K114" s="45"/>
      <c r="L114" s="45"/>
      <c r="M114" s="45"/>
      <c r="N114" s="45"/>
      <c r="O114" s="46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</row>
    <row r="115" spans="1:69" s="3" customFormat="1" ht="67.5" x14ac:dyDescent="0.25">
      <c r="A115" s="35" t="s">
        <v>200</v>
      </c>
      <c r="B115" s="36" t="s">
        <v>1325</v>
      </c>
      <c r="C115" s="316" t="s">
        <v>1336</v>
      </c>
      <c r="D115" s="316"/>
      <c r="E115" s="316"/>
      <c r="F115" s="205" t="s">
        <v>265</v>
      </c>
      <c r="G115" s="232">
        <v>3060</v>
      </c>
      <c r="H115" s="39">
        <v>188.93</v>
      </c>
      <c r="I115" s="39"/>
      <c r="J115" s="39">
        <v>188.93</v>
      </c>
      <c r="K115" s="37" t="s">
        <v>42</v>
      </c>
      <c r="L115" s="39">
        <v>4948757</v>
      </c>
      <c r="M115" s="39"/>
      <c r="N115" s="40"/>
      <c r="O115" s="39">
        <v>4948757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4"/>
        <v>5924329.7382685207</v>
      </c>
      <c r="W115" s="159">
        <v>1.2</v>
      </c>
      <c r="X115" s="158">
        <f t="shared" si="5"/>
        <v>7109195.685922225</v>
      </c>
      <c r="Y115" s="181">
        <f t="shared" si="6"/>
        <v>2323.266564026871</v>
      </c>
      <c r="BP115" s="33"/>
      <c r="BQ115" s="41" t="s">
        <v>1336</v>
      </c>
    </row>
    <row r="116" spans="1:69" s="3" customFormat="1" ht="18.75" hidden="1" x14ac:dyDescent="0.25">
      <c r="A116" s="42"/>
      <c r="B116" s="43"/>
      <c r="C116" s="44" t="s">
        <v>1357</v>
      </c>
      <c r="D116" s="45"/>
      <c r="E116" s="45"/>
      <c r="F116" s="206"/>
      <c r="G116" s="235"/>
      <c r="H116" s="45"/>
      <c r="I116" s="45"/>
      <c r="J116" s="45"/>
      <c r="K116" s="45"/>
      <c r="L116" s="45"/>
      <c r="M116" s="45"/>
      <c r="N116" s="45"/>
      <c r="O116" s="46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67.5" x14ac:dyDescent="0.25">
      <c r="A117" s="35" t="s">
        <v>202</v>
      </c>
      <c r="B117" s="36" t="s">
        <v>1325</v>
      </c>
      <c r="C117" s="316" t="s">
        <v>1339</v>
      </c>
      <c r="D117" s="316"/>
      <c r="E117" s="316"/>
      <c r="F117" s="205" t="s">
        <v>265</v>
      </c>
      <c r="G117" s="232">
        <v>204</v>
      </c>
      <c r="H117" s="39">
        <v>127.12</v>
      </c>
      <c r="I117" s="39"/>
      <c r="J117" s="39">
        <v>127.12</v>
      </c>
      <c r="K117" s="37" t="s">
        <v>42</v>
      </c>
      <c r="L117" s="39">
        <v>221982</v>
      </c>
      <c r="M117" s="39"/>
      <c r="N117" s="40"/>
      <c r="O117" s="39">
        <v>221982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4"/>
        <v>265742.40035635675</v>
      </c>
      <c r="W117" s="159">
        <v>1.2</v>
      </c>
      <c r="X117" s="158">
        <f t="shared" si="5"/>
        <v>318890.88042762812</v>
      </c>
      <c r="Y117" s="181">
        <f t="shared" si="6"/>
        <v>1563.1905903315103</v>
      </c>
      <c r="BP117" s="33"/>
      <c r="BQ117" s="41" t="s">
        <v>1339</v>
      </c>
    </row>
    <row r="118" spans="1:69" s="3" customFormat="1" ht="18.75" hidden="1" x14ac:dyDescent="0.25">
      <c r="A118" s="42"/>
      <c r="B118" s="43"/>
      <c r="C118" s="44" t="s">
        <v>1371</v>
      </c>
      <c r="D118" s="45"/>
      <c r="E118" s="45"/>
      <c r="F118" s="206"/>
      <c r="G118" s="23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</row>
    <row r="119" spans="1:69" s="3" customFormat="1" ht="67.5" x14ac:dyDescent="0.25">
      <c r="A119" s="35" t="s">
        <v>211</v>
      </c>
      <c r="B119" s="36" t="s">
        <v>1325</v>
      </c>
      <c r="C119" s="316" t="s">
        <v>1341</v>
      </c>
      <c r="D119" s="316"/>
      <c r="E119" s="316"/>
      <c r="F119" s="205" t="s">
        <v>265</v>
      </c>
      <c r="G119" s="232">
        <v>663</v>
      </c>
      <c r="H119" s="39">
        <v>86.33</v>
      </c>
      <c r="I119" s="39"/>
      <c r="J119" s="39">
        <v>86.33</v>
      </c>
      <c r="K119" s="37" t="s">
        <v>42</v>
      </c>
      <c r="L119" s="39">
        <v>489947</v>
      </c>
      <c r="M119" s="39"/>
      <c r="N119" s="40"/>
      <c r="O119" s="39">
        <v>489947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4"/>
        <v>586532.65502336179</v>
      </c>
      <c r="W119" s="159">
        <v>1.2</v>
      </c>
      <c r="X119" s="158">
        <f t="shared" si="5"/>
        <v>703839.18602803408</v>
      </c>
      <c r="Y119" s="181">
        <f t="shared" si="6"/>
        <v>1061.5975656531434</v>
      </c>
      <c r="BP119" s="33"/>
      <c r="BQ119" s="41" t="s">
        <v>1341</v>
      </c>
    </row>
    <row r="120" spans="1:69" s="3" customFormat="1" ht="18.75" hidden="1" x14ac:dyDescent="0.25">
      <c r="A120" s="42"/>
      <c r="B120" s="43"/>
      <c r="C120" s="44" t="s">
        <v>1855</v>
      </c>
      <c r="D120" s="45"/>
      <c r="E120" s="45"/>
      <c r="F120" s="206"/>
      <c r="G120" s="23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67.5" x14ac:dyDescent="0.25">
      <c r="A121" s="35" t="s">
        <v>213</v>
      </c>
      <c r="B121" s="36" t="s">
        <v>1325</v>
      </c>
      <c r="C121" s="316" t="s">
        <v>1343</v>
      </c>
      <c r="D121" s="316"/>
      <c r="E121" s="316"/>
      <c r="F121" s="205" t="s">
        <v>265</v>
      </c>
      <c r="G121" s="232">
        <v>357</v>
      </c>
      <c r="H121" s="39">
        <v>55.8</v>
      </c>
      <c r="I121" s="39"/>
      <c r="J121" s="39">
        <v>55.8</v>
      </c>
      <c r="K121" s="37" t="s">
        <v>42</v>
      </c>
      <c r="L121" s="39">
        <v>170520</v>
      </c>
      <c r="M121" s="39"/>
      <c r="N121" s="40"/>
      <c r="O121" s="39">
        <v>170520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4"/>
        <v>204135.44390430732</v>
      </c>
      <c r="W121" s="159">
        <v>1.2</v>
      </c>
      <c r="X121" s="158">
        <f t="shared" si="5"/>
        <v>244962.53268516879</v>
      </c>
      <c r="Y121" s="181">
        <f t="shared" si="6"/>
        <v>686.16955934220948</v>
      </c>
      <c r="BP121" s="33"/>
      <c r="BQ121" s="41" t="s">
        <v>1343</v>
      </c>
    </row>
    <row r="122" spans="1:69" s="3" customFormat="1" ht="18.75" hidden="1" x14ac:dyDescent="0.25">
      <c r="A122" s="42"/>
      <c r="B122" s="43"/>
      <c r="C122" s="44" t="s">
        <v>749</v>
      </c>
      <c r="D122" s="45"/>
      <c r="E122" s="45"/>
      <c r="F122" s="206"/>
      <c r="G122" s="235"/>
      <c r="H122" s="45"/>
      <c r="I122" s="45"/>
      <c r="J122" s="45"/>
      <c r="K122" s="45"/>
      <c r="L122" s="45"/>
      <c r="M122" s="45"/>
      <c r="N122" s="45"/>
      <c r="O122" s="46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67.5" x14ac:dyDescent="0.25">
      <c r="A123" s="35" t="s">
        <v>215</v>
      </c>
      <c r="B123" s="36" t="s">
        <v>1325</v>
      </c>
      <c r="C123" s="316" t="s">
        <v>1345</v>
      </c>
      <c r="D123" s="316"/>
      <c r="E123" s="316"/>
      <c r="F123" s="205" t="s">
        <v>265</v>
      </c>
      <c r="G123" s="232">
        <v>3060</v>
      </c>
      <c r="H123" s="39">
        <v>35.549999999999997</v>
      </c>
      <c r="I123" s="39"/>
      <c r="J123" s="39">
        <v>35.549999999999997</v>
      </c>
      <c r="K123" s="37" t="s">
        <v>42</v>
      </c>
      <c r="L123" s="39">
        <v>931182</v>
      </c>
      <c r="M123" s="39"/>
      <c r="N123" s="40"/>
      <c r="O123" s="39">
        <v>931182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4"/>
        <v>1114750.4745818714</v>
      </c>
      <c r="W123" s="159">
        <v>1.2</v>
      </c>
      <c r="X123" s="158">
        <f t="shared" si="5"/>
        <v>1337700.5694982456</v>
      </c>
      <c r="Y123" s="181">
        <f t="shared" si="6"/>
        <v>437.15704885563582</v>
      </c>
      <c r="BP123" s="33"/>
      <c r="BQ123" s="41" t="s">
        <v>1345</v>
      </c>
    </row>
    <row r="124" spans="1:69" s="3" customFormat="1" ht="18.75" hidden="1" x14ac:dyDescent="0.25">
      <c r="A124" s="42"/>
      <c r="B124" s="43"/>
      <c r="C124" s="44" t="s">
        <v>1357</v>
      </c>
      <c r="D124" s="45"/>
      <c r="E124" s="45"/>
      <c r="F124" s="206"/>
      <c r="G124" s="23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67.5" x14ac:dyDescent="0.25">
      <c r="A125" s="35" t="s">
        <v>217</v>
      </c>
      <c r="B125" s="36" t="s">
        <v>1325</v>
      </c>
      <c r="C125" s="316" t="s">
        <v>1335</v>
      </c>
      <c r="D125" s="316"/>
      <c r="E125" s="316"/>
      <c r="F125" s="205" t="s">
        <v>265</v>
      </c>
      <c r="G125" s="232">
        <v>918</v>
      </c>
      <c r="H125" s="39">
        <v>232.08</v>
      </c>
      <c r="I125" s="39"/>
      <c r="J125" s="39">
        <v>232.08</v>
      </c>
      <c r="K125" s="37" t="s">
        <v>42</v>
      </c>
      <c r="L125" s="39">
        <v>1823703</v>
      </c>
      <c r="M125" s="39"/>
      <c r="N125" s="40"/>
      <c r="O125" s="39">
        <v>1823703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4"/>
        <v>2183218.5166233694</v>
      </c>
      <c r="W125" s="159">
        <v>1.2</v>
      </c>
      <c r="X125" s="158">
        <f t="shared" si="5"/>
        <v>2619862.2199480431</v>
      </c>
      <c r="Y125" s="181">
        <f t="shared" si="6"/>
        <v>2853.8804138867572</v>
      </c>
      <c r="BP125" s="33"/>
      <c r="BQ125" s="41" t="s">
        <v>1335</v>
      </c>
    </row>
    <row r="126" spans="1:69" s="3" customFormat="1" ht="18.75" hidden="1" x14ac:dyDescent="0.25">
      <c r="A126" s="42"/>
      <c r="B126" s="43"/>
      <c r="C126" s="44" t="s">
        <v>280</v>
      </c>
      <c r="D126" s="45"/>
      <c r="E126" s="45"/>
      <c r="F126" s="206"/>
      <c r="G126" s="23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67.5" x14ac:dyDescent="0.25">
      <c r="A127" s="35" t="s">
        <v>219</v>
      </c>
      <c r="B127" s="36" t="s">
        <v>1325</v>
      </c>
      <c r="C127" s="316" t="s">
        <v>1350</v>
      </c>
      <c r="D127" s="316"/>
      <c r="E127" s="316"/>
      <c r="F127" s="205" t="s">
        <v>265</v>
      </c>
      <c r="G127" s="232">
        <v>969</v>
      </c>
      <c r="H127" s="39">
        <v>205.49</v>
      </c>
      <c r="I127" s="39"/>
      <c r="J127" s="39">
        <v>205.49</v>
      </c>
      <c r="K127" s="37" t="s">
        <v>42</v>
      </c>
      <c r="L127" s="39">
        <v>1704466</v>
      </c>
      <c r="M127" s="39"/>
      <c r="N127" s="40"/>
      <c r="O127" s="39">
        <v>1704466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4"/>
        <v>2040475.7420232175</v>
      </c>
      <c r="W127" s="159">
        <v>1.2</v>
      </c>
      <c r="X127" s="158">
        <f t="shared" si="5"/>
        <v>2448570.8904278609</v>
      </c>
      <c r="Y127" s="181">
        <f t="shared" si="6"/>
        <v>2526.9049436820028</v>
      </c>
      <c r="BP127" s="33"/>
      <c r="BQ127" s="41" t="s">
        <v>1350</v>
      </c>
    </row>
    <row r="128" spans="1:69" s="3" customFormat="1" ht="18.75" hidden="1" x14ac:dyDescent="0.25">
      <c r="A128" s="42"/>
      <c r="B128" s="43"/>
      <c r="C128" s="44" t="s">
        <v>1329</v>
      </c>
      <c r="D128" s="45"/>
      <c r="E128" s="45"/>
      <c r="F128" s="206"/>
      <c r="G128" s="23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67.5" x14ac:dyDescent="0.25">
      <c r="A129" s="35" t="s">
        <v>221</v>
      </c>
      <c r="B129" s="36" t="s">
        <v>1325</v>
      </c>
      <c r="C129" s="316" t="s">
        <v>1856</v>
      </c>
      <c r="D129" s="316"/>
      <c r="E129" s="316"/>
      <c r="F129" s="205" t="s">
        <v>265</v>
      </c>
      <c r="G129" s="232">
        <v>51</v>
      </c>
      <c r="H129" s="39">
        <v>146.24</v>
      </c>
      <c r="I129" s="39"/>
      <c r="J129" s="39">
        <v>146.24</v>
      </c>
      <c r="K129" s="37" t="s">
        <v>42</v>
      </c>
      <c r="L129" s="39">
        <v>63843</v>
      </c>
      <c r="M129" s="39"/>
      <c r="N129" s="40"/>
      <c r="O129" s="39">
        <v>63843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4"/>
        <v>76428.683703862829</v>
      </c>
      <c r="W129" s="159">
        <v>1.2</v>
      </c>
      <c r="X129" s="158">
        <f t="shared" si="5"/>
        <v>91714.420444635398</v>
      </c>
      <c r="Y129" s="181">
        <f t="shared" si="6"/>
        <v>1798.3219695026548</v>
      </c>
      <c r="BP129" s="33"/>
      <c r="BQ129" s="41" t="s">
        <v>1856</v>
      </c>
    </row>
    <row r="130" spans="1:69" s="3" customFormat="1" ht="18.75" hidden="1" x14ac:dyDescent="0.25">
      <c r="A130" s="42"/>
      <c r="B130" s="43"/>
      <c r="C130" s="44" t="s">
        <v>287</v>
      </c>
      <c r="D130" s="45"/>
      <c r="E130" s="45"/>
      <c r="F130" s="206"/>
      <c r="G130" s="235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67.5" x14ac:dyDescent="0.25">
      <c r="A131" s="35" t="s">
        <v>230</v>
      </c>
      <c r="B131" s="36" t="s">
        <v>1325</v>
      </c>
      <c r="C131" s="316" t="s">
        <v>1351</v>
      </c>
      <c r="D131" s="316"/>
      <c r="E131" s="316"/>
      <c r="F131" s="205" t="s">
        <v>265</v>
      </c>
      <c r="G131" s="232">
        <v>1428</v>
      </c>
      <c r="H131" s="39">
        <v>148.91</v>
      </c>
      <c r="I131" s="39"/>
      <c r="J131" s="39">
        <v>148.91</v>
      </c>
      <c r="K131" s="37" t="s">
        <v>42</v>
      </c>
      <c r="L131" s="39">
        <v>1820228</v>
      </c>
      <c r="M131" s="39"/>
      <c r="N131" s="40"/>
      <c r="O131" s="39">
        <v>1820228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4"/>
        <v>2179058.4728304567</v>
      </c>
      <c r="W131" s="159">
        <v>1.2</v>
      </c>
      <c r="X131" s="158">
        <f t="shared" si="5"/>
        <v>2614870.1673965477</v>
      </c>
      <c r="Y131" s="181">
        <f t="shared" si="6"/>
        <v>1831.1415738071062</v>
      </c>
      <c r="BP131" s="33"/>
      <c r="BQ131" s="41" t="s">
        <v>1351</v>
      </c>
    </row>
    <row r="132" spans="1:69" s="3" customFormat="1" ht="18.75" hidden="1" x14ac:dyDescent="0.25">
      <c r="A132" s="42"/>
      <c r="B132" s="43"/>
      <c r="C132" s="44" t="s">
        <v>1857</v>
      </c>
      <c r="D132" s="45"/>
      <c r="E132" s="45"/>
      <c r="F132" s="206"/>
      <c r="G132" s="235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67.5" x14ac:dyDescent="0.25">
      <c r="A133" s="35" t="s">
        <v>232</v>
      </c>
      <c r="B133" s="36" t="s">
        <v>1347</v>
      </c>
      <c r="C133" s="316" t="s">
        <v>1353</v>
      </c>
      <c r="D133" s="316"/>
      <c r="E133" s="316"/>
      <c r="F133" s="205" t="s">
        <v>265</v>
      </c>
      <c r="G133" s="232">
        <v>1530</v>
      </c>
      <c r="H133" s="39">
        <v>106.14</v>
      </c>
      <c r="I133" s="39"/>
      <c r="J133" s="39">
        <v>106.14</v>
      </c>
      <c r="K133" s="37" t="s">
        <v>42</v>
      </c>
      <c r="L133" s="39">
        <v>1390094</v>
      </c>
      <c r="M133" s="39"/>
      <c r="N133" s="40"/>
      <c r="O133" s="39">
        <v>1390094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4"/>
        <v>1664130.0478460835</v>
      </c>
      <c r="W133" s="159">
        <v>1.2</v>
      </c>
      <c r="X133" s="158">
        <f t="shared" si="5"/>
        <v>1996956.0574153</v>
      </c>
      <c r="Y133" s="181">
        <f t="shared" si="6"/>
        <v>1305.2000375263399</v>
      </c>
      <c r="BP133" s="33"/>
      <c r="BQ133" s="41" t="s">
        <v>1353</v>
      </c>
    </row>
    <row r="134" spans="1:69" s="3" customFormat="1" ht="18.75" hidden="1" x14ac:dyDescent="0.25">
      <c r="A134" s="42"/>
      <c r="B134" s="43"/>
      <c r="C134" s="44" t="s">
        <v>1858</v>
      </c>
      <c r="D134" s="45"/>
      <c r="E134" s="45"/>
      <c r="F134" s="206"/>
      <c r="G134" s="235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67.5" x14ac:dyDescent="0.25">
      <c r="A135" s="35" t="s">
        <v>235</v>
      </c>
      <c r="B135" s="36" t="s">
        <v>1347</v>
      </c>
      <c r="C135" s="316" t="s">
        <v>1354</v>
      </c>
      <c r="D135" s="316"/>
      <c r="E135" s="316"/>
      <c r="F135" s="205" t="s">
        <v>265</v>
      </c>
      <c r="G135" s="232">
        <v>408</v>
      </c>
      <c r="H135" s="39">
        <v>72.33</v>
      </c>
      <c r="I135" s="39"/>
      <c r="J135" s="39">
        <v>72.33</v>
      </c>
      <c r="K135" s="37" t="s">
        <v>42</v>
      </c>
      <c r="L135" s="39">
        <v>252611</v>
      </c>
      <c r="M135" s="39"/>
      <c r="N135" s="40"/>
      <c r="O135" s="39">
        <v>252611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4"/>
        <v>302409.44534430542</v>
      </c>
      <c r="W135" s="159">
        <v>1.2</v>
      </c>
      <c r="X135" s="158">
        <f t="shared" si="5"/>
        <v>362891.33441316651</v>
      </c>
      <c r="Y135" s="181">
        <f t="shared" si="6"/>
        <v>889.43954513031008</v>
      </c>
      <c r="BP135" s="33"/>
      <c r="BQ135" s="41" t="s">
        <v>1354</v>
      </c>
    </row>
    <row r="136" spans="1:69" s="3" customFormat="1" ht="18.75" hidden="1" x14ac:dyDescent="0.25">
      <c r="A136" s="42"/>
      <c r="B136" s="43"/>
      <c r="C136" s="44" t="s">
        <v>1859</v>
      </c>
      <c r="D136" s="45"/>
      <c r="E136" s="45"/>
      <c r="F136" s="206"/>
      <c r="G136" s="235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67.5" x14ac:dyDescent="0.25">
      <c r="A137" s="35" t="s">
        <v>245</v>
      </c>
      <c r="B137" s="36" t="s">
        <v>1347</v>
      </c>
      <c r="C137" s="316" t="s">
        <v>1356</v>
      </c>
      <c r="D137" s="316"/>
      <c r="E137" s="316"/>
      <c r="F137" s="205" t="s">
        <v>265</v>
      </c>
      <c r="G137" s="232">
        <v>2550</v>
      </c>
      <c r="H137" s="39">
        <v>47.4</v>
      </c>
      <c r="I137" s="39"/>
      <c r="J137" s="39">
        <v>47.4</v>
      </c>
      <c r="K137" s="37" t="s">
        <v>42</v>
      </c>
      <c r="L137" s="39">
        <v>1034647</v>
      </c>
      <c r="M137" s="39"/>
      <c r="N137" s="40"/>
      <c r="O137" s="39">
        <v>1034647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4"/>
        <v>1238612.0374692697</v>
      </c>
      <c r="W137" s="159">
        <v>1.2</v>
      </c>
      <c r="X137" s="158">
        <f t="shared" si="5"/>
        <v>1486334.4449631236</v>
      </c>
      <c r="Y137" s="181">
        <f t="shared" si="6"/>
        <v>582.87625292671521</v>
      </c>
      <c r="BP137" s="33"/>
      <c r="BQ137" s="41" t="s">
        <v>1356</v>
      </c>
    </row>
    <row r="138" spans="1:69" s="3" customFormat="1" ht="18.75" hidden="1" x14ac:dyDescent="0.25">
      <c r="A138" s="42"/>
      <c r="B138" s="43"/>
      <c r="C138" s="44" t="s">
        <v>1860</v>
      </c>
      <c r="D138" s="45"/>
      <c r="E138" s="45"/>
      <c r="F138" s="206"/>
      <c r="G138" s="235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67.5" hidden="1" x14ac:dyDescent="0.25">
      <c r="A139" s="35" t="s">
        <v>254</v>
      </c>
      <c r="B139" s="36" t="s">
        <v>310</v>
      </c>
      <c r="C139" s="316" t="s">
        <v>311</v>
      </c>
      <c r="D139" s="316"/>
      <c r="E139" s="316"/>
      <c r="F139" s="205" t="s">
        <v>238</v>
      </c>
      <c r="G139" s="237">
        <v>5.4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90531</v>
      </c>
      <c r="M139" s="39">
        <v>80227</v>
      </c>
      <c r="N139" s="40" t="s">
        <v>1861</v>
      </c>
      <c r="O139" s="39">
        <v>7945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4"/>
        <v>9511.2368157384572</v>
      </c>
      <c r="W139" s="159">
        <v>1.2</v>
      </c>
      <c r="X139" s="158">
        <f t="shared" si="5"/>
        <v>11413.484178886149</v>
      </c>
      <c r="Y139" s="181">
        <f t="shared" si="6"/>
        <v>2113.6081812752127</v>
      </c>
      <c r="BP139" s="33"/>
      <c r="BQ139" s="41" t="s">
        <v>311</v>
      </c>
    </row>
    <row r="140" spans="1:69" s="3" customFormat="1" ht="18.75" hidden="1" x14ac:dyDescent="0.25">
      <c r="A140" s="42"/>
      <c r="B140" s="43"/>
      <c r="C140" s="44" t="s">
        <v>1862</v>
      </c>
      <c r="D140" s="45"/>
      <c r="E140" s="45"/>
      <c r="F140" s="206"/>
      <c r="G140" s="235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18.75" hidden="1" x14ac:dyDescent="0.25">
      <c r="A141" s="47"/>
      <c r="B141" s="48"/>
      <c r="C141" s="48"/>
      <c r="D141" s="48"/>
      <c r="E141" s="49" t="s">
        <v>1863</v>
      </c>
      <c r="F141" s="207"/>
      <c r="G141" s="233"/>
      <c r="H141" s="51"/>
      <c r="I141" s="17"/>
      <c r="J141" s="17"/>
      <c r="K141" s="17"/>
      <c r="L141" s="52">
        <v>77921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hidden="1" x14ac:dyDescent="0.25">
      <c r="A142" s="47"/>
      <c r="B142" s="48"/>
      <c r="C142" s="48"/>
      <c r="D142" s="48"/>
      <c r="E142" s="49" t="s">
        <v>1864</v>
      </c>
      <c r="F142" s="207"/>
      <c r="G142" s="233"/>
      <c r="H142" s="51"/>
      <c r="I142" s="17"/>
      <c r="J142" s="17"/>
      <c r="K142" s="17"/>
      <c r="L142" s="52">
        <v>40969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hidden="1" x14ac:dyDescent="0.25">
      <c r="A143" s="47"/>
      <c r="B143" s="48"/>
      <c r="C143" s="48"/>
      <c r="D143" s="48"/>
      <c r="E143" s="49" t="s">
        <v>47</v>
      </c>
      <c r="F143" s="207"/>
      <c r="G143" s="233"/>
      <c r="H143" s="51"/>
      <c r="I143" s="17"/>
      <c r="J143" s="17"/>
      <c r="K143" s="17"/>
      <c r="L143" s="52">
        <v>209421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67.5" x14ac:dyDescent="0.25">
      <c r="A144" s="35" t="s">
        <v>288</v>
      </c>
      <c r="B144" s="36" t="s">
        <v>1359</v>
      </c>
      <c r="C144" s="316" t="s">
        <v>1360</v>
      </c>
      <c r="D144" s="316"/>
      <c r="E144" s="316"/>
      <c r="F144" s="205" t="s">
        <v>265</v>
      </c>
      <c r="G144" s="232">
        <v>51</v>
      </c>
      <c r="H144" s="39">
        <v>143.46</v>
      </c>
      <c r="I144" s="39"/>
      <c r="J144" s="39">
        <v>143.46</v>
      </c>
      <c r="K144" s="37" t="s">
        <v>42</v>
      </c>
      <c r="L144" s="39">
        <v>62629</v>
      </c>
      <c r="M144" s="39"/>
      <c r="N144" s="40"/>
      <c r="O144" s="39">
        <v>62629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4"/>
        <v>74975.361929878374</v>
      </c>
      <c r="W144" s="159">
        <v>1.2</v>
      </c>
      <c r="X144" s="158">
        <f t="shared" si="5"/>
        <v>89970.434315854043</v>
      </c>
      <c r="Y144" s="181">
        <f t="shared" si="6"/>
        <v>1764.1261630559616</v>
      </c>
      <c r="BP144" s="33"/>
      <c r="BQ144" s="41" t="s">
        <v>1360</v>
      </c>
    </row>
    <row r="145" spans="1:69" s="3" customFormat="1" ht="18.75" hidden="1" x14ac:dyDescent="0.25">
      <c r="A145" s="42"/>
      <c r="B145" s="43"/>
      <c r="C145" s="44" t="s">
        <v>287</v>
      </c>
      <c r="D145" s="45"/>
      <c r="E145" s="45"/>
      <c r="F145" s="206"/>
      <c r="G145" s="235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</row>
    <row r="146" spans="1:69" s="3" customFormat="1" ht="67.5" x14ac:dyDescent="0.25">
      <c r="A146" s="35" t="s">
        <v>300</v>
      </c>
      <c r="B146" s="36" t="s">
        <v>1359</v>
      </c>
      <c r="C146" s="316" t="s">
        <v>1865</v>
      </c>
      <c r="D146" s="316"/>
      <c r="E146" s="316"/>
      <c r="F146" s="205" t="s">
        <v>265</v>
      </c>
      <c r="G146" s="237">
        <v>40.799999999999997</v>
      </c>
      <c r="H146" s="39">
        <v>41.42</v>
      </c>
      <c r="I146" s="39"/>
      <c r="J146" s="39">
        <v>41.42</v>
      </c>
      <c r="K146" s="37" t="s">
        <v>42</v>
      </c>
      <c r="L146" s="39">
        <v>14466</v>
      </c>
      <c r="M146" s="39"/>
      <c r="N146" s="40"/>
      <c r="O146" s="39">
        <v>14466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4"/>
        <v>17317.753527561046</v>
      </c>
      <c r="W146" s="159">
        <v>1.2</v>
      </c>
      <c r="X146" s="158">
        <f t="shared" si="5"/>
        <v>20781.304233073253</v>
      </c>
      <c r="Y146" s="248">
        <f t="shared" si="6"/>
        <v>509.34569198708959</v>
      </c>
      <c r="BP146" s="33"/>
      <c r="BQ146" s="41" t="s">
        <v>1865</v>
      </c>
    </row>
    <row r="147" spans="1:69" s="3" customFormat="1" ht="18.75" hidden="1" x14ac:dyDescent="0.25">
      <c r="A147" s="42"/>
      <c r="B147" s="43"/>
      <c r="C147" s="44" t="s">
        <v>268</v>
      </c>
      <c r="D147" s="45"/>
      <c r="E147" s="45"/>
      <c r="F147" s="206"/>
      <c r="G147" s="23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67.5" x14ac:dyDescent="0.25">
      <c r="A148" s="35" t="s">
        <v>309</v>
      </c>
      <c r="B148" s="36" t="s">
        <v>1359</v>
      </c>
      <c r="C148" s="316" t="s">
        <v>1866</v>
      </c>
      <c r="D148" s="316"/>
      <c r="E148" s="316"/>
      <c r="F148" s="205" t="s">
        <v>265</v>
      </c>
      <c r="G148" s="232">
        <v>204</v>
      </c>
      <c r="H148" s="39">
        <v>29.8</v>
      </c>
      <c r="I148" s="39"/>
      <c r="J148" s="39">
        <v>29.8</v>
      </c>
      <c r="K148" s="37" t="s">
        <v>42</v>
      </c>
      <c r="L148" s="39">
        <v>52038</v>
      </c>
      <c r="M148" s="39"/>
      <c r="N148" s="40"/>
      <c r="O148" s="39">
        <v>52038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4"/>
        <v>62296.506157004122</v>
      </c>
      <c r="W148" s="159">
        <v>1.2</v>
      </c>
      <c r="X148" s="158">
        <f t="shared" si="5"/>
        <v>74755.807388404937</v>
      </c>
      <c r="Y148" s="248">
        <f t="shared" si="6"/>
        <v>366.45003621767125</v>
      </c>
      <c r="BP148" s="33"/>
      <c r="BQ148" s="41" t="s">
        <v>1866</v>
      </c>
    </row>
    <row r="149" spans="1:69" s="3" customFormat="1" ht="18.75" hidden="1" x14ac:dyDescent="0.25">
      <c r="A149" s="42"/>
      <c r="B149" s="43"/>
      <c r="C149" s="44" t="s">
        <v>1371</v>
      </c>
      <c r="D149" s="45"/>
      <c r="E149" s="45"/>
      <c r="F149" s="206"/>
      <c r="G149" s="235"/>
      <c r="H149" s="45"/>
      <c r="I149" s="45"/>
      <c r="J149" s="45"/>
      <c r="K149" s="45"/>
      <c r="L149" s="45"/>
      <c r="M149" s="45"/>
      <c r="N149" s="45"/>
      <c r="O149" s="46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67.5" x14ac:dyDescent="0.25">
      <c r="A150" s="35" t="s">
        <v>323</v>
      </c>
      <c r="B150" s="36" t="s">
        <v>1369</v>
      </c>
      <c r="C150" s="316" t="s">
        <v>1867</v>
      </c>
      <c r="D150" s="316"/>
      <c r="E150" s="316"/>
      <c r="F150" s="205" t="s">
        <v>265</v>
      </c>
      <c r="G150" s="237">
        <v>257.5</v>
      </c>
      <c r="H150" s="39">
        <v>7.41</v>
      </c>
      <c r="I150" s="39"/>
      <c r="J150" s="39">
        <v>7.41</v>
      </c>
      <c r="K150" s="37" t="s">
        <v>42</v>
      </c>
      <c r="L150" s="39">
        <v>16333</v>
      </c>
      <c r="M150" s="39"/>
      <c r="N150" s="40"/>
      <c r="O150" s="39">
        <v>16333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4"/>
        <v>19552.804394141756</v>
      </c>
      <c r="W150" s="159">
        <v>1.2</v>
      </c>
      <c r="X150" s="158">
        <f t="shared" si="5"/>
        <v>23463.365272970106</v>
      </c>
      <c r="Y150" s="248">
        <f t="shared" si="6"/>
        <v>91.119865137747979</v>
      </c>
      <c r="BP150" s="33"/>
      <c r="BQ150" s="41" t="s">
        <v>1867</v>
      </c>
    </row>
    <row r="151" spans="1:69" s="3" customFormat="1" ht="18.75" hidden="1" x14ac:dyDescent="0.25">
      <c r="A151" s="42"/>
      <c r="B151" s="43"/>
      <c r="C151" s="44" t="s">
        <v>1868</v>
      </c>
      <c r="D151" s="45"/>
      <c r="E151" s="45"/>
      <c r="F151" s="206"/>
      <c r="G151" s="235"/>
      <c r="H151" s="45"/>
      <c r="I151" s="45"/>
      <c r="J151" s="45"/>
      <c r="K151" s="45"/>
      <c r="L151" s="45"/>
      <c r="M151" s="45"/>
      <c r="N151" s="45"/>
      <c r="O151" s="46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</row>
    <row r="152" spans="1:69" s="3" customFormat="1" ht="67.5" x14ac:dyDescent="0.25">
      <c r="A152" s="35" t="s">
        <v>331</v>
      </c>
      <c r="B152" s="36" t="s">
        <v>1869</v>
      </c>
      <c r="C152" s="316" t="s">
        <v>1870</v>
      </c>
      <c r="D152" s="316"/>
      <c r="E152" s="316"/>
      <c r="F152" s="205" t="s">
        <v>265</v>
      </c>
      <c r="G152" s="232">
        <v>102</v>
      </c>
      <c r="H152" s="39">
        <v>50.18</v>
      </c>
      <c r="I152" s="39"/>
      <c r="J152" s="39">
        <v>50.18</v>
      </c>
      <c r="K152" s="37" t="s">
        <v>42</v>
      </c>
      <c r="L152" s="39">
        <v>43813</v>
      </c>
      <c r="M152" s="39"/>
      <c r="N152" s="40"/>
      <c r="O152" s="39">
        <v>43813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4"/>
        <v>52450.071568023799</v>
      </c>
      <c r="W152" s="159">
        <v>1.2</v>
      </c>
      <c r="X152" s="158">
        <f t="shared" si="5"/>
        <v>62940.085881628554</v>
      </c>
      <c r="Y152" s="181">
        <f t="shared" si="6"/>
        <v>617.05966550616233</v>
      </c>
      <c r="BP152" s="33"/>
      <c r="BQ152" s="41" t="s">
        <v>1870</v>
      </c>
    </row>
    <row r="153" spans="1:69" s="3" customFormat="1" ht="18.75" hidden="1" x14ac:dyDescent="0.25">
      <c r="A153" s="42"/>
      <c r="B153" s="43"/>
      <c r="C153" s="44" t="s">
        <v>272</v>
      </c>
      <c r="D153" s="45"/>
      <c r="E153" s="45"/>
      <c r="F153" s="206"/>
      <c r="G153" s="235"/>
      <c r="H153" s="45"/>
      <c r="I153" s="45"/>
      <c r="J153" s="45"/>
      <c r="K153" s="45"/>
      <c r="L153" s="45"/>
      <c r="M153" s="45"/>
      <c r="N153" s="45"/>
      <c r="O153" s="46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hidden="1" x14ac:dyDescent="0.25">
      <c r="A154" s="313" t="s">
        <v>1871</v>
      </c>
      <c r="B154" s="314"/>
      <c r="C154" s="314"/>
      <c r="D154" s="314"/>
      <c r="E154" s="314"/>
      <c r="F154" s="314"/>
      <c r="G154" s="314"/>
      <c r="H154" s="314"/>
      <c r="I154" s="314"/>
      <c r="J154" s="314"/>
      <c r="K154" s="314"/>
      <c r="L154" s="314"/>
      <c r="M154" s="314"/>
      <c r="N154" s="314"/>
      <c r="O154" s="315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 t="s">
        <v>1871</v>
      </c>
      <c r="BQ154" s="41"/>
    </row>
    <row r="155" spans="1:69" s="3" customFormat="1" ht="67.5" hidden="1" x14ac:dyDescent="0.25">
      <c r="A155" s="35" t="s">
        <v>335</v>
      </c>
      <c r="B155" s="36" t="s">
        <v>589</v>
      </c>
      <c r="C155" s="316" t="s">
        <v>590</v>
      </c>
      <c r="D155" s="316"/>
      <c r="E155" s="316"/>
      <c r="F155" s="205" t="s">
        <v>174</v>
      </c>
      <c r="G155" s="232">
        <v>3</v>
      </c>
      <c r="H155" s="39" t="s">
        <v>591</v>
      </c>
      <c r="I155" s="39" t="s">
        <v>592</v>
      </c>
      <c r="J155" s="39">
        <v>109.43</v>
      </c>
      <c r="K155" s="37" t="s">
        <v>42</v>
      </c>
      <c r="L155" s="39">
        <v>49575</v>
      </c>
      <c r="M155" s="39">
        <v>46177</v>
      </c>
      <c r="N155" s="40" t="s">
        <v>1872</v>
      </c>
      <c r="O155" s="39">
        <v>2810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4"/>
        <v>3363.9490814631922</v>
      </c>
      <c r="W155" s="159">
        <v>1.2</v>
      </c>
      <c r="X155" s="158">
        <f t="shared" si="5"/>
        <v>4036.7388977558303</v>
      </c>
      <c r="Y155" s="181">
        <f t="shared" si="6"/>
        <v>1345.5796325852768</v>
      </c>
      <c r="BP155" s="33"/>
      <c r="BQ155" s="41" t="s">
        <v>590</v>
      </c>
    </row>
    <row r="156" spans="1:69" s="3" customFormat="1" ht="18.75" hidden="1" x14ac:dyDescent="0.25">
      <c r="A156" s="42"/>
      <c r="B156" s="43"/>
      <c r="C156" s="44" t="s">
        <v>1873</v>
      </c>
      <c r="D156" s="45"/>
      <c r="E156" s="45"/>
      <c r="F156" s="206"/>
      <c r="G156" s="235"/>
      <c r="H156" s="45"/>
      <c r="I156" s="45"/>
      <c r="J156" s="45"/>
      <c r="K156" s="45"/>
      <c r="L156" s="45"/>
      <c r="M156" s="45"/>
      <c r="N156" s="45"/>
      <c r="O156" s="46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18.75" hidden="1" x14ac:dyDescent="0.25">
      <c r="A157" s="47"/>
      <c r="B157" s="48"/>
      <c r="C157" s="48"/>
      <c r="D157" s="48"/>
      <c r="E157" s="49" t="s">
        <v>1874</v>
      </c>
      <c r="F157" s="207"/>
      <c r="G157" s="233"/>
      <c r="H157" s="51"/>
      <c r="I157" s="17"/>
      <c r="J157" s="17"/>
      <c r="K157" s="17"/>
      <c r="L157" s="52">
        <v>44848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18.75" hidden="1" x14ac:dyDescent="0.25">
      <c r="A158" s="47"/>
      <c r="B158" s="48"/>
      <c r="C158" s="48"/>
      <c r="D158" s="48"/>
      <c r="E158" s="49" t="s">
        <v>1875</v>
      </c>
      <c r="F158" s="207"/>
      <c r="G158" s="233"/>
      <c r="H158" s="51"/>
      <c r="I158" s="17"/>
      <c r="J158" s="17"/>
      <c r="K158" s="17"/>
      <c r="L158" s="52">
        <v>23580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18.75" hidden="1" x14ac:dyDescent="0.25">
      <c r="A159" s="47"/>
      <c r="B159" s="48"/>
      <c r="C159" s="48"/>
      <c r="D159" s="48"/>
      <c r="E159" s="49" t="s">
        <v>47</v>
      </c>
      <c r="F159" s="207"/>
      <c r="G159" s="233"/>
      <c r="H159" s="51"/>
      <c r="I159" s="17"/>
      <c r="J159" s="17"/>
      <c r="K159" s="17"/>
      <c r="L159" s="52">
        <v>118003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45" x14ac:dyDescent="0.25">
      <c r="A160" s="111" t="s">
        <v>1876</v>
      </c>
      <c r="B160" s="112" t="s">
        <v>1877</v>
      </c>
      <c r="C160" s="305" t="s">
        <v>1378</v>
      </c>
      <c r="D160" s="305"/>
      <c r="E160" s="305"/>
      <c r="F160" s="208" t="s">
        <v>437</v>
      </c>
      <c r="G160" s="234">
        <v>2</v>
      </c>
      <c r="H160" s="114">
        <v>1737.2</v>
      </c>
      <c r="I160" s="114"/>
      <c r="J160" s="114"/>
      <c r="K160" s="144" t="s">
        <v>52</v>
      </c>
      <c r="L160" s="114">
        <v>21646</v>
      </c>
      <c r="M160" s="114"/>
      <c r="N160" s="115"/>
      <c r="O160" s="114"/>
      <c r="P160" s="189"/>
      <c r="Q160" s="189"/>
      <c r="R160" s="189"/>
      <c r="S160" s="189"/>
      <c r="T160" s="189"/>
      <c r="U160" s="189">
        <v>1.03</v>
      </c>
      <c r="V160" s="180">
        <f t="shared" ref="V160:V161" si="7">L160*U160</f>
        <v>22295.38</v>
      </c>
      <c r="W160" s="190">
        <v>1.2</v>
      </c>
      <c r="X160" s="191">
        <f t="shared" ref="X160:X221" si="8">V160*W160</f>
        <v>26754.456000000002</v>
      </c>
      <c r="Y160" s="248">
        <f t="shared" ref="Y160:Y221" si="9">X160/G160</f>
        <v>13377.228000000001</v>
      </c>
      <c r="BP160" s="33"/>
      <c r="BQ160" s="41" t="s">
        <v>1378</v>
      </c>
    </row>
    <row r="161" spans="1:69" s="3" customFormat="1" ht="45" x14ac:dyDescent="0.25">
      <c r="A161" s="111" t="s">
        <v>1878</v>
      </c>
      <c r="B161" s="112" t="s">
        <v>1877</v>
      </c>
      <c r="C161" s="305" t="s">
        <v>1380</v>
      </c>
      <c r="D161" s="305"/>
      <c r="E161" s="305"/>
      <c r="F161" s="208" t="s">
        <v>437</v>
      </c>
      <c r="G161" s="234">
        <v>1</v>
      </c>
      <c r="H161" s="114">
        <v>1289.81</v>
      </c>
      <c r="I161" s="114"/>
      <c r="J161" s="114"/>
      <c r="K161" s="144" t="s">
        <v>52</v>
      </c>
      <c r="L161" s="114">
        <v>8036</v>
      </c>
      <c r="M161" s="114"/>
      <c r="N161" s="115"/>
      <c r="O161" s="114"/>
      <c r="P161" s="189"/>
      <c r="Q161" s="189"/>
      <c r="R161" s="189"/>
      <c r="S161" s="189"/>
      <c r="T161" s="189"/>
      <c r="U161" s="189">
        <v>1.03</v>
      </c>
      <c r="V161" s="180">
        <f t="shared" si="7"/>
        <v>8277.08</v>
      </c>
      <c r="W161" s="190">
        <v>1.2</v>
      </c>
      <c r="X161" s="191">
        <f t="shared" si="8"/>
        <v>9932.4959999999992</v>
      </c>
      <c r="Y161" s="248">
        <f t="shared" si="9"/>
        <v>9932.4959999999992</v>
      </c>
      <c r="BP161" s="33"/>
      <c r="BQ161" s="41" t="s">
        <v>1380</v>
      </c>
    </row>
    <row r="162" spans="1:69" s="3" customFormat="1" ht="18.75" hidden="1" x14ac:dyDescent="0.25">
      <c r="A162" s="313" t="s">
        <v>1879</v>
      </c>
      <c r="B162" s="314"/>
      <c r="C162" s="314"/>
      <c r="D162" s="314"/>
      <c r="E162" s="314"/>
      <c r="F162" s="314"/>
      <c r="G162" s="314"/>
      <c r="H162" s="314"/>
      <c r="I162" s="314"/>
      <c r="J162" s="314"/>
      <c r="K162" s="314"/>
      <c r="L162" s="314"/>
      <c r="M162" s="314"/>
      <c r="N162" s="314"/>
      <c r="O162" s="315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 t="s">
        <v>1879</v>
      </c>
      <c r="BQ162" s="41"/>
    </row>
    <row r="163" spans="1:69" s="3" customFormat="1" ht="67.5" hidden="1" x14ac:dyDescent="0.25">
      <c r="A163" s="35" t="s">
        <v>350</v>
      </c>
      <c r="B163" s="36" t="s">
        <v>578</v>
      </c>
      <c r="C163" s="316" t="s">
        <v>579</v>
      </c>
      <c r="D163" s="316"/>
      <c r="E163" s="316"/>
      <c r="F163" s="205" t="s">
        <v>109</v>
      </c>
      <c r="G163" s="232">
        <v>2</v>
      </c>
      <c r="H163" s="39" t="s">
        <v>580</v>
      </c>
      <c r="I163" s="39" t="s">
        <v>581</v>
      </c>
      <c r="J163" s="39">
        <v>3.51</v>
      </c>
      <c r="K163" s="37" t="s">
        <v>42</v>
      </c>
      <c r="L163" s="39">
        <v>1250</v>
      </c>
      <c r="M163" s="39">
        <v>1110</v>
      </c>
      <c r="N163" s="40" t="s">
        <v>1880</v>
      </c>
      <c r="O163" s="39">
        <v>61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ref="V163:V221" si="10">O163*P163*Q163*R163*S163*T163*U163</f>
        <v>73.025229170553303</v>
      </c>
      <c r="W163" s="159">
        <v>1.2</v>
      </c>
      <c r="X163" s="158">
        <f t="shared" si="8"/>
        <v>87.630275004663957</v>
      </c>
      <c r="Y163" s="181">
        <f t="shared" si="9"/>
        <v>43.815137502331979</v>
      </c>
      <c r="BP163" s="33"/>
      <c r="BQ163" s="41" t="s">
        <v>579</v>
      </c>
    </row>
    <row r="164" spans="1:69" s="3" customFormat="1" ht="18.75" hidden="1" x14ac:dyDescent="0.25">
      <c r="A164" s="47"/>
      <c r="B164" s="48"/>
      <c r="C164" s="48"/>
      <c r="D164" s="48"/>
      <c r="E164" s="49" t="s">
        <v>1881</v>
      </c>
      <c r="F164" s="207"/>
      <c r="G164" s="233"/>
      <c r="H164" s="51"/>
      <c r="I164" s="17"/>
      <c r="J164" s="17"/>
      <c r="K164" s="17"/>
      <c r="L164" s="52">
        <v>1089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18.75" hidden="1" x14ac:dyDescent="0.25">
      <c r="A165" s="47"/>
      <c r="B165" s="48"/>
      <c r="C165" s="48"/>
      <c r="D165" s="48"/>
      <c r="E165" s="49" t="s">
        <v>1882</v>
      </c>
      <c r="F165" s="207"/>
      <c r="G165" s="233"/>
      <c r="H165" s="51"/>
      <c r="I165" s="17"/>
      <c r="J165" s="17"/>
      <c r="K165" s="17"/>
      <c r="L165" s="52">
        <v>573</v>
      </c>
      <c r="M165" s="53"/>
      <c r="N165" s="53"/>
      <c r="O165" s="54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hidden="1" x14ac:dyDescent="0.25">
      <c r="A166" s="47"/>
      <c r="B166" s="48"/>
      <c r="C166" s="48"/>
      <c r="D166" s="48"/>
      <c r="E166" s="49" t="s">
        <v>47</v>
      </c>
      <c r="F166" s="207"/>
      <c r="G166" s="233"/>
      <c r="H166" s="51"/>
      <c r="I166" s="17"/>
      <c r="J166" s="17"/>
      <c r="K166" s="17"/>
      <c r="L166" s="52">
        <v>2912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45" x14ac:dyDescent="0.25">
      <c r="A167" s="111" t="s">
        <v>1883</v>
      </c>
      <c r="B167" s="112" t="s">
        <v>1884</v>
      </c>
      <c r="C167" s="305" t="s">
        <v>1385</v>
      </c>
      <c r="D167" s="305"/>
      <c r="E167" s="305"/>
      <c r="F167" s="208" t="s">
        <v>437</v>
      </c>
      <c r="G167" s="234">
        <v>2</v>
      </c>
      <c r="H167" s="114">
        <v>1576.88</v>
      </c>
      <c r="I167" s="114"/>
      <c r="J167" s="114"/>
      <c r="K167" s="144" t="s">
        <v>52</v>
      </c>
      <c r="L167" s="114">
        <v>19648</v>
      </c>
      <c r="M167" s="114"/>
      <c r="N167" s="115"/>
      <c r="O167" s="114"/>
      <c r="P167" s="189"/>
      <c r="Q167" s="189"/>
      <c r="R167" s="189"/>
      <c r="S167" s="189"/>
      <c r="T167" s="189"/>
      <c r="U167" s="189">
        <v>1.03</v>
      </c>
      <c r="V167" s="180">
        <f>L167*U167</f>
        <v>20237.440000000002</v>
      </c>
      <c r="W167" s="190">
        <v>1.2</v>
      </c>
      <c r="X167" s="191">
        <f t="shared" si="8"/>
        <v>24284.928000000004</v>
      </c>
      <c r="Y167" s="248">
        <f t="shared" si="9"/>
        <v>12142.464000000002</v>
      </c>
      <c r="BP167" s="33"/>
      <c r="BQ167" s="41" t="s">
        <v>1385</v>
      </c>
    </row>
    <row r="168" spans="1:69" s="3" customFormat="1" ht="67.5" hidden="1" x14ac:dyDescent="0.25">
      <c r="A168" s="35" t="s">
        <v>355</v>
      </c>
      <c r="B168" s="36" t="s">
        <v>1386</v>
      </c>
      <c r="C168" s="316" t="s">
        <v>1387</v>
      </c>
      <c r="D168" s="316"/>
      <c r="E168" s="316"/>
      <c r="F168" s="205" t="s">
        <v>109</v>
      </c>
      <c r="G168" s="232">
        <v>78</v>
      </c>
      <c r="H168" s="39" t="s">
        <v>1388</v>
      </c>
      <c r="I168" s="39">
        <v>0.37</v>
      </c>
      <c r="J168" s="39">
        <v>55.05</v>
      </c>
      <c r="K168" s="37" t="s">
        <v>42</v>
      </c>
      <c r="L168" s="39">
        <v>105230</v>
      </c>
      <c r="M168" s="39">
        <v>68146</v>
      </c>
      <c r="N168" s="40">
        <v>328</v>
      </c>
      <c r="O168" s="39">
        <v>36756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10"/>
        <v>44001.890547423878</v>
      </c>
      <c r="W168" s="159">
        <v>1.2</v>
      </c>
      <c r="X168" s="158">
        <f t="shared" si="8"/>
        <v>52802.268656908651</v>
      </c>
      <c r="Y168" s="181">
        <f t="shared" si="9"/>
        <v>676.95216226805962</v>
      </c>
      <c r="BP168" s="33"/>
      <c r="BQ168" s="41" t="s">
        <v>1387</v>
      </c>
    </row>
    <row r="169" spans="1:69" s="3" customFormat="1" ht="18.75" hidden="1" x14ac:dyDescent="0.25">
      <c r="A169" s="42"/>
      <c r="B169" s="43"/>
      <c r="C169" s="44" t="s">
        <v>1885</v>
      </c>
      <c r="D169" s="45"/>
      <c r="E169" s="45"/>
      <c r="F169" s="206"/>
      <c r="G169" s="235"/>
      <c r="H169" s="45"/>
      <c r="I169" s="45"/>
      <c r="J169" s="45"/>
      <c r="K169" s="45"/>
      <c r="L169" s="45"/>
      <c r="M169" s="45"/>
      <c r="N169" s="45"/>
      <c r="O169" s="46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</row>
    <row r="170" spans="1:69" s="3" customFormat="1" ht="18.75" hidden="1" x14ac:dyDescent="0.25">
      <c r="A170" s="47"/>
      <c r="B170" s="48"/>
      <c r="C170" s="48"/>
      <c r="D170" s="48"/>
      <c r="E170" s="49" t="s">
        <v>1886</v>
      </c>
      <c r="F170" s="207"/>
      <c r="G170" s="233"/>
      <c r="H170" s="51"/>
      <c r="I170" s="17"/>
      <c r="J170" s="17"/>
      <c r="K170" s="17"/>
      <c r="L170" s="52">
        <v>66102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</row>
    <row r="171" spans="1:69" s="3" customFormat="1" ht="18.75" hidden="1" x14ac:dyDescent="0.25">
      <c r="A171" s="47"/>
      <c r="B171" s="48"/>
      <c r="C171" s="48"/>
      <c r="D171" s="48"/>
      <c r="E171" s="49" t="s">
        <v>1887</v>
      </c>
      <c r="F171" s="207"/>
      <c r="G171" s="233"/>
      <c r="H171" s="51"/>
      <c r="I171" s="17"/>
      <c r="J171" s="17"/>
      <c r="K171" s="17"/>
      <c r="L171" s="52">
        <v>34754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hidden="1" x14ac:dyDescent="0.25">
      <c r="A172" s="47"/>
      <c r="B172" s="48"/>
      <c r="C172" s="48"/>
      <c r="D172" s="48"/>
      <c r="E172" s="49" t="s">
        <v>47</v>
      </c>
      <c r="F172" s="207"/>
      <c r="G172" s="233"/>
      <c r="H172" s="51"/>
      <c r="I172" s="17"/>
      <c r="J172" s="17"/>
      <c r="K172" s="17"/>
      <c r="L172" s="52">
        <v>206086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45" x14ac:dyDescent="0.25">
      <c r="A173" s="111" t="s">
        <v>1888</v>
      </c>
      <c r="B173" s="112" t="s">
        <v>1889</v>
      </c>
      <c r="C173" s="305" t="s">
        <v>1890</v>
      </c>
      <c r="D173" s="305"/>
      <c r="E173" s="305"/>
      <c r="F173" s="208" t="s">
        <v>437</v>
      </c>
      <c r="G173" s="234">
        <v>9</v>
      </c>
      <c r="H173" s="114">
        <v>2403.11</v>
      </c>
      <c r="I173" s="114"/>
      <c r="J173" s="114"/>
      <c r="K173" s="144" t="s">
        <v>52</v>
      </c>
      <c r="L173" s="114">
        <v>134742</v>
      </c>
      <c r="M173" s="114"/>
      <c r="N173" s="115"/>
      <c r="O173" s="114"/>
      <c r="P173" s="189"/>
      <c r="Q173" s="189"/>
      <c r="R173" s="189"/>
      <c r="S173" s="189"/>
      <c r="T173" s="189"/>
      <c r="U173" s="189">
        <v>1.03</v>
      </c>
      <c r="V173" s="180">
        <f t="shared" ref="V173:V175" si="11">L173*U173</f>
        <v>138784.26</v>
      </c>
      <c r="W173" s="190">
        <v>1.2</v>
      </c>
      <c r="X173" s="191">
        <f t="shared" si="8"/>
        <v>166541.11199999999</v>
      </c>
      <c r="Y173" s="248">
        <f t="shared" si="9"/>
        <v>18504.567999999999</v>
      </c>
      <c r="BP173" s="33"/>
      <c r="BQ173" s="41" t="s">
        <v>1890</v>
      </c>
    </row>
    <row r="174" spans="1:69" s="3" customFormat="1" ht="45.75" x14ac:dyDescent="0.25">
      <c r="A174" s="111" t="s">
        <v>366</v>
      </c>
      <c r="B174" s="112" t="s">
        <v>1889</v>
      </c>
      <c r="C174" s="305" t="s">
        <v>1891</v>
      </c>
      <c r="D174" s="305"/>
      <c r="E174" s="305"/>
      <c r="F174" s="208" t="s">
        <v>437</v>
      </c>
      <c r="G174" s="234">
        <v>8</v>
      </c>
      <c r="H174" s="114">
        <v>2403.11</v>
      </c>
      <c r="I174" s="114"/>
      <c r="J174" s="114"/>
      <c r="K174" s="144" t="s">
        <v>52</v>
      </c>
      <c r="L174" s="114">
        <v>119771</v>
      </c>
      <c r="M174" s="114"/>
      <c r="N174" s="115"/>
      <c r="O174" s="114"/>
      <c r="P174" s="189"/>
      <c r="Q174" s="189"/>
      <c r="R174" s="189"/>
      <c r="S174" s="189"/>
      <c r="T174" s="189"/>
      <c r="U174" s="189">
        <v>1.03</v>
      </c>
      <c r="V174" s="180">
        <f t="shared" si="11"/>
        <v>123364.13</v>
      </c>
      <c r="W174" s="190">
        <v>1.2</v>
      </c>
      <c r="X174" s="191">
        <f t="shared" si="8"/>
        <v>148036.95600000001</v>
      </c>
      <c r="Y174" s="248">
        <f t="shared" si="9"/>
        <v>18504.619500000001</v>
      </c>
      <c r="BP174" s="33"/>
      <c r="BQ174" s="41" t="s">
        <v>1891</v>
      </c>
    </row>
    <row r="175" spans="1:69" s="3" customFormat="1" ht="57" x14ac:dyDescent="0.25">
      <c r="A175" s="111" t="s">
        <v>1892</v>
      </c>
      <c r="B175" s="112" t="s">
        <v>1889</v>
      </c>
      <c r="C175" s="305" t="s">
        <v>1893</v>
      </c>
      <c r="D175" s="305"/>
      <c r="E175" s="305"/>
      <c r="F175" s="208" t="s">
        <v>437</v>
      </c>
      <c r="G175" s="234">
        <v>61</v>
      </c>
      <c r="H175" s="114">
        <v>2292.27</v>
      </c>
      <c r="I175" s="114"/>
      <c r="J175" s="114"/>
      <c r="K175" s="144" t="s">
        <v>52</v>
      </c>
      <c r="L175" s="114">
        <v>871131</v>
      </c>
      <c r="M175" s="114"/>
      <c r="N175" s="115"/>
      <c r="O175" s="114"/>
      <c r="P175" s="189"/>
      <c r="Q175" s="189"/>
      <c r="R175" s="189"/>
      <c r="S175" s="189"/>
      <c r="T175" s="189"/>
      <c r="U175" s="189">
        <v>1.03</v>
      </c>
      <c r="V175" s="180">
        <f t="shared" si="11"/>
        <v>897264.93</v>
      </c>
      <c r="W175" s="190">
        <v>1.2</v>
      </c>
      <c r="X175" s="191">
        <f t="shared" si="8"/>
        <v>1076717.916</v>
      </c>
      <c r="Y175" s="248">
        <f t="shared" si="9"/>
        <v>17651.11337704918</v>
      </c>
      <c r="BP175" s="33"/>
      <c r="BQ175" s="41" t="s">
        <v>1893</v>
      </c>
    </row>
    <row r="176" spans="1:69" s="3" customFormat="1" ht="67.5" hidden="1" x14ac:dyDescent="0.25">
      <c r="A176" s="35" t="s">
        <v>381</v>
      </c>
      <c r="B176" s="36" t="s">
        <v>1401</v>
      </c>
      <c r="C176" s="316" t="s">
        <v>1402</v>
      </c>
      <c r="D176" s="316"/>
      <c r="E176" s="316"/>
      <c r="F176" s="205" t="s">
        <v>1403</v>
      </c>
      <c r="G176" s="232">
        <v>323</v>
      </c>
      <c r="H176" s="39" t="s">
        <v>1404</v>
      </c>
      <c r="I176" s="39" t="s">
        <v>1405</v>
      </c>
      <c r="J176" s="39">
        <v>13.13</v>
      </c>
      <c r="K176" s="37" t="s">
        <v>42</v>
      </c>
      <c r="L176" s="39">
        <v>526842</v>
      </c>
      <c r="M176" s="39">
        <v>305293</v>
      </c>
      <c r="N176" s="40" t="s">
        <v>1894</v>
      </c>
      <c r="O176" s="39">
        <v>36303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10"/>
        <v>43459.588435714686</v>
      </c>
      <c r="W176" s="159">
        <v>1.2</v>
      </c>
      <c r="X176" s="158">
        <f t="shared" si="8"/>
        <v>52151.506122857623</v>
      </c>
      <c r="Y176" s="181">
        <f t="shared" si="9"/>
        <v>161.45977127819697</v>
      </c>
      <c r="BP176" s="33"/>
      <c r="BQ176" s="41" t="s">
        <v>1402</v>
      </c>
    </row>
    <row r="177" spans="1:69" s="3" customFormat="1" ht="18.75" hidden="1" x14ac:dyDescent="0.25">
      <c r="A177" s="42"/>
      <c r="B177" s="43"/>
      <c r="C177" s="44" t="s">
        <v>1895</v>
      </c>
      <c r="D177" s="45"/>
      <c r="E177" s="45"/>
      <c r="F177" s="206"/>
      <c r="G177" s="235"/>
      <c r="H177" s="45"/>
      <c r="I177" s="45"/>
      <c r="J177" s="45"/>
      <c r="K177" s="45"/>
      <c r="L177" s="45"/>
      <c r="M177" s="45"/>
      <c r="N177" s="45"/>
      <c r="O177" s="46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hidden="1" x14ac:dyDescent="0.25">
      <c r="A178" s="47"/>
      <c r="B178" s="48"/>
      <c r="C178" s="48"/>
      <c r="D178" s="48"/>
      <c r="E178" s="49" t="s">
        <v>1896</v>
      </c>
      <c r="F178" s="207"/>
      <c r="G178" s="233"/>
      <c r="H178" s="51"/>
      <c r="I178" s="17"/>
      <c r="J178" s="17"/>
      <c r="K178" s="17"/>
      <c r="L178" s="52">
        <v>328541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18.75" hidden="1" x14ac:dyDescent="0.25">
      <c r="A179" s="47"/>
      <c r="B179" s="48"/>
      <c r="C179" s="48"/>
      <c r="D179" s="48"/>
      <c r="E179" s="49" t="s">
        <v>1897</v>
      </c>
      <c r="F179" s="207"/>
      <c r="G179" s="233"/>
      <c r="H179" s="51"/>
      <c r="I179" s="17"/>
      <c r="J179" s="17"/>
      <c r="K179" s="17"/>
      <c r="L179" s="52">
        <v>167921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</row>
    <row r="180" spans="1:69" s="3" customFormat="1" ht="18.75" hidden="1" x14ac:dyDescent="0.25">
      <c r="A180" s="47"/>
      <c r="B180" s="48"/>
      <c r="C180" s="48"/>
      <c r="D180" s="48"/>
      <c r="E180" s="49" t="s">
        <v>47</v>
      </c>
      <c r="F180" s="207"/>
      <c r="G180" s="233"/>
      <c r="H180" s="51"/>
      <c r="I180" s="17"/>
      <c r="J180" s="17"/>
      <c r="K180" s="17"/>
      <c r="L180" s="52">
        <v>1023304</v>
      </c>
      <c r="M180" s="53"/>
      <c r="N180" s="53"/>
      <c r="O180" s="54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</row>
    <row r="181" spans="1:69" s="3" customFormat="1" ht="67.5" x14ac:dyDescent="0.25">
      <c r="A181" s="35" t="s">
        <v>384</v>
      </c>
      <c r="B181" s="36" t="s">
        <v>1410</v>
      </c>
      <c r="C181" s="316" t="s">
        <v>1411</v>
      </c>
      <c r="D181" s="316"/>
      <c r="E181" s="316"/>
      <c r="F181" s="205" t="s">
        <v>437</v>
      </c>
      <c r="G181" s="232">
        <v>11</v>
      </c>
      <c r="H181" s="39">
        <v>4652.76</v>
      </c>
      <c r="I181" s="39"/>
      <c r="J181" s="39">
        <v>4652.76</v>
      </c>
      <c r="K181" s="37" t="s">
        <v>42</v>
      </c>
      <c r="L181" s="39">
        <v>438104</v>
      </c>
      <c r="M181" s="39"/>
      <c r="N181" s="40"/>
      <c r="O181" s="39">
        <v>438104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10"/>
        <v>524469.59017272259</v>
      </c>
      <c r="W181" s="159">
        <v>1.2</v>
      </c>
      <c r="X181" s="158">
        <f t="shared" si="8"/>
        <v>629363.50820726703</v>
      </c>
      <c r="Y181" s="248">
        <f t="shared" si="9"/>
        <v>57214.864382478823</v>
      </c>
      <c r="BP181" s="33"/>
      <c r="BQ181" s="41" t="s">
        <v>1411</v>
      </c>
    </row>
    <row r="182" spans="1:69" s="3" customFormat="1" ht="67.5" x14ac:dyDescent="0.25">
      <c r="A182" s="35" t="s">
        <v>386</v>
      </c>
      <c r="B182" s="36" t="s">
        <v>1410</v>
      </c>
      <c r="C182" s="316" t="s">
        <v>1898</v>
      </c>
      <c r="D182" s="316"/>
      <c r="E182" s="316"/>
      <c r="F182" s="205" t="s">
        <v>437</v>
      </c>
      <c r="G182" s="232">
        <v>11</v>
      </c>
      <c r="H182" s="39">
        <v>3539.81</v>
      </c>
      <c r="I182" s="39"/>
      <c r="J182" s="39">
        <v>3539.81</v>
      </c>
      <c r="K182" s="37" t="s">
        <v>42</v>
      </c>
      <c r="L182" s="39">
        <v>333309</v>
      </c>
      <c r="M182" s="39"/>
      <c r="N182" s="40"/>
      <c r="O182" s="39">
        <v>333309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10"/>
        <v>399015.83786242525</v>
      </c>
      <c r="W182" s="159">
        <v>1.2</v>
      </c>
      <c r="X182" s="158">
        <f t="shared" si="8"/>
        <v>478819.0054349103</v>
      </c>
      <c r="Y182" s="248">
        <f t="shared" si="9"/>
        <v>43529.000494082757</v>
      </c>
      <c r="BP182" s="33"/>
      <c r="BQ182" s="41" t="s">
        <v>1898</v>
      </c>
    </row>
    <row r="183" spans="1:69" s="3" customFormat="1" ht="67.5" x14ac:dyDescent="0.25">
      <c r="A183" s="35" t="s">
        <v>388</v>
      </c>
      <c r="B183" s="36" t="s">
        <v>1410</v>
      </c>
      <c r="C183" s="316" t="s">
        <v>1899</v>
      </c>
      <c r="D183" s="316"/>
      <c r="E183" s="316"/>
      <c r="F183" s="205" t="s">
        <v>437</v>
      </c>
      <c r="G183" s="232">
        <v>300</v>
      </c>
      <c r="H183" s="39">
        <v>2561.42</v>
      </c>
      <c r="I183" s="39"/>
      <c r="J183" s="39">
        <v>2561.42</v>
      </c>
      <c r="K183" s="37" t="s">
        <v>42</v>
      </c>
      <c r="L183" s="39">
        <v>6577727</v>
      </c>
      <c r="M183" s="39"/>
      <c r="N183" s="40"/>
      <c r="O183" s="39">
        <v>6577727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10"/>
        <v>7874426.5835464913</v>
      </c>
      <c r="W183" s="159">
        <v>1.2</v>
      </c>
      <c r="X183" s="158">
        <f t="shared" si="8"/>
        <v>9449311.90025579</v>
      </c>
      <c r="Y183" s="248">
        <f t="shared" si="9"/>
        <v>31497.706334185965</v>
      </c>
      <c r="BP183" s="33"/>
      <c r="BQ183" s="41" t="s">
        <v>1899</v>
      </c>
    </row>
    <row r="184" spans="1:69" s="3" customFormat="1" ht="68.25" x14ac:dyDescent="0.25">
      <c r="A184" s="35" t="s">
        <v>391</v>
      </c>
      <c r="B184" s="36" t="s">
        <v>1410</v>
      </c>
      <c r="C184" s="316" t="s">
        <v>1900</v>
      </c>
      <c r="D184" s="316"/>
      <c r="E184" s="316"/>
      <c r="F184" s="205" t="s">
        <v>437</v>
      </c>
      <c r="G184" s="232">
        <v>1</v>
      </c>
      <c r="H184" s="39">
        <v>3332.08</v>
      </c>
      <c r="I184" s="39"/>
      <c r="J184" s="39">
        <v>3332.08</v>
      </c>
      <c r="K184" s="37" t="s">
        <v>42</v>
      </c>
      <c r="L184" s="39">
        <v>28523</v>
      </c>
      <c r="M184" s="39"/>
      <c r="N184" s="40"/>
      <c r="O184" s="39">
        <v>28523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10"/>
        <v>34145.87887920806</v>
      </c>
      <c r="W184" s="159">
        <v>1.2</v>
      </c>
      <c r="X184" s="158">
        <f t="shared" si="8"/>
        <v>40975.054655049673</v>
      </c>
      <c r="Y184" s="248">
        <f t="shared" si="9"/>
        <v>40975.054655049673</v>
      </c>
      <c r="BP184" s="33"/>
      <c r="BQ184" s="41" t="s">
        <v>1900</v>
      </c>
    </row>
    <row r="185" spans="1:69" s="3" customFormat="1" ht="67.5" hidden="1" x14ac:dyDescent="0.25">
      <c r="A185" s="35" t="s">
        <v>393</v>
      </c>
      <c r="B185" s="36" t="s">
        <v>1416</v>
      </c>
      <c r="C185" s="316" t="s">
        <v>1417</v>
      </c>
      <c r="D185" s="316"/>
      <c r="E185" s="316"/>
      <c r="F185" s="205" t="s">
        <v>665</v>
      </c>
      <c r="G185" s="232">
        <v>1</v>
      </c>
      <c r="H185" s="39" t="s">
        <v>1418</v>
      </c>
      <c r="I185" s="39">
        <v>0.81</v>
      </c>
      <c r="J185" s="39">
        <v>51.31</v>
      </c>
      <c r="K185" s="37" t="s">
        <v>42</v>
      </c>
      <c r="L185" s="39">
        <v>1776</v>
      </c>
      <c r="M185" s="39">
        <v>1327</v>
      </c>
      <c r="N185" s="40">
        <v>9</v>
      </c>
      <c r="O185" s="39">
        <v>440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10"/>
        <v>526.73935795153182</v>
      </c>
      <c r="W185" s="159">
        <v>1.2</v>
      </c>
      <c r="X185" s="158">
        <f t="shared" si="8"/>
        <v>632.08722954183816</v>
      </c>
      <c r="Y185" s="181">
        <f t="shared" si="9"/>
        <v>632.08722954183816</v>
      </c>
      <c r="BP185" s="33"/>
      <c r="BQ185" s="41" t="s">
        <v>1417</v>
      </c>
    </row>
    <row r="186" spans="1:69" s="3" customFormat="1" ht="18.75" hidden="1" x14ac:dyDescent="0.25">
      <c r="A186" s="47"/>
      <c r="B186" s="48"/>
      <c r="C186" s="48"/>
      <c r="D186" s="48"/>
      <c r="E186" s="49" t="s">
        <v>1901</v>
      </c>
      <c r="F186" s="207"/>
      <c r="G186" s="233"/>
      <c r="H186" s="51"/>
      <c r="I186" s="17"/>
      <c r="J186" s="17"/>
      <c r="K186" s="17"/>
      <c r="L186" s="52">
        <v>1287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</row>
    <row r="187" spans="1:69" s="3" customFormat="1" ht="18.75" hidden="1" x14ac:dyDescent="0.25">
      <c r="A187" s="47"/>
      <c r="B187" s="48"/>
      <c r="C187" s="48"/>
      <c r="D187" s="48"/>
      <c r="E187" s="49" t="s">
        <v>1902</v>
      </c>
      <c r="F187" s="207"/>
      <c r="G187" s="233"/>
      <c r="H187" s="51"/>
      <c r="I187" s="17"/>
      <c r="J187" s="17"/>
      <c r="K187" s="17"/>
      <c r="L187" s="52">
        <v>677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hidden="1" x14ac:dyDescent="0.25">
      <c r="A188" s="47"/>
      <c r="B188" s="48"/>
      <c r="C188" s="48"/>
      <c r="D188" s="48"/>
      <c r="E188" s="49" t="s">
        <v>47</v>
      </c>
      <c r="F188" s="207"/>
      <c r="G188" s="233"/>
      <c r="H188" s="51"/>
      <c r="I188" s="17"/>
      <c r="J188" s="17"/>
      <c r="K188" s="17"/>
      <c r="L188" s="52">
        <v>3740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67.5" x14ac:dyDescent="0.25">
      <c r="A189" s="35" t="s">
        <v>395</v>
      </c>
      <c r="B189" s="36" t="s">
        <v>1421</v>
      </c>
      <c r="C189" s="316" t="s">
        <v>1903</v>
      </c>
      <c r="D189" s="316"/>
      <c r="E189" s="316"/>
      <c r="F189" s="205" t="s">
        <v>437</v>
      </c>
      <c r="G189" s="232">
        <v>1</v>
      </c>
      <c r="H189" s="39">
        <v>2257.86</v>
      </c>
      <c r="I189" s="39"/>
      <c r="J189" s="39">
        <v>2257.86</v>
      </c>
      <c r="K189" s="37" t="s">
        <v>42</v>
      </c>
      <c r="L189" s="39">
        <v>19327</v>
      </c>
      <c r="M189" s="39"/>
      <c r="N189" s="40"/>
      <c r="O189" s="39">
        <v>19327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10"/>
        <v>23137.026298021039</v>
      </c>
      <c r="W189" s="159">
        <v>1.2</v>
      </c>
      <c r="X189" s="158">
        <f t="shared" si="8"/>
        <v>27764.431557625245</v>
      </c>
      <c r="Y189" s="248">
        <f t="shared" si="9"/>
        <v>27764.431557625245</v>
      </c>
      <c r="BP189" s="33"/>
      <c r="BQ189" s="41" t="s">
        <v>1903</v>
      </c>
    </row>
    <row r="190" spans="1:69" s="3" customFormat="1" ht="67.5" hidden="1" x14ac:dyDescent="0.25">
      <c r="A190" s="35" t="s">
        <v>397</v>
      </c>
      <c r="B190" s="36" t="s">
        <v>1904</v>
      </c>
      <c r="C190" s="316" t="s">
        <v>1905</v>
      </c>
      <c r="D190" s="316"/>
      <c r="E190" s="316"/>
      <c r="F190" s="205" t="s">
        <v>665</v>
      </c>
      <c r="G190" s="232">
        <v>4</v>
      </c>
      <c r="H190" s="39" t="s">
        <v>1906</v>
      </c>
      <c r="I190" s="39">
        <v>0.76</v>
      </c>
      <c r="J190" s="39">
        <v>42.44</v>
      </c>
      <c r="K190" s="37" t="s">
        <v>42</v>
      </c>
      <c r="L190" s="39">
        <v>5740</v>
      </c>
      <c r="M190" s="39">
        <v>4252</v>
      </c>
      <c r="N190" s="40">
        <v>35</v>
      </c>
      <c r="O190" s="39">
        <v>1453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10"/>
        <v>1739.4370161444904</v>
      </c>
      <c r="W190" s="159">
        <v>1.2</v>
      </c>
      <c r="X190" s="158">
        <f t="shared" si="8"/>
        <v>2087.3244193733885</v>
      </c>
      <c r="Y190" s="181">
        <f t="shared" si="9"/>
        <v>521.83110484334713</v>
      </c>
      <c r="BP190" s="33"/>
      <c r="BQ190" s="41" t="s">
        <v>1905</v>
      </c>
    </row>
    <row r="191" spans="1:69" s="3" customFormat="1" ht="18.75" hidden="1" x14ac:dyDescent="0.25">
      <c r="A191" s="47"/>
      <c r="B191" s="48"/>
      <c r="C191" s="48"/>
      <c r="D191" s="48"/>
      <c r="E191" s="49" t="s">
        <v>1907</v>
      </c>
      <c r="F191" s="207"/>
      <c r="G191" s="233"/>
      <c r="H191" s="51"/>
      <c r="I191" s="17"/>
      <c r="J191" s="17"/>
      <c r="K191" s="17"/>
      <c r="L191" s="52">
        <v>4124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18.75" hidden="1" x14ac:dyDescent="0.25">
      <c r="A192" s="47"/>
      <c r="B192" s="48"/>
      <c r="C192" s="48"/>
      <c r="D192" s="48"/>
      <c r="E192" s="49" t="s">
        <v>1908</v>
      </c>
      <c r="F192" s="207"/>
      <c r="G192" s="233"/>
      <c r="H192" s="51"/>
      <c r="I192" s="17"/>
      <c r="J192" s="17"/>
      <c r="K192" s="17"/>
      <c r="L192" s="52">
        <v>2169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hidden="1" x14ac:dyDescent="0.25">
      <c r="A193" s="47"/>
      <c r="B193" s="48"/>
      <c r="C193" s="48"/>
      <c r="D193" s="48"/>
      <c r="E193" s="49" t="s">
        <v>47</v>
      </c>
      <c r="F193" s="207"/>
      <c r="G193" s="233"/>
      <c r="H193" s="51"/>
      <c r="I193" s="17"/>
      <c r="J193" s="17"/>
      <c r="K193" s="17"/>
      <c r="L193" s="52">
        <v>12033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45" x14ac:dyDescent="0.25">
      <c r="A194" s="111" t="s">
        <v>1909</v>
      </c>
      <c r="B194" s="112" t="s">
        <v>1427</v>
      </c>
      <c r="C194" s="305" t="s">
        <v>1910</v>
      </c>
      <c r="D194" s="305"/>
      <c r="E194" s="305"/>
      <c r="F194" s="208" t="s">
        <v>437</v>
      </c>
      <c r="G194" s="234">
        <v>4</v>
      </c>
      <c r="H194" s="114">
        <v>6225.34</v>
      </c>
      <c r="I194" s="114"/>
      <c r="J194" s="114"/>
      <c r="K194" s="144" t="s">
        <v>52</v>
      </c>
      <c r="L194" s="114">
        <v>155135</v>
      </c>
      <c r="M194" s="114"/>
      <c r="N194" s="115"/>
      <c r="O194" s="114"/>
      <c r="P194" s="189"/>
      <c r="Q194" s="189"/>
      <c r="R194" s="189"/>
      <c r="S194" s="189"/>
      <c r="T194" s="189"/>
      <c r="U194" s="189">
        <v>1.03</v>
      </c>
      <c r="V194" s="180">
        <f>L194*U194</f>
        <v>159789.05000000002</v>
      </c>
      <c r="W194" s="190">
        <v>1.2</v>
      </c>
      <c r="X194" s="191">
        <f t="shared" si="8"/>
        <v>191746.86000000002</v>
      </c>
      <c r="Y194" s="248">
        <f t="shared" si="9"/>
        <v>47936.715000000004</v>
      </c>
      <c r="BP194" s="33"/>
      <c r="BQ194" s="41" t="s">
        <v>1910</v>
      </c>
    </row>
    <row r="195" spans="1:69" s="3" customFormat="1" ht="68.25" hidden="1" x14ac:dyDescent="0.25">
      <c r="A195" s="35" t="s">
        <v>401</v>
      </c>
      <c r="B195" s="36" t="s">
        <v>1911</v>
      </c>
      <c r="C195" s="316" t="s">
        <v>1912</v>
      </c>
      <c r="D195" s="316"/>
      <c r="E195" s="316"/>
      <c r="F195" s="205" t="s">
        <v>665</v>
      </c>
      <c r="G195" s="232">
        <v>28</v>
      </c>
      <c r="H195" s="39" t="s">
        <v>1913</v>
      </c>
      <c r="I195" s="39">
        <v>0.74</v>
      </c>
      <c r="J195" s="39">
        <v>39.369999999999997</v>
      </c>
      <c r="K195" s="37" t="s">
        <v>42</v>
      </c>
      <c r="L195" s="39">
        <v>110637</v>
      </c>
      <c r="M195" s="39">
        <v>100963</v>
      </c>
      <c r="N195" s="40">
        <v>235</v>
      </c>
      <c r="O195" s="39">
        <v>9439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10"/>
        <v>11299.756362964796</v>
      </c>
      <c r="W195" s="159">
        <v>1.2</v>
      </c>
      <c r="X195" s="158">
        <f t="shared" si="8"/>
        <v>13559.707635557754</v>
      </c>
      <c r="Y195" s="181">
        <f t="shared" si="9"/>
        <v>484.27527269849122</v>
      </c>
      <c r="BP195" s="33"/>
      <c r="BQ195" s="41" t="s">
        <v>1912</v>
      </c>
    </row>
    <row r="196" spans="1:69" s="3" customFormat="1" ht="18.75" hidden="1" x14ac:dyDescent="0.25">
      <c r="A196" s="42"/>
      <c r="B196" s="43"/>
      <c r="C196" s="44" t="s">
        <v>1914</v>
      </c>
      <c r="D196" s="45"/>
      <c r="E196" s="45"/>
      <c r="F196" s="206"/>
      <c r="G196" s="23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18.75" hidden="1" x14ac:dyDescent="0.25">
      <c r="A197" s="47"/>
      <c r="B197" s="48"/>
      <c r="C197" s="48"/>
      <c r="D197" s="48"/>
      <c r="E197" s="49" t="s">
        <v>1915</v>
      </c>
      <c r="F197" s="207"/>
      <c r="G197" s="233"/>
      <c r="H197" s="51"/>
      <c r="I197" s="17"/>
      <c r="J197" s="17"/>
      <c r="K197" s="17"/>
      <c r="L197" s="52">
        <v>97934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</row>
    <row r="198" spans="1:69" s="3" customFormat="1" ht="18.75" hidden="1" x14ac:dyDescent="0.25">
      <c r="A198" s="47"/>
      <c r="B198" s="48"/>
      <c r="C198" s="48"/>
      <c r="D198" s="48"/>
      <c r="E198" s="49" t="s">
        <v>1916</v>
      </c>
      <c r="F198" s="207"/>
      <c r="G198" s="233"/>
      <c r="H198" s="51"/>
      <c r="I198" s="17"/>
      <c r="J198" s="17"/>
      <c r="K198" s="17"/>
      <c r="L198" s="52">
        <v>51491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hidden="1" x14ac:dyDescent="0.25">
      <c r="A199" s="47"/>
      <c r="B199" s="48"/>
      <c r="C199" s="48"/>
      <c r="D199" s="48"/>
      <c r="E199" s="49" t="s">
        <v>47</v>
      </c>
      <c r="F199" s="207"/>
      <c r="G199" s="233"/>
      <c r="H199" s="51"/>
      <c r="I199" s="17"/>
      <c r="J199" s="17"/>
      <c r="K199" s="17"/>
      <c r="L199" s="52">
        <v>260062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45" x14ac:dyDescent="0.25">
      <c r="A200" s="111" t="s">
        <v>1917</v>
      </c>
      <c r="B200" s="112" t="s">
        <v>1427</v>
      </c>
      <c r="C200" s="305" t="s">
        <v>1429</v>
      </c>
      <c r="D200" s="305"/>
      <c r="E200" s="305"/>
      <c r="F200" s="208" t="s">
        <v>437</v>
      </c>
      <c r="G200" s="234">
        <v>16</v>
      </c>
      <c r="H200" s="114">
        <v>3276.91</v>
      </c>
      <c r="I200" s="114"/>
      <c r="J200" s="114"/>
      <c r="K200" s="144" t="s">
        <v>52</v>
      </c>
      <c r="L200" s="114">
        <v>326642</v>
      </c>
      <c r="M200" s="114"/>
      <c r="N200" s="115"/>
      <c r="O200" s="114"/>
      <c r="P200" s="189"/>
      <c r="Q200" s="189"/>
      <c r="R200" s="189"/>
      <c r="S200" s="189"/>
      <c r="T200" s="189"/>
      <c r="U200" s="189">
        <v>1.03</v>
      </c>
      <c r="V200" s="180">
        <f t="shared" ref="V200:V201" si="12">L200*U200</f>
        <v>336441.26</v>
      </c>
      <c r="W200" s="190">
        <v>1.2</v>
      </c>
      <c r="X200" s="191">
        <f t="shared" si="8"/>
        <v>403729.51199999999</v>
      </c>
      <c r="Y200" s="248">
        <f t="shared" si="9"/>
        <v>25233.094499999999</v>
      </c>
      <c r="BP200" s="33"/>
      <c r="BQ200" s="41" t="s">
        <v>1429</v>
      </c>
    </row>
    <row r="201" spans="1:69" s="3" customFormat="1" ht="45" x14ac:dyDescent="0.25">
      <c r="A201" s="111" t="s">
        <v>1918</v>
      </c>
      <c r="B201" s="112" t="s">
        <v>1427</v>
      </c>
      <c r="C201" s="305" t="s">
        <v>1430</v>
      </c>
      <c r="D201" s="305"/>
      <c r="E201" s="305"/>
      <c r="F201" s="208" t="s">
        <v>437</v>
      </c>
      <c r="G201" s="234">
        <v>12</v>
      </c>
      <c r="H201" s="114">
        <v>4587.68</v>
      </c>
      <c r="I201" s="114"/>
      <c r="J201" s="114"/>
      <c r="K201" s="144" t="s">
        <v>52</v>
      </c>
      <c r="L201" s="114">
        <v>342975</v>
      </c>
      <c r="M201" s="114"/>
      <c r="N201" s="115"/>
      <c r="O201" s="114"/>
      <c r="P201" s="189"/>
      <c r="Q201" s="189"/>
      <c r="R201" s="189"/>
      <c r="S201" s="189"/>
      <c r="T201" s="189"/>
      <c r="U201" s="189">
        <v>1.03</v>
      </c>
      <c r="V201" s="180">
        <f t="shared" si="12"/>
        <v>353264.25</v>
      </c>
      <c r="W201" s="190">
        <v>1.2</v>
      </c>
      <c r="X201" s="191">
        <f t="shared" si="8"/>
        <v>423917.1</v>
      </c>
      <c r="Y201" s="248">
        <f t="shared" si="9"/>
        <v>35326.424999999996</v>
      </c>
      <c r="BP201" s="33"/>
      <c r="BQ201" s="41" t="s">
        <v>1430</v>
      </c>
    </row>
    <row r="202" spans="1:69" s="3" customFormat="1" ht="67.5" hidden="1" x14ac:dyDescent="0.25">
      <c r="A202" s="35" t="s">
        <v>407</v>
      </c>
      <c r="B202" s="36" t="s">
        <v>589</v>
      </c>
      <c r="C202" s="316" t="s">
        <v>590</v>
      </c>
      <c r="D202" s="316"/>
      <c r="E202" s="316"/>
      <c r="F202" s="205" t="s">
        <v>174</v>
      </c>
      <c r="G202" s="236">
        <v>0.03</v>
      </c>
      <c r="H202" s="39" t="s">
        <v>591</v>
      </c>
      <c r="I202" s="39" t="s">
        <v>592</v>
      </c>
      <c r="J202" s="39">
        <v>109.43</v>
      </c>
      <c r="K202" s="37" t="s">
        <v>42</v>
      </c>
      <c r="L202" s="39">
        <v>496</v>
      </c>
      <c r="M202" s="39">
        <v>462</v>
      </c>
      <c r="N202" s="40" t="s">
        <v>1919</v>
      </c>
      <c r="O202" s="39">
        <v>28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10"/>
        <v>33.519777324188397</v>
      </c>
      <c r="W202" s="159">
        <v>1.2</v>
      </c>
      <c r="X202" s="158">
        <f t="shared" si="8"/>
        <v>40.223732789026073</v>
      </c>
      <c r="Y202" s="181">
        <f t="shared" si="9"/>
        <v>1340.7910929675359</v>
      </c>
      <c r="BP202" s="33"/>
      <c r="BQ202" s="41" t="s">
        <v>590</v>
      </c>
    </row>
    <row r="203" spans="1:69" s="3" customFormat="1" ht="18.75" hidden="1" x14ac:dyDescent="0.25">
      <c r="A203" s="42"/>
      <c r="B203" s="43"/>
      <c r="C203" s="44" t="s">
        <v>1063</v>
      </c>
      <c r="D203" s="45"/>
      <c r="E203" s="45"/>
      <c r="F203" s="206"/>
      <c r="G203" s="235"/>
      <c r="H203" s="45"/>
      <c r="I203" s="45"/>
      <c r="J203" s="45"/>
      <c r="K203" s="45"/>
      <c r="L203" s="45"/>
      <c r="M203" s="45"/>
      <c r="N203" s="45"/>
      <c r="O203" s="46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hidden="1" x14ac:dyDescent="0.25">
      <c r="A204" s="47"/>
      <c r="B204" s="48"/>
      <c r="C204" s="48"/>
      <c r="D204" s="48"/>
      <c r="E204" s="49" t="s">
        <v>1920</v>
      </c>
      <c r="F204" s="207"/>
      <c r="G204" s="233"/>
      <c r="H204" s="51"/>
      <c r="I204" s="17"/>
      <c r="J204" s="17"/>
      <c r="K204" s="17"/>
      <c r="L204" s="52">
        <v>449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18.75" hidden="1" x14ac:dyDescent="0.25">
      <c r="A205" s="47"/>
      <c r="B205" s="48"/>
      <c r="C205" s="48"/>
      <c r="D205" s="48"/>
      <c r="E205" s="49" t="s">
        <v>1921</v>
      </c>
      <c r="F205" s="207"/>
      <c r="G205" s="233"/>
      <c r="H205" s="51"/>
      <c r="I205" s="17"/>
      <c r="J205" s="17"/>
      <c r="K205" s="17"/>
      <c r="L205" s="52">
        <v>236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hidden="1" x14ac:dyDescent="0.25">
      <c r="A206" s="47"/>
      <c r="B206" s="48"/>
      <c r="C206" s="48"/>
      <c r="D206" s="48"/>
      <c r="E206" s="49" t="s">
        <v>47</v>
      </c>
      <c r="F206" s="207"/>
      <c r="G206" s="233"/>
      <c r="H206" s="51"/>
      <c r="I206" s="17"/>
      <c r="J206" s="17"/>
      <c r="K206" s="17"/>
      <c r="L206" s="52">
        <v>1181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45" x14ac:dyDescent="0.25">
      <c r="A207" s="111" t="s">
        <v>1922</v>
      </c>
      <c r="B207" s="112" t="s">
        <v>1377</v>
      </c>
      <c r="C207" s="305" t="s">
        <v>1434</v>
      </c>
      <c r="D207" s="305"/>
      <c r="E207" s="305"/>
      <c r="F207" s="208" t="s">
        <v>437</v>
      </c>
      <c r="G207" s="234">
        <v>3</v>
      </c>
      <c r="H207" s="114">
        <v>318.33</v>
      </c>
      <c r="I207" s="114"/>
      <c r="J207" s="114"/>
      <c r="K207" s="144" t="s">
        <v>52</v>
      </c>
      <c r="L207" s="114">
        <v>5950</v>
      </c>
      <c r="M207" s="114"/>
      <c r="N207" s="115"/>
      <c r="O207" s="114"/>
      <c r="P207" s="189"/>
      <c r="Q207" s="189"/>
      <c r="R207" s="189"/>
      <c r="S207" s="189"/>
      <c r="T207" s="189"/>
      <c r="U207" s="189">
        <v>1.03</v>
      </c>
      <c r="V207" s="180">
        <f>L207*U207</f>
        <v>6128.5</v>
      </c>
      <c r="W207" s="190">
        <v>1.2</v>
      </c>
      <c r="X207" s="191">
        <f t="shared" si="8"/>
        <v>7354.2</v>
      </c>
      <c r="Y207" s="248">
        <f t="shared" si="9"/>
        <v>2451.4</v>
      </c>
      <c r="BP207" s="33"/>
      <c r="BQ207" s="41" t="s">
        <v>1434</v>
      </c>
    </row>
    <row r="208" spans="1:69" s="3" customFormat="1" ht="67.5" hidden="1" x14ac:dyDescent="0.25">
      <c r="A208" s="35" t="s">
        <v>411</v>
      </c>
      <c r="B208" s="36" t="s">
        <v>1435</v>
      </c>
      <c r="C208" s="316" t="s">
        <v>1436</v>
      </c>
      <c r="D208" s="316"/>
      <c r="E208" s="316"/>
      <c r="F208" s="205" t="s">
        <v>174</v>
      </c>
      <c r="G208" s="236">
        <v>0.03</v>
      </c>
      <c r="H208" s="39" t="s">
        <v>1437</v>
      </c>
      <c r="I208" s="39" t="s">
        <v>1438</v>
      </c>
      <c r="J208" s="39">
        <v>72.19</v>
      </c>
      <c r="K208" s="37" t="s">
        <v>42</v>
      </c>
      <c r="L208" s="39">
        <v>885</v>
      </c>
      <c r="M208" s="39">
        <v>858</v>
      </c>
      <c r="N208" s="40" t="s">
        <v>1923</v>
      </c>
      <c r="O208" s="39">
        <v>19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10"/>
        <v>22.745563184270697</v>
      </c>
      <c r="W208" s="159">
        <v>1.2</v>
      </c>
      <c r="X208" s="158">
        <f t="shared" si="8"/>
        <v>27.294675821124837</v>
      </c>
      <c r="Y208" s="181">
        <f t="shared" si="9"/>
        <v>909.82252737082797</v>
      </c>
      <c r="BP208" s="33"/>
      <c r="BQ208" s="41" t="s">
        <v>1436</v>
      </c>
    </row>
    <row r="209" spans="1:69" s="3" customFormat="1" ht="18.75" hidden="1" x14ac:dyDescent="0.25">
      <c r="A209" s="42"/>
      <c r="B209" s="43"/>
      <c r="C209" s="44" t="s">
        <v>1063</v>
      </c>
      <c r="D209" s="45"/>
      <c r="E209" s="45"/>
      <c r="F209" s="206"/>
      <c r="G209" s="235"/>
      <c r="H209" s="45"/>
      <c r="I209" s="45"/>
      <c r="J209" s="45"/>
      <c r="K209" s="45"/>
      <c r="L209" s="45"/>
      <c r="M209" s="45"/>
      <c r="N209" s="45"/>
      <c r="O209" s="46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</row>
    <row r="210" spans="1:69" s="3" customFormat="1" ht="18.75" hidden="1" x14ac:dyDescent="0.25">
      <c r="A210" s="47"/>
      <c r="B210" s="48"/>
      <c r="C210" s="48"/>
      <c r="D210" s="48"/>
      <c r="E210" s="49" t="s">
        <v>1924</v>
      </c>
      <c r="F210" s="207"/>
      <c r="G210" s="233"/>
      <c r="H210" s="51"/>
      <c r="I210" s="17"/>
      <c r="J210" s="17"/>
      <c r="K210" s="17"/>
      <c r="L210" s="52">
        <v>834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</row>
    <row r="211" spans="1:69" s="3" customFormat="1" ht="18.75" hidden="1" x14ac:dyDescent="0.25">
      <c r="A211" s="47"/>
      <c r="B211" s="48"/>
      <c r="C211" s="48"/>
      <c r="D211" s="48"/>
      <c r="E211" s="49" t="s">
        <v>1925</v>
      </c>
      <c r="F211" s="207"/>
      <c r="G211" s="233"/>
      <c r="H211" s="51"/>
      <c r="I211" s="17"/>
      <c r="J211" s="17"/>
      <c r="K211" s="17"/>
      <c r="L211" s="52">
        <v>439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</row>
    <row r="212" spans="1:69" s="3" customFormat="1" ht="18.75" hidden="1" x14ac:dyDescent="0.25">
      <c r="A212" s="47"/>
      <c r="B212" s="48"/>
      <c r="C212" s="48"/>
      <c r="D212" s="48"/>
      <c r="E212" s="49" t="s">
        <v>47</v>
      </c>
      <c r="F212" s="207"/>
      <c r="G212" s="233"/>
      <c r="H212" s="51"/>
      <c r="I212" s="17"/>
      <c r="J212" s="17"/>
      <c r="K212" s="17"/>
      <c r="L212" s="52">
        <v>2158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67.5" x14ac:dyDescent="0.25">
      <c r="A213" s="35" t="s">
        <v>413</v>
      </c>
      <c r="B213" s="36" t="s">
        <v>1421</v>
      </c>
      <c r="C213" s="316" t="s">
        <v>1442</v>
      </c>
      <c r="D213" s="316"/>
      <c r="E213" s="316"/>
      <c r="F213" s="205" t="s">
        <v>437</v>
      </c>
      <c r="G213" s="232">
        <v>3</v>
      </c>
      <c r="H213" s="39">
        <v>254.5</v>
      </c>
      <c r="I213" s="39"/>
      <c r="J213" s="39">
        <v>254.5</v>
      </c>
      <c r="K213" s="37" t="s">
        <v>42</v>
      </c>
      <c r="L213" s="39">
        <v>6536</v>
      </c>
      <c r="M213" s="39"/>
      <c r="N213" s="40"/>
      <c r="O213" s="39">
        <v>6536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10"/>
        <v>7824.4737353891187</v>
      </c>
      <c r="W213" s="159">
        <v>1.2</v>
      </c>
      <c r="X213" s="158">
        <f t="shared" si="8"/>
        <v>9389.3684824669417</v>
      </c>
      <c r="Y213" s="248">
        <f t="shared" si="9"/>
        <v>3129.7894941556474</v>
      </c>
      <c r="BP213" s="33"/>
      <c r="BQ213" s="41" t="s">
        <v>1442</v>
      </c>
    </row>
    <row r="214" spans="1:69" s="3" customFormat="1" ht="18.75" hidden="1" x14ac:dyDescent="0.25">
      <c r="A214" s="313" t="s">
        <v>1926</v>
      </c>
      <c r="B214" s="314"/>
      <c r="C214" s="314"/>
      <c r="D214" s="314"/>
      <c r="E214" s="314"/>
      <c r="F214" s="314"/>
      <c r="G214" s="314"/>
      <c r="H214" s="314"/>
      <c r="I214" s="314"/>
      <c r="J214" s="314"/>
      <c r="K214" s="314"/>
      <c r="L214" s="314"/>
      <c r="M214" s="314"/>
      <c r="N214" s="314"/>
      <c r="O214" s="315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 t="s">
        <v>1926</v>
      </c>
      <c r="BQ214" s="41"/>
    </row>
    <row r="215" spans="1:69" s="3" customFormat="1" ht="67.5" hidden="1" x14ac:dyDescent="0.25">
      <c r="A215" s="35" t="s">
        <v>415</v>
      </c>
      <c r="B215" s="36" t="s">
        <v>324</v>
      </c>
      <c r="C215" s="316" t="s">
        <v>325</v>
      </c>
      <c r="D215" s="316"/>
      <c r="E215" s="316"/>
      <c r="F215" s="205" t="s">
        <v>326</v>
      </c>
      <c r="G215" s="232">
        <v>5</v>
      </c>
      <c r="H215" s="39" t="s">
        <v>1204</v>
      </c>
      <c r="I215" s="39"/>
      <c r="J215" s="39">
        <v>1.55</v>
      </c>
      <c r="K215" s="37" t="s">
        <v>42</v>
      </c>
      <c r="L215" s="39">
        <v>964</v>
      </c>
      <c r="M215" s="39">
        <v>898</v>
      </c>
      <c r="N215" s="40"/>
      <c r="O215" s="39">
        <v>66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10"/>
        <v>79.010903692729784</v>
      </c>
      <c r="W215" s="159">
        <v>1.2</v>
      </c>
      <c r="X215" s="158">
        <f t="shared" si="8"/>
        <v>94.81308443127574</v>
      </c>
      <c r="Y215" s="181">
        <f t="shared" si="9"/>
        <v>18.962616886255148</v>
      </c>
      <c r="BP215" s="33"/>
      <c r="BQ215" s="41" t="s">
        <v>325</v>
      </c>
    </row>
    <row r="216" spans="1:69" s="3" customFormat="1" ht="18.75" hidden="1" x14ac:dyDescent="0.25">
      <c r="A216" s="47"/>
      <c r="B216" s="48"/>
      <c r="C216" s="48"/>
      <c r="D216" s="48"/>
      <c r="E216" s="49" t="s">
        <v>1927</v>
      </c>
      <c r="F216" s="207"/>
      <c r="G216" s="233"/>
      <c r="H216" s="51"/>
      <c r="I216" s="17"/>
      <c r="J216" s="17"/>
      <c r="K216" s="17"/>
      <c r="L216" s="52">
        <v>871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18.75" hidden="1" x14ac:dyDescent="0.25">
      <c r="A217" s="47"/>
      <c r="B217" s="48"/>
      <c r="C217" s="48"/>
      <c r="D217" s="48"/>
      <c r="E217" s="49" t="s">
        <v>1928</v>
      </c>
      <c r="F217" s="207"/>
      <c r="G217" s="233"/>
      <c r="H217" s="51"/>
      <c r="I217" s="17"/>
      <c r="J217" s="17"/>
      <c r="K217" s="17"/>
      <c r="L217" s="52">
        <v>458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18.75" hidden="1" x14ac:dyDescent="0.25">
      <c r="A218" s="47"/>
      <c r="B218" s="48"/>
      <c r="C218" s="48"/>
      <c r="D218" s="48"/>
      <c r="E218" s="49" t="s">
        <v>47</v>
      </c>
      <c r="F218" s="207"/>
      <c r="G218" s="233"/>
      <c r="H218" s="51"/>
      <c r="I218" s="17"/>
      <c r="J218" s="17"/>
      <c r="K218" s="17"/>
      <c r="L218" s="52">
        <v>2293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67.5" x14ac:dyDescent="0.25">
      <c r="A219" s="35" t="s">
        <v>417</v>
      </c>
      <c r="B219" s="36" t="s">
        <v>1446</v>
      </c>
      <c r="C219" s="316" t="s">
        <v>1929</v>
      </c>
      <c r="D219" s="316"/>
      <c r="E219" s="316"/>
      <c r="F219" s="205" t="s">
        <v>437</v>
      </c>
      <c r="G219" s="232">
        <v>5</v>
      </c>
      <c r="H219" s="39">
        <v>814.25</v>
      </c>
      <c r="I219" s="39"/>
      <c r="J219" s="39">
        <v>814.25</v>
      </c>
      <c r="K219" s="37" t="s">
        <v>42</v>
      </c>
      <c r="L219" s="39">
        <v>34850</v>
      </c>
      <c r="M219" s="39"/>
      <c r="N219" s="40"/>
      <c r="O219" s="39">
        <v>34850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10"/>
        <v>41720.151419570204</v>
      </c>
      <c r="W219" s="159">
        <v>1.2</v>
      </c>
      <c r="X219" s="158">
        <f t="shared" si="8"/>
        <v>50064.181703484246</v>
      </c>
      <c r="Y219" s="248">
        <f t="shared" si="9"/>
        <v>10012.836340696849</v>
      </c>
      <c r="BP219" s="33"/>
      <c r="BQ219" s="41" t="s">
        <v>1929</v>
      </c>
    </row>
    <row r="220" spans="1:69" s="3" customFormat="1" ht="67.5" x14ac:dyDescent="0.25">
      <c r="A220" s="35" t="s">
        <v>426</v>
      </c>
      <c r="B220" s="36" t="s">
        <v>1448</v>
      </c>
      <c r="C220" s="316" t="s">
        <v>1930</v>
      </c>
      <c r="D220" s="316"/>
      <c r="E220" s="316"/>
      <c r="F220" s="205" t="s">
        <v>437</v>
      </c>
      <c r="G220" s="232">
        <v>5</v>
      </c>
      <c r="H220" s="39">
        <v>181.62</v>
      </c>
      <c r="I220" s="39"/>
      <c r="J220" s="39">
        <v>181.62</v>
      </c>
      <c r="K220" s="37" t="s">
        <v>42</v>
      </c>
      <c r="L220" s="39">
        <v>7773</v>
      </c>
      <c r="M220" s="39"/>
      <c r="N220" s="40"/>
      <c r="O220" s="39">
        <v>7773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10"/>
        <v>9305.3296121755848</v>
      </c>
      <c r="W220" s="159">
        <v>1.2</v>
      </c>
      <c r="X220" s="158">
        <f t="shared" si="8"/>
        <v>11166.395534610701</v>
      </c>
      <c r="Y220" s="248">
        <f t="shared" si="9"/>
        <v>2233.2791069221403</v>
      </c>
      <c r="BP220" s="33"/>
      <c r="BQ220" s="41" t="s">
        <v>1930</v>
      </c>
    </row>
    <row r="221" spans="1:69" s="3" customFormat="1" ht="67.5" x14ac:dyDescent="0.25">
      <c r="A221" s="35" t="s">
        <v>428</v>
      </c>
      <c r="B221" s="36" t="s">
        <v>1450</v>
      </c>
      <c r="C221" s="316" t="s">
        <v>1931</v>
      </c>
      <c r="D221" s="316"/>
      <c r="E221" s="316"/>
      <c r="F221" s="205" t="s">
        <v>437</v>
      </c>
      <c r="G221" s="232">
        <v>1</v>
      </c>
      <c r="H221" s="39">
        <v>2214.5700000000002</v>
      </c>
      <c r="I221" s="39"/>
      <c r="J221" s="39">
        <v>2214.5700000000002</v>
      </c>
      <c r="K221" s="37" t="s">
        <v>42</v>
      </c>
      <c r="L221" s="39">
        <v>18957</v>
      </c>
      <c r="M221" s="39"/>
      <c r="N221" s="40"/>
      <c r="O221" s="39">
        <v>18957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10"/>
        <v>22694.086383379981</v>
      </c>
      <c r="W221" s="159">
        <v>1.2</v>
      </c>
      <c r="X221" s="158">
        <f t="shared" si="8"/>
        <v>27232.903660055978</v>
      </c>
      <c r="Y221" s="248">
        <f t="shared" si="9"/>
        <v>27232.903660055978</v>
      </c>
      <c r="BP221" s="33"/>
      <c r="BQ221" s="41" t="s">
        <v>1931</v>
      </c>
    </row>
    <row r="222" spans="1:69" s="3" customFormat="1" ht="67.5" hidden="1" x14ac:dyDescent="0.25">
      <c r="A222" s="35" t="s">
        <v>434</v>
      </c>
      <c r="B222" s="36" t="s">
        <v>1452</v>
      </c>
      <c r="C222" s="316" t="s">
        <v>1453</v>
      </c>
      <c r="D222" s="316"/>
      <c r="E222" s="316"/>
      <c r="F222" s="205" t="s">
        <v>1454</v>
      </c>
      <c r="G222" s="236">
        <v>0.24</v>
      </c>
      <c r="H222" s="39" t="s">
        <v>1455</v>
      </c>
      <c r="I222" s="39">
        <v>88.52</v>
      </c>
      <c r="J222" s="39"/>
      <c r="K222" s="37" t="s">
        <v>42</v>
      </c>
      <c r="L222" s="39">
        <v>1401</v>
      </c>
      <c r="M222" s="39">
        <v>1159</v>
      </c>
      <c r="N222" s="40">
        <v>242</v>
      </c>
      <c r="O222" s="39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 t="s">
        <v>1453</v>
      </c>
    </row>
    <row r="223" spans="1:69" s="3" customFormat="1" ht="18.75" hidden="1" x14ac:dyDescent="0.25">
      <c r="A223" s="42"/>
      <c r="B223" s="43"/>
      <c r="C223" s="44" t="s">
        <v>1456</v>
      </c>
      <c r="D223" s="45"/>
      <c r="E223" s="45"/>
      <c r="F223" s="206"/>
      <c r="G223" s="235"/>
      <c r="H223" s="45"/>
      <c r="I223" s="45"/>
      <c r="J223" s="45"/>
      <c r="K223" s="45"/>
      <c r="L223" s="45"/>
      <c r="M223" s="45"/>
      <c r="N223" s="45"/>
      <c r="O223" s="46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hidden="1" x14ac:dyDescent="0.25">
      <c r="A224" s="47"/>
      <c r="B224" s="48"/>
      <c r="C224" s="48"/>
      <c r="D224" s="48"/>
      <c r="E224" s="49" t="s">
        <v>1932</v>
      </c>
      <c r="F224" s="207"/>
      <c r="G224" s="233"/>
      <c r="H224" s="51"/>
      <c r="I224" s="17"/>
      <c r="J224" s="17"/>
      <c r="K224" s="17"/>
      <c r="L224" s="52">
        <v>1124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hidden="1" x14ac:dyDescent="0.25">
      <c r="A225" s="47"/>
      <c r="B225" s="48"/>
      <c r="C225" s="48"/>
      <c r="D225" s="48"/>
      <c r="E225" s="49" t="s">
        <v>1933</v>
      </c>
      <c r="F225" s="207"/>
      <c r="G225" s="233"/>
      <c r="H225" s="51"/>
      <c r="I225" s="17"/>
      <c r="J225" s="17"/>
      <c r="K225" s="17"/>
      <c r="L225" s="52">
        <v>637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18.75" hidden="1" x14ac:dyDescent="0.25">
      <c r="A226" s="47"/>
      <c r="B226" s="48"/>
      <c r="C226" s="48"/>
      <c r="D226" s="48"/>
      <c r="E226" s="49" t="s">
        <v>47</v>
      </c>
      <c r="F226" s="207"/>
      <c r="G226" s="233"/>
      <c r="H226" s="51"/>
      <c r="I226" s="17"/>
      <c r="J226" s="17"/>
      <c r="K226" s="17"/>
      <c r="L226" s="52">
        <v>3162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</row>
    <row r="227" spans="1:69" s="3" customFormat="1" ht="67.5" x14ac:dyDescent="0.25">
      <c r="A227" s="35" t="s">
        <v>438</v>
      </c>
      <c r="B227" s="36" t="s">
        <v>1459</v>
      </c>
      <c r="C227" s="316" t="s">
        <v>1460</v>
      </c>
      <c r="D227" s="316"/>
      <c r="E227" s="316"/>
      <c r="F227" s="205" t="s">
        <v>437</v>
      </c>
      <c r="G227" s="232">
        <v>5</v>
      </c>
      <c r="H227" s="39">
        <v>24.82</v>
      </c>
      <c r="I227" s="39"/>
      <c r="J227" s="39">
        <v>24.82</v>
      </c>
      <c r="K227" s="37" t="s">
        <v>42</v>
      </c>
      <c r="L227" s="39">
        <v>1062</v>
      </c>
      <c r="M227" s="39"/>
      <c r="N227" s="40"/>
      <c r="O227" s="39">
        <v>1062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ref="V227:V286" si="13">O227*P227*Q227*R227*S227*T227*U227</f>
        <v>1271.3572685102883</v>
      </c>
      <c r="W227" s="159">
        <v>1.2</v>
      </c>
      <c r="X227" s="158">
        <f t="shared" ref="X227:X286" si="14">V227*W227</f>
        <v>1525.628722212346</v>
      </c>
      <c r="Y227" s="248">
        <f t="shared" ref="Y227:Y286" si="15">X227/G227</f>
        <v>305.12574444246923</v>
      </c>
      <c r="BP227" s="33"/>
      <c r="BQ227" s="41" t="s">
        <v>1460</v>
      </c>
    </row>
    <row r="228" spans="1:69" s="3" customFormat="1" ht="18.75" hidden="1" x14ac:dyDescent="0.25">
      <c r="A228" s="313" t="s">
        <v>1934</v>
      </c>
      <c r="B228" s="314"/>
      <c r="C228" s="314"/>
      <c r="D228" s="314"/>
      <c r="E228" s="314"/>
      <c r="F228" s="314"/>
      <c r="G228" s="314"/>
      <c r="H228" s="314"/>
      <c r="I228" s="314"/>
      <c r="J228" s="314"/>
      <c r="K228" s="314"/>
      <c r="L228" s="314"/>
      <c r="M228" s="314"/>
      <c r="N228" s="314"/>
      <c r="O228" s="315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 t="s">
        <v>1934</v>
      </c>
      <c r="BQ228" s="41"/>
    </row>
    <row r="229" spans="1:69" s="3" customFormat="1" ht="67.5" hidden="1" x14ac:dyDescent="0.25">
      <c r="A229" s="35" t="s">
        <v>1223</v>
      </c>
      <c r="B229" s="36" t="s">
        <v>372</v>
      </c>
      <c r="C229" s="316" t="s">
        <v>373</v>
      </c>
      <c r="D229" s="316"/>
      <c r="E229" s="316"/>
      <c r="F229" s="205" t="s">
        <v>374</v>
      </c>
      <c r="G229" s="238">
        <v>12.676920000000001</v>
      </c>
      <c r="H229" s="39" t="s">
        <v>1462</v>
      </c>
      <c r="I229" s="39" t="s">
        <v>376</v>
      </c>
      <c r="J229" s="39">
        <v>57.29</v>
      </c>
      <c r="K229" s="37" t="s">
        <v>42</v>
      </c>
      <c r="L229" s="39">
        <v>408613</v>
      </c>
      <c r="M229" s="39">
        <v>332053</v>
      </c>
      <c r="N229" s="40" t="s">
        <v>1935</v>
      </c>
      <c r="O229" s="39">
        <v>6218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13"/>
        <v>7443.7848357786943</v>
      </c>
      <c r="W229" s="159">
        <v>1.2</v>
      </c>
      <c r="X229" s="158">
        <f t="shared" si="14"/>
        <v>8932.5418029344328</v>
      </c>
      <c r="Y229" s="181">
        <f t="shared" si="15"/>
        <v>704.63028897669403</v>
      </c>
      <c r="BP229" s="33"/>
      <c r="BQ229" s="41" t="s">
        <v>373</v>
      </c>
    </row>
    <row r="230" spans="1:69" s="3" customFormat="1" ht="18.75" hidden="1" x14ac:dyDescent="0.25">
      <c r="A230" s="42"/>
      <c r="B230" s="43"/>
      <c r="C230" s="44" t="s">
        <v>1936</v>
      </c>
      <c r="D230" s="45"/>
      <c r="E230" s="45"/>
      <c r="F230" s="206"/>
      <c r="G230" s="235"/>
      <c r="H230" s="45"/>
      <c r="I230" s="45"/>
      <c r="J230" s="45"/>
      <c r="K230" s="45"/>
      <c r="L230" s="45"/>
      <c r="M230" s="45"/>
      <c r="N230" s="45"/>
      <c r="O230" s="46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18.75" hidden="1" x14ac:dyDescent="0.25">
      <c r="A231" s="47"/>
      <c r="B231" s="48"/>
      <c r="C231" s="48"/>
      <c r="D231" s="48"/>
      <c r="E231" s="49" t="s">
        <v>1937</v>
      </c>
      <c r="F231" s="207"/>
      <c r="G231" s="233"/>
      <c r="H231" s="51"/>
      <c r="I231" s="17"/>
      <c r="J231" s="17"/>
      <c r="K231" s="17"/>
      <c r="L231" s="52">
        <v>331859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18.75" hidden="1" x14ac:dyDescent="0.25">
      <c r="A232" s="47"/>
      <c r="B232" s="48"/>
      <c r="C232" s="48"/>
      <c r="D232" s="48"/>
      <c r="E232" s="49" t="s">
        <v>1938</v>
      </c>
      <c r="F232" s="207"/>
      <c r="G232" s="233"/>
      <c r="H232" s="51"/>
      <c r="I232" s="17"/>
      <c r="J232" s="17"/>
      <c r="K232" s="17"/>
      <c r="L232" s="52">
        <v>174483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hidden="1" x14ac:dyDescent="0.25">
      <c r="A233" s="47"/>
      <c r="B233" s="48"/>
      <c r="C233" s="48"/>
      <c r="D233" s="48"/>
      <c r="E233" s="49" t="s">
        <v>47</v>
      </c>
      <c r="F233" s="207"/>
      <c r="G233" s="233"/>
      <c r="H233" s="51"/>
      <c r="I233" s="17"/>
      <c r="J233" s="17"/>
      <c r="K233" s="17"/>
      <c r="L233" s="52">
        <v>914955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67.5" x14ac:dyDescent="0.25">
      <c r="A234" s="35" t="s">
        <v>450</v>
      </c>
      <c r="B234" s="36" t="s">
        <v>1467</v>
      </c>
      <c r="C234" s="316" t="s">
        <v>1939</v>
      </c>
      <c r="D234" s="316"/>
      <c r="E234" s="316"/>
      <c r="F234" s="205" t="s">
        <v>437</v>
      </c>
      <c r="G234" s="232">
        <v>286</v>
      </c>
      <c r="H234" s="39">
        <v>8588.49</v>
      </c>
      <c r="I234" s="39"/>
      <c r="J234" s="39">
        <v>8588.49</v>
      </c>
      <c r="K234" s="37" t="s">
        <v>42</v>
      </c>
      <c r="L234" s="39">
        <v>21025998</v>
      </c>
      <c r="M234" s="39"/>
      <c r="N234" s="40"/>
      <c r="O234" s="39">
        <v>21025998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3"/>
        <v>25170956.106386807</v>
      </c>
      <c r="W234" s="159">
        <v>1.2</v>
      </c>
      <c r="X234" s="158">
        <f t="shared" si="14"/>
        <v>30205147.327664167</v>
      </c>
      <c r="Y234" s="181">
        <f t="shared" si="15"/>
        <v>105612.40324358101</v>
      </c>
      <c r="BP234" s="33"/>
      <c r="BQ234" s="41" t="s">
        <v>1939</v>
      </c>
    </row>
    <row r="235" spans="1:69" s="3" customFormat="1" ht="18.75" hidden="1" x14ac:dyDescent="0.25">
      <c r="A235" s="42"/>
      <c r="B235" s="43"/>
      <c r="C235" s="44" t="s">
        <v>1940</v>
      </c>
      <c r="D235" s="45"/>
      <c r="E235" s="45"/>
      <c r="F235" s="206"/>
      <c r="G235" s="235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67.5" x14ac:dyDescent="0.25">
      <c r="A236" s="35" t="s">
        <v>1474</v>
      </c>
      <c r="B236" s="36" t="s">
        <v>1467</v>
      </c>
      <c r="C236" s="316" t="s">
        <v>1941</v>
      </c>
      <c r="D236" s="316"/>
      <c r="E236" s="316"/>
      <c r="F236" s="205" t="s">
        <v>437</v>
      </c>
      <c r="G236" s="232">
        <v>15</v>
      </c>
      <c r="H236" s="39">
        <v>4240.3900000000003</v>
      </c>
      <c r="I236" s="39"/>
      <c r="J236" s="39">
        <v>4240.3900000000003</v>
      </c>
      <c r="K236" s="37" t="s">
        <v>42</v>
      </c>
      <c r="L236" s="39">
        <v>544466</v>
      </c>
      <c r="M236" s="39"/>
      <c r="N236" s="40"/>
      <c r="O236" s="39">
        <v>544466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3"/>
        <v>651799.25287827011</v>
      </c>
      <c r="W236" s="159">
        <v>1.2</v>
      </c>
      <c r="X236" s="158">
        <f t="shared" si="14"/>
        <v>782159.10345392406</v>
      </c>
      <c r="Y236" s="181">
        <f t="shared" si="15"/>
        <v>52143.940230261607</v>
      </c>
      <c r="BP236" s="33"/>
      <c r="BQ236" s="41" t="s">
        <v>1941</v>
      </c>
    </row>
    <row r="237" spans="1:69" s="3" customFormat="1" ht="18.75" hidden="1" x14ac:dyDescent="0.25">
      <c r="A237" s="42"/>
      <c r="B237" s="43"/>
      <c r="C237" s="44" t="s">
        <v>1471</v>
      </c>
      <c r="D237" s="45"/>
      <c r="E237" s="45"/>
      <c r="F237" s="206"/>
      <c r="G237" s="235"/>
      <c r="H237" s="45"/>
      <c r="I237" s="45"/>
      <c r="J237" s="45"/>
      <c r="K237" s="45"/>
      <c r="L237" s="45"/>
      <c r="M237" s="45"/>
      <c r="N237" s="45"/>
      <c r="O237" s="46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</row>
    <row r="238" spans="1:69" s="3" customFormat="1" ht="67.5" x14ac:dyDescent="0.25">
      <c r="A238" s="35" t="s">
        <v>462</v>
      </c>
      <c r="B238" s="36" t="s">
        <v>1467</v>
      </c>
      <c r="C238" s="316" t="s">
        <v>1942</v>
      </c>
      <c r="D238" s="316"/>
      <c r="E238" s="316"/>
      <c r="F238" s="205" t="s">
        <v>437</v>
      </c>
      <c r="G238" s="232">
        <v>4</v>
      </c>
      <c r="H238" s="39">
        <v>4624.66</v>
      </c>
      <c r="I238" s="39"/>
      <c r="J238" s="39">
        <v>4624.66</v>
      </c>
      <c r="K238" s="37" t="s">
        <v>42</v>
      </c>
      <c r="L238" s="39">
        <v>158348</v>
      </c>
      <c r="M238" s="39"/>
      <c r="N238" s="40"/>
      <c r="O238" s="39">
        <v>158348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3"/>
        <v>189563.91784752088</v>
      </c>
      <c r="W238" s="159">
        <v>1.2</v>
      </c>
      <c r="X238" s="158">
        <f t="shared" si="14"/>
        <v>227476.70141702503</v>
      </c>
      <c r="Y238" s="181">
        <f t="shared" si="15"/>
        <v>56869.175354256258</v>
      </c>
      <c r="BP238" s="33"/>
      <c r="BQ238" s="41" t="s">
        <v>1942</v>
      </c>
    </row>
    <row r="239" spans="1:69" s="3" customFormat="1" ht="18.75" hidden="1" x14ac:dyDescent="0.25">
      <c r="A239" s="42"/>
      <c r="B239" s="43"/>
      <c r="C239" s="44" t="s">
        <v>1492</v>
      </c>
      <c r="D239" s="45"/>
      <c r="E239" s="45"/>
      <c r="F239" s="206"/>
      <c r="G239" s="235"/>
      <c r="H239" s="45"/>
      <c r="I239" s="45"/>
      <c r="J239" s="45"/>
      <c r="K239" s="45"/>
      <c r="L239" s="45"/>
      <c r="M239" s="45"/>
      <c r="N239" s="45"/>
      <c r="O239" s="46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67.5" x14ac:dyDescent="0.25">
      <c r="A240" s="35" t="s">
        <v>464</v>
      </c>
      <c r="B240" s="36" t="s">
        <v>1467</v>
      </c>
      <c r="C240" s="316" t="s">
        <v>1943</v>
      </c>
      <c r="D240" s="316"/>
      <c r="E240" s="316"/>
      <c r="F240" s="205" t="s">
        <v>437</v>
      </c>
      <c r="G240" s="232">
        <v>15</v>
      </c>
      <c r="H240" s="39">
        <v>1821.18</v>
      </c>
      <c r="I240" s="39"/>
      <c r="J240" s="39">
        <v>1821.18</v>
      </c>
      <c r="K240" s="37" t="s">
        <v>42</v>
      </c>
      <c r="L240" s="39">
        <v>233840</v>
      </c>
      <c r="M240" s="39"/>
      <c r="N240" s="40"/>
      <c r="O240" s="39">
        <v>233840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3"/>
        <v>279938.02605315048</v>
      </c>
      <c r="W240" s="159">
        <v>1.2</v>
      </c>
      <c r="X240" s="158">
        <f t="shared" si="14"/>
        <v>335925.63126378058</v>
      </c>
      <c r="Y240" s="181">
        <f t="shared" si="15"/>
        <v>22395.04208425204</v>
      </c>
      <c r="BP240" s="33"/>
      <c r="BQ240" s="41" t="s">
        <v>1943</v>
      </c>
    </row>
    <row r="241" spans="1:69" s="3" customFormat="1" ht="67.5" x14ac:dyDescent="0.25">
      <c r="A241" s="35" t="s">
        <v>466</v>
      </c>
      <c r="B241" s="36" t="s">
        <v>1467</v>
      </c>
      <c r="C241" s="316" t="s">
        <v>1944</v>
      </c>
      <c r="D241" s="316"/>
      <c r="E241" s="316"/>
      <c r="F241" s="205" t="s">
        <v>437</v>
      </c>
      <c r="G241" s="232">
        <v>2</v>
      </c>
      <c r="H241" s="39">
        <v>1170.25</v>
      </c>
      <c r="I241" s="39"/>
      <c r="J241" s="39">
        <v>1170.25</v>
      </c>
      <c r="K241" s="37" t="s">
        <v>42</v>
      </c>
      <c r="L241" s="39">
        <v>20035</v>
      </c>
      <c r="M241" s="39"/>
      <c r="N241" s="40"/>
      <c r="O241" s="39">
        <v>20035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3"/>
        <v>23984.597810361232</v>
      </c>
      <c r="W241" s="159">
        <v>1.2</v>
      </c>
      <c r="X241" s="158">
        <f t="shared" si="14"/>
        <v>28781.517372433478</v>
      </c>
      <c r="Y241" s="181">
        <f t="shared" si="15"/>
        <v>14390.758686216739</v>
      </c>
      <c r="BP241" s="33"/>
      <c r="BQ241" s="41" t="s">
        <v>1944</v>
      </c>
    </row>
    <row r="242" spans="1:69" s="3" customFormat="1" ht="67.5" x14ac:dyDescent="0.25">
      <c r="A242" s="35" t="s">
        <v>469</v>
      </c>
      <c r="B242" s="36" t="s">
        <v>1467</v>
      </c>
      <c r="C242" s="316" t="s">
        <v>1945</v>
      </c>
      <c r="D242" s="316"/>
      <c r="E242" s="316"/>
      <c r="F242" s="205" t="s">
        <v>437</v>
      </c>
      <c r="G242" s="232">
        <v>7</v>
      </c>
      <c r="H242" s="39">
        <v>4115.3</v>
      </c>
      <c r="I242" s="39"/>
      <c r="J242" s="39">
        <v>4115.3</v>
      </c>
      <c r="K242" s="37" t="s">
        <v>42</v>
      </c>
      <c r="L242" s="39">
        <v>246589</v>
      </c>
      <c r="M242" s="39"/>
      <c r="N242" s="40"/>
      <c r="O242" s="39">
        <v>246589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3"/>
        <v>295200.29894979612</v>
      </c>
      <c r="W242" s="159">
        <v>1.2</v>
      </c>
      <c r="X242" s="158">
        <f t="shared" si="14"/>
        <v>354240.35873975535</v>
      </c>
      <c r="Y242" s="181">
        <f t="shared" si="15"/>
        <v>50605.765534250764</v>
      </c>
      <c r="BP242" s="33"/>
      <c r="BQ242" s="41" t="s">
        <v>1945</v>
      </c>
    </row>
    <row r="243" spans="1:69" s="3" customFormat="1" ht="67.5" x14ac:dyDescent="0.25">
      <c r="A243" s="35" t="s">
        <v>478</v>
      </c>
      <c r="B243" s="36" t="s">
        <v>1467</v>
      </c>
      <c r="C243" s="316" t="s">
        <v>1946</v>
      </c>
      <c r="D243" s="316"/>
      <c r="E243" s="316"/>
      <c r="F243" s="205" t="s">
        <v>437</v>
      </c>
      <c r="G243" s="232">
        <v>796</v>
      </c>
      <c r="H243" s="39">
        <v>415.9</v>
      </c>
      <c r="I243" s="39"/>
      <c r="J243" s="39">
        <v>415.9</v>
      </c>
      <c r="K243" s="37" t="s">
        <v>42</v>
      </c>
      <c r="L243" s="39">
        <v>2833843</v>
      </c>
      <c r="M243" s="39"/>
      <c r="N243" s="40"/>
      <c r="O243" s="39">
        <v>2833843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3"/>
        <v>3392492.3689896432</v>
      </c>
      <c r="W243" s="159">
        <v>1.2</v>
      </c>
      <c r="X243" s="158">
        <f t="shared" si="14"/>
        <v>4070990.8427875717</v>
      </c>
      <c r="Y243" s="181">
        <f t="shared" si="15"/>
        <v>5114.3101040044867</v>
      </c>
      <c r="BP243" s="33"/>
      <c r="BQ243" s="41" t="s">
        <v>1946</v>
      </c>
    </row>
    <row r="244" spans="1:69" s="3" customFormat="1" ht="67.5" x14ac:dyDescent="0.25">
      <c r="A244" s="35" t="s">
        <v>480</v>
      </c>
      <c r="B244" s="36" t="s">
        <v>1467</v>
      </c>
      <c r="C244" s="316" t="s">
        <v>1947</v>
      </c>
      <c r="D244" s="316"/>
      <c r="E244" s="316"/>
      <c r="F244" s="205" t="s">
        <v>437</v>
      </c>
      <c r="G244" s="232">
        <v>112</v>
      </c>
      <c r="H244" s="39">
        <v>131.83000000000001</v>
      </c>
      <c r="I244" s="39"/>
      <c r="J244" s="39">
        <v>131.83000000000001</v>
      </c>
      <c r="K244" s="37" t="s">
        <v>42</v>
      </c>
      <c r="L244" s="39">
        <v>126388</v>
      </c>
      <c r="M244" s="39"/>
      <c r="N244" s="40"/>
      <c r="O244" s="39">
        <v>126388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3"/>
        <v>151303.48630176866</v>
      </c>
      <c r="W244" s="159">
        <v>1.2</v>
      </c>
      <c r="X244" s="158">
        <f t="shared" si="14"/>
        <v>181564.18356212237</v>
      </c>
      <c r="Y244" s="181">
        <f t="shared" si="15"/>
        <v>1621.108781804664</v>
      </c>
      <c r="BP244" s="33"/>
      <c r="BQ244" s="41" t="s">
        <v>1947</v>
      </c>
    </row>
    <row r="245" spans="1:69" s="3" customFormat="1" ht="67.5" hidden="1" x14ac:dyDescent="0.25">
      <c r="A245" s="35" t="s">
        <v>482</v>
      </c>
      <c r="B245" s="36" t="s">
        <v>534</v>
      </c>
      <c r="C245" s="316" t="s">
        <v>535</v>
      </c>
      <c r="D245" s="316"/>
      <c r="E245" s="316"/>
      <c r="F245" s="205" t="s">
        <v>174</v>
      </c>
      <c r="G245" s="236">
        <v>5.72</v>
      </c>
      <c r="H245" s="39" t="s">
        <v>536</v>
      </c>
      <c r="I245" s="39" t="s">
        <v>58</v>
      </c>
      <c r="J245" s="39">
        <v>2.4700000000000002</v>
      </c>
      <c r="K245" s="37" t="s">
        <v>42</v>
      </c>
      <c r="L245" s="39">
        <v>5620</v>
      </c>
      <c r="M245" s="39">
        <v>5298</v>
      </c>
      <c r="N245" s="40" t="s">
        <v>1948</v>
      </c>
      <c r="O245" s="39">
        <v>121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3"/>
        <v>144.85332343667125</v>
      </c>
      <c r="W245" s="159">
        <v>1.2</v>
      </c>
      <c r="X245" s="158">
        <f t="shared" si="14"/>
        <v>173.8239881240055</v>
      </c>
      <c r="Y245" s="181">
        <f t="shared" si="15"/>
        <v>30.388809112588376</v>
      </c>
      <c r="BP245" s="33"/>
      <c r="BQ245" s="41" t="s">
        <v>535</v>
      </c>
    </row>
    <row r="246" spans="1:69" s="3" customFormat="1" ht="18.75" hidden="1" x14ac:dyDescent="0.25">
      <c r="A246" s="42"/>
      <c r="B246" s="43"/>
      <c r="C246" s="44" t="s">
        <v>1949</v>
      </c>
      <c r="D246" s="45"/>
      <c r="E246" s="45"/>
      <c r="F246" s="206"/>
      <c r="G246" s="235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</row>
    <row r="247" spans="1:69" s="3" customFormat="1" ht="18.75" hidden="1" x14ac:dyDescent="0.25">
      <c r="A247" s="47"/>
      <c r="B247" s="48"/>
      <c r="C247" s="48"/>
      <c r="D247" s="48"/>
      <c r="E247" s="49" t="s">
        <v>1950</v>
      </c>
      <c r="F247" s="207"/>
      <c r="G247" s="233"/>
      <c r="H247" s="51"/>
      <c r="I247" s="17"/>
      <c r="J247" s="17"/>
      <c r="K247" s="17"/>
      <c r="L247" s="52">
        <v>5175</v>
      </c>
      <c r="M247" s="53"/>
      <c r="N247" s="53"/>
      <c r="O247" s="54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/>
    </row>
    <row r="248" spans="1:69" s="3" customFormat="1" ht="18.75" hidden="1" x14ac:dyDescent="0.25">
      <c r="A248" s="47"/>
      <c r="B248" s="48"/>
      <c r="C248" s="48"/>
      <c r="D248" s="48"/>
      <c r="E248" s="49" t="s">
        <v>1951</v>
      </c>
      <c r="F248" s="207"/>
      <c r="G248" s="233"/>
      <c r="H248" s="51"/>
      <c r="I248" s="17"/>
      <c r="J248" s="17"/>
      <c r="K248" s="17"/>
      <c r="L248" s="52">
        <v>2721</v>
      </c>
      <c r="M248" s="53"/>
      <c r="N248" s="53"/>
      <c r="O248" s="54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hidden="1" x14ac:dyDescent="0.25">
      <c r="A249" s="47"/>
      <c r="B249" s="48"/>
      <c r="C249" s="48"/>
      <c r="D249" s="48"/>
      <c r="E249" s="49" t="s">
        <v>47</v>
      </c>
      <c r="F249" s="207"/>
      <c r="G249" s="233"/>
      <c r="H249" s="51"/>
      <c r="I249" s="17"/>
      <c r="J249" s="17"/>
      <c r="K249" s="17"/>
      <c r="L249" s="52">
        <v>13516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67.5" x14ac:dyDescent="0.25">
      <c r="A250" s="35" t="s">
        <v>484</v>
      </c>
      <c r="B250" s="36" t="s">
        <v>1481</v>
      </c>
      <c r="C250" s="316" t="s">
        <v>1952</v>
      </c>
      <c r="D250" s="316"/>
      <c r="E250" s="316"/>
      <c r="F250" s="205" t="s">
        <v>437</v>
      </c>
      <c r="G250" s="232">
        <v>572</v>
      </c>
      <c r="H250" s="39">
        <v>291.27</v>
      </c>
      <c r="I250" s="39"/>
      <c r="J250" s="39">
        <v>291.27</v>
      </c>
      <c r="K250" s="37" t="s">
        <v>42</v>
      </c>
      <c r="L250" s="39">
        <v>1426151</v>
      </c>
      <c r="M250" s="39"/>
      <c r="N250" s="40"/>
      <c r="O250" s="39">
        <v>1426151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3"/>
        <v>1707295.1410953072</v>
      </c>
      <c r="W250" s="159">
        <v>1.2</v>
      </c>
      <c r="X250" s="158">
        <f t="shared" si="14"/>
        <v>2048754.1693143686</v>
      </c>
      <c r="Y250" s="181">
        <f t="shared" si="15"/>
        <v>3581.7380582419032</v>
      </c>
      <c r="BP250" s="33"/>
      <c r="BQ250" s="41" t="s">
        <v>1952</v>
      </c>
    </row>
    <row r="251" spans="1:69" s="3" customFormat="1" ht="67.5" hidden="1" x14ac:dyDescent="0.25">
      <c r="A251" s="35" t="s">
        <v>486</v>
      </c>
      <c r="B251" s="36" t="s">
        <v>1493</v>
      </c>
      <c r="C251" s="316" t="s">
        <v>1494</v>
      </c>
      <c r="D251" s="316"/>
      <c r="E251" s="316"/>
      <c r="F251" s="205" t="s">
        <v>174</v>
      </c>
      <c r="G251" s="232">
        <v>1</v>
      </c>
      <c r="H251" s="39" t="s">
        <v>1495</v>
      </c>
      <c r="I251" s="39" t="s">
        <v>421</v>
      </c>
      <c r="J251" s="39">
        <v>67.47</v>
      </c>
      <c r="K251" s="37" t="s">
        <v>42</v>
      </c>
      <c r="L251" s="39">
        <v>13271</v>
      </c>
      <c r="M251" s="39">
        <v>10737</v>
      </c>
      <c r="N251" s="40" t="s">
        <v>1953</v>
      </c>
      <c r="O251" s="39">
        <v>578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3"/>
        <v>691.94397476360325</v>
      </c>
      <c r="W251" s="159">
        <v>1.2</v>
      </c>
      <c r="X251" s="158">
        <f t="shared" si="14"/>
        <v>830.33276971632392</v>
      </c>
      <c r="Y251" s="181">
        <f t="shared" si="15"/>
        <v>830.33276971632392</v>
      </c>
      <c r="BP251" s="33"/>
      <c r="BQ251" s="41" t="s">
        <v>1494</v>
      </c>
    </row>
    <row r="252" spans="1:69" s="3" customFormat="1" ht="18.75" hidden="1" x14ac:dyDescent="0.25">
      <c r="A252" s="42"/>
      <c r="B252" s="43"/>
      <c r="C252" s="44" t="s">
        <v>1954</v>
      </c>
      <c r="D252" s="45"/>
      <c r="E252" s="45"/>
      <c r="F252" s="206"/>
      <c r="G252" s="235"/>
      <c r="H252" s="45"/>
      <c r="I252" s="45"/>
      <c r="J252" s="45"/>
      <c r="K252" s="45"/>
      <c r="L252" s="45"/>
      <c r="M252" s="45"/>
      <c r="N252" s="45"/>
      <c r="O252" s="46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</row>
    <row r="253" spans="1:69" s="3" customFormat="1" ht="18.75" hidden="1" x14ac:dyDescent="0.25">
      <c r="A253" s="47"/>
      <c r="B253" s="48"/>
      <c r="C253" s="48"/>
      <c r="D253" s="48"/>
      <c r="E253" s="49" t="s">
        <v>1955</v>
      </c>
      <c r="F253" s="207"/>
      <c r="G253" s="233"/>
      <c r="H253" s="51"/>
      <c r="I253" s="17"/>
      <c r="J253" s="17"/>
      <c r="K253" s="17"/>
      <c r="L253" s="52">
        <v>10421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18.75" hidden="1" x14ac:dyDescent="0.25">
      <c r="A254" s="47"/>
      <c r="B254" s="48"/>
      <c r="C254" s="48"/>
      <c r="D254" s="48"/>
      <c r="E254" s="49" t="s">
        <v>1956</v>
      </c>
      <c r="F254" s="207"/>
      <c r="G254" s="233"/>
      <c r="H254" s="51"/>
      <c r="I254" s="17"/>
      <c r="J254" s="17"/>
      <c r="K254" s="17"/>
      <c r="L254" s="52">
        <v>5479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</row>
    <row r="255" spans="1:69" s="3" customFormat="1" ht="18.75" hidden="1" x14ac:dyDescent="0.25">
      <c r="A255" s="47"/>
      <c r="B255" s="48"/>
      <c r="C255" s="48"/>
      <c r="D255" s="48"/>
      <c r="E255" s="49" t="s">
        <v>47</v>
      </c>
      <c r="F255" s="207"/>
      <c r="G255" s="233"/>
      <c r="H255" s="51"/>
      <c r="I255" s="17"/>
      <c r="J255" s="17"/>
      <c r="K255" s="17"/>
      <c r="L255" s="52">
        <v>29171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</row>
    <row r="256" spans="1:69" s="3" customFormat="1" ht="67.5" x14ac:dyDescent="0.25">
      <c r="A256" s="35" t="s">
        <v>487</v>
      </c>
      <c r="B256" s="36" t="s">
        <v>1500</v>
      </c>
      <c r="C256" s="316" t="s">
        <v>1957</v>
      </c>
      <c r="D256" s="316"/>
      <c r="E256" s="316"/>
      <c r="F256" s="205" t="s">
        <v>437</v>
      </c>
      <c r="G256" s="232">
        <v>80</v>
      </c>
      <c r="H256" s="39">
        <v>199.47</v>
      </c>
      <c r="I256" s="39"/>
      <c r="J256" s="39">
        <v>199.47</v>
      </c>
      <c r="K256" s="37" t="s">
        <v>42</v>
      </c>
      <c r="L256" s="39">
        <v>136597</v>
      </c>
      <c r="M256" s="39"/>
      <c r="N256" s="40"/>
      <c r="O256" s="39">
        <v>136597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3"/>
        <v>163525.03654114864</v>
      </c>
      <c r="W256" s="159">
        <v>1.2</v>
      </c>
      <c r="X256" s="158">
        <f t="shared" si="14"/>
        <v>196230.04384937836</v>
      </c>
      <c r="Y256" s="181">
        <f t="shared" si="15"/>
        <v>2452.8755481172293</v>
      </c>
      <c r="BP256" s="33"/>
      <c r="BQ256" s="41" t="s">
        <v>1957</v>
      </c>
    </row>
    <row r="257" spans="1:69" s="3" customFormat="1" ht="67.5" x14ac:dyDescent="0.25">
      <c r="A257" s="35" t="s">
        <v>488</v>
      </c>
      <c r="B257" s="36" t="s">
        <v>1500</v>
      </c>
      <c r="C257" s="316" t="s">
        <v>1958</v>
      </c>
      <c r="D257" s="316"/>
      <c r="E257" s="316"/>
      <c r="F257" s="205" t="s">
        <v>437</v>
      </c>
      <c r="G257" s="232">
        <v>20</v>
      </c>
      <c r="H257" s="39">
        <v>145.88</v>
      </c>
      <c r="I257" s="39"/>
      <c r="J257" s="39">
        <v>145.88</v>
      </c>
      <c r="K257" s="37" t="s">
        <v>42</v>
      </c>
      <c r="L257" s="39">
        <v>24975</v>
      </c>
      <c r="M257" s="39"/>
      <c r="N257" s="40"/>
      <c r="O257" s="39">
        <v>24975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3"/>
        <v>29898.444238271612</v>
      </c>
      <c r="W257" s="159">
        <v>1.2</v>
      </c>
      <c r="X257" s="158">
        <f t="shared" si="14"/>
        <v>35878.133085925932</v>
      </c>
      <c r="Y257" s="181">
        <f t="shared" si="15"/>
        <v>1793.9066542962967</v>
      </c>
      <c r="BP257" s="33"/>
      <c r="BQ257" s="41" t="s">
        <v>1958</v>
      </c>
    </row>
    <row r="258" spans="1:69" s="3" customFormat="1" ht="67.5" x14ac:dyDescent="0.25">
      <c r="A258" s="35" t="s">
        <v>490</v>
      </c>
      <c r="B258" s="36" t="s">
        <v>1503</v>
      </c>
      <c r="C258" s="316" t="s">
        <v>1504</v>
      </c>
      <c r="D258" s="316"/>
      <c r="E258" s="316"/>
      <c r="F258" s="205" t="s">
        <v>437</v>
      </c>
      <c r="G258" s="232">
        <v>200</v>
      </c>
      <c r="H258" s="39">
        <v>269.10000000000002</v>
      </c>
      <c r="I258" s="39"/>
      <c r="J258" s="39">
        <v>269.10000000000002</v>
      </c>
      <c r="K258" s="37" t="s">
        <v>42</v>
      </c>
      <c r="L258" s="39">
        <v>460699</v>
      </c>
      <c r="M258" s="39"/>
      <c r="N258" s="40"/>
      <c r="O258" s="39">
        <v>460699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3"/>
        <v>551518.85333843809</v>
      </c>
      <c r="W258" s="159">
        <v>1.2</v>
      </c>
      <c r="X258" s="158">
        <f t="shared" si="14"/>
        <v>661822.62400612573</v>
      </c>
      <c r="Y258" s="181">
        <f t="shared" si="15"/>
        <v>3309.1131200306286</v>
      </c>
      <c r="BP258" s="33"/>
      <c r="BQ258" s="41" t="s">
        <v>1504</v>
      </c>
    </row>
    <row r="259" spans="1:69" s="3" customFormat="1" ht="67.5" x14ac:dyDescent="0.25">
      <c r="A259" s="35" t="s">
        <v>492</v>
      </c>
      <c r="B259" s="36" t="s">
        <v>1557</v>
      </c>
      <c r="C259" s="316" t="s">
        <v>1959</v>
      </c>
      <c r="D259" s="316"/>
      <c r="E259" s="316"/>
      <c r="F259" s="205" t="s">
        <v>437</v>
      </c>
      <c r="G259" s="232">
        <v>1344</v>
      </c>
      <c r="H259" s="39">
        <v>8.49</v>
      </c>
      <c r="I259" s="39"/>
      <c r="J259" s="39">
        <v>8.49</v>
      </c>
      <c r="K259" s="37" t="s">
        <v>42</v>
      </c>
      <c r="L259" s="39">
        <v>97674</v>
      </c>
      <c r="M259" s="39"/>
      <c r="N259" s="40"/>
      <c r="O259" s="39">
        <v>97674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3"/>
        <v>116928.95465581348</v>
      </c>
      <c r="W259" s="159">
        <v>1.2</v>
      </c>
      <c r="X259" s="158">
        <f t="shared" si="14"/>
        <v>140314.74558697618</v>
      </c>
      <c r="Y259" s="181">
        <f t="shared" si="15"/>
        <v>104.40085237126203</v>
      </c>
      <c r="BP259" s="33"/>
      <c r="BQ259" s="41" t="s">
        <v>1959</v>
      </c>
    </row>
    <row r="260" spans="1:69" s="3" customFormat="1" ht="67.5" x14ac:dyDescent="0.25">
      <c r="A260" s="35" t="s">
        <v>493</v>
      </c>
      <c r="B260" s="36" t="s">
        <v>1507</v>
      </c>
      <c r="C260" s="316" t="s">
        <v>1508</v>
      </c>
      <c r="D260" s="316"/>
      <c r="E260" s="316"/>
      <c r="F260" s="205" t="s">
        <v>437</v>
      </c>
      <c r="G260" s="232">
        <v>928</v>
      </c>
      <c r="H260" s="39">
        <v>14.59</v>
      </c>
      <c r="I260" s="39"/>
      <c r="J260" s="39">
        <v>14.59</v>
      </c>
      <c r="K260" s="37" t="s">
        <v>42</v>
      </c>
      <c r="L260" s="39">
        <v>115898</v>
      </c>
      <c r="M260" s="39"/>
      <c r="N260" s="40"/>
      <c r="O260" s="39">
        <v>115898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3"/>
        <v>138745.54115424238</v>
      </c>
      <c r="W260" s="159">
        <v>1.2</v>
      </c>
      <c r="X260" s="158">
        <f t="shared" si="14"/>
        <v>166494.64938509086</v>
      </c>
      <c r="Y260" s="181">
        <f t="shared" si="15"/>
        <v>179.41233769945137</v>
      </c>
      <c r="BP260" s="33"/>
      <c r="BQ260" s="41" t="s">
        <v>1508</v>
      </c>
    </row>
    <row r="261" spans="1:69" s="3" customFormat="1" ht="67.5" x14ac:dyDescent="0.25">
      <c r="A261" s="35" t="s">
        <v>494</v>
      </c>
      <c r="B261" s="36" t="s">
        <v>1509</v>
      </c>
      <c r="C261" s="316" t="s">
        <v>1510</v>
      </c>
      <c r="D261" s="316"/>
      <c r="E261" s="316"/>
      <c r="F261" s="205" t="s">
        <v>437</v>
      </c>
      <c r="G261" s="232">
        <v>50</v>
      </c>
      <c r="H261" s="39">
        <v>70.83</v>
      </c>
      <c r="I261" s="39"/>
      <c r="J261" s="39">
        <v>70.83</v>
      </c>
      <c r="K261" s="37" t="s">
        <v>42</v>
      </c>
      <c r="L261" s="39">
        <v>30315</v>
      </c>
      <c r="M261" s="39"/>
      <c r="N261" s="40"/>
      <c r="O261" s="39">
        <v>30315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3"/>
        <v>36291.144627956106</v>
      </c>
      <c r="W261" s="159">
        <v>1.2</v>
      </c>
      <c r="X261" s="158">
        <f t="shared" si="14"/>
        <v>43549.373553547324</v>
      </c>
      <c r="Y261" s="181">
        <f t="shared" si="15"/>
        <v>870.98747107094653</v>
      </c>
      <c r="BP261" s="33"/>
      <c r="BQ261" s="41" t="s">
        <v>1510</v>
      </c>
    </row>
    <row r="262" spans="1:69" s="3" customFormat="1" ht="67.5" x14ac:dyDescent="0.25">
      <c r="A262" s="35" t="s">
        <v>495</v>
      </c>
      <c r="B262" s="36" t="s">
        <v>1960</v>
      </c>
      <c r="C262" s="316" t="s">
        <v>1961</v>
      </c>
      <c r="D262" s="316"/>
      <c r="E262" s="316"/>
      <c r="F262" s="205" t="s">
        <v>437</v>
      </c>
      <c r="G262" s="232">
        <v>20</v>
      </c>
      <c r="H262" s="39">
        <v>55.53</v>
      </c>
      <c r="I262" s="39"/>
      <c r="J262" s="39">
        <v>55.53</v>
      </c>
      <c r="K262" s="37" t="s">
        <v>42</v>
      </c>
      <c r="L262" s="39">
        <v>9507</v>
      </c>
      <c r="M262" s="39"/>
      <c r="N262" s="40"/>
      <c r="O262" s="39">
        <v>9507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3"/>
        <v>11381.161536466394</v>
      </c>
      <c r="W262" s="159">
        <v>1.2</v>
      </c>
      <c r="X262" s="158">
        <f t="shared" si="14"/>
        <v>13657.393843759672</v>
      </c>
      <c r="Y262" s="181">
        <f t="shared" si="15"/>
        <v>682.86969218798356</v>
      </c>
      <c r="BP262" s="33"/>
      <c r="BQ262" s="41" t="s">
        <v>1961</v>
      </c>
    </row>
    <row r="263" spans="1:69" s="3" customFormat="1" ht="67.5" hidden="1" x14ac:dyDescent="0.25">
      <c r="A263" s="35" t="s">
        <v>496</v>
      </c>
      <c r="B263" s="36" t="s">
        <v>1513</v>
      </c>
      <c r="C263" s="316" t="s">
        <v>1514</v>
      </c>
      <c r="D263" s="316"/>
      <c r="E263" s="316"/>
      <c r="F263" s="205" t="s">
        <v>238</v>
      </c>
      <c r="G263" s="237">
        <v>0.6</v>
      </c>
      <c r="H263" s="39" t="s">
        <v>1515</v>
      </c>
      <c r="I263" s="39" t="s">
        <v>1516</v>
      </c>
      <c r="J263" s="39">
        <v>358.16</v>
      </c>
      <c r="K263" s="37" t="s">
        <v>42</v>
      </c>
      <c r="L263" s="39">
        <v>13018</v>
      </c>
      <c r="M263" s="39">
        <v>9468</v>
      </c>
      <c r="N263" s="40" t="s">
        <v>1962</v>
      </c>
      <c r="O263" s="39">
        <v>1840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13"/>
        <v>2202.7282241609514</v>
      </c>
      <c r="W263" s="159">
        <v>1.2</v>
      </c>
      <c r="X263" s="158">
        <f t="shared" si="14"/>
        <v>2643.2738689931416</v>
      </c>
      <c r="Y263" s="181">
        <f t="shared" si="15"/>
        <v>4405.4564483219028</v>
      </c>
      <c r="BP263" s="33"/>
      <c r="BQ263" s="41" t="s">
        <v>1514</v>
      </c>
    </row>
    <row r="264" spans="1:69" s="3" customFormat="1" ht="18.75" hidden="1" x14ac:dyDescent="0.25">
      <c r="A264" s="42"/>
      <c r="B264" s="43"/>
      <c r="C264" s="44" t="s">
        <v>1069</v>
      </c>
      <c r="D264" s="45"/>
      <c r="E264" s="45"/>
      <c r="F264" s="206"/>
      <c r="G264" s="235"/>
      <c r="H264" s="45"/>
      <c r="I264" s="45"/>
      <c r="J264" s="45"/>
      <c r="K264" s="45"/>
      <c r="L264" s="45"/>
      <c r="M264" s="45"/>
      <c r="N264" s="45"/>
      <c r="O264" s="46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</row>
    <row r="265" spans="1:69" s="3" customFormat="1" ht="18.75" hidden="1" x14ac:dyDescent="0.25">
      <c r="A265" s="47"/>
      <c r="B265" s="48"/>
      <c r="C265" s="48"/>
      <c r="D265" s="48"/>
      <c r="E265" s="49" t="s">
        <v>1963</v>
      </c>
      <c r="F265" s="207"/>
      <c r="G265" s="233"/>
      <c r="H265" s="51"/>
      <c r="I265" s="17"/>
      <c r="J265" s="17"/>
      <c r="K265" s="17"/>
      <c r="L265" s="52">
        <v>9421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</row>
    <row r="266" spans="1:69" s="3" customFormat="1" ht="18.75" hidden="1" x14ac:dyDescent="0.25">
      <c r="A266" s="47"/>
      <c r="B266" s="48"/>
      <c r="C266" s="48"/>
      <c r="D266" s="48"/>
      <c r="E266" s="49" t="s">
        <v>1964</v>
      </c>
      <c r="F266" s="207"/>
      <c r="G266" s="233"/>
      <c r="H266" s="51"/>
      <c r="I266" s="17"/>
      <c r="J266" s="17"/>
      <c r="K266" s="17"/>
      <c r="L266" s="52">
        <v>4953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</row>
    <row r="267" spans="1:69" s="3" customFormat="1" ht="18.75" hidden="1" x14ac:dyDescent="0.25">
      <c r="A267" s="47"/>
      <c r="B267" s="48"/>
      <c r="C267" s="48"/>
      <c r="D267" s="48"/>
      <c r="E267" s="49" t="s">
        <v>47</v>
      </c>
      <c r="F267" s="207"/>
      <c r="G267" s="233"/>
      <c r="H267" s="51"/>
      <c r="I267" s="17"/>
      <c r="J267" s="17"/>
      <c r="K267" s="17"/>
      <c r="L267" s="52">
        <v>27392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</row>
    <row r="268" spans="1:69" s="3" customFormat="1" ht="67.5" x14ac:dyDescent="0.25">
      <c r="A268" s="35" t="s">
        <v>498</v>
      </c>
      <c r="B268" s="36" t="s">
        <v>1965</v>
      </c>
      <c r="C268" s="316" t="s">
        <v>1522</v>
      </c>
      <c r="D268" s="316"/>
      <c r="E268" s="316"/>
      <c r="F268" s="205" t="s">
        <v>265</v>
      </c>
      <c r="G268" s="237">
        <v>61.8</v>
      </c>
      <c r="H268" s="39">
        <v>95.72</v>
      </c>
      <c r="I268" s="39"/>
      <c r="J268" s="39">
        <v>95.72</v>
      </c>
      <c r="K268" s="37" t="s">
        <v>42</v>
      </c>
      <c r="L268" s="39">
        <v>50637</v>
      </c>
      <c r="M268" s="39"/>
      <c r="N268" s="40"/>
      <c r="O268" s="39">
        <v>50637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3"/>
        <v>60619.320155890266</v>
      </c>
      <c r="W268" s="159">
        <v>1.2</v>
      </c>
      <c r="X268" s="158">
        <f t="shared" si="14"/>
        <v>72743.184187068313</v>
      </c>
      <c r="Y268" s="181">
        <f t="shared" si="15"/>
        <v>1177.074177784277</v>
      </c>
      <c r="BP268" s="33"/>
      <c r="BQ268" s="41" t="s">
        <v>1522</v>
      </c>
    </row>
    <row r="269" spans="1:69" s="3" customFormat="1" ht="18.75" hidden="1" x14ac:dyDescent="0.25">
      <c r="A269" s="42"/>
      <c r="B269" s="43"/>
      <c r="C269" s="44" t="s">
        <v>1966</v>
      </c>
      <c r="D269" s="45"/>
      <c r="E269" s="45"/>
      <c r="F269" s="206"/>
      <c r="G269" s="235"/>
      <c r="H269" s="45"/>
      <c r="I269" s="45"/>
      <c r="J269" s="45"/>
      <c r="K269" s="45"/>
      <c r="L269" s="45"/>
      <c r="M269" s="45"/>
      <c r="N269" s="45"/>
      <c r="O269" s="46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</row>
    <row r="270" spans="1:69" s="3" customFormat="1" ht="67.5" hidden="1" x14ac:dyDescent="0.25">
      <c r="A270" s="35" t="s">
        <v>500</v>
      </c>
      <c r="B270" s="36" t="s">
        <v>1523</v>
      </c>
      <c r="C270" s="316" t="s">
        <v>1524</v>
      </c>
      <c r="D270" s="316"/>
      <c r="E270" s="316"/>
      <c r="F270" s="205" t="s">
        <v>238</v>
      </c>
      <c r="G270" s="236">
        <v>11.25</v>
      </c>
      <c r="H270" s="39" t="s">
        <v>1525</v>
      </c>
      <c r="I270" s="39" t="s">
        <v>1526</v>
      </c>
      <c r="J270" s="39">
        <v>603.04999999999995</v>
      </c>
      <c r="K270" s="37" t="s">
        <v>42</v>
      </c>
      <c r="L270" s="39">
        <v>228160</v>
      </c>
      <c r="M270" s="39">
        <v>144272</v>
      </c>
      <c r="N270" s="40" t="s">
        <v>1967</v>
      </c>
      <c r="O270" s="39">
        <v>58074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3"/>
        <v>69522.412440175598</v>
      </c>
      <c r="W270" s="159">
        <v>1.2</v>
      </c>
      <c r="X270" s="158">
        <f t="shared" si="14"/>
        <v>83426.894928210721</v>
      </c>
      <c r="Y270" s="181">
        <f t="shared" si="15"/>
        <v>7415.7239936187307</v>
      </c>
      <c r="BP270" s="33"/>
      <c r="BQ270" s="41" t="s">
        <v>1524</v>
      </c>
    </row>
    <row r="271" spans="1:69" s="3" customFormat="1" ht="18.75" hidden="1" x14ac:dyDescent="0.25">
      <c r="A271" s="42"/>
      <c r="B271" s="43"/>
      <c r="C271" s="44" t="s">
        <v>1968</v>
      </c>
      <c r="D271" s="45"/>
      <c r="E271" s="45"/>
      <c r="F271" s="206"/>
      <c r="G271" s="235"/>
      <c r="H271" s="45"/>
      <c r="I271" s="45"/>
      <c r="J271" s="45"/>
      <c r="K271" s="45"/>
      <c r="L271" s="45"/>
      <c r="M271" s="45"/>
      <c r="N271" s="45"/>
      <c r="O271" s="46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18.75" hidden="1" x14ac:dyDescent="0.25">
      <c r="A272" s="47"/>
      <c r="B272" s="48"/>
      <c r="C272" s="48"/>
      <c r="D272" s="48"/>
      <c r="E272" s="49" t="s">
        <v>1969</v>
      </c>
      <c r="F272" s="207"/>
      <c r="G272" s="233"/>
      <c r="H272" s="51"/>
      <c r="I272" s="17"/>
      <c r="J272" s="17"/>
      <c r="K272" s="17"/>
      <c r="L272" s="52">
        <v>141193</v>
      </c>
      <c r="M272" s="53"/>
      <c r="N272" s="53"/>
      <c r="O272" s="54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P272" s="33"/>
      <c r="BQ272" s="41"/>
    </row>
    <row r="273" spans="1:69" s="3" customFormat="1" ht="18.75" hidden="1" x14ac:dyDescent="0.25">
      <c r="A273" s="47"/>
      <c r="B273" s="48"/>
      <c r="C273" s="48"/>
      <c r="D273" s="48"/>
      <c r="E273" s="49" t="s">
        <v>1970</v>
      </c>
      <c r="F273" s="207"/>
      <c r="G273" s="233"/>
      <c r="H273" s="51"/>
      <c r="I273" s="17"/>
      <c r="J273" s="17"/>
      <c r="K273" s="17"/>
      <c r="L273" s="52">
        <v>74236</v>
      </c>
      <c r="M273" s="53"/>
      <c r="N273" s="53"/>
      <c r="O273" s="54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41"/>
    </row>
    <row r="274" spans="1:69" s="3" customFormat="1" ht="18.75" hidden="1" x14ac:dyDescent="0.25">
      <c r="A274" s="47"/>
      <c r="B274" s="48"/>
      <c r="C274" s="48"/>
      <c r="D274" s="48"/>
      <c r="E274" s="49" t="s">
        <v>47</v>
      </c>
      <c r="F274" s="207"/>
      <c r="G274" s="233"/>
      <c r="H274" s="51"/>
      <c r="I274" s="17"/>
      <c r="J274" s="17"/>
      <c r="K274" s="17"/>
      <c r="L274" s="52">
        <v>443589</v>
      </c>
      <c r="M274" s="53"/>
      <c r="N274" s="53"/>
      <c r="O274" s="54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P274" s="33"/>
      <c r="BQ274" s="41"/>
    </row>
    <row r="275" spans="1:69" s="3" customFormat="1" ht="67.5" x14ac:dyDescent="0.25">
      <c r="A275" s="35" t="s">
        <v>502</v>
      </c>
      <c r="B275" s="36" t="s">
        <v>1531</v>
      </c>
      <c r="C275" s="316" t="s">
        <v>1532</v>
      </c>
      <c r="D275" s="316"/>
      <c r="E275" s="316"/>
      <c r="F275" s="205" t="s">
        <v>265</v>
      </c>
      <c r="G275" s="236">
        <v>1158.75</v>
      </c>
      <c r="H275" s="39">
        <v>131.01</v>
      </c>
      <c r="I275" s="39"/>
      <c r="J275" s="39">
        <v>131.01</v>
      </c>
      <c r="K275" s="37" t="s">
        <v>42</v>
      </c>
      <c r="L275" s="39">
        <v>1299475</v>
      </c>
      <c r="M275" s="39"/>
      <c r="N275" s="40"/>
      <c r="O275" s="39">
        <v>1299475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3"/>
        <v>1555646.8799410611</v>
      </c>
      <c r="W275" s="159">
        <v>1.2</v>
      </c>
      <c r="X275" s="158">
        <f t="shared" si="14"/>
        <v>1866776.2559292733</v>
      </c>
      <c r="Y275" s="181">
        <f t="shared" si="15"/>
        <v>1611.0258950845939</v>
      </c>
      <c r="BP275" s="33"/>
      <c r="BQ275" s="41" t="s">
        <v>1532</v>
      </c>
    </row>
    <row r="276" spans="1:69" s="3" customFormat="1" ht="18.75" hidden="1" x14ac:dyDescent="0.25">
      <c r="A276" s="42"/>
      <c r="B276" s="43"/>
      <c r="C276" s="44" t="s">
        <v>1971</v>
      </c>
      <c r="D276" s="45"/>
      <c r="E276" s="45"/>
      <c r="F276" s="206"/>
      <c r="G276" s="235"/>
      <c r="H276" s="45"/>
      <c r="I276" s="45"/>
      <c r="J276" s="45"/>
      <c r="K276" s="45"/>
      <c r="L276" s="45"/>
      <c r="M276" s="45"/>
      <c r="N276" s="45"/>
      <c r="O276" s="46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</row>
    <row r="277" spans="1:69" s="3" customFormat="1" ht="67.5" x14ac:dyDescent="0.25">
      <c r="A277" s="35" t="s">
        <v>504</v>
      </c>
      <c r="B277" s="36" t="s">
        <v>1533</v>
      </c>
      <c r="C277" s="316" t="s">
        <v>1534</v>
      </c>
      <c r="D277" s="316"/>
      <c r="E277" s="316"/>
      <c r="F277" s="205" t="s">
        <v>437</v>
      </c>
      <c r="G277" s="232">
        <v>195</v>
      </c>
      <c r="H277" s="39">
        <v>977.82</v>
      </c>
      <c r="I277" s="39"/>
      <c r="J277" s="39">
        <v>977.82</v>
      </c>
      <c r="K277" s="37" t="s">
        <v>42</v>
      </c>
      <c r="L277" s="39">
        <v>1632177</v>
      </c>
      <c r="M277" s="39"/>
      <c r="N277" s="40"/>
      <c r="O277" s="39">
        <v>1632177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3"/>
        <v>1953936.0569164942</v>
      </c>
      <c r="W277" s="159">
        <v>1.2</v>
      </c>
      <c r="X277" s="158">
        <f t="shared" si="14"/>
        <v>2344723.2682997929</v>
      </c>
      <c r="Y277" s="181">
        <f t="shared" si="15"/>
        <v>12024.221888716887</v>
      </c>
      <c r="BP277" s="33"/>
      <c r="BQ277" s="41" t="s">
        <v>1534</v>
      </c>
    </row>
    <row r="278" spans="1:69" s="3" customFormat="1" ht="67.5" x14ac:dyDescent="0.25">
      <c r="A278" s="35" t="s">
        <v>506</v>
      </c>
      <c r="B278" s="36" t="s">
        <v>1535</v>
      </c>
      <c r="C278" s="316" t="s">
        <v>1536</v>
      </c>
      <c r="D278" s="316"/>
      <c r="E278" s="316"/>
      <c r="F278" s="205" t="s">
        <v>437</v>
      </c>
      <c r="G278" s="232">
        <v>150</v>
      </c>
      <c r="H278" s="39">
        <v>72.86</v>
      </c>
      <c r="I278" s="39"/>
      <c r="J278" s="39">
        <v>72.86</v>
      </c>
      <c r="K278" s="37" t="s">
        <v>42</v>
      </c>
      <c r="L278" s="39">
        <v>93552</v>
      </c>
      <c r="M278" s="39"/>
      <c r="N278" s="40"/>
      <c r="O278" s="39">
        <v>93552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3"/>
        <v>111994.36457973115</v>
      </c>
      <c r="W278" s="159">
        <v>1.2</v>
      </c>
      <c r="X278" s="158">
        <f t="shared" si="14"/>
        <v>134393.23749567737</v>
      </c>
      <c r="Y278" s="181">
        <f t="shared" si="15"/>
        <v>895.95491663784912</v>
      </c>
      <c r="BP278" s="33"/>
      <c r="BQ278" s="41" t="s">
        <v>1536</v>
      </c>
    </row>
    <row r="279" spans="1:69" s="3" customFormat="1" ht="67.5" x14ac:dyDescent="0.25">
      <c r="A279" s="35" t="s">
        <v>508</v>
      </c>
      <c r="B279" s="36" t="s">
        <v>1537</v>
      </c>
      <c r="C279" s="316" t="s">
        <v>1538</v>
      </c>
      <c r="D279" s="316"/>
      <c r="E279" s="316"/>
      <c r="F279" s="205" t="s">
        <v>437</v>
      </c>
      <c r="G279" s="232">
        <v>2310</v>
      </c>
      <c r="H279" s="39">
        <v>2.96</v>
      </c>
      <c r="I279" s="39"/>
      <c r="J279" s="39">
        <v>2.96</v>
      </c>
      <c r="K279" s="37" t="s">
        <v>42</v>
      </c>
      <c r="L279" s="39">
        <v>58530</v>
      </c>
      <c r="M279" s="39"/>
      <c r="N279" s="40"/>
      <c r="O279" s="39">
        <v>58530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3"/>
        <v>70068.305956598095</v>
      </c>
      <c r="W279" s="159">
        <v>1.2</v>
      </c>
      <c r="X279" s="158">
        <f t="shared" si="14"/>
        <v>84081.967147917705</v>
      </c>
      <c r="Y279" s="181">
        <f t="shared" si="15"/>
        <v>36.399119977453552</v>
      </c>
      <c r="BP279" s="33"/>
      <c r="BQ279" s="41" t="s">
        <v>1538</v>
      </c>
    </row>
    <row r="280" spans="1:69" s="3" customFormat="1" ht="67.5" x14ac:dyDescent="0.25">
      <c r="A280" s="35" t="s">
        <v>510</v>
      </c>
      <c r="B280" s="36" t="s">
        <v>1539</v>
      </c>
      <c r="C280" s="316" t="s">
        <v>1540</v>
      </c>
      <c r="D280" s="316"/>
      <c r="E280" s="316"/>
      <c r="F280" s="205" t="s">
        <v>437</v>
      </c>
      <c r="G280" s="232">
        <v>500</v>
      </c>
      <c r="H280" s="39">
        <v>6.03</v>
      </c>
      <c r="I280" s="39"/>
      <c r="J280" s="39">
        <v>6.03</v>
      </c>
      <c r="K280" s="37" t="s">
        <v>42</v>
      </c>
      <c r="L280" s="39">
        <v>25808</v>
      </c>
      <c r="M280" s="39"/>
      <c r="N280" s="40"/>
      <c r="O280" s="39">
        <v>25808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3"/>
        <v>30895.657613666215</v>
      </c>
      <c r="W280" s="159">
        <v>1.2</v>
      </c>
      <c r="X280" s="158">
        <f t="shared" si="14"/>
        <v>37074.789136399457</v>
      </c>
      <c r="Y280" s="181">
        <f t="shared" si="15"/>
        <v>74.149578272798919</v>
      </c>
      <c r="BP280" s="33"/>
      <c r="BQ280" s="41" t="s">
        <v>1540</v>
      </c>
    </row>
    <row r="281" spans="1:69" s="3" customFormat="1" ht="67.5" x14ac:dyDescent="0.25">
      <c r="A281" s="35" t="s">
        <v>511</v>
      </c>
      <c r="B281" s="36" t="s">
        <v>1542</v>
      </c>
      <c r="C281" s="316" t="s">
        <v>1649</v>
      </c>
      <c r="D281" s="316"/>
      <c r="E281" s="316"/>
      <c r="F281" s="205" t="s">
        <v>437</v>
      </c>
      <c r="G281" s="232">
        <v>10224</v>
      </c>
      <c r="H281" s="39">
        <v>4.17</v>
      </c>
      <c r="I281" s="39"/>
      <c r="J281" s="39">
        <v>4.17</v>
      </c>
      <c r="K281" s="37" t="s">
        <v>42</v>
      </c>
      <c r="L281" s="39">
        <v>364948</v>
      </c>
      <c r="M281" s="39"/>
      <c r="N281" s="40"/>
      <c r="O281" s="39">
        <v>364948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3"/>
        <v>436891.98910385382</v>
      </c>
      <c r="W281" s="159">
        <v>1.2</v>
      </c>
      <c r="X281" s="158">
        <f t="shared" si="14"/>
        <v>524270.38692462456</v>
      </c>
      <c r="Y281" s="181">
        <f t="shared" si="15"/>
        <v>51.278402476978144</v>
      </c>
      <c r="BP281" s="33"/>
      <c r="BQ281" s="41" t="s">
        <v>1649</v>
      </c>
    </row>
    <row r="282" spans="1:69" s="3" customFormat="1" ht="67.5" x14ac:dyDescent="0.25">
      <c r="A282" s="35" t="s">
        <v>515</v>
      </c>
      <c r="B282" s="36" t="s">
        <v>1544</v>
      </c>
      <c r="C282" s="316" t="s">
        <v>1650</v>
      </c>
      <c r="D282" s="316"/>
      <c r="E282" s="316"/>
      <c r="F282" s="205" t="s">
        <v>437</v>
      </c>
      <c r="G282" s="232">
        <v>10224</v>
      </c>
      <c r="H282" s="39">
        <v>1.17</v>
      </c>
      <c r="I282" s="39"/>
      <c r="J282" s="39">
        <v>1.17</v>
      </c>
      <c r="K282" s="37" t="s">
        <v>42</v>
      </c>
      <c r="L282" s="39">
        <v>102395</v>
      </c>
      <c r="M282" s="39"/>
      <c r="N282" s="40"/>
      <c r="O282" s="39">
        <v>102395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3"/>
        <v>122580.62853965252</v>
      </c>
      <c r="W282" s="159">
        <v>1.2</v>
      </c>
      <c r="X282" s="158">
        <f t="shared" si="14"/>
        <v>147096.75424758301</v>
      </c>
      <c r="Y282" s="181">
        <f t="shared" si="15"/>
        <v>14.387397715921656</v>
      </c>
      <c r="BP282" s="33"/>
      <c r="BQ282" s="41" t="s">
        <v>1650</v>
      </c>
    </row>
    <row r="283" spans="1:69" s="3" customFormat="1" ht="67.5" x14ac:dyDescent="0.25">
      <c r="A283" s="35" t="s">
        <v>517</v>
      </c>
      <c r="B283" s="36" t="s">
        <v>1546</v>
      </c>
      <c r="C283" s="316" t="s">
        <v>1651</v>
      </c>
      <c r="D283" s="316"/>
      <c r="E283" s="316"/>
      <c r="F283" s="205" t="s">
        <v>437</v>
      </c>
      <c r="G283" s="232">
        <v>10224</v>
      </c>
      <c r="H283" s="39">
        <v>0.34</v>
      </c>
      <c r="I283" s="39"/>
      <c r="J283" s="39">
        <v>0.34</v>
      </c>
      <c r="K283" s="37" t="s">
        <v>42</v>
      </c>
      <c r="L283" s="39">
        <v>29756</v>
      </c>
      <c r="M283" s="39"/>
      <c r="N283" s="40"/>
      <c r="O283" s="39">
        <v>29756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3"/>
        <v>35621.946216376782</v>
      </c>
      <c r="W283" s="159">
        <v>1.2</v>
      </c>
      <c r="X283" s="158">
        <f t="shared" si="14"/>
        <v>42746.335459652139</v>
      </c>
      <c r="Y283" s="181">
        <f t="shared" si="15"/>
        <v>4.1809796028611244</v>
      </c>
      <c r="BP283" s="33"/>
      <c r="BQ283" s="41" t="s">
        <v>1651</v>
      </c>
    </row>
    <row r="284" spans="1:69" s="3" customFormat="1" ht="67.5" x14ac:dyDescent="0.25">
      <c r="A284" s="35" t="s">
        <v>522</v>
      </c>
      <c r="B284" s="36" t="s">
        <v>1544</v>
      </c>
      <c r="C284" s="316" t="s">
        <v>1972</v>
      </c>
      <c r="D284" s="316"/>
      <c r="E284" s="316"/>
      <c r="F284" s="205" t="s">
        <v>437</v>
      </c>
      <c r="G284" s="232">
        <v>600</v>
      </c>
      <c r="H284" s="39">
        <v>2.31</v>
      </c>
      <c r="I284" s="39"/>
      <c r="J284" s="39">
        <v>2.31</v>
      </c>
      <c r="K284" s="37" t="s">
        <v>42</v>
      </c>
      <c r="L284" s="39">
        <v>11864</v>
      </c>
      <c r="M284" s="39"/>
      <c r="N284" s="40"/>
      <c r="O284" s="39">
        <v>11864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13"/>
        <v>14202.808506220394</v>
      </c>
      <c r="W284" s="159">
        <v>1.2</v>
      </c>
      <c r="X284" s="158">
        <f t="shared" si="14"/>
        <v>17043.370207464472</v>
      </c>
      <c r="Y284" s="181">
        <f t="shared" si="15"/>
        <v>28.405617012440786</v>
      </c>
      <c r="BP284" s="33"/>
      <c r="BQ284" s="41" t="s">
        <v>1972</v>
      </c>
    </row>
    <row r="285" spans="1:69" s="3" customFormat="1" ht="67.5" x14ac:dyDescent="0.25">
      <c r="A285" s="35" t="s">
        <v>1551</v>
      </c>
      <c r="B285" s="36" t="s">
        <v>1546</v>
      </c>
      <c r="C285" s="316" t="s">
        <v>1973</v>
      </c>
      <c r="D285" s="316"/>
      <c r="E285" s="316"/>
      <c r="F285" s="205" t="s">
        <v>437</v>
      </c>
      <c r="G285" s="232">
        <v>600</v>
      </c>
      <c r="H285" s="39">
        <v>6.23</v>
      </c>
      <c r="I285" s="39"/>
      <c r="J285" s="39">
        <v>6.23</v>
      </c>
      <c r="K285" s="37" t="s">
        <v>42</v>
      </c>
      <c r="L285" s="39">
        <v>31997</v>
      </c>
      <c r="M285" s="39"/>
      <c r="N285" s="40"/>
      <c r="O285" s="39">
        <v>31997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3"/>
        <v>38304.725537216298</v>
      </c>
      <c r="W285" s="159">
        <v>1.2</v>
      </c>
      <c r="X285" s="158">
        <f t="shared" si="14"/>
        <v>45965.670644659556</v>
      </c>
      <c r="Y285" s="181">
        <f t="shared" si="15"/>
        <v>76.609451074432599</v>
      </c>
      <c r="BP285" s="33"/>
      <c r="BQ285" s="41" t="s">
        <v>1973</v>
      </c>
    </row>
    <row r="286" spans="1:69" s="3" customFormat="1" ht="67.5" x14ac:dyDescent="0.25">
      <c r="A286" s="35" t="s">
        <v>529</v>
      </c>
      <c r="B286" s="36" t="s">
        <v>1507</v>
      </c>
      <c r="C286" s="316" t="s">
        <v>1974</v>
      </c>
      <c r="D286" s="316"/>
      <c r="E286" s="316"/>
      <c r="F286" s="205" t="s">
        <v>437</v>
      </c>
      <c r="G286" s="232">
        <v>2310</v>
      </c>
      <c r="H286" s="39">
        <v>1.67</v>
      </c>
      <c r="I286" s="39"/>
      <c r="J286" s="39">
        <v>1.67</v>
      </c>
      <c r="K286" s="37" t="s">
        <v>42</v>
      </c>
      <c r="L286" s="39">
        <v>33022</v>
      </c>
      <c r="M286" s="39"/>
      <c r="N286" s="40"/>
      <c r="O286" s="39">
        <v>33022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3"/>
        <v>39531.788814262472</v>
      </c>
      <c r="W286" s="159">
        <v>1.2</v>
      </c>
      <c r="X286" s="158">
        <f t="shared" si="14"/>
        <v>47438.146577114967</v>
      </c>
      <c r="Y286" s="181">
        <f t="shared" si="15"/>
        <v>20.53599418922726</v>
      </c>
      <c r="BP286" s="33"/>
      <c r="BQ286" s="41" t="s">
        <v>1974</v>
      </c>
    </row>
    <row r="287" spans="1:69" s="3" customFormat="1" ht="67.5" x14ac:dyDescent="0.25">
      <c r="A287" s="35" t="s">
        <v>531</v>
      </c>
      <c r="B287" s="36" t="s">
        <v>1582</v>
      </c>
      <c r="C287" s="316" t="s">
        <v>1553</v>
      </c>
      <c r="D287" s="316"/>
      <c r="E287" s="316"/>
      <c r="F287" s="205" t="s">
        <v>437</v>
      </c>
      <c r="G287" s="232">
        <v>2310</v>
      </c>
      <c r="H287" s="39">
        <v>3.01</v>
      </c>
      <c r="I287" s="39"/>
      <c r="J287" s="39">
        <v>3.01</v>
      </c>
      <c r="K287" s="37" t="s">
        <v>42</v>
      </c>
      <c r="L287" s="39">
        <v>59519</v>
      </c>
      <c r="M287" s="39"/>
      <c r="N287" s="40"/>
      <c r="O287" s="39">
        <v>59519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16">O287*P287*Q287*R287*S287*T287*U287</f>
        <v>71252.272377084621</v>
      </c>
      <c r="W287" s="159">
        <v>1.2</v>
      </c>
      <c r="X287" s="158">
        <f t="shared" ref="X287:X350" si="17">V287*W287</f>
        <v>85502.726852501539</v>
      </c>
      <c r="Y287" s="181">
        <f t="shared" ref="Y287:Y350" si="18">X287/G287</f>
        <v>37.014167468615383</v>
      </c>
      <c r="BP287" s="33"/>
      <c r="BQ287" s="41" t="s">
        <v>1553</v>
      </c>
    </row>
    <row r="288" spans="1:69" s="3" customFormat="1" ht="67.5" x14ac:dyDescent="0.25">
      <c r="A288" s="35" t="s">
        <v>533</v>
      </c>
      <c r="B288" s="36" t="s">
        <v>1542</v>
      </c>
      <c r="C288" s="316" t="s">
        <v>1555</v>
      </c>
      <c r="D288" s="316"/>
      <c r="E288" s="316"/>
      <c r="F288" s="205" t="s">
        <v>437</v>
      </c>
      <c r="G288" s="232">
        <v>2688</v>
      </c>
      <c r="H288" s="39">
        <v>4.03</v>
      </c>
      <c r="I288" s="39"/>
      <c r="J288" s="39">
        <v>4.03</v>
      </c>
      <c r="K288" s="37" t="s">
        <v>42</v>
      </c>
      <c r="L288" s="39">
        <v>92727</v>
      </c>
      <c r="M288" s="39"/>
      <c r="N288" s="40"/>
      <c r="O288" s="39">
        <v>92727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6"/>
        <v>111006.72828357204</v>
      </c>
      <c r="W288" s="159">
        <v>1.2</v>
      </c>
      <c r="X288" s="158">
        <f t="shared" si="17"/>
        <v>133208.07394028644</v>
      </c>
      <c r="Y288" s="181">
        <f t="shared" si="18"/>
        <v>49.556575126594659</v>
      </c>
      <c r="BP288" s="33"/>
      <c r="BQ288" s="41" t="s">
        <v>1555</v>
      </c>
    </row>
    <row r="289" spans="1:69" s="3" customFormat="1" ht="67.5" x14ac:dyDescent="0.25">
      <c r="A289" s="35" t="s">
        <v>541</v>
      </c>
      <c r="B289" s="36" t="s">
        <v>1544</v>
      </c>
      <c r="C289" s="316" t="s">
        <v>1556</v>
      </c>
      <c r="D289" s="316"/>
      <c r="E289" s="316"/>
      <c r="F289" s="205" t="s">
        <v>437</v>
      </c>
      <c r="G289" s="232">
        <v>2688</v>
      </c>
      <c r="H289" s="39">
        <v>2.73</v>
      </c>
      <c r="I289" s="39"/>
      <c r="J289" s="39">
        <v>2.73</v>
      </c>
      <c r="K289" s="37" t="s">
        <v>42</v>
      </c>
      <c r="L289" s="39">
        <v>62815</v>
      </c>
      <c r="M289" s="39"/>
      <c r="N289" s="40"/>
      <c r="O289" s="39">
        <v>62815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6"/>
        <v>75198.02902210335</v>
      </c>
      <c r="W289" s="159">
        <v>1.2</v>
      </c>
      <c r="X289" s="158">
        <f t="shared" si="17"/>
        <v>90237.634826524023</v>
      </c>
      <c r="Y289" s="181">
        <f t="shared" si="18"/>
        <v>33.570548670581857</v>
      </c>
      <c r="BP289" s="33"/>
      <c r="BQ289" s="41" t="s">
        <v>1556</v>
      </c>
    </row>
    <row r="290" spans="1:69" s="3" customFormat="1" ht="67.5" x14ac:dyDescent="0.25">
      <c r="A290" s="35" t="s">
        <v>544</v>
      </c>
      <c r="B290" s="36" t="s">
        <v>1557</v>
      </c>
      <c r="C290" s="316" t="s">
        <v>1975</v>
      </c>
      <c r="D290" s="316"/>
      <c r="E290" s="316"/>
      <c r="F290" s="205" t="s">
        <v>437</v>
      </c>
      <c r="G290" s="232">
        <v>30</v>
      </c>
      <c r="H290" s="39">
        <v>1898.95</v>
      </c>
      <c r="I290" s="39"/>
      <c r="J290" s="39">
        <v>1898.95</v>
      </c>
      <c r="K290" s="37" t="s">
        <v>42</v>
      </c>
      <c r="L290" s="39">
        <v>487650</v>
      </c>
      <c r="M290" s="39"/>
      <c r="N290" s="40"/>
      <c r="O290" s="39">
        <v>487650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6"/>
        <v>583782.83614787401</v>
      </c>
      <c r="W290" s="159">
        <v>1.2</v>
      </c>
      <c r="X290" s="158">
        <f t="shared" si="17"/>
        <v>700539.40337744879</v>
      </c>
      <c r="Y290" s="181">
        <f t="shared" si="18"/>
        <v>23351.313445914959</v>
      </c>
      <c r="BP290" s="33"/>
      <c r="BQ290" s="41" t="s">
        <v>1975</v>
      </c>
    </row>
    <row r="291" spans="1:69" s="3" customFormat="1" ht="67.5" hidden="1" x14ac:dyDescent="0.25">
      <c r="A291" s="35" t="s">
        <v>546</v>
      </c>
      <c r="B291" s="36" t="s">
        <v>534</v>
      </c>
      <c r="C291" s="316" t="s">
        <v>535</v>
      </c>
      <c r="D291" s="316"/>
      <c r="E291" s="316"/>
      <c r="F291" s="205" t="s">
        <v>174</v>
      </c>
      <c r="G291" s="236">
        <v>0.41</v>
      </c>
      <c r="H291" s="39" t="s">
        <v>536</v>
      </c>
      <c r="I291" s="39" t="s">
        <v>58</v>
      </c>
      <c r="J291" s="39">
        <v>2.4700000000000002</v>
      </c>
      <c r="K291" s="37" t="s">
        <v>42</v>
      </c>
      <c r="L291" s="39">
        <v>403</v>
      </c>
      <c r="M291" s="39">
        <v>380</v>
      </c>
      <c r="N291" s="40" t="s">
        <v>1976</v>
      </c>
      <c r="O291" s="39">
        <v>9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6"/>
        <v>10.774214139917699</v>
      </c>
      <c r="W291" s="159">
        <v>1.2</v>
      </c>
      <c r="X291" s="158">
        <f t="shared" si="17"/>
        <v>12.929056967901239</v>
      </c>
      <c r="Y291" s="181">
        <f t="shared" si="18"/>
        <v>31.534285287564</v>
      </c>
      <c r="BP291" s="33"/>
      <c r="BQ291" s="41" t="s">
        <v>535</v>
      </c>
    </row>
    <row r="292" spans="1:69" s="3" customFormat="1" ht="18.75" hidden="1" x14ac:dyDescent="0.25">
      <c r="A292" s="42"/>
      <c r="B292" s="43"/>
      <c r="C292" s="44" t="s">
        <v>1977</v>
      </c>
      <c r="D292" s="45"/>
      <c r="E292" s="45"/>
      <c r="F292" s="206"/>
      <c r="G292" s="235"/>
      <c r="H292" s="45"/>
      <c r="I292" s="45"/>
      <c r="J292" s="45"/>
      <c r="K292" s="45"/>
      <c r="L292" s="45"/>
      <c r="M292" s="45"/>
      <c r="N292" s="45"/>
      <c r="O292" s="46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69" s="3" customFormat="1" ht="18.75" hidden="1" x14ac:dyDescent="0.25">
      <c r="A293" s="47"/>
      <c r="B293" s="48"/>
      <c r="C293" s="48"/>
      <c r="D293" s="48"/>
      <c r="E293" s="49" t="s">
        <v>1978</v>
      </c>
      <c r="F293" s="207"/>
      <c r="G293" s="233"/>
      <c r="H293" s="51"/>
      <c r="I293" s="17"/>
      <c r="J293" s="17"/>
      <c r="K293" s="17"/>
      <c r="L293" s="52">
        <v>372</v>
      </c>
      <c r="M293" s="53"/>
      <c r="N293" s="53"/>
      <c r="O293" s="54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</row>
    <row r="294" spans="1:69" s="3" customFormat="1" ht="18.75" hidden="1" x14ac:dyDescent="0.25">
      <c r="A294" s="47"/>
      <c r="B294" s="48"/>
      <c r="C294" s="48"/>
      <c r="D294" s="48"/>
      <c r="E294" s="49" t="s">
        <v>1979</v>
      </c>
      <c r="F294" s="207"/>
      <c r="G294" s="233"/>
      <c r="H294" s="51"/>
      <c r="I294" s="17"/>
      <c r="J294" s="17"/>
      <c r="K294" s="17"/>
      <c r="L294" s="52">
        <v>195</v>
      </c>
      <c r="M294" s="53"/>
      <c r="N294" s="53"/>
      <c r="O294" s="54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69" s="3" customFormat="1" ht="18.75" hidden="1" x14ac:dyDescent="0.25">
      <c r="A295" s="47"/>
      <c r="B295" s="48"/>
      <c r="C295" s="48"/>
      <c r="D295" s="48"/>
      <c r="E295" s="49" t="s">
        <v>47</v>
      </c>
      <c r="F295" s="207"/>
      <c r="G295" s="233"/>
      <c r="H295" s="51"/>
      <c r="I295" s="17"/>
      <c r="J295" s="17"/>
      <c r="K295" s="17"/>
      <c r="L295" s="52">
        <v>970</v>
      </c>
      <c r="M295" s="53"/>
      <c r="N295" s="53"/>
      <c r="O295" s="54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P295" s="33"/>
      <c r="BQ295" s="41"/>
    </row>
    <row r="296" spans="1:69" s="3" customFormat="1" ht="67.5" x14ac:dyDescent="0.25">
      <c r="A296" s="35" t="s">
        <v>554</v>
      </c>
      <c r="B296" s="36" t="s">
        <v>1481</v>
      </c>
      <c r="C296" s="316" t="s">
        <v>1563</v>
      </c>
      <c r="D296" s="316"/>
      <c r="E296" s="316"/>
      <c r="F296" s="205" t="s">
        <v>437</v>
      </c>
      <c r="G296" s="232">
        <v>41</v>
      </c>
      <c r="H296" s="39">
        <v>3226.6</v>
      </c>
      <c r="I296" s="39"/>
      <c r="J296" s="39">
        <v>3226.6</v>
      </c>
      <c r="K296" s="37" t="s">
        <v>42</v>
      </c>
      <c r="L296" s="39">
        <v>1132408</v>
      </c>
      <c r="M296" s="39"/>
      <c r="N296" s="40"/>
      <c r="O296" s="39">
        <v>1132408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6"/>
        <v>1355645.1428617688</v>
      </c>
      <c r="W296" s="159">
        <v>1.2</v>
      </c>
      <c r="X296" s="158">
        <f t="shared" si="17"/>
        <v>1626774.1714341226</v>
      </c>
      <c r="Y296" s="181">
        <f t="shared" si="18"/>
        <v>39677.418815466408</v>
      </c>
      <c r="BP296" s="33"/>
      <c r="BQ296" s="41" t="s">
        <v>1563</v>
      </c>
    </row>
    <row r="297" spans="1:69" s="3" customFormat="1" ht="67.5" x14ac:dyDescent="0.25">
      <c r="A297" s="35" t="s">
        <v>556</v>
      </c>
      <c r="B297" s="36" t="s">
        <v>1500</v>
      </c>
      <c r="C297" s="316" t="s">
        <v>1564</v>
      </c>
      <c r="D297" s="316"/>
      <c r="E297" s="316"/>
      <c r="F297" s="205" t="s">
        <v>437</v>
      </c>
      <c r="G297" s="232">
        <v>41</v>
      </c>
      <c r="H297" s="39">
        <v>534</v>
      </c>
      <c r="I297" s="39"/>
      <c r="J297" s="39">
        <v>534</v>
      </c>
      <c r="K297" s="37" t="s">
        <v>42</v>
      </c>
      <c r="L297" s="39">
        <v>187413</v>
      </c>
      <c r="M297" s="39"/>
      <c r="N297" s="40"/>
      <c r="O297" s="39">
        <v>187413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6"/>
        <v>224358.64384493281</v>
      </c>
      <c r="W297" s="159">
        <v>1.2</v>
      </c>
      <c r="X297" s="158">
        <f t="shared" si="17"/>
        <v>269230.37261391937</v>
      </c>
      <c r="Y297" s="181">
        <f t="shared" si="18"/>
        <v>6566.5944539980337</v>
      </c>
      <c r="BP297" s="33"/>
      <c r="BQ297" s="41" t="s">
        <v>1564</v>
      </c>
    </row>
    <row r="298" spans="1:69" s="3" customFormat="1" ht="67.5" x14ac:dyDescent="0.25">
      <c r="A298" s="35" t="s">
        <v>558</v>
      </c>
      <c r="B298" s="36" t="s">
        <v>1535</v>
      </c>
      <c r="C298" s="316" t="s">
        <v>1565</v>
      </c>
      <c r="D298" s="316"/>
      <c r="E298" s="316"/>
      <c r="F298" s="205" t="s">
        <v>437</v>
      </c>
      <c r="G298" s="232">
        <v>164</v>
      </c>
      <c r="H298" s="39">
        <v>163.74</v>
      </c>
      <c r="I298" s="39"/>
      <c r="J298" s="39">
        <v>163.74</v>
      </c>
      <c r="K298" s="37" t="s">
        <v>42</v>
      </c>
      <c r="L298" s="39">
        <v>229865</v>
      </c>
      <c r="M298" s="39"/>
      <c r="N298" s="40"/>
      <c r="O298" s="39">
        <v>229865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6"/>
        <v>275179.41480802023</v>
      </c>
      <c r="W298" s="159">
        <v>1.2</v>
      </c>
      <c r="X298" s="158">
        <f t="shared" si="17"/>
        <v>330215.29776962427</v>
      </c>
      <c r="Y298" s="181">
        <f t="shared" si="18"/>
        <v>2013.5079132294163</v>
      </c>
      <c r="BP298" s="33"/>
      <c r="BQ298" s="41" t="s">
        <v>1565</v>
      </c>
    </row>
    <row r="299" spans="1:69" s="3" customFormat="1" ht="67.5" x14ac:dyDescent="0.25">
      <c r="A299" s="35" t="s">
        <v>567</v>
      </c>
      <c r="B299" s="36" t="s">
        <v>1535</v>
      </c>
      <c r="C299" s="316" t="s">
        <v>1566</v>
      </c>
      <c r="D299" s="316"/>
      <c r="E299" s="316"/>
      <c r="F299" s="205" t="s">
        <v>437</v>
      </c>
      <c r="G299" s="232">
        <v>164</v>
      </c>
      <c r="H299" s="39">
        <v>114.93</v>
      </c>
      <c r="I299" s="39"/>
      <c r="J299" s="39">
        <v>114.93</v>
      </c>
      <c r="K299" s="37" t="s">
        <v>42</v>
      </c>
      <c r="L299" s="39">
        <v>161343</v>
      </c>
      <c r="M299" s="39"/>
      <c r="N299" s="40"/>
      <c r="O299" s="39">
        <v>161343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6"/>
        <v>193149.33688630455</v>
      </c>
      <c r="W299" s="159">
        <v>1.2</v>
      </c>
      <c r="X299" s="158">
        <f t="shared" si="17"/>
        <v>231779.20426356545</v>
      </c>
      <c r="Y299" s="181">
        <f t="shared" si="18"/>
        <v>1413.2878308753991</v>
      </c>
      <c r="BP299" s="33"/>
      <c r="BQ299" s="41" t="s">
        <v>1566</v>
      </c>
    </row>
    <row r="300" spans="1:69" s="3" customFormat="1" ht="67.5" x14ac:dyDescent="0.25">
      <c r="A300" s="35" t="s">
        <v>569</v>
      </c>
      <c r="B300" s="36" t="s">
        <v>1567</v>
      </c>
      <c r="C300" s="316" t="s">
        <v>1568</v>
      </c>
      <c r="D300" s="316"/>
      <c r="E300" s="316"/>
      <c r="F300" s="205" t="s">
        <v>437</v>
      </c>
      <c r="G300" s="232">
        <v>410</v>
      </c>
      <c r="H300" s="39">
        <v>21.47</v>
      </c>
      <c r="I300" s="39"/>
      <c r="J300" s="39">
        <v>21.47</v>
      </c>
      <c r="K300" s="37" t="s">
        <v>42</v>
      </c>
      <c r="L300" s="39">
        <v>75351</v>
      </c>
      <c r="M300" s="39"/>
      <c r="N300" s="40"/>
      <c r="O300" s="39">
        <v>75351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6"/>
        <v>90205.312184104274</v>
      </c>
      <c r="W300" s="159">
        <v>1.2</v>
      </c>
      <c r="X300" s="158">
        <f t="shared" si="17"/>
        <v>108246.37462092513</v>
      </c>
      <c r="Y300" s="181">
        <f t="shared" si="18"/>
        <v>264.01554785591492</v>
      </c>
      <c r="BP300" s="33"/>
      <c r="BQ300" s="41" t="s">
        <v>1568</v>
      </c>
    </row>
    <row r="301" spans="1:69" s="3" customFormat="1" ht="67.5" hidden="1" x14ac:dyDescent="0.25">
      <c r="A301" s="35" t="s">
        <v>1574</v>
      </c>
      <c r="B301" s="36" t="s">
        <v>418</v>
      </c>
      <c r="C301" s="316" t="s">
        <v>419</v>
      </c>
      <c r="D301" s="316"/>
      <c r="E301" s="316"/>
      <c r="F301" s="205" t="s">
        <v>174</v>
      </c>
      <c r="G301" s="236">
        <v>0.63</v>
      </c>
      <c r="H301" s="39" t="s">
        <v>420</v>
      </c>
      <c r="I301" s="39" t="s">
        <v>421</v>
      </c>
      <c r="J301" s="39">
        <v>77.400000000000006</v>
      </c>
      <c r="K301" s="37" t="s">
        <v>42</v>
      </c>
      <c r="L301" s="39">
        <v>8414</v>
      </c>
      <c r="M301" s="39">
        <v>6764</v>
      </c>
      <c r="N301" s="40" t="s">
        <v>1980</v>
      </c>
      <c r="O301" s="39">
        <v>418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6"/>
        <v>500.40239005395534</v>
      </c>
      <c r="W301" s="159">
        <v>1.2</v>
      </c>
      <c r="X301" s="158">
        <f t="shared" si="17"/>
        <v>600.48286806474641</v>
      </c>
      <c r="Y301" s="181">
        <f t="shared" si="18"/>
        <v>953.14740962658163</v>
      </c>
      <c r="BP301" s="33"/>
      <c r="BQ301" s="41" t="s">
        <v>419</v>
      </c>
    </row>
    <row r="302" spans="1:69" s="3" customFormat="1" ht="18.75" hidden="1" x14ac:dyDescent="0.25">
      <c r="A302" s="42"/>
      <c r="B302" s="43"/>
      <c r="C302" s="44" t="s">
        <v>1981</v>
      </c>
      <c r="D302" s="45"/>
      <c r="E302" s="45"/>
      <c r="F302" s="206"/>
      <c r="G302" s="235"/>
      <c r="H302" s="45"/>
      <c r="I302" s="45"/>
      <c r="J302" s="45"/>
      <c r="K302" s="45"/>
      <c r="L302" s="45"/>
      <c r="M302" s="45"/>
      <c r="N302" s="45"/>
      <c r="O302" s="46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</row>
    <row r="303" spans="1:69" s="3" customFormat="1" ht="18.75" hidden="1" x14ac:dyDescent="0.25">
      <c r="A303" s="47"/>
      <c r="B303" s="48"/>
      <c r="C303" s="48"/>
      <c r="D303" s="48"/>
      <c r="E303" s="49" t="s">
        <v>1982</v>
      </c>
      <c r="F303" s="207"/>
      <c r="G303" s="233"/>
      <c r="H303" s="51"/>
      <c r="I303" s="17"/>
      <c r="J303" s="17"/>
      <c r="K303" s="17"/>
      <c r="L303" s="52">
        <v>6565</v>
      </c>
      <c r="M303" s="53"/>
      <c r="N303" s="53"/>
      <c r="O303" s="54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P303" s="33"/>
      <c r="BQ303" s="41"/>
    </row>
    <row r="304" spans="1:69" s="3" customFormat="1" ht="18.75" hidden="1" x14ac:dyDescent="0.25">
      <c r="A304" s="47"/>
      <c r="B304" s="48"/>
      <c r="C304" s="48"/>
      <c r="D304" s="48"/>
      <c r="E304" s="49" t="s">
        <v>1983</v>
      </c>
      <c r="F304" s="207"/>
      <c r="G304" s="233"/>
      <c r="H304" s="51"/>
      <c r="I304" s="17"/>
      <c r="J304" s="17"/>
      <c r="K304" s="17"/>
      <c r="L304" s="52">
        <v>3452</v>
      </c>
      <c r="M304" s="53"/>
      <c r="N304" s="53"/>
      <c r="O304" s="54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</row>
    <row r="305" spans="1:69" s="3" customFormat="1" ht="18.75" hidden="1" x14ac:dyDescent="0.25">
      <c r="A305" s="47"/>
      <c r="B305" s="48"/>
      <c r="C305" s="48"/>
      <c r="D305" s="48"/>
      <c r="E305" s="49" t="s">
        <v>47</v>
      </c>
      <c r="F305" s="207"/>
      <c r="G305" s="233"/>
      <c r="H305" s="51"/>
      <c r="I305" s="17"/>
      <c r="J305" s="17"/>
      <c r="K305" s="17"/>
      <c r="L305" s="52">
        <v>18431</v>
      </c>
      <c r="M305" s="53"/>
      <c r="N305" s="53"/>
      <c r="O305" s="54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P305" s="33"/>
      <c r="BQ305" s="41"/>
    </row>
    <row r="306" spans="1:69" s="3" customFormat="1" ht="67.5" x14ac:dyDescent="0.25">
      <c r="A306" s="35" t="s">
        <v>577</v>
      </c>
      <c r="B306" s="36" t="s">
        <v>1500</v>
      </c>
      <c r="C306" s="316" t="s">
        <v>1984</v>
      </c>
      <c r="D306" s="316"/>
      <c r="E306" s="316"/>
      <c r="F306" s="205" t="s">
        <v>437</v>
      </c>
      <c r="G306" s="232">
        <v>41</v>
      </c>
      <c r="H306" s="39">
        <v>498.66</v>
      </c>
      <c r="I306" s="39"/>
      <c r="J306" s="39">
        <v>498.66</v>
      </c>
      <c r="K306" s="37" t="s">
        <v>42</v>
      </c>
      <c r="L306" s="39">
        <v>175010</v>
      </c>
      <c r="M306" s="39"/>
      <c r="N306" s="40"/>
      <c r="O306" s="39">
        <v>175010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6"/>
        <v>209510.57962522181</v>
      </c>
      <c r="W306" s="159">
        <v>1.2</v>
      </c>
      <c r="X306" s="158">
        <f t="shared" si="17"/>
        <v>251412.69555026616</v>
      </c>
      <c r="Y306" s="181">
        <f t="shared" si="18"/>
        <v>6132.0169646406384</v>
      </c>
      <c r="BP306" s="33"/>
      <c r="BQ306" s="41" t="s">
        <v>1984</v>
      </c>
    </row>
    <row r="307" spans="1:69" s="3" customFormat="1" ht="67.5" x14ac:dyDescent="0.25">
      <c r="A307" s="35" t="s">
        <v>1578</v>
      </c>
      <c r="B307" s="36" t="s">
        <v>1500</v>
      </c>
      <c r="C307" s="316" t="s">
        <v>1984</v>
      </c>
      <c r="D307" s="316"/>
      <c r="E307" s="316"/>
      <c r="F307" s="205" t="s">
        <v>437</v>
      </c>
      <c r="G307" s="232">
        <v>22</v>
      </c>
      <c r="H307" s="39">
        <v>710.86</v>
      </c>
      <c r="I307" s="39"/>
      <c r="J307" s="39">
        <v>710.86</v>
      </c>
      <c r="K307" s="37" t="s">
        <v>42</v>
      </c>
      <c r="L307" s="39">
        <v>133869</v>
      </c>
      <c r="M307" s="39"/>
      <c r="N307" s="40"/>
      <c r="O307" s="39">
        <v>133869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6"/>
        <v>160259.25252184915</v>
      </c>
      <c r="W307" s="159">
        <v>1.2</v>
      </c>
      <c r="X307" s="158">
        <f t="shared" si="17"/>
        <v>192311.10302621897</v>
      </c>
      <c r="Y307" s="181">
        <f t="shared" si="18"/>
        <v>8741.4137739190446</v>
      </c>
      <c r="Z307" s="65"/>
      <c r="BP307" s="33"/>
      <c r="BQ307" s="41" t="s">
        <v>1984</v>
      </c>
    </row>
    <row r="308" spans="1:69" s="3" customFormat="1" ht="67.5" x14ac:dyDescent="0.25">
      <c r="A308" s="35" t="s">
        <v>588</v>
      </c>
      <c r="B308" s="36" t="s">
        <v>1576</v>
      </c>
      <c r="C308" s="316" t="s">
        <v>1577</v>
      </c>
      <c r="D308" s="316"/>
      <c r="E308" s="316"/>
      <c r="F308" s="205" t="s">
        <v>265</v>
      </c>
      <c r="G308" s="232">
        <v>82</v>
      </c>
      <c r="H308" s="39">
        <v>172.41</v>
      </c>
      <c r="I308" s="39"/>
      <c r="J308" s="39">
        <v>172.41</v>
      </c>
      <c r="K308" s="37" t="s">
        <v>42</v>
      </c>
      <c r="L308" s="39">
        <v>121018</v>
      </c>
      <c r="M308" s="39"/>
      <c r="N308" s="40"/>
      <c r="O308" s="39">
        <v>121018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6"/>
        <v>144874.87186495107</v>
      </c>
      <c r="W308" s="159">
        <v>1.2</v>
      </c>
      <c r="X308" s="158">
        <f t="shared" si="17"/>
        <v>173849.84623794127</v>
      </c>
      <c r="Y308" s="181">
        <f t="shared" si="18"/>
        <v>2120.1200760724546</v>
      </c>
      <c r="Z308" s="65"/>
      <c r="BP308" s="33"/>
      <c r="BQ308" s="41" t="s">
        <v>1577</v>
      </c>
    </row>
    <row r="309" spans="1:69" s="3" customFormat="1" ht="67.5" x14ac:dyDescent="0.25">
      <c r="A309" s="35" t="s">
        <v>1581</v>
      </c>
      <c r="B309" s="36" t="s">
        <v>1567</v>
      </c>
      <c r="C309" s="316" t="s">
        <v>1579</v>
      </c>
      <c r="D309" s="316"/>
      <c r="E309" s="316"/>
      <c r="F309" s="205" t="s">
        <v>437</v>
      </c>
      <c r="G309" s="232">
        <v>85</v>
      </c>
      <c r="H309" s="39">
        <v>24.43</v>
      </c>
      <c r="I309" s="39"/>
      <c r="J309" s="39">
        <v>24.43</v>
      </c>
      <c r="K309" s="37" t="s">
        <v>42</v>
      </c>
      <c r="L309" s="39">
        <v>17775</v>
      </c>
      <c r="M309" s="39"/>
      <c r="N309" s="40"/>
      <c r="O309" s="39">
        <v>17775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6"/>
        <v>21279.072926337452</v>
      </c>
      <c r="W309" s="159">
        <v>1.2</v>
      </c>
      <c r="X309" s="158">
        <f t="shared" si="17"/>
        <v>25534.887511604942</v>
      </c>
      <c r="Y309" s="181">
        <f t="shared" si="18"/>
        <v>300.4104413129993</v>
      </c>
      <c r="Z309" s="65"/>
      <c r="BP309" s="33"/>
      <c r="BQ309" s="41" t="s">
        <v>1579</v>
      </c>
    </row>
    <row r="310" spans="1:69" s="3" customFormat="1" ht="67.5" x14ac:dyDescent="0.25">
      <c r="A310" s="35" t="s">
        <v>600</v>
      </c>
      <c r="B310" s="36" t="s">
        <v>1567</v>
      </c>
      <c r="C310" s="316" t="s">
        <v>1580</v>
      </c>
      <c r="D310" s="316"/>
      <c r="E310" s="316"/>
      <c r="F310" s="205" t="s">
        <v>437</v>
      </c>
      <c r="G310" s="232">
        <v>123</v>
      </c>
      <c r="H310" s="39">
        <v>10.57</v>
      </c>
      <c r="I310" s="39"/>
      <c r="J310" s="39">
        <v>10.57</v>
      </c>
      <c r="K310" s="37" t="s">
        <v>42</v>
      </c>
      <c r="L310" s="39">
        <v>11129</v>
      </c>
      <c r="M310" s="39"/>
      <c r="N310" s="40"/>
      <c r="O310" s="39">
        <v>11129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>
        <f t="shared" si="16"/>
        <v>13322.914351460451</v>
      </c>
      <c r="W310" s="159">
        <v>1.2</v>
      </c>
      <c r="X310" s="158">
        <f t="shared" si="17"/>
        <v>15987.497221752541</v>
      </c>
      <c r="Y310" s="181">
        <f t="shared" si="18"/>
        <v>129.97965220937024</v>
      </c>
      <c r="Z310" s="65"/>
      <c r="BP310" s="33"/>
      <c r="BQ310" s="41" t="s">
        <v>1580</v>
      </c>
    </row>
    <row r="311" spans="1:69" s="3" customFormat="1" ht="67.5" x14ac:dyDescent="0.25">
      <c r="A311" s="35" t="s">
        <v>1586</v>
      </c>
      <c r="B311" s="36" t="s">
        <v>1582</v>
      </c>
      <c r="C311" s="316" t="s">
        <v>1985</v>
      </c>
      <c r="D311" s="316"/>
      <c r="E311" s="316"/>
      <c r="F311" s="205" t="s">
        <v>437</v>
      </c>
      <c r="G311" s="232">
        <v>250</v>
      </c>
      <c r="H311" s="39">
        <v>723.02</v>
      </c>
      <c r="I311" s="39"/>
      <c r="J311" s="39">
        <v>723.02</v>
      </c>
      <c r="K311" s="37" t="s">
        <v>42</v>
      </c>
      <c r="L311" s="39">
        <v>1547263</v>
      </c>
      <c r="M311" s="39"/>
      <c r="N311" s="40"/>
      <c r="O311" s="39">
        <v>1547263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6"/>
        <v>1852282.543641275</v>
      </c>
      <c r="W311" s="159">
        <v>1.2</v>
      </c>
      <c r="X311" s="158">
        <f t="shared" si="17"/>
        <v>2222739.0523695298</v>
      </c>
      <c r="Y311" s="181">
        <f t="shared" si="18"/>
        <v>8890.9562094781195</v>
      </c>
      <c r="Z311" s="65"/>
      <c r="BP311" s="33"/>
      <c r="BQ311" s="41" t="s">
        <v>1985</v>
      </c>
    </row>
    <row r="312" spans="1:69" s="3" customFormat="1" ht="67.5" x14ac:dyDescent="0.25">
      <c r="A312" s="35" t="s">
        <v>611</v>
      </c>
      <c r="B312" s="36" t="s">
        <v>1584</v>
      </c>
      <c r="C312" s="316" t="s">
        <v>1585</v>
      </c>
      <c r="D312" s="316"/>
      <c r="E312" s="316"/>
      <c r="F312" s="205" t="s">
        <v>437</v>
      </c>
      <c r="G312" s="232">
        <v>500</v>
      </c>
      <c r="H312" s="39">
        <v>198.9</v>
      </c>
      <c r="I312" s="39"/>
      <c r="J312" s="39">
        <v>198.9</v>
      </c>
      <c r="K312" s="37" t="s">
        <v>42</v>
      </c>
      <c r="L312" s="39">
        <v>851292</v>
      </c>
      <c r="M312" s="39"/>
      <c r="N312" s="40"/>
      <c r="O312" s="39">
        <v>851292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6"/>
        <v>1019111.3670665352</v>
      </c>
      <c r="W312" s="159">
        <v>1.2</v>
      </c>
      <c r="X312" s="158">
        <f t="shared" si="17"/>
        <v>1222933.6404798422</v>
      </c>
      <c r="Y312" s="181">
        <f t="shared" si="18"/>
        <v>2445.8672809596842</v>
      </c>
      <c r="Z312" s="65"/>
      <c r="BP312" s="33"/>
      <c r="BQ312" s="41" t="s">
        <v>1585</v>
      </c>
    </row>
    <row r="313" spans="1:69" s="3" customFormat="1" ht="67.5" x14ac:dyDescent="0.25">
      <c r="A313" s="35" t="s">
        <v>619</v>
      </c>
      <c r="B313" s="36" t="s">
        <v>1542</v>
      </c>
      <c r="C313" s="316" t="s">
        <v>1587</v>
      </c>
      <c r="D313" s="316"/>
      <c r="E313" s="316"/>
      <c r="F313" s="205" t="s">
        <v>437</v>
      </c>
      <c r="G313" s="232">
        <v>500</v>
      </c>
      <c r="H313" s="39">
        <v>318.12</v>
      </c>
      <c r="I313" s="39"/>
      <c r="J313" s="39">
        <v>318.12</v>
      </c>
      <c r="K313" s="37" t="s">
        <v>42</v>
      </c>
      <c r="L313" s="39">
        <v>1361554</v>
      </c>
      <c r="M313" s="39"/>
      <c r="N313" s="40"/>
      <c r="O313" s="39">
        <v>1361554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6"/>
        <v>1629963.8176735004</v>
      </c>
      <c r="W313" s="159">
        <v>1.2</v>
      </c>
      <c r="X313" s="158">
        <f t="shared" si="17"/>
        <v>1955956.5812082004</v>
      </c>
      <c r="Y313" s="181">
        <f t="shared" si="18"/>
        <v>3911.9131624164011</v>
      </c>
      <c r="Z313" s="65"/>
      <c r="BP313" s="33"/>
      <c r="BQ313" s="41" t="s">
        <v>1587</v>
      </c>
    </row>
    <row r="314" spans="1:69" s="3" customFormat="1" ht="67.5" x14ac:dyDescent="0.25">
      <c r="A314" s="35" t="s">
        <v>623</v>
      </c>
      <c r="B314" s="36" t="s">
        <v>1544</v>
      </c>
      <c r="C314" s="316" t="s">
        <v>1588</v>
      </c>
      <c r="D314" s="316"/>
      <c r="E314" s="316"/>
      <c r="F314" s="205" t="s">
        <v>437</v>
      </c>
      <c r="G314" s="232">
        <v>500</v>
      </c>
      <c r="H314" s="39">
        <v>85.17</v>
      </c>
      <c r="I314" s="39"/>
      <c r="J314" s="39">
        <v>85.17</v>
      </c>
      <c r="K314" s="37" t="s">
        <v>42</v>
      </c>
      <c r="L314" s="39">
        <v>364528</v>
      </c>
      <c r="M314" s="39"/>
      <c r="N314" s="40"/>
      <c r="O314" s="39">
        <v>364528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6"/>
        <v>436389.19244399096</v>
      </c>
      <c r="W314" s="159">
        <v>1.2</v>
      </c>
      <c r="X314" s="158">
        <f t="shared" si="17"/>
        <v>523667.03093278914</v>
      </c>
      <c r="Y314" s="181">
        <f t="shared" si="18"/>
        <v>1047.3340618655782</v>
      </c>
      <c r="Z314" s="65"/>
      <c r="BP314" s="33"/>
      <c r="BQ314" s="41" t="s">
        <v>1588</v>
      </c>
    </row>
    <row r="315" spans="1:69" s="3" customFormat="1" ht="18.75" hidden="1" x14ac:dyDescent="0.25">
      <c r="A315" s="313" t="s">
        <v>1986</v>
      </c>
      <c r="B315" s="314"/>
      <c r="C315" s="314"/>
      <c r="D315" s="314"/>
      <c r="E315" s="314"/>
      <c r="F315" s="314"/>
      <c r="G315" s="314"/>
      <c r="H315" s="314"/>
      <c r="I315" s="314"/>
      <c r="J315" s="314"/>
      <c r="K315" s="314"/>
      <c r="L315" s="314"/>
      <c r="M315" s="314"/>
      <c r="N315" s="314"/>
      <c r="O315" s="315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 t="s">
        <v>1986</v>
      </c>
      <c r="BQ315" s="41"/>
    </row>
    <row r="316" spans="1:69" s="3" customFormat="1" ht="67.5" hidden="1" x14ac:dyDescent="0.25">
      <c r="A316" s="35" t="s">
        <v>627</v>
      </c>
      <c r="B316" s="36" t="s">
        <v>372</v>
      </c>
      <c r="C316" s="316" t="s">
        <v>373</v>
      </c>
      <c r="D316" s="316"/>
      <c r="E316" s="316"/>
      <c r="F316" s="205" t="s">
        <v>374</v>
      </c>
      <c r="G316" s="239">
        <v>15.4975</v>
      </c>
      <c r="H316" s="39" t="s">
        <v>1462</v>
      </c>
      <c r="I316" s="39" t="s">
        <v>376</v>
      </c>
      <c r="J316" s="39">
        <v>57.29</v>
      </c>
      <c r="K316" s="37" t="s">
        <v>42</v>
      </c>
      <c r="L316" s="39">
        <v>499528</v>
      </c>
      <c r="M316" s="39">
        <v>405934</v>
      </c>
      <c r="N316" s="40" t="s">
        <v>1987</v>
      </c>
      <c r="O316" s="39">
        <v>7601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6"/>
        <v>9099.4224086127124</v>
      </c>
      <c r="W316" s="159">
        <v>1.2</v>
      </c>
      <c r="X316" s="158">
        <f t="shared" si="17"/>
        <v>10919.306890335254</v>
      </c>
      <c r="Y316" s="181">
        <f t="shared" si="18"/>
        <v>704.58505503050515</v>
      </c>
      <c r="Z316" s="133"/>
      <c r="BP316" s="33"/>
      <c r="BQ316" s="41" t="s">
        <v>373</v>
      </c>
    </row>
    <row r="317" spans="1:69" s="3" customFormat="1" ht="18.75" hidden="1" x14ac:dyDescent="0.25">
      <c r="A317" s="42"/>
      <c r="B317" s="43"/>
      <c r="C317" s="44" t="s">
        <v>1988</v>
      </c>
      <c r="D317" s="45"/>
      <c r="E317" s="45"/>
      <c r="F317" s="206"/>
      <c r="G317" s="235"/>
      <c r="H317" s="45"/>
      <c r="I317" s="45"/>
      <c r="J317" s="45"/>
      <c r="K317" s="45"/>
      <c r="L317" s="45"/>
      <c r="M317" s="45"/>
      <c r="N317" s="45"/>
      <c r="O317" s="46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P317" s="33"/>
      <c r="BQ317" s="41"/>
    </row>
    <row r="318" spans="1:69" s="3" customFormat="1" ht="18.75" hidden="1" x14ac:dyDescent="0.25">
      <c r="A318" s="47"/>
      <c r="B318" s="48"/>
      <c r="C318" s="48"/>
      <c r="D318" s="48"/>
      <c r="E318" s="49" t="s">
        <v>1989</v>
      </c>
      <c r="F318" s="207"/>
      <c r="G318" s="233"/>
      <c r="H318" s="51"/>
      <c r="I318" s="17"/>
      <c r="J318" s="17"/>
      <c r="K318" s="17"/>
      <c r="L318" s="52">
        <v>405698</v>
      </c>
      <c r="M318" s="53"/>
      <c r="N318" s="53"/>
      <c r="O318" s="54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P318" s="33"/>
      <c r="BQ318" s="41"/>
    </row>
    <row r="319" spans="1:69" s="3" customFormat="1" ht="18.75" hidden="1" x14ac:dyDescent="0.25">
      <c r="A319" s="47"/>
      <c r="B319" s="48"/>
      <c r="C319" s="48"/>
      <c r="D319" s="48"/>
      <c r="E319" s="49" t="s">
        <v>1990</v>
      </c>
      <c r="F319" s="207"/>
      <c r="G319" s="233"/>
      <c r="H319" s="51"/>
      <c r="I319" s="17"/>
      <c r="J319" s="17"/>
      <c r="K319" s="17"/>
      <c r="L319" s="52">
        <v>213305</v>
      </c>
      <c r="M319" s="53"/>
      <c r="N319" s="53"/>
      <c r="O319" s="5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hidden="1" x14ac:dyDescent="0.25">
      <c r="A320" s="47"/>
      <c r="B320" s="48"/>
      <c r="C320" s="48"/>
      <c r="D320" s="48"/>
      <c r="E320" s="49" t="s">
        <v>47</v>
      </c>
      <c r="F320" s="207"/>
      <c r="G320" s="233"/>
      <c r="H320" s="51"/>
      <c r="I320" s="17"/>
      <c r="J320" s="17"/>
      <c r="K320" s="17"/>
      <c r="L320" s="52">
        <v>1118531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67.5" x14ac:dyDescent="0.25">
      <c r="A321" s="35" t="s">
        <v>629</v>
      </c>
      <c r="B321" s="36" t="s">
        <v>1467</v>
      </c>
      <c r="C321" s="316" t="s">
        <v>1991</v>
      </c>
      <c r="D321" s="316"/>
      <c r="E321" s="316"/>
      <c r="F321" s="205" t="s">
        <v>437</v>
      </c>
      <c r="G321" s="232">
        <v>40</v>
      </c>
      <c r="H321" s="39">
        <v>11149.45</v>
      </c>
      <c r="I321" s="39"/>
      <c r="J321" s="39">
        <v>11149.45</v>
      </c>
      <c r="K321" s="37" t="s">
        <v>42</v>
      </c>
      <c r="L321" s="39">
        <v>3817572</v>
      </c>
      <c r="M321" s="39"/>
      <c r="N321" s="40"/>
      <c r="O321" s="39">
        <v>3817572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6"/>
        <v>4570148.6913948767</v>
      </c>
      <c r="W321" s="159">
        <v>1.2</v>
      </c>
      <c r="X321" s="158">
        <f t="shared" si="17"/>
        <v>5484178.4296738515</v>
      </c>
      <c r="Y321" s="181">
        <f t="shared" si="18"/>
        <v>137104.4607418463</v>
      </c>
      <c r="Z321" s="116"/>
      <c r="BP321" s="33"/>
      <c r="BQ321" s="41" t="s">
        <v>1991</v>
      </c>
    </row>
    <row r="322" spans="1:69" s="3" customFormat="1" ht="18.75" hidden="1" x14ac:dyDescent="0.25">
      <c r="A322" s="42"/>
      <c r="B322" s="43"/>
      <c r="C322" s="44" t="s">
        <v>1992</v>
      </c>
      <c r="D322" s="45"/>
      <c r="E322" s="45"/>
      <c r="F322" s="206"/>
      <c r="G322" s="235"/>
      <c r="H322" s="45"/>
      <c r="I322" s="45"/>
      <c r="J322" s="45"/>
      <c r="K322" s="45"/>
      <c r="L322" s="45"/>
      <c r="M322" s="45"/>
      <c r="N322" s="45"/>
      <c r="O322" s="46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41"/>
    </row>
    <row r="323" spans="1:69" s="3" customFormat="1" ht="67.5" x14ac:dyDescent="0.25">
      <c r="A323" s="35" t="s">
        <v>633</v>
      </c>
      <c r="B323" s="36" t="s">
        <v>1557</v>
      </c>
      <c r="C323" s="316" t="s">
        <v>1993</v>
      </c>
      <c r="D323" s="316"/>
      <c r="E323" s="316"/>
      <c r="F323" s="205" t="s">
        <v>437</v>
      </c>
      <c r="G323" s="232">
        <v>160</v>
      </c>
      <c r="H323" s="39">
        <v>1995.72</v>
      </c>
      <c r="I323" s="39"/>
      <c r="J323" s="39">
        <v>1995.72</v>
      </c>
      <c r="K323" s="37" t="s">
        <v>42</v>
      </c>
      <c r="L323" s="39">
        <v>2733338</v>
      </c>
      <c r="M323" s="39"/>
      <c r="N323" s="40"/>
      <c r="O323" s="39">
        <v>2733338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6"/>
        <v>3272174.3254193733</v>
      </c>
      <c r="W323" s="159">
        <v>1.2</v>
      </c>
      <c r="X323" s="158">
        <f t="shared" si="17"/>
        <v>3926609.190503248</v>
      </c>
      <c r="Y323" s="181">
        <f t="shared" si="18"/>
        <v>24541.307440645302</v>
      </c>
      <c r="Z323" s="1"/>
      <c r="BP323" s="33"/>
      <c r="BQ323" s="41" t="s">
        <v>1993</v>
      </c>
    </row>
    <row r="324" spans="1:69" s="3" customFormat="1" ht="18.75" hidden="1" x14ac:dyDescent="0.25">
      <c r="A324" s="42"/>
      <c r="B324" s="43"/>
      <c r="C324" s="44" t="s">
        <v>1994</v>
      </c>
      <c r="D324" s="45"/>
      <c r="E324" s="45"/>
      <c r="F324" s="206"/>
      <c r="G324" s="235"/>
      <c r="H324" s="45"/>
      <c r="I324" s="45"/>
      <c r="J324" s="45"/>
      <c r="K324" s="45"/>
      <c r="L324" s="45"/>
      <c r="M324" s="45"/>
      <c r="N324" s="45"/>
      <c r="O324" s="46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P324" s="33"/>
      <c r="BQ324" s="41"/>
    </row>
    <row r="325" spans="1:69" s="3" customFormat="1" ht="67.5" x14ac:dyDescent="0.25">
      <c r="A325" s="35" t="s">
        <v>636</v>
      </c>
      <c r="B325" s="36" t="s">
        <v>1599</v>
      </c>
      <c r="C325" s="316" t="s">
        <v>1995</v>
      </c>
      <c r="D325" s="316"/>
      <c r="E325" s="316"/>
      <c r="F325" s="205" t="s">
        <v>437</v>
      </c>
      <c r="G325" s="232">
        <v>3</v>
      </c>
      <c r="H325" s="39">
        <v>4546.59</v>
      </c>
      <c r="I325" s="39"/>
      <c r="J325" s="39">
        <v>4546.59</v>
      </c>
      <c r="K325" s="37" t="s">
        <v>42</v>
      </c>
      <c r="L325" s="39">
        <v>116756</v>
      </c>
      <c r="M325" s="39"/>
      <c r="N325" s="40"/>
      <c r="O325" s="39">
        <v>116756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6"/>
        <v>139772.68290224785</v>
      </c>
      <c r="W325" s="159">
        <v>1.2</v>
      </c>
      <c r="X325" s="158">
        <f t="shared" si="17"/>
        <v>167727.2194826974</v>
      </c>
      <c r="Y325" s="181">
        <f t="shared" si="18"/>
        <v>55909.073160899134</v>
      </c>
      <c r="Z325" s="1"/>
      <c r="BP325" s="33"/>
      <c r="BQ325" s="41" t="s">
        <v>1995</v>
      </c>
    </row>
    <row r="326" spans="1:69" s="3" customFormat="1" ht="67.5" x14ac:dyDescent="0.25">
      <c r="A326" s="35" t="s">
        <v>641</v>
      </c>
      <c r="B326" s="36" t="s">
        <v>1467</v>
      </c>
      <c r="C326" s="316" t="s">
        <v>1996</v>
      </c>
      <c r="D326" s="316"/>
      <c r="E326" s="316"/>
      <c r="F326" s="205" t="s">
        <v>437</v>
      </c>
      <c r="G326" s="232">
        <v>1</v>
      </c>
      <c r="H326" s="39">
        <v>8103.58</v>
      </c>
      <c r="I326" s="39"/>
      <c r="J326" s="39">
        <v>8103.58</v>
      </c>
      <c r="K326" s="37" t="s">
        <v>42</v>
      </c>
      <c r="L326" s="39">
        <v>69367</v>
      </c>
      <c r="M326" s="39"/>
      <c r="N326" s="40"/>
      <c r="O326" s="39">
        <v>69367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6"/>
        <v>83041.656915963453</v>
      </c>
      <c r="W326" s="159">
        <v>1.2</v>
      </c>
      <c r="X326" s="158">
        <f t="shared" si="17"/>
        <v>99649.988299156146</v>
      </c>
      <c r="Y326" s="181">
        <f t="shared" si="18"/>
        <v>99649.988299156146</v>
      </c>
      <c r="Z326" s="1"/>
      <c r="BP326" s="33"/>
      <c r="BQ326" s="41" t="s">
        <v>1996</v>
      </c>
    </row>
    <row r="327" spans="1:69" s="3" customFormat="1" ht="67.5" x14ac:dyDescent="0.25">
      <c r="A327" s="35" t="s">
        <v>644</v>
      </c>
      <c r="B327" s="36" t="s">
        <v>1467</v>
      </c>
      <c r="C327" s="316" t="s">
        <v>1997</v>
      </c>
      <c r="D327" s="316"/>
      <c r="E327" s="316"/>
      <c r="F327" s="205" t="s">
        <v>437</v>
      </c>
      <c r="G327" s="237">
        <v>16.5</v>
      </c>
      <c r="H327" s="39">
        <v>10293.31</v>
      </c>
      <c r="I327" s="39"/>
      <c r="J327" s="39">
        <v>10293.31</v>
      </c>
      <c r="K327" s="37" t="s">
        <v>42</v>
      </c>
      <c r="L327" s="39">
        <v>1453827</v>
      </c>
      <c r="M327" s="39"/>
      <c r="N327" s="40"/>
      <c r="O327" s="39">
        <v>1453827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6"/>
        <v>1740427.0467104586</v>
      </c>
      <c r="W327" s="159">
        <v>1.2</v>
      </c>
      <c r="X327" s="158">
        <f t="shared" si="17"/>
        <v>2088512.4560525501</v>
      </c>
      <c r="Y327" s="181">
        <f t="shared" si="18"/>
        <v>126576.51248803335</v>
      </c>
      <c r="Z327" s="1"/>
      <c r="BP327" s="33"/>
      <c r="BQ327" s="41" t="s">
        <v>1997</v>
      </c>
    </row>
    <row r="328" spans="1:69" s="3" customFormat="1" ht="18.75" hidden="1" x14ac:dyDescent="0.25">
      <c r="A328" s="42"/>
      <c r="B328" s="43"/>
      <c r="C328" s="44" t="s">
        <v>1998</v>
      </c>
      <c r="D328" s="45"/>
      <c r="E328" s="45"/>
      <c r="F328" s="206"/>
      <c r="G328" s="235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69" s="3" customFormat="1" ht="67.5" x14ac:dyDescent="0.25">
      <c r="A329" s="35" t="s">
        <v>647</v>
      </c>
      <c r="B329" s="36" t="s">
        <v>1467</v>
      </c>
      <c r="C329" s="316" t="s">
        <v>1999</v>
      </c>
      <c r="D329" s="316"/>
      <c r="E329" s="316"/>
      <c r="F329" s="205" t="s">
        <v>437</v>
      </c>
      <c r="G329" s="232">
        <v>37</v>
      </c>
      <c r="H329" s="39">
        <v>10295.65</v>
      </c>
      <c r="I329" s="39"/>
      <c r="J329" s="39">
        <v>10295.65</v>
      </c>
      <c r="K329" s="37" t="s">
        <v>42</v>
      </c>
      <c r="L329" s="39">
        <v>3260838</v>
      </c>
      <c r="M329" s="39"/>
      <c r="N329" s="40"/>
      <c r="O329" s="39">
        <v>3260838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>
        <f t="shared" si="16"/>
        <v>3903662.9875089936</v>
      </c>
      <c r="W329" s="159">
        <v>1.2</v>
      </c>
      <c r="X329" s="158">
        <f t="shared" si="17"/>
        <v>4684395.5850107921</v>
      </c>
      <c r="Y329" s="181">
        <f t="shared" si="18"/>
        <v>126605.28608137276</v>
      </c>
      <c r="Z329" s="1"/>
      <c r="BP329" s="33"/>
      <c r="BQ329" s="41" t="s">
        <v>1999</v>
      </c>
    </row>
    <row r="330" spans="1:69" s="3" customFormat="1" ht="18.75" hidden="1" x14ac:dyDescent="0.25">
      <c r="A330" s="42"/>
      <c r="B330" s="43"/>
      <c r="C330" s="44" t="s">
        <v>2000</v>
      </c>
      <c r="D330" s="45"/>
      <c r="E330" s="45"/>
      <c r="F330" s="206"/>
      <c r="G330" s="235"/>
      <c r="H330" s="45"/>
      <c r="I330" s="45"/>
      <c r="J330" s="45"/>
      <c r="K330" s="45"/>
      <c r="L330" s="45"/>
      <c r="M330" s="45"/>
      <c r="N330" s="45"/>
      <c r="O330" s="46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67.5" x14ac:dyDescent="0.25">
      <c r="A331" s="35" t="s">
        <v>652</v>
      </c>
      <c r="B331" s="36" t="s">
        <v>1467</v>
      </c>
      <c r="C331" s="316" t="s">
        <v>2001</v>
      </c>
      <c r="D331" s="316"/>
      <c r="E331" s="316"/>
      <c r="F331" s="205" t="s">
        <v>437</v>
      </c>
      <c r="G331" s="232">
        <v>300</v>
      </c>
      <c r="H331" s="39">
        <v>8588.49</v>
      </c>
      <c r="I331" s="39"/>
      <c r="J331" s="39">
        <v>8588.49</v>
      </c>
      <c r="K331" s="37" t="s">
        <v>42</v>
      </c>
      <c r="L331" s="39">
        <v>22055242</v>
      </c>
      <c r="M331" s="39"/>
      <c r="N331" s="40"/>
      <c r="O331" s="39">
        <v>22055242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16"/>
        <v>26403100.023967415</v>
      </c>
      <c r="W331" s="159">
        <v>1.2</v>
      </c>
      <c r="X331" s="158">
        <f t="shared" si="17"/>
        <v>31683720.028760895</v>
      </c>
      <c r="Y331" s="181">
        <f t="shared" si="18"/>
        <v>105612.40009586966</v>
      </c>
      <c r="Z331" s="1"/>
      <c r="BP331" s="33"/>
      <c r="BQ331" s="41" t="s">
        <v>2001</v>
      </c>
    </row>
    <row r="332" spans="1:69" s="3" customFormat="1" ht="18.75" hidden="1" x14ac:dyDescent="0.25">
      <c r="A332" s="42"/>
      <c r="B332" s="43"/>
      <c r="C332" s="44" t="s">
        <v>2002</v>
      </c>
      <c r="D332" s="45"/>
      <c r="E332" s="45"/>
      <c r="F332" s="206"/>
      <c r="G332" s="235"/>
      <c r="H332" s="45"/>
      <c r="I332" s="45"/>
      <c r="J332" s="45"/>
      <c r="K332" s="45"/>
      <c r="L332" s="45"/>
      <c r="M332" s="45"/>
      <c r="N332" s="45"/>
      <c r="O332" s="46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67.5" x14ac:dyDescent="0.25">
      <c r="A333" s="35" t="s">
        <v>660</v>
      </c>
      <c r="B333" s="36" t="s">
        <v>1467</v>
      </c>
      <c r="C333" s="316" t="s">
        <v>2003</v>
      </c>
      <c r="D333" s="316"/>
      <c r="E333" s="316"/>
      <c r="F333" s="205" t="s">
        <v>437</v>
      </c>
      <c r="G333" s="232">
        <v>23</v>
      </c>
      <c r="H333" s="39">
        <v>4240.3900000000003</v>
      </c>
      <c r="I333" s="39"/>
      <c r="J333" s="39">
        <v>4240.3900000000003</v>
      </c>
      <c r="K333" s="37" t="s">
        <v>42</v>
      </c>
      <c r="L333" s="39">
        <v>834848</v>
      </c>
      <c r="M333" s="39"/>
      <c r="N333" s="40"/>
      <c r="O333" s="39">
        <v>834848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6"/>
        <v>999425.68069800118</v>
      </c>
      <c r="W333" s="159">
        <v>1.2</v>
      </c>
      <c r="X333" s="158">
        <f t="shared" si="17"/>
        <v>1199310.8168376014</v>
      </c>
      <c r="Y333" s="181">
        <f t="shared" si="18"/>
        <v>52143.948558156582</v>
      </c>
      <c r="Z333" s="1"/>
      <c r="BP333" s="33"/>
      <c r="BQ333" s="41" t="s">
        <v>2003</v>
      </c>
    </row>
    <row r="334" spans="1:69" s="3" customFormat="1" ht="18.75" hidden="1" x14ac:dyDescent="0.25">
      <c r="A334" s="42"/>
      <c r="B334" s="43"/>
      <c r="C334" s="44" t="s">
        <v>1620</v>
      </c>
      <c r="D334" s="45"/>
      <c r="E334" s="45"/>
      <c r="F334" s="206"/>
      <c r="G334" s="235"/>
      <c r="H334" s="45"/>
      <c r="I334" s="45"/>
      <c r="J334" s="45"/>
      <c r="K334" s="45"/>
      <c r="L334" s="45"/>
      <c r="M334" s="45"/>
      <c r="N334" s="45"/>
      <c r="O334" s="46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P334" s="33"/>
      <c r="BQ334" s="41"/>
    </row>
    <row r="335" spans="1:69" s="3" customFormat="1" ht="67.5" x14ac:dyDescent="0.25">
      <c r="A335" s="35" t="s">
        <v>662</v>
      </c>
      <c r="B335" s="36" t="s">
        <v>1599</v>
      </c>
      <c r="C335" s="316" t="s">
        <v>2004</v>
      </c>
      <c r="D335" s="316"/>
      <c r="E335" s="316"/>
      <c r="F335" s="205" t="s">
        <v>437</v>
      </c>
      <c r="G335" s="232">
        <v>2</v>
      </c>
      <c r="H335" s="39">
        <v>1170.25</v>
      </c>
      <c r="I335" s="39"/>
      <c r="J335" s="39">
        <v>1170.25</v>
      </c>
      <c r="K335" s="37" t="s">
        <v>42</v>
      </c>
      <c r="L335" s="39">
        <v>20035</v>
      </c>
      <c r="M335" s="39"/>
      <c r="N335" s="40"/>
      <c r="O335" s="39">
        <v>20035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6"/>
        <v>23984.597810361232</v>
      </c>
      <c r="W335" s="159">
        <v>1.2</v>
      </c>
      <c r="X335" s="158">
        <f t="shared" si="17"/>
        <v>28781.517372433478</v>
      </c>
      <c r="Y335" s="181">
        <f t="shared" si="18"/>
        <v>14390.758686216739</v>
      </c>
      <c r="Z335" s="1"/>
      <c r="BP335" s="33"/>
      <c r="BQ335" s="41" t="s">
        <v>2004</v>
      </c>
    </row>
    <row r="336" spans="1:69" s="3" customFormat="1" ht="67.5" x14ac:dyDescent="0.25">
      <c r="A336" s="35" t="s">
        <v>669</v>
      </c>
      <c r="B336" s="36" t="s">
        <v>1599</v>
      </c>
      <c r="C336" s="316" t="s">
        <v>2005</v>
      </c>
      <c r="D336" s="316"/>
      <c r="E336" s="316"/>
      <c r="F336" s="205" t="s">
        <v>437</v>
      </c>
      <c r="G336" s="232">
        <v>14</v>
      </c>
      <c r="H336" s="39">
        <v>1821.18</v>
      </c>
      <c r="I336" s="39"/>
      <c r="J336" s="39">
        <v>1821.18</v>
      </c>
      <c r="K336" s="37" t="s">
        <v>42</v>
      </c>
      <c r="L336" s="39">
        <v>218250</v>
      </c>
      <c r="M336" s="39"/>
      <c r="N336" s="40"/>
      <c r="O336" s="39">
        <v>218250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6"/>
        <v>261274.69289300416</v>
      </c>
      <c r="W336" s="159">
        <v>1.2</v>
      </c>
      <c r="X336" s="158">
        <f t="shared" si="17"/>
        <v>313529.63147160498</v>
      </c>
      <c r="Y336" s="181">
        <f t="shared" si="18"/>
        <v>22394.973676543214</v>
      </c>
      <c r="Z336" s="1"/>
      <c r="BP336" s="33"/>
      <c r="BQ336" s="41" t="s">
        <v>2005</v>
      </c>
    </row>
    <row r="337" spans="1:69" s="3" customFormat="1" ht="67.5" x14ac:dyDescent="0.25">
      <c r="A337" s="35" t="s">
        <v>671</v>
      </c>
      <c r="B337" s="36" t="s">
        <v>1599</v>
      </c>
      <c r="C337" s="316" t="s">
        <v>2006</v>
      </c>
      <c r="D337" s="316"/>
      <c r="E337" s="316"/>
      <c r="F337" s="205" t="s">
        <v>437</v>
      </c>
      <c r="G337" s="232">
        <v>2</v>
      </c>
      <c r="H337" s="39">
        <v>2130.7199999999998</v>
      </c>
      <c r="I337" s="39"/>
      <c r="J337" s="39">
        <v>2130.7199999999998</v>
      </c>
      <c r="K337" s="37" t="s">
        <v>42</v>
      </c>
      <c r="L337" s="39">
        <v>36478</v>
      </c>
      <c r="M337" s="39"/>
      <c r="N337" s="40"/>
      <c r="O337" s="39">
        <v>36478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6"/>
        <v>43669.087043990861</v>
      </c>
      <c r="W337" s="159">
        <v>1.2</v>
      </c>
      <c r="X337" s="158">
        <f t="shared" si="17"/>
        <v>52402.904452789029</v>
      </c>
      <c r="Y337" s="181">
        <f t="shared" si="18"/>
        <v>26201.452226394515</v>
      </c>
      <c r="Z337" s="1"/>
      <c r="BP337" s="33"/>
      <c r="BQ337" s="41" t="s">
        <v>2006</v>
      </c>
    </row>
    <row r="338" spans="1:69" s="3" customFormat="1" ht="67.5" x14ac:dyDescent="0.25">
      <c r="A338" s="35" t="s">
        <v>674</v>
      </c>
      <c r="B338" s="36" t="s">
        <v>1599</v>
      </c>
      <c r="C338" s="316" t="s">
        <v>2007</v>
      </c>
      <c r="D338" s="316"/>
      <c r="E338" s="316"/>
      <c r="F338" s="205" t="s">
        <v>437</v>
      </c>
      <c r="G338" s="232">
        <v>3</v>
      </c>
      <c r="H338" s="39">
        <v>2746.62</v>
      </c>
      <c r="I338" s="39"/>
      <c r="J338" s="39">
        <v>2746.62</v>
      </c>
      <c r="K338" s="37" t="s">
        <v>42</v>
      </c>
      <c r="L338" s="39">
        <v>70533</v>
      </c>
      <c r="M338" s="39"/>
      <c r="N338" s="40"/>
      <c r="O338" s="39">
        <v>70533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6"/>
        <v>84437.516214535004</v>
      </c>
      <c r="W338" s="159">
        <v>1.2</v>
      </c>
      <c r="X338" s="158">
        <f t="shared" si="17"/>
        <v>101325.019457442</v>
      </c>
      <c r="Y338" s="181">
        <f t="shared" si="18"/>
        <v>33775.006485814003</v>
      </c>
      <c r="Z338" s="1"/>
      <c r="BP338" s="33"/>
      <c r="BQ338" s="41" t="s">
        <v>2007</v>
      </c>
    </row>
    <row r="339" spans="1:69" s="3" customFormat="1" ht="67.5" x14ac:dyDescent="0.25">
      <c r="A339" s="35" t="s">
        <v>683</v>
      </c>
      <c r="B339" s="36" t="s">
        <v>1467</v>
      </c>
      <c r="C339" s="316" t="s">
        <v>2008</v>
      </c>
      <c r="D339" s="316"/>
      <c r="E339" s="316"/>
      <c r="F339" s="205" t="s">
        <v>437</v>
      </c>
      <c r="G339" s="232">
        <v>2</v>
      </c>
      <c r="H339" s="39">
        <v>4115.3</v>
      </c>
      <c r="I339" s="39"/>
      <c r="J339" s="39">
        <v>4115.3</v>
      </c>
      <c r="K339" s="37" t="s">
        <v>42</v>
      </c>
      <c r="L339" s="39">
        <v>70454</v>
      </c>
      <c r="M339" s="39"/>
      <c r="N339" s="40"/>
      <c r="O339" s="39">
        <v>70454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6"/>
        <v>84342.942557084607</v>
      </c>
      <c r="W339" s="159">
        <v>1.2</v>
      </c>
      <c r="X339" s="158">
        <f t="shared" si="17"/>
        <v>101211.53106850153</v>
      </c>
      <c r="Y339" s="181">
        <f t="shared" si="18"/>
        <v>50605.765534250764</v>
      </c>
      <c r="Z339" s="1"/>
      <c r="BP339" s="33"/>
      <c r="BQ339" s="41" t="s">
        <v>2008</v>
      </c>
    </row>
    <row r="340" spans="1:69" s="3" customFormat="1" ht="67.5" x14ac:dyDescent="0.25">
      <c r="A340" s="35" t="s">
        <v>685</v>
      </c>
      <c r="B340" s="36" t="s">
        <v>1467</v>
      </c>
      <c r="C340" s="316" t="s">
        <v>2009</v>
      </c>
      <c r="D340" s="316"/>
      <c r="E340" s="316"/>
      <c r="F340" s="205" t="s">
        <v>437</v>
      </c>
      <c r="G340" s="232">
        <v>1</v>
      </c>
      <c r="H340" s="39">
        <v>4747.92</v>
      </c>
      <c r="I340" s="39"/>
      <c r="J340" s="39">
        <v>4747.92</v>
      </c>
      <c r="K340" s="37" t="s">
        <v>42</v>
      </c>
      <c r="L340" s="39">
        <v>40642</v>
      </c>
      <c r="M340" s="39"/>
      <c r="N340" s="40"/>
      <c r="O340" s="39">
        <v>40642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6"/>
        <v>48653.956786059462</v>
      </c>
      <c r="W340" s="159">
        <v>1.2</v>
      </c>
      <c r="X340" s="158">
        <f t="shared" si="17"/>
        <v>58384.748143271354</v>
      </c>
      <c r="Y340" s="181">
        <f t="shared" si="18"/>
        <v>58384.748143271354</v>
      </c>
      <c r="Z340" s="1"/>
      <c r="BP340" s="33"/>
      <c r="BQ340" s="41" t="s">
        <v>2009</v>
      </c>
    </row>
    <row r="341" spans="1:69" s="3" customFormat="1" ht="67.5" x14ac:dyDescent="0.25">
      <c r="A341" s="35" t="s">
        <v>688</v>
      </c>
      <c r="B341" s="36" t="s">
        <v>1467</v>
      </c>
      <c r="C341" s="316" t="s">
        <v>2010</v>
      </c>
      <c r="D341" s="316"/>
      <c r="E341" s="316"/>
      <c r="F341" s="205" t="s">
        <v>437</v>
      </c>
      <c r="G341" s="232">
        <v>5</v>
      </c>
      <c r="H341" s="39">
        <v>5849.63</v>
      </c>
      <c r="I341" s="39"/>
      <c r="J341" s="39">
        <v>5849.63</v>
      </c>
      <c r="K341" s="37" t="s">
        <v>42</v>
      </c>
      <c r="L341" s="39">
        <v>250364</v>
      </c>
      <c r="M341" s="39"/>
      <c r="N341" s="40"/>
      <c r="O341" s="39">
        <v>250364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6"/>
        <v>299719.48321403941</v>
      </c>
      <c r="W341" s="159">
        <v>1.2</v>
      </c>
      <c r="X341" s="158">
        <f t="shared" si="17"/>
        <v>359663.37985684728</v>
      </c>
      <c r="Y341" s="181">
        <f t="shared" si="18"/>
        <v>71932.675971369463</v>
      </c>
      <c r="Z341" s="1"/>
      <c r="BP341" s="33"/>
      <c r="BQ341" s="41" t="s">
        <v>2010</v>
      </c>
    </row>
    <row r="342" spans="1:69" s="3" customFormat="1" ht="67.5" x14ac:dyDescent="0.25">
      <c r="A342" s="35" t="s">
        <v>690</v>
      </c>
      <c r="B342" s="36" t="s">
        <v>1467</v>
      </c>
      <c r="C342" s="316" t="s">
        <v>1946</v>
      </c>
      <c r="D342" s="316"/>
      <c r="E342" s="316"/>
      <c r="F342" s="205" t="s">
        <v>437</v>
      </c>
      <c r="G342" s="232">
        <v>908</v>
      </c>
      <c r="H342" s="39">
        <v>415.9</v>
      </c>
      <c r="I342" s="39"/>
      <c r="J342" s="39">
        <v>415.9</v>
      </c>
      <c r="K342" s="37" t="s">
        <v>42</v>
      </c>
      <c r="L342" s="39">
        <v>3232574</v>
      </c>
      <c r="M342" s="39"/>
      <c r="N342" s="40"/>
      <c r="O342" s="39">
        <v>3232574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6"/>
        <v>3869827.1665700348</v>
      </c>
      <c r="W342" s="159">
        <v>1.2</v>
      </c>
      <c r="X342" s="158">
        <f t="shared" si="17"/>
        <v>4643792.5998840416</v>
      </c>
      <c r="Y342" s="181">
        <f t="shared" si="18"/>
        <v>5114.3090307092971</v>
      </c>
      <c r="Z342" s="1"/>
      <c r="BP342" s="33"/>
      <c r="BQ342" s="41" t="s">
        <v>1946</v>
      </c>
    </row>
    <row r="343" spans="1:69" s="3" customFormat="1" ht="67.5" x14ac:dyDescent="0.25">
      <c r="A343" s="35" t="s">
        <v>695</v>
      </c>
      <c r="B343" s="36" t="s">
        <v>1467</v>
      </c>
      <c r="C343" s="316" t="s">
        <v>1947</v>
      </c>
      <c r="D343" s="316"/>
      <c r="E343" s="316"/>
      <c r="F343" s="205" t="s">
        <v>437</v>
      </c>
      <c r="G343" s="232">
        <v>524</v>
      </c>
      <c r="H343" s="39">
        <v>131.83000000000001</v>
      </c>
      <c r="I343" s="39"/>
      <c r="J343" s="39">
        <v>131.83000000000001</v>
      </c>
      <c r="K343" s="37" t="s">
        <v>42</v>
      </c>
      <c r="L343" s="39">
        <v>591316</v>
      </c>
      <c r="M343" s="39"/>
      <c r="N343" s="40"/>
      <c r="O343" s="39">
        <v>591316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6"/>
        <v>707885.02315106383</v>
      </c>
      <c r="W343" s="159">
        <v>1.2</v>
      </c>
      <c r="X343" s="158">
        <f t="shared" si="17"/>
        <v>849462.02778127661</v>
      </c>
      <c r="Y343" s="181">
        <f t="shared" si="18"/>
        <v>1621.1107400406042</v>
      </c>
      <c r="Z343" s="1"/>
      <c r="BP343" s="33"/>
      <c r="BQ343" s="41" t="s">
        <v>1947</v>
      </c>
    </row>
    <row r="344" spans="1:69" s="3" customFormat="1" ht="67.5" hidden="1" x14ac:dyDescent="0.25">
      <c r="A344" s="35" t="s">
        <v>698</v>
      </c>
      <c r="B344" s="36" t="s">
        <v>534</v>
      </c>
      <c r="C344" s="316" t="s">
        <v>535</v>
      </c>
      <c r="D344" s="316"/>
      <c r="E344" s="316"/>
      <c r="F344" s="205" t="s">
        <v>174</v>
      </c>
      <c r="G344" s="236">
        <v>7.16</v>
      </c>
      <c r="H344" s="39" t="s">
        <v>536</v>
      </c>
      <c r="I344" s="39" t="s">
        <v>58</v>
      </c>
      <c r="J344" s="39">
        <v>2.4700000000000002</v>
      </c>
      <c r="K344" s="37" t="s">
        <v>42</v>
      </c>
      <c r="L344" s="39">
        <v>7035</v>
      </c>
      <c r="M344" s="39">
        <v>6632</v>
      </c>
      <c r="N344" s="40" t="s">
        <v>2011</v>
      </c>
      <c r="O344" s="39">
        <v>151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6"/>
        <v>180.76737056973025</v>
      </c>
      <c r="W344" s="159">
        <v>1.2</v>
      </c>
      <c r="X344" s="158">
        <f t="shared" si="17"/>
        <v>216.92084468367628</v>
      </c>
      <c r="Y344" s="181">
        <f t="shared" si="18"/>
        <v>30.296207358055344</v>
      </c>
      <c r="Z344" s="1"/>
      <c r="BP344" s="33"/>
      <c r="BQ344" s="41" t="s">
        <v>535</v>
      </c>
    </row>
    <row r="345" spans="1:69" s="3" customFormat="1" ht="18.75" hidden="1" x14ac:dyDescent="0.25">
      <c r="A345" s="42"/>
      <c r="B345" s="43"/>
      <c r="C345" s="44" t="s">
        <v>2012</v>
      </c>
      <c r="D345" s="45"/>
      <c r="E345" s="45"/>
      <c r="F345" s="206"/>
      <c r="G345" s="235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</row>
    <row r="346" spans="1:69" s="3" customFormat="1" ht="18.75" hidden="1" x14ac:dyDescent="0.25">
      <c r="A346" s="47"/>
      <c r="B346" s="48"/>
      <c r="C346" s="48"/>
      <c r="D346" s="48"/>
      <c r="E346" s="49" t="s">
        <v>2013</v>
      </c>
      <c r="F346" s="207"/>
      <c r="G346" s="233"/>
      <c r="H346" s="51"/>
      <c r="I346" s="17"/>
      <c r="J346" s="17"/>
      <c r="K346" s="17"/>
      <c r="L346" s="52">
        <v>6478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</row>
    <row r="347" spans="1:69" s="3" customFormat="1" ht="18.75" hidden="1" x14ac:dyDescent="0.25">
      <c r="A347" s="47"/>
      <c r="B347" s="48"/>
      <c r="C347" s="48"/>
      <c r="D347" s="48"/>
      <c r="E347" s="49" t="s">
        <v>2014</v>
      </c>
      <c r="F347" s="207"/>
      <c r="G347" s="233"/>
      <c r="H347" s="51"/>
      <c r="I347" s="17"/>
      <c r="J347" s="17"/>
      <c r="K347" s="17"/>
      <c r="L347" s="52">
        <v>3406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18.75" hidden="1" x14ac:dyDescent="0.25">
      <c r="A348" s="47"/>
      <c r="B348" s="48"/>
      <c r="C348" s="48"/>
      <c r="D348" s="48"/>
      <c r="E348" s="49" t="s">
        <v>47</v>
      </c>
      <c r="F348" s="207"/>
      <c r="G348" s="233"/>
      <c r="H348" s="51"/>
      <c r="I348" s="17"/>
      <c r="J348" s="17"/>
      <c r="K348" s="17"/>
      <c r="L348" s="52">
        <v>16919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</row>
    <row r="349" spans="1:69" s="3" customFormat="1" ht="67.5" x14ac:dyDescent="0.25">
      <c r="A349" s="35" t="s">
        <v>700</v>
      </c>
      <c r="B349" s="36" t="s">
        <v>1481</v>
      </c>
      <c r="C349" s="316" t="s">
        <v>2015</v>
      </c>
      <c r="D349" s="316"/>
      <c r="E349" s="316"/>
      <c r="F349" s="205" t="s">
        <v>437</v>
      </c>
      <c r="G349" s="232">
        <v>30</v>
      </c>
      <c r="H349" s="39">
        <v>865.94</v>
      </c>
      <c r="I349" s="39"/>
      <c r="J349" s="39">
        <v>865.94</v>
      </c>
      <c r="K349" s="37" t="s">
        <v>42</v>
      </c>
      <c r="L349" s="39">
        <v>222373</v>
      </c>
      <c r="M349" s="39"/>
      <c r="N349" s="40"/>
      <c r="O349" s="39">
        <v>222373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6"/>
        <v>266210.48010399094</v>
      </c>
      <c r="W349" s="159">
        <v>1.2</v>
      </c>
      <c r="X349" s="158">
        <f t="shared" si="17"/>
        <v>319452.57612478914</v>
      </c>
      <c r="Y349" s="181">
        <f t="shared" si="18"/>
        <v>10648.419204159638</v>
      </c>
      <c r="Z349" s="1"/>
      <c r="BP349" s="33"/>
      <c r="BQ349" s="41" t="s">
        <v>2015</v>
      </c>
    </row>
    <row r="350" spans="1:69" s="3" customFormat="1" ht="67.5" x14ac:dyDescent="0.25">
      <c r="A350" s="35" t="s">
        <v>702</v>
      </c>
      <c r="B350" s="36" t="s">
        <v>1481</v>
      </c>
      <c r="C350" s="316" t="s">
        <v>2016</v>
      </c>
      <c r="D350" s="316"/>
      <c r="E350" s="316"/>
      <c r="F350" s="205" t="s">
        <v>437</v>
      </c>
      <c r="G350" s="232">
        <v>50</v>
      </c>
      <c r="H350" s="39">
        <v>781.62</v>
      </c>
      <c r="I350" s="39"/>
      <c r="J350" s="39">
        <v>781.62</v>
      </c>
      <c r="K350" s="37" t="s">
        <v>42</v>
      </c>
      <c r="L350" s="39">
        <v>334533</v>
      </c>
      <c r="M350" s="39"/>
      <c r="N350" s="40"/>
      <c r="O350" s="39">
        <v>334533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6"/>
        <v>400481.13098545413</v>
      </c>
      <c r="W350" s="159">
        <v>1.2</v>
      </c>
      <c r="X350" s="158">
        <f t="shared" si="17"/>
        <v>480577.35718254495</v>
      </c>
      <c r="Y350" s="181">
        <f t="shared" si="18"/>
        <v>9611.5471436508997</v>
      </c>
      <c r="Z350" s="1"/>
      <c r="BP350" s="33"/>
      <c r="BQ350" s="41" t="s">
        <v>2016</v>
      </c>
    </row>
    <row r="351" spans="1:69" s="3" customFormat="1" ht="67.5" x14ac:dyDescent="0.25">
      <c r="A351" s="35" t="s">
        <v>705</v>
      </c>
      <c r="B351" s="36" t="s">
        <v>1481</v>
      </c>
      <c r="C351" s="316" t="s">
        <v>2017</v>
      </c>
      <c r="D351" s="316"/>
      <c r="E351" s="316"/>
      <c r="F351" s="205" t="s">
        <v>437</v>
      </c>
      <c r="G351" s="232">
        <v>70</v>
      </c>
      <c r="H351" s="39">
        <v>372.35</v>
      </c>
      <c r="I351" s="39"/>
      <c r="J351" s="39">
        <v>372.35</v>
      </c>
      <c r="K351" s="37" t="s">
        <v>42</v>
      </c>
      <c r="L351" s="39">
        <v>223112</v>
      </c>
      <c r="M351" s="39"/>
      <c r="N351" s="40"/>
      <c r="O351" s="39">
        <v>223112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3" si="19">O351*P351*Q351*R351*S351*T351*U351</f>
        <v>267095.1627983686</v>
      </c>
      <c r="W351" s="159">
        <v>1.2</v>
      </c>
      <c r="X351" s="158">
        <f t="shared" ref="X351:X413" si="20">V351*W351</f>
        <v>320514.19535804231</v>
      </c>
      <c r="Y351" s="181">
        <f t="shared" ref="Y351:Y413" si="21">X351/G351</f>
        <v>4578.7742194006041</v>
      </c>
      <c r="Z351" s="1"/>
      <c r="BP351" s="33"/>
      <c r="BQ351" s="41" t="s">
        <v>2017</v>
      </c>
    </row>
    <row r="352" spans="1:69" s="3" customFormat="1" ht="67.5" x14ac:dyDescent="0.25">
      <c r="A352" s="35" t="s">
        <v>707</v>
      </c>
      <c r="B352" s="36" t="s">
        <v>1481</v>
      </c>
      <c r="C352" s="316" t="s">
        <v>2018</v>
      </c>
      <c r="D352" s="316"/>
      <c r="E352" s="316"/>
      <c r="F352" s="205" t="s">
        <v>437</v>
      </c>
      <c r="G352" s="232">
        <v>566</v>
      </c>
      <c r="H352" s="39">
        <v>291.27</v>
      </c>
      <c r="I352" s="39"/>
      <c r="J352" s="39">
        <v>291.27</v>
      </c>
      <c r="K352" s="37" t="s">
        <v>42</v>
      </c>
      <c r="L352" s="39">
        <v>1411192</v>
      </c>
      <c r="M352" s="39"/>
      <c r="N352" s="40"/>
      <c r="O352" s="39">
        <v>1411192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9"/>
        <v>1689387.2000598595</v>
      </c>
      <c r="W352" s="159">
        <v>1.2</v>
      </c>
      <c r="X352" s="158">
        <f t="shared" si="20"/>
        <v>2027264.6400718314</v>
      </c>
      <c r="Y352" s="181">
        <f t="shared" si="21"/>
        <v>3581.73964677002</v>
      </c>
      <c r="Z352" s="1"/>
      <c r="BP352" s="33"/>
      <c r="BQ352" s="41" t="s">
        <v>2018</v>
      </c>
    </row>
    <row r="353" spans="1:69" s="3" customFormat="1" ht="67.5" x14ac:dyDescent="0.25">
      <c r="A353" s="35" t="s">
        <v>710</v>
      </c>
      <c r="B353" s="36" t="s">
        <v>1632</v>
      </c>
      <c r="C353" s="316" t="s">
        <v>2019</v>
      </c>
      <c r="D353" s="316"/>
      <c r="E353" s="316"/>
      <c r="F353" s="205" t="s">
        <v>437</v>
      </c>
      <c r="G353" s="232">
        <v>12</v>
      </c>
      <c r="H353" s="39">
        <v>1341.71</v>
      </c>
      <c r="I353" s="39"/>
      <c r="J353" s="39">
        <v>1341.71</v>
      </c>
      <c r="K353" s="37" t="s">
        <v>42</v>
      </c>
      <c r="L353" s="39">
        <v>137820</v>
      </c>
      <c r="M353" s="39"/>
      <c r="N353" s="40"/>
      <c r="O353" s="39">
        <v>137820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9"/>
        <v>164989.13252927302</v>
      </c>
      <c r="W353" s="159">
        <v>1.2</v>
      </c>
      <c r="X353" s="158">
        <f t="shared" si="20"/>
        <v>197986.95903512763</v>
      </c>
      <c r="Y353" s="181">
        <f t="shared" si="21"/>
        <v>16498.913252927301</v>
      </c>
      <c r="Z353" s="1"/>
      <c r="BP353" s="33"/>
      <c r="BQ353" s="41" t="s">
        <v>2019</v>
      </c>
    </row>
    <row r="354" spans="1:69" s="3" customFormat="1" ht="67.5" hidden="1" x14ac:dyDescent="0.25">
      <c r="A354" s="35" t="s">
        <v>713</v>
      </c>
      <c r="B354" s="36" t="s">
        <v>1493</v>
      </c>
      <c r="C354" s="316" t="s">
        <v>1494</v>
      </c>
      <c r="D354" s="316"/>
      <c r="E354" s="316"/>
      <c r="F354" s="205" t="s">
        <v>174</v>
      </c>
      <c r="G354" s="237">
        <v>1.8</v>
      </c>
      <c r="H354" s="39" t="s">
        <v>1495</v>
      </c>
      <c r="I354" s="39" t="s">
        <v>421</v>
      </c>
      <c r="J354" s="39">
        <v>67.47</v>
      </c>
      <c r="K354" s="37" t="s">
        <v>42</v>
      </c>
      <c r="L354" s="39">
        <v>23887</v>
      </c>
      <c r="M354" s="39">
        <v>19327</v>
      </c>
      <c r="N354" s="40" t="s">
        <v>2020</v>
      </c>
      <c r="O354" s="39">
        <v>1039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19"/>
        <v>1243.8231657082765</v>
      </c>
      <c r="W354" s="159">
        <v>1.2</v>
      </c>
      <c r="X354" s="158">
        <f t="shared" si="20"/>
        <v>1492.5877988499317</v>
      </c>
      <c r="Y354" s="181">
        <f t="shared" si="21"/>
        <v>829.21544380551757</v>
      </c>
      <c r="Z354" s="1"/>
      <c r="BP354" s="33"/>
      <c r="BQ354" s="41" t="s">
        <v>1494</v>
      </c>
    </row>
    <row r="355" spans="1:69" s="3" customFormat="1" ht="18.75" hidden="1" x14ac:dyDescent="0.25">
      <c r="A355" s="42"/>
      <c r="B355" s="43"/>
      <c r="C355" s="44" t="s">
        <v>2021</v>
      </c>
      <c r="D355" s="45"/>
      <c r="E355" s="45"/>
      <c r="F355" s="206"/>
      <c r="G355" s="235"/>
      <c r="H355" s="45"/>
      <c r="I355" s="45"/>
      <c r="J355" s="45"/>
      <c r="K355" s="45"/>
      <c r="L355" s="45"/>
      <c r="M355" s="45"/>
      <c r="N355" s="45"/>
      <c r="O355" s="46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</row>
    <row r="356" spans="1:69" s="3" customFormat="1" ht="18.75" hidden="1" x14ac:dyDescent="0.25">
      <c r="A356" s="47"/>
      <c r="B356" s="48"/>
      <c r="C356" s="48"/>
      <c r="D356" s="48"/>
      <c r="E356" s="49" t="s">
        <v>2022</v>
      </c>
      <c r="F356" s="207"/>
      <c r="G356" s="233"/>
      <c r="H356" s="51"/>
      <c r="I356" s="17"/>
      <c r="J356" s="17"/>
      <c r="K356" s="17"/>
      <c r="L356" s="52">
        <v>18759</v>
      </c>
      <c r="M356" s="53"/>
      <c r="N356" s="53"/>
      <c r="O356" s="5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18.75" hidden="1" x14ac:dyDescent="0.25">
      <c r="A357" s="47"/>
      <c r="B357" s="48"/>
      <c r="C357" s="48"/>
      <c r="D357" s="48"/>
      <c r="E357" s="49" t="s">
        <v>2023</v>
      </c>
      <c r="F357" s="207"/>
      <c r="G357" s="233"/>
      <c r="H357" s="51"/>
      <c r="I357" s="17"/>
      <c r="J357" s="17"/>
      <c r="K357" s="17"/>
      <c r="L357" s="52">
        <v>9863</v>
      </c>
      <c r="M357" s="53"/>
      <c r="N357" s="53"/>
      <c r="O357" s="54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</row>
    <row r="358" spans="1:69" s="3" customFormat="1" ht="18.75" hidden="1" x14ac:dyDescent="0.25">
      <c r="A358" s="47"/>
      <c r="B358" s="48"/>
      <c r="C358" s="48"/>
      <c r="D358" s="48"/>
      <c r="E358" s="49" t="s">
        <v>47</v>
      </c>
      <c r="F358" s="207"/>
      <c r="G358" s="233"/>
      <c r="H358" s="51"/>
      <c r="I358" s="17"/>
      <c r="J358" s="17"/>
      <c r="K358" s="17"/>
      <c r="L358" s="52">
        <v>52509</v>
      </c>
      <c r="M358" s="53"/>
      <c r="N358" s="53"/>
      <c r="O358" s="54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P358" s="33"/>
      <c r="BQ358" s="41"/>
    </row>
    <row r="359" spans="1:69" s="3" customFormat="1" ht="67.5" x14ac:dyDescent="0.25">
      <c r="A359" s="35" t="s">
        <v>1638</v>
      </c>
      <c r="B359" s="36" t="s">
        <v>1500</v>
      </c>
      <c r="C359" s="316" t="s">
        <v>1639</v>
      </c>
      <c r="D359" s="316"/>
      <c r="E359" s="316"/>
      <c r="F359" s="205" t="s">
        <v>437</v>
      </c>
      <c r="G359" s="232">
        <v>20</v>
      </c>
      <c r="H359" s="39">
        <v>299.2</v>
      </c>
      <c r="I359" s="39"/>
      <c r="J359" s="39">
        <v>299.2</v>
      </c>
      <c r="K359" s="37" t="s">
        <v>42</v>
      </c>
      <c r="L359" s="39">
        <v>51223</v>
      </c>
      <c r="M359" s="39"/>
      <c r="N359" s="40"/>
      <c r="O359" s="39">
        <v>51223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9"/>
        <v>61320.84120988936</v>
      </c>
      <c r="W359" s="159">
        <v>1.2</v>
      </c>
      <c r="X359" s="158">
        <f t="shared" si="20"/>
        <v>73585.009451867227</v>
      </c>
      <c r="Y359" s="181">
        <f t="shared" si="21"/>
        <v>3679.2504725933613</v>
      </c>
      <c r="Z359" s="1"/>
      <c r="BP359" s="33"/>
      <c r="BQ359" s="41" t="s">
        <v>1639</v>
      </c>
    </row>
    <row r="360" spans="1:69" s="3" customFormat="1" ht="67.5" x14ac:dyDescent="0.25">
      <c r="A360" s="35" t="s">
        <v>724</v>
      </c>
      <c r="B360" s="36" t="s">
        <v>1500</v>
      </c>
      <c r="C360" s="316" t="s">
        <v>1501</v>
      </c>
      <c r="D360" s="316"/>
      <c r="E360" s="316"/>
      <c r="F360" s="205" t="s">
        <v>437</v>
      </c>
      <c r="G360" s="232">
        <v>25</v>
      </c>
      <c r="H360" s="39">
        <v>199.47</v>
      </c>
      <c r="I360" s="39"/>
      <c r="J360" s="39">
        <v>199.47</v>
      </c>
      <c r="K360" s="37" t="s">
        <v>42</v>
      </c>
      <c r="L360" s="39">
        <v>42687</v>
      </c>
      <c r="M360" s="39"/>
      <c r="N360" s="40"/>
      <c r="O360" s="39">
        <v>42687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9"/>
        <v>51102.097665629633</v>
      </c>
      <c r="W360" s="159">
        <v>1.2</v>
      </c>
      <c r="X360" s="158">
        <f t="shared" si="20"/>
        <v>61322.517198755559</v>
      </c>
      <c r="Y360" s="181">
        <f t="shared" si="21"/>
        <v>2452.9006879502222</v>
      </c>
      <c r="Z360" s="1"/>
      <c r="BP360" s="33"/>
      <c r="BQ360" s="41" t="s">
        <v>1501</v>
      </c>
    </row>
    <row r="361" spans="1:69" s="3" customFormat="1" ht="67.5" x14ac:dyDescent="0.25">
      <c r="A361" s="35" t="s">
        <v>1640</v>
      </c>
      <c r="B361" s="36" t="s">
        <v>1500</v>
      </c>
      <c r="C361" s="316" t="s">
        <v>1502</v>
      </c>
      <c r="D361" s="316"/>
      <c r="E361" s="316"/>
      <c r="F361" s="205" t="s">
        <v>437</v>
      </c>
      <c r="G361" s="232">
        <v>80</v>
      </c>
      <c r="H361" s="39">
        <v>145.88</v>
      </c>
      <c r="I361" s="39"/>
      <c r="J361" s="39">
        <v>145.88</v>
      </c>
      <c r="K361" s="37" t="s">
        <v>42</v>
      </c>
      <c r="L361" s="39">
        <v>99899</v>
      </c>
      <c r="M361" s="39"/>
      <c r="N361" s="40"/>
      <c r="O361" s="39">
        <v>99899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9"/>
        <v>119592.57981818201</v>
      </c>
      <c r="W361" s="159">
        <v>1.2</v>
      </c>
      <c r="X361" s="158">
        <f t="shared" si="20"/>
        <v>143511.09578181841</v>
      </c>
      <c r="Y361" s="181">
        <f t="shared" si="21"/>
        <v>1793.88869727273</v>
      </c>
      <c r="Z361" s="1"/>
      <c r="BP361" s="33"/>
      <c r="BQ361" s="41" t="s">
        <v>1502</v>
      </c>
    </row>
    <row r="362" spans="1:69" s="3" customFormat="1" ht="67.5" x14ac:dyDescent="0.25">
      <c r="A362" s="35" t="s">
        <v>1641</v>
      </c>
      <c r="B362" s="36" t="s">
        <v>1500</v>
      </c>
      <c r="C362" s="316" t="s">
        <v>1642</v>
      </c>
      <c r="D362" s="316"/>
      <c r="E362" s="316"/>
      <c r="F362" s="205" t="s">
        <v>437</v>
      </c>
      <c r="G362" s="232">
        <v>15</v>
      </c>
      <c r="H362" s="39">
        <v>891.23</v>
      </c>
      <c r="I362" s="39"/>
      <c r="J362" s="39">
        <v>891.23</v>
      </c>
      <c r="K362" s="37" t="s">
        <v>42</v>
      </c>
      <c r="L362" s="39">
        <v>114434</v>
      </c>
      <c r="M362" s="39"/>
      <c r="N362" s="40"/>
      <c r="O362" s="39">
        <v>114434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9"/>
        <v>136992.9356541491</v>
      </c>
      <c r="W362" s="159">
        <v>1.2</v>
      </c>
      <c r="X362" s="158">
        <f t="shared" si="20"/>
        <v>164391.52278497891</v>
      </c>
      <c r="Y362" s="181">
        <f t="shared" si="21"/>
        <v>10959.434852331928</v>
      </c>
      <c r="Z362" s="1"/>
      <c r="BP362" s="33"/>
      <c r="BQ362" s="41" t="s">
        <v>1642</v>
      </c>
    </row>
    <row r="363" spans="1:69" s="3" customFormat="1" ht="67.5" x14ac:dyDescent="0.25">
      <c r="A363" s="35" t="s">
        <v>736</v>
      </c>
      <c r="B363" s="36" t="s">
        <v>1503</v>
      </c>
      <c r="C363" s="316" t="s">
        <v>1504</v>
      </c>
      <c r="D363" s="316"/>
      <c r="E363" s="316"/>
      <c r="F363" s="205" t="s">
        <v>437</v>
      </c>
      <c r="G363" s="232">
        <v>125</v>
      </c>
      <c r="H363" s="39">
        <v>269.10000000000002</v>
      </c>
      <c r="I363" s="39"/>
      <c r="J363" s="39">
        <v>269.10000000000002</v>
      </c>
      <c r="K363" s="37" t="s">
        <v>42</v>
      </c>
      <c r="L363" s="39">
        <v>287937</v>
      </c>
      <c r="M363" s="39"/>
      <c r="N363" s="40"/>
      <c r="O363" s="39">
        <v>287937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9"/>
        <v>344699.43297838693</v>
      </c>
      <c r="W363" s="159">
        <v>1.2</v>
      </c>
      <c r="X363" s="158">
        <f t="shared" si="20"/>
        <v>413639.31957406428</v>
      </c>
      <c r="Y363" s="181">
        <f t="shared" si="21"/>
        <v>3309.1145565925144</v>
      </c>
      <c r="Z363" s="1"/>
      <c r="BP363" s="33"/>
      <c r="BQ363" s="41" t="s">
        <v>1504</v>
      </c>
    </row>
    <row r="364" spans="1:69" s="3" customFormat="1" ht="18.75" hidden="1" x14ac:dyDescent="0.25">
      <c r="A364" s="42"/>
      <c r="B364" s="43"/>
      <c r="C364" s="44" t="s">
        <v>2024</v>
      </c>
      <c r="D364" s="45"/>
      <c r="E364" s="45"/>
      <c r="F364" s="206"/>
      <c r="G364" s="235"/>
      <c r="H364" s="45"/>
      <c r="I364" s="45"/>
      <c r="J364" s="45"/>
      <c r="K364" s="45"/>
      <c r="L364" s="45"/>
      <c r="M364" s="45"/>
      <c r="N364" s="45"/>
      <c r="O364" s="46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P364" s="33"/>
      <c r="BQ364" s="41"/>
    </row>
    <row r="365" spans="1:69" s="3" customFormat="1" ht="67.5" x14ac:dyDescent="0.25">
      <c r="A365" s="35" t="s">
        <v>746</v>
      </c>
      <c r="B365" s="36" t="s">
        <v>1557</v>
      </c>
      <c r="C365" s="316" t="s">
        <v>1959</v>
      </c>
      <c r="D365" s="316"/>
      <c r="E365" s="316"/>
      <c r="F365" s="205" t="s">
        <v>437</v>
      </c>
      <c r="G365" s="232">
        <v>1736</v>
      </c>
      <c r="H365" s="39">
        <v>8.49</v>
      </c>
      <c r="I365" s="39"/>
      <c r="J365" s="39">
        <v>8.49</v>
      </c>
      <c r="K365" s="37" t="s">
        <v>42</v>
      </c>
      <c r="L365" s="39">
        <v>126163</v>
      </c>
      <c r="M365" s="39"/>
      <c r="N365" s="40"/>
      <c r="O365" s="39">
        <v>126163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19"/>
        <v>151034.13094827073</v>
      </c>
      <c r="W365" s="159">
        <v>1.2</v>
      </c>
      <c r="X365" s="158">
        <f t="shared" si="20"/>
        <v>181240.95713792488</v>
      </c>
      <c r="Y365" s="181">
        <f t="shared" si="21"/>
        <v>104.40147300571709</v>
      </c>
      <c r="Z365" s="1"/>
      <c r="BP365" s="33"/>
      <c r="BQ365" s="41" t="s">
        <v>1959</v>
      </c>
    </row>
    <row r="366" spans="1:69" s="3" customFormat="1" ht="67.5" x14ac:dyDescent="0.25">
      <c r="A366" s="35" t="s">
        <v>1644</v>
      </c>
      <c r="B366" s="36" t="s">
        <v>1509</v>
      </c>
      <c r="C366" s="316" t="s">
        <v>1510</v>
      </c>
      <c r="D366" s="316"/>
      <c r="E366" s="316"/>
      <c r="F366" s="205" t="s">
        <v>437</v>
      </c>
      <c r="G366" s="232">
        <v>250</v>
      </c>
      <c r="H366" s="39">
        <v>70.83</v>
      </c>
      <c r="I366" s="39"/>
      <c r="J366" s="39">
        <v>70.83</v>
      </c>
      <c r="K366" s="37" t="s">
        <v>42</v>
      </c>
      <c r="L366" s="39">
        <v>151576</v>
      </c>
      <c r="M366" s="39"/>
      <c r="N366" s="40"/>
      <c r="O366" s="39">
        <v>151576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19"/>
        <v>181456.92027468502</v>
      </c>
      <c r="W366" s="159">
        <v>1.2</v>
      </c>
      <c r="X366" s="158">
        <f t="shared" si="20"/>
        <v>217748.30432962201</v>
      </c>
      <c r="Y366" s="181">
        <f t="shared" si="21"/>
        <v>870.99321731848806</v>
      </c>
      <c r="Z366" s="1"/>
      <c r="BP366" s="33"/>
      <c r="BQ366" s="41" t="s">
        <v>1510</v>
      </c>
    </row>
    <row r="367" spans="1:69" s="3" customFormat="1" ht="67.5" x14ac:dyDescent="0.25">
      <c r="A367" s="35" t="s">
        <v>753</v>
      </c>
      <c r="B367" s="36" t="s">
        <v>1960</v>
      </c>
      <c r="C367" s="316" t="s">
        <v>2025</v>
      </c>
      <c r="D367" s="316"/>
      <c r="E367" s="316"/>
      <c r="F367" s="205" t="s">
        <v>437</v>
      </c>
      <c r="G367" s="232">
        <v>50</v>
      </c>
      <c r="H367" s="39">
        <v>55.53</v>
      </c>
      <c r="I367" s="39"/>
      <c r="J367" s="39">
        <v>55.53</v>
      </c>
      <c r="K367" s="37" t="s">
        <v>42</v>
      </c>
      <c r="L367" s="39">
        <v>23767</v>
      </c>
      <c r="M367" s="39"/>
      <c r="N367" s="40"/>
      <c r="O367" s="39">
        <v>23767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19"/>
        <v>28452.305273713773</v>
      </c>
      <c r="W367" s="159">
        <v>1.2</v>
      </c>
      <c r="X367" s="158">
        <f t="shared" si="20"/>
        <v>34142.766328456528</v>
      </c>
      <c r="Y367" s="181">
        <f t="shared" si="21"/>
        <v>682.85532656913051</v>
      </c>
      <c r="Z367" s="1"/>
      <c r="BP367" s="33"/>
      <c r="BQ367" s="41" t="s">
        <v>2025</v>
      </c>
    </row>
    <row r="368" spans="1:69" s="3" customFormat="1" ht="67.5" x14ac:dyDescent="0.25">
      <c r="A368" s="35" t="s">
        <v>755</v>
      </c>
      <c r="B368" s="36" t="s">
        <v>1507</v>
      </c>
      <c r="C368" s="316" t="s">
        <v>1508</v>
      </c>
      <c r="D368" s="316"/>
      <c r="E368" s="316"/>
      <c r="F368" s="205" t="s">
        <v>437</v>
      </c>
      <c r="G368" s="232">
        <v>1320</v>
      </c>
      <c r="H368" s="39">
        <v>14.59</v>
      </c>
      <c r="I368" s="39"/>
      <c r="J368" s="39">
        <v>14.59</v>
      </c>
      <c r="K368" s="37" t="s">
        <v>42</v>
      </c>
      <c r="L368" s="39">
        <v>164855</v>
      </c>
      <c r="M368" s="39"/>
      <c r="N368" s="40"/>
      <c r="O368" s="39">
        <v>164855</v>
      </c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>
        <f t="shared" si="19"/>
        <v>197353.67467068139</v>
      </c>
      <c r="W368" s="159">
        <v>1.2</v>
      </c>
      <c r="X368" s="158">
        <f t="shared" si="20"/>
        <v>236824.40960481766</v>
      </c>
      <c r="Y368" s="181">
        <f t="shared" si="21"/>
        <v>179.41243151880127</v>
      </c>
      <c r="Z368" s="1"/>
      <c r="BP368" s="33"/>
      <c r="BQ368" s="41" t="s">
        <v>1508</v>
      </c>
    </row>
    <row r="369" spans="1:69" s="3" customFormat="1" ht="67.5" x14ac:dyDescent="0.25">
      <c r="A369" s="35" t="s">
        <v>758</v>
      </c>
      <c r="B369" s="36" t="s">
        <v>1507</v>
      </c>
      <c r="C369" s="316" t="s">
        <v>1645</v>
      </c>
      <c r="D369" s="316"/>
      <c r="E369" s="316"/>
      <c r="F369" s="205" t="s">
        <v>437</v>
      </c>
      <c r="G369" s="232">
        <v>100</v>
      </c>
      <c r="H369" s="39">
        <v>32.25</v>
      </c>
      <c r="I369" s="39"/>
      <c r="J369" s="39">
        <v>32.25</v>
      </c>
      <c r="K369" s="37" t="s">
        <v>42</v>
      </c>
      <c r="L369" s="39">
        <v>27606</v>
      </c>
      <c r="M369" s="39"/>
      <c r="N369" s="40"/>
      <c r="O369" s="39">
        <v>27606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9"/>
        <v>33048.106171840889</v>
      </c>
      <c r="W369" s="159">
        <v>1.2</v>
      </c>
      <c r="X369" s="158">
        <f t="shared" si="20"/>
        <v>39657.727406209066</v>
      </c>
      <c r="Y369" s="181">
        <f t="shared" si="21"/>
        <v>396.57727406209068</v>
      </c>
      <c r="Z369" s="1"/>
      <c r="BP369" s="33"/>
      <c r="BQ369" s="41" t="s">
        <v>1645</v>
      </c>
    </row>
    <row r="370" spans="1:69" s="3" customFormat="1" ht="67.5" x14ac:dyDescent="0.25">
      <c r="A370" s="35" t="s">
        <v>1646</v>
      </c>
      <c r="B370" s="36" t="s">
        <v>1535</v>
      </c>
      <c r="C370" s="316" t="s">
        <v>1536</v>
      </c>
      <c r="D370" s="316"/>
      <c r="E370" s="316"/>
      <c r="F370" s="205" t="s">
        <v>437</v>
      </c>
      <c r="G370" s="232">
        <v>350</v>
      </c>
      <c r="H370" s="39">
        <v>72.86</v>
      </c>
      <c r="I370" s="39"/>
      <c r="J370" s="39">
        <v>72.86</v>
      </c>
      <c r="K370" s="37" t="s">
        <v>42</v>
      </c>
      <c r="L370" s="39">
        <v>218289</v>
      </c>
      <c r="M370" s="39"/>
      <c r="N370" s="40"/>
      <c r="O370" s="39">
        <v>218289</v>
      </c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>
        <f t="shared" si="19"/>
        <v>261321.38115427716</v>
      </c>
      <c r="W370" s="159">
        <v>1.2</v>
      </c>
      <c r="X370" s="158">
        <f t="shared" si="20"/>
        <v>313585.65738513257</v>
      </c>
      <c r="Y370" s="181">
        <f t="shared" si="21"/>
        <v>895.95902110037878</v>
      </c>
      <c r="Z370" s="1"/>
      <c r="BP370" s="33"/>
      <c r="BQ370" s="41" t="s">
        <v>1536</v>
      </c>
    </row>
    <row r="371" spans="1:69" s="3" customFormat="1" ht="67.5" x14ac:dyDescent="0.25">
      <c r="A371" s="35" t="s">
        <v>763</v>
      </c>
      <c r="B371" s="36" t="s">
        <v>1647</v>
      </c>
      <c r="C371" s="316" t="s">
        <v>1648</v>
      </c>
      <c r="D371" s="316"/>
      <c r="E371" s="316"/>
      <c r="F371" s="205" t="s">
        <v>437</v>
      </c>
      <c r="G371" s="232">
        <v>40</v>
      </c>
      <c r="H371" s="39">
        <v>473.25</v>
      </c>
      <c r="I371" s="39"/>
      <c r="J371" s="39">
        <v>473.25</v>
      </c>
      <c r="K371" s="37" t="s">
        <v>42</v>
      </c>
      <c r="L371" s="39">
        <v>162041</v>
      </c>
      <c r="M371" s="39"/>
      <c r="N371" s="40"/>
      <c r="O371" s="39">
        <v>162041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9"/>
        <v>193984.93704960041</v>
      </c>
      <c r="W371" s="159">
        <v>1.2</v>
      </c>
      <c r="X371" s="158">
        <f t="shared" si="20"/>
        <v>232781.92445952049</v>
      </c>
      <c r="Y371" s="181">
        <f t="shared" si="21"/>
        <v>5819.5481114880122</v>
      </c>
      <c r="Z371" s="1"/>
      <c r="BP371" s="33"/>
      <c r="BQ371" s="41" t="s">
        <v>1648</v>
      </c>
    </row>
    <row r="372" spans="1:69" s="3" customFormat="1" ht="67.5" x14ac:dyDescent="0.25">
      <c r="A372" s="35" t="s">
        <v>771</v>
      </c>
      <c r="B372" s="36" t="s">
        <v>1542</v>
      </c>
      <c r="C372" s="316" t="s">
        <v>1649</v>
      </c>
      <c r="D372" s="316"/>
      <c r="E372" s="316"/>
      <c r="F372" s="205" t="s">
        <v>437</v>
      </c>
      <c r="G372" s="232">
        <v>14040</v>
      </c>
      <c r="H372" s="39">
        <v>4.17</v>
      </c>
      <c r="I372" s="39"/>
      <c r="J372" s="39">
        <v>4.17</v>
      </c>
      <c r="K372" s="37" t="s">
        <v>42</v>
      </c>
      <c r="L372" s="39">
        <v>501161</v>
      </c>
      <c r="M372" s="39"/>
      <c r="N372" s="40"/>
      <c r="O372" s="39">
        <v>501161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9"/>
        <v>599957.32584169926</v>
      </c>
      <c r="W372" s="159">
        <v>1.2</v>
      </c>
      <c r="X372" s="158">
        <f t="shared" si="20"/>
        <v>719948.79101003904</v>
      </c>
      <c r="Y372" s="181">
        <f t="shared" si="21"/>
        <v>51.27840391809395</v>
      </c>
      <c r="Z372" s="1"/>
      <c r="BP372" s="33"/>
      <c r="BQ372" s="41" t="s">
        <v>1649</v>
      </c>
    </row>
    <row r="373" spans="1:69" s="3" customFormat="1" ht="67.5" x14ac:dyDescent="0.25">
      <c r="A373" s="35" t="s">
        <v>774</v>
      </c>
      <c r="B373" s="36" t="s">
        <v>1544</v>
      </c>
      <c r="C373" s="316" t="s">
        <v>2026</v>
      </c>
      <c r="D373" s="316"/>
      <c r="E373" s="316"/>
      <c r="F373" s="205" t="s">
        <v>437</v>
      </c>
      <c r="G373" s="232">
        <v>14040</v>
      </c>
      <c r="H373" s="39">
        <v>1.17</v>
      </c>
      <c r="I373" s="39"/>
      <c r="J373" s="39">
        <v>1.17</v>
      </c>
      <c r="K373" s="37" t="s">
        <v>42</v>
      </c>
      <c r="L373" s="39">
        <v>140613</v>
      </c>
      <c r="M373" s="39"/>
      <c r="N373" s="40"/>
      <c r="O373" s="39">
        <v>140613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9"/>
        <v>168332.73031736084</v>
      </c>
      <c r="W373" s="159">
        <v>1.2</v>
      </c>
      <c r="X373" s="158">
        <f t="shared" si="20"/>
        <v>201999.27638083301</v>
      </c>
      <c r="Y373" s="181">
        <f t="shared" si="21"/>
        <v>14.387412847637679</v>
      </c>
      <c r="Z373" s="1"/>
      <c r="BP373" s="33"/>
      <c r="BQ373" s="41" t="s">
        <v>2026</v>
      </c>
    </row>
    <row r="374" spans="1:69" s="3" customFormat="1" ht="67.5" x14ac:dyDescent="0.25">
      <c r="A374" s="35" t="s">
        <v>779</v>
      </c>
      <c r="B374" s="36" t="s">
        <v>1546</v>
      </c>
      <c r="C374" s="316" t="s">
        <v>1651</v>
      </c>
      <c r="D374" s="316"/>
      <c r="E374" s="316"/>
      <c r="F374" s="205" t="s">
        <v>437</v>
      </c>
      <c r="G374" s="232">
        <v>14040</v>
      </c>
      <c r="H374" s="39">
        <v>0.34</v>
      </c>
      <c r="I374" s="39"/>
      <c r="J374" s="39">
        <v>0.34</v>
      </c>
      <c r="K374" s="37" t="s">
        <v>42</v>
      </c>
      <c r="L374" s="39">
        <v>40862</v>
      </c>
      <c r="M374" s="39"/>
      <c r="N374" s="40"/>
      <c r="O374" s="39">
        <v>40862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9"/>
        <v>48917.326465035214</v>
      </c>
      <c r="W374" s="159">
        <v>1.2</v>
      </c>
      <c r="X374" s="158">
        <f t="shared" si="20"/>
        <v>58700.791758042258</v>
      </c>
      <c r="Y374" s="181">
        <f t="shared" si="21"/>
        <v>4.1809680739346335</v>
      </c>
      <c r="Z374" s="1"/>
      <c r="BP374" s="33"/>
      <c r="BQ374" s="41" t="s">
        <v>1651</v>
      </c>
    </row>
    <row r="375" spans="1:69" s="3" customFormat="1" ht="67.5" x14ac:dyDescent="0.25">
      <c r="A375" s="35" t="s">
        <v>788</v>
      </c>
      <c r="B375" s="36" t="s">
        <v>1544</v>
      </c>
      <c r="C375" s="316" t="s">
        <v>2027</v>
      </c>
      <c r="D375" s="316"/>
      <c r="E375" s="316"/>
      <c r="F375" s="205" t="s">
        <v>437</v>
      </c>
      <c r="G375" s="232">
        <v>750</v>
      </c>
      <c r="H375" s="39">
        <v>2.31</v>
      </c>
      <c r="I375" s="39"/>
      <c r="J375" s="39">
        <v>2.31</v>
      </c>
      <c r="K375" s="37" t="s">
        <v>42</v>
      </c>
      <c r="L375" s="39">
        <v>14830</v>
      </c>
      <c r="M375" s="39"/>
      <c r="N375" s="40"/>
      <c r="O375" s="39">
        <v>14830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9"/>
        <v>17753.510632775498</v>
      </c>
      <c r="W375" s="159">
        <v>1.2</v>
      </c>
      <c r="X375" s="158">
        <f t="shared" si="20"/>
        <v>21304.212759330596</v>
      </c>
      <c r="Y375" s="181">
        <f t="shared" si="21"/>
        <v>28.405617012440793</v>
      </c>
      <c r="Z375" s="1"/>
      <c r="BP375" s="33"/>
      <c r="BQ375" s="41" t="s">
        <v>2027</v>
      </c>
    </row>
    <row r="376" spans="1:69" s="3" customFormat="1" ht="67.5" x14ac:dyDescent="0.25">
      <c r="A376" s="35" t="s">
        <v>792</v>
      </c>
      <c r="B376" s="36" t="s">
        <v>1546</v>
      </c>
      <c r="C376" s="316" t="s">
        <v>1973</v>
      </c>
      <c r="D376" s="316"/>
      <c r="E376" s="316"/>
      <c r="F376" s="205" t="s">
        <v>437</v>
      </c>
      <c r="G376" s="232">
        <v>750</v>
      </c>
      <c r="H376" s="39">
        <v>6.23</v>
      </c>
      <c r="I376" s="39"/>
      <c r="J376" s="39">
        <v>6.23</v>
      </c>
      <c r="K376" s="37" t="s">
        <v>42</v>
      </c>
      <c r="L376" s="39">
        <v>39997</v>
      </c>
      <c r="M376" s="39"/>
      <c r="N376" s="40"/>
      <c r="O376" s="39">
        <v>39997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9"/>
        <v>47881.804772698699</v>
      </c>
      <c r="W376" s="159">
        <v>1.2</v>
      </c>
      <c r="X376" s="158">
        <f t="shared" si="20"/>
        <v>57458.16572723844</v>
      </c>
      <c r="Y376" s="181">
        <f t="shared" si="21"/>
        <v>76.610887636317926</v>
      </c>
      <c r="Z376" s="1"/>
      <c r="BP376" s="33"/>
      <c r="BQ376" s="41" t="s">
        <v>1973</v>
      </c>
    </row>
    <row r="377" spans="1:69" s="3" customFormat="1" ht="67.5" x14ac:dyDescent="0.25">
      <c r="A377" s="35" t="s">
        <v>794</v>
      </c>
      <c r="B377" s="36" t="s">
        <v>1542</v>
      </c>
      <c r="C377" s="316" t="s">
        <v>1555</v>
      </c>
      <c r="D377" s="316"/>
      <c r="E377" s="316"/>
      <c r="F377" s="205" t="s">
        <v>437</v>
      </c>
      <c r="G377" s="232">
        <v>3472</v>
      </c>
      <c r="H377" s="39">
        <v>4.03</v>
      </c>
      <c r="I377" s="39"/>
      <c r="J377" s="39">
        <v>4.03</v>
      </c>
      <c r="K377" s="37" t="s">
        <v>42</v>
      </c>
      <c r="L377" s="39">
        <v>119773</v>
      </c>
      <c r="M377" s="39"/>
      <c r="N377" s="40"/>
      <c r="O377" s="39">
        <v>119773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9"/>
        <v>143384.43890892915</v>
      </c>
      <c r="W377" s="159">
        <v>1.2</v>
      </c>
      <c r="X377" s="158">
        <f t="shared" si="20"/>
        <v>172061.32669071498</v>
      </c>
      <c r="Y377" s="181">
        <f t="shared" si="21"/>
        <v>49.556833724284267</v>
      </c>
      <c r="Z377" s="1"/>
      <c r="BP377" s="33"/>
      <c r="BQ377" s="41" t="s">
        <v>1555</v>
      </c>
    </row>
    <row r="378" spans="1:69" s="3" customFormat="1" ht="67.5" x14ac:dyDescent="0.25">
      <c r="A378" s="35" t="s">
        <v>796</v>
      </c>
      <c r="B378" s="36" t="s">
        <v>1544</v>
      </c>
      <c r="C378" s="316" t="s">
        <v>1556</v>
      </c>
      <c r="D378" s="316"/>
      <c r="E378" s="316"/>
      <c r="F378" s="205" t="s">
        <v>437</v>
      </c>
      <c r="G378" s="232">
        <v>3472</v>
      </c>
      <c r="H378" s="39">
        <v>2.73</v>
      </c>
      <c r="I378" s="39"/>
      <c r="J378" s="39">
        <v>2.73</v>
      </c>
      <c r="K378" s="37" t="s">
        <v>42</v>
      </c>
      <c r="L378" s="39">
        <v>81136</v>
      </c>
      <c r="M378" s="39"/>
      <c r="N378" s="40"/>
      <c r="O378" s="39">
        <v>81136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9"/>
        <v>97130.737606262468</v>
      </c>
      <c r="W378" s="159">
        <v>1.2</v>
      </c>
      <c r="X378" s="158">
        <f t="shared" si="20"/>
        <v>116556.88512751496</v>
      </c>
      <c r="Y378" s="181">
        <f t="shared" si="21"/>
        <v>33.570531430735876</v>
      </c>
      <c r="Z378" s="1"/>
      <c r="BP378" s="33"/>
      <c r="BQ378" s="41" t="s">
        <v>1556</v>
      </c>
    </row>
    <row r="379" spans="1:69" s="3" customFormat="1" ht="67.5" x14ac:dyDescent="0.25">
      <c r="A379" s="35" t="s">
        <v>798</v>
      </c>
      <c r="B379" s="36" t="s">
        <v>1542</v>
      </c>
      <c r="C379" s="316" t="s">
        <v>2028</v>
      </c>
      <c r="D379" s="316"/>
      <c r="E379" s="316"/>
      <c r="F379" s="205" t="s">
        <v>437</v>
      </c>
      <c r="G379" s="232">
        <v>66</v>
      </c>
      <c r="H379" s="39">
        <v>318.12</v>
      </c>
      <c r="I379" s="39"/>
      <c r="J379" s="39">
        <v>318.12</v>
      </c>
      <c r="K379" s="37" t="s">
        <v>42</v>
      </c>
      <c r="L379" s="39">
        <v>179725</v>
      </c>
      <c r="M379" s="39"/>
      <c r="N379" s="40"/>
      <c r="O379" s="39">
        <v>179725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9"/>
        <v>215155.07069963426</v>
      </c>
      <c r="W379" s="159">
        <v>1.2</v>
      </c>
      <c r="X379" s="158">
        <f t="shared" si="20"/>
        <v>258186.08483956111</v>
      </c>
      <c r="Y379" s="181">
        <f t="shared" si="21"/>
        <v>3911.9103763569865</v>
      </c>
      <c r="Z379" s="1"/>
      <c r="BP379" s="33"/>
      <c r="BQ379" s="41" t="s">
        <v>2028</v>
      </c>
    </row>
    <row r="380" spans="1:69" s="3" customFormat="1" ht="67.5" x14ac:dyDescent="0.25">
      <c r="A380" s="35" t="s">
        <v>800</v>
      </c>
      <c r="B380" s="36" t="s">
        <v>1544</v>
      </c>
      <c r="C380" s="316" t="s">
        <v>2029</v>
      </c>
      <c r="D380" s="316"/>
      <c r="E380" s="316"/>
      <c r="F380" s="205" t="s">
        <v>437</v>
      </c>
      <c r="G380" s="232">
        <v>66</v>
      </c>
      <c r="H380" s="39">
        <v>85.17</v>
      </c>
      <c r="I380" s="39"/>
      <c r="J380" s="39">
        <v>85.17</v>
      </c>
      <c r="K380" s="37" t="s">
        <v>42</v>
      </c>
      <c r="L380" s="39">
        <v>48118</v>
      </c>
      <c r="M380" s="39"/>
      <c r="N380" s="40"/>
      <c r="O380" s="39">
        <v>48118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9"/>
        <v>57603.737331617747</v>
      </c>
      <c r="W380" s="159">
        <v>1.2</v>
      </c>
      <c r="X380" s="158">
        <f t="shared" si="20"/>
        <v>69124.484797941288</v>
      </c>
      <c r="Y380" s="181">
        <f t="shared" si="21"/>
        <v>1047.3406787566862</v>
      </c>
      <c r="Z380" s="1"/>
      <c r="BP380" s="33"/>
      <c r="BQ380" s="41" t="s">
        <v>2029</v>
      </c>
    </row>
    <row r="381" spans="1:69" s="3" customFormat="1" ht="67.5" hidden="1" x14ac:dyDescent="0.25">
      <c r="A381" s="35" t="s">
        <v>802</v>
      </c>
      <c r="B381" s="36" t="s">
        <v>534</v>
      </c>
      <c r="C381" s="316" t="s">
        <v>535</v>
      </c>
      <c r="D381" s="316"/>
      <c r="E381" s="316"/>
      <c r="F381" s="205" t="s">
        <v>174</v>
      </c>
      <c r="G381" s="236">
        <v>0.76</v>
      </c>
      <c r="H381" s="39" t="s">
        <v>536</v>
      </c>
      <c r="I381" s="39" t="s">
        <v>58</v>
      </c>
      <c r="J381" s="39">
        <v>2.4700000000000002</v>
      </c>
      <c r="K381" s="37" t="s">
        <v>42</v>
      </c>
      <c r="L381" s="39">
        <v>747</v>
      </c>
      <c r="M381" s="39">
        <v>704</v>
      </c>
      <c r="N381" s="40" t="s">
        <v>2030</v>
      </c>
      <c r="O381" s="39">
        <v>16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9"/>
        <v>19.154158470964799</v>
      </c>
      <c r="W381" s="159">
        <v>1.2</v>
      </c>
      <c r="X381" s="158">
        <f t="shared" si="20"/>
        <v>22.984990165157758</v>
      </c>
      <c r="Y381" s="181">
        <f t="shared" si="21"/>
        <v>30.243408112049682</v>
      </c>
      <c r="Z381" s="1"/>
      <c r="BP381" s="33"/>
      <c r="BQ381" s="41" t="s">
        <v>535</v>
      </c>
    </row>
    <row r="382" spans="1:69" s="3" customFormat="1" ht="18.75" hidden="1" x14ac:dyDescent="0.25">
      <c r="A382" s="42"/>
      <c r="B382" s="43"/>
      <c r="C382" s="44" t="s">
        <v>2031</v>
      </c>
      <c r="D382" s="45"/>
      <c r="E382" s="45"/>
      <c r="F382" s="206"/>
      <c r="G382" s="235"/>
      <c r="H382" s="45"/>
      <c r="I382" s="45"/>
      <c r="J382" s="45"/>
      <c r="K382" s="45"/>
      <c r="L382" s="45"/>
      <c r="M382" s="45"/>
      <c r="N382" s="45"/>
      <c r="O382" s="46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41"/>
    </row>
    <row r="383" spans="1:69" s="3" customFormat="1" ht="18.75" hidden="1" x14ac:dyDescent="0.25">
      <c r="A383" s="47"/>
      <c r="B383" s="48"/>
      <c r="C383" s="48"/>
      <c r="D383" s="48"/>
      <c r="E383" s="49" t="s">
        <v>2032</v>
      </c>
      <c r="F383" s="207"/>
      <c r="G383" s="233"/>
      <c r="H383" s="51"/>
      <c r="I383" s="17"/>
      <c r="J383" s="17"/>
      <c r="K383" s="17"/>
      <c r="L383" s="52">
        <v>688</v>
      </c>
      <c r="M383" s="53"/>
      <c r="N383" s="53"/>
      <c r="O383" s="54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P383" s="33"/>
      <c r="BQ383" s="41"/>
    </row>
    <row r="384" spans="1:69" s="3" customFormat="1" ht="18.75" hidden="1" x14ac:dyDescent="0.25">
      <c r="A384" s="47"/>
      <c r="B384" s="48"/>
      <c r="C384" s="48"/>
      <c r="D384" s="48"/>
      <c r="E384" s="49" t="s">
        <v>2033</v>
      </c>
      <c r="F384" s="207"/>
      <c r="G384" s="233"/>
      <c r="H384" s="51"/>
      <c r="I384" s="17"/>
      <c r="J384" s="17"/>
      <c r="K384" s="17"/>
      <c r="L384" s="52">
        <v>362</v>
      </c>
      <c r="M384" s="53"/>
      <c r="N384" s="53"/>
      <c r="O384" s="54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P384" s="33"/>
      <c r="BQ384" s="41"/>
    </row>
    <row r="385" spans="1:69" s="3" customFormat="1" ht="18.75" hidden="1" x14ac:dyDescent="0.25">
      <c r="A385" s="47"/>
      <c r="B385" s="48"/>
      <c r="C385" s="48"/>
      <c r="D385" s="48"/>
      <c r="E385" s="49" t="s">
        <v>47</v>
      </c>
      <c r="F385" s="207"/>
      <c r="G385" s="233"/>
      <c r="H385" s="51"/>
      <c r="I385" s="17"/>
      <c r="J385" s="17"/>
      <c r="K385" s="17"/>
      <c r="L385" s="52">
        <v>1797</v>
      </c>
      <c r="M385" s="53"/>
      <c r="N385" s="53"/>
      <c r="O385" s="54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P385" s="33"/>
      <c r="BQ385" s="41"/>
    </row>
    <row r="386" spans="1:69" s="3" customFormat="1" ht="67.5" x14ac:dyDescent="0.25">
      <c r="A386" s="35" t="s">
        <v>807</v>
      </c>
      <c r="B386" s="36" t="s">
        <v>1481</v>
      </c>
      <c r="C386" s="316" t="s">
        <v>1657</v>
      </c>
      <c r="D386" s="316"/>
      <c r="E386" s="316"/>
      <c r="F386" s="205" t="s">
        <v>437</v>
      </c>
      <c r="G386" s="232">
        <v>76</v>
      </c>
      <c r="H386" s="39">
        <v>3226.6</v>
      </c>
      <c r="I386" s="39"/>
      <c r="J386" s="39">
        <v>3226.6</v>
      </c>
      <c r="K386" s="37" t="s">
        <v>42</v>
      </c>
      <c r="L386" s="39">
        <v>2099097</v>
      </c>
      <c r="M386" s="39"/>
      <c r="N386" s="40"/>
      <c r="O386" s="39">
        <v>2099097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9"/>
        <v>2512902.2864954248</v>
      </c>
      <c r="W386" s="159">
        <v>1.2</v>
      </c>
      <c r="X386" s="158">
        <f t="shared" si="20"/>
        <v>3015482.7437945097</v>
      </c>
      <c r="Y386" s="181">
        <f t="shared" si="21"/>
        <v>39677.404523611971</v>
      </c>
      <c r="Z386" s="1"/>
      <c r="BP386" s="33"/>
      <c r="BQ386" s="41" t="s">
        <v>1657</v>
      </c>
    </row>
    <row r="387" spans="1:69" s="3" customFormat="1" ht="67.5" x14ac:dyDescent="0.25">
      <c r="A387" s="35" t="s">
        <v>809</v>
      </c>
      <c r="B387" s="36" t="s">
        <v>1500</v>
      </c>
      <c r="C387" s="316" t="s">
        <v>1564</v>
      </c>
      <c r="D387" s="316"/>
      <c r="E387" s="316"/>
      <c r="F387" s="205" t="s">
        <v>437</v>
      </c>
      <c r="G387" s="232">
        <v>76</v>
      </c>
      <c r="H387" s="39">
        <v>534</v>
      </c>
      <c r="I387" s="39"/>
      <c r="J387" s="39">
        <v>534</v>
      </c>
      <c r="K387" s="37" t="s">
        <v>42</v>
      </c>
      <c r="L387" s="39">
        <v>347399</v>
      </c>
      <c r="M387" s="39"/>
      <c r="N387" s="40"/>
      <c r="O387" s="39">
        <v>347399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9"/>
        <v>415883.4686659188</v>
      </c>
      <c r="W387" s="159">
        <v>1.2</v>
      </c>
      <c r="X387" s="158">
        <f t="shared" si="20"/>
        <v>499060.16239910253</v>
      </c>
      <c r="Y387" s="181">
        <f t="shared" si="21"/>
        <v>6566.5810841987177</v>
      </c>
      <c r="Z387" s="1"/>
      <c r="BP387" s="33"/>
      <c r="BQ387" s="41" t="s">
        <v>1564</v>
      </c>
    </row>
    <row r="388" spans="1:69" s="3" customFormat="1" ht="67.5" x14ac:dyDescent="0.25">
      <c r="A388" s="35" t="s">
        <v>811</v>
      </c>
      <c r="B388" s="36" t="s">
        <v>1535</v>
      </c>
      <c r="C388" s="316" t="s">
        <v>1565</v>
      </c>
      <c r="D388" s="316"/>
      <c r="E388" s="316"/>
      <c r="F388" s="205" t="s">
        <v>437</v>
      </c>
      <c r="G388" s="232">
        <v>304</v>
      </c>
      <c r="H388" s="39">
        <v>163.74</v>
      </c>
      <c r="I388" s="39"/>
      <c r="J388" s="39">
        <v>163.74</v>
      </c>
      <c r="K388" s="37" t="s">
        <v>42</v>
      </c>
      <c r="L388" s="39">
        <v>426091</v>
      </c>
      <c r="M388" s="39"/>
      <c r="N388" s="40"/>
      <c r="O388" s="39">
        <v>426091</v>
      </c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>
        <f t="shared" si="19"/>
        <v>510088.40856574127</v>
      </c>
      <c r="W388" s="159">
        <v>1.2</v>
      </c>
      <c r="X388" s="158">
        <f t="shared" si="20"/>
        <v>612106.09027888952</v>
      </c>
      <c r="Y388" s="181">
        <f t="shared" si="21"/>
        <v>2013.5068759173998</v>
      </c>
      <c r="Z388" s="1"/>
      <c r="BP388" s="33"/>
      <c r="BQ388" s="41" t="s">
        <v>1565</v>
      </c>
    </row>
    <row r="389" spans="1:69" s="3" customFormat="1" ht="67.5" x14ac:dyDescent="0.25">
      <c r="A389" s="35" t="s">
        <v>820</v>
      </c>
      <c r="B389" s="36" t="s">
        <v>1535</v>
      </c>
      <c r="C389" s="316" t="s">
        <v>1566</v>
      </c>
      <c r="D389" s="316"/>
      <c r="E389" s="316"/>
      <c r="F389" s="205" t="s">
        <v>437</v>
      </c>
      <c r="G389" s="232">
        <v>304</v>
      </c>
      <c r="H389" s="39">
        <v>114.93</v>
      </c>
      <c r="I389" s="39"/>
      <c r="J389" s="39">
        <v>114.93</v>
      </c>
      <c r="K389" s="37" t="s">
        <v>42</v>
      </c>
      <c r="L389" s="39">
        <v>299075</v>
      </c>
      <c r="M389" s="39"/>
      <c r="N389" s="40"/>
      <c r="O389" s="39">
        <v>299075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9"/>
        <v>358033.1215439873</v>
      </c>
      <c r="W389" s="159">
        <v>1.2</v>
      </c>
      <c r="X389" s="158">
        <f t="shared" si="20"/>
        <v>429639.74585278478</v>
      </c>
      <c r="Y389" s="181">
        <f t="shared" si="21"/>
        <v>1413.2886376736342</v>
      </c>
      <c r="Z389" s="1"/>
      <c r="BP389" s="33"/>
      <c r="BQ389" s="41" t="s">
        <v>1566</v>
      </c>
    </row>
    <row r="390" spans="1:69" s="3" customFormat="1" ht="67.5" x14ac:dyDescent="0.25">
      <c r="A390" s="35" t="s">
        <v>1658</v>
      </c>
      <c r="B390" s="36" t="s">
        <v>1567</v>
      </c>
      <c r="C390" s="316" t="s">
        <v>1568</v>
      </c>
      <c r="D390" s="316"/>
      <c r="E390" s="316"/>
      <c r="F390" s="205" t="s">
        <v>437</v>
      </c>
      <c r="G390" s="232">
        <v>760</v>
      </c>
      <c r="H390" s="39">
        <v>21.47</v>
      </c>
      <c r="I390" s="39"/>
      <c r="J390" s="39">
        <v>21.47</v>
      </c>
      <c r="K390" s="37" t="s">
        <v>42</v>
      </c>
      <c r="L390" s="39">
        <v>139675</v>
      </c>
      <c r="M390" s="39"/>
      <c r="N390" s="40"/>
      <c r="O390" s="39">
        <v>139675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19"/>
        <v>167209.81777700051</v>
      </c>
      <c r="W390" s="159">
        <v>1.2</v>
      </c>
      <c r="X390" s="158">
        <f t="shared" si="20"/>
        <v>200651.7813324006</v>
      </c>
      <c r="Y390" s="181">
        <f t="shared" si="21"/>
        <v>264.01550175315867</v>
      </c>
      <c r="Z390" s="1"/>
      <c r="BP390" s="33"/>
      <c r="BQ390" s="41" t="s">
        <v>1568</v>
      </c>
    </row>
    <row r="391" spans="1:69" s="3" customFormat="1" ht="67.5" x14ac:dyDescent="0.25">
      <c r="A391" s="35" t="s">
        <v>825</v>
      </c>
      <c r="B391" s="36" t="s">
        <v>1582</v>
      </c>
      <c r="C391" s="316" t="s">
        <v>2034</v>
      </c>
      <c r="D391" s="316"/>
      <c r="E391" s="316"/>
      <c r="F391" s="205" t="s">
        <v>437</v>
      </c>
      <c r="G391" s="232">
        <v>250</v>
      </c>
      <c r="H391" s="39">
        <v>723.02</v>
      </c>
      <c r="I391" s="39"/>
      <c r="J391" s="39">
        <v>723.02</v>
      </c>
      <c r="K391" s="37" t="s">
        <v>42</v>
      </c>
      <c r="L391" s="39">
        <v>1547263</v>
      </c>
      <c r="M391" s="39"/>
      <c r="N391" s="40"/>
      <c r="O391" s="39">
        <v>1547263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19"/>
        <v>1852282.543641275</v>
      </c>
      <c r="W391" s="159">
        <v>1.2</v>
      </c>
      <c r="X391" s="158">
        <f t="shared" si="20"/>
        <v>2222739.0523695298</v>
      </c>
      <c r="Y391" s="181">
        <f t="shared" si="21"/>
        <v>8890.9562094781195</v>
      </c>
      <c r="Z391" s="1"/>
      <c r="BP391" s="33"/>
      <c r="BQ391" s="41" t="s">
        <v>2034</v>
      </c>
    </row>
    <row r="392" spans="1:69" s="3" customFormat="1" ht="67.5" x14ac:dyDescent="0.25">
      <c r="A392" s="35" t="s">
        <v>827</v>
      </c>
      <c r="B392" s="36" t="s">
        <v>1584</v>
      </c>
      <c r="C392" s="316" t="s">
        <v>1585</v>
      </c>
      <c r="D392" s="316"/>
      <c r="E392" s="316"/>
      <c r="F392" s="205" t="s">
        <v>437</v>
      </c>
      <c r="G392" s="232">
        <v>500</v>
      </c>
      <c r="H392" s="39">
        <v>198.9</v>
      </c>
      <c r="I392" s="39"/>
      <c r="J392" s="39">
        <v>198.9</v>
      </c>
      <c r="K392" s="37" t="s">
        <v>42</v>
      </c>
      <c r="L392" s="39">
        <v>851292</v>
      </c>
      <c r="M392" s="39"/>
      <c r="N392" s="40"/>
      <c r="O392" s="39">
        <v>851292</v>
      </c>
      <c r="P392" s="154">
        <v>1.052</v>
      </c>
      <c r="Q392" s="154">
        <v>1.0209999999999999</v>
      </c>
      <c r="R392" s="154">
        <v>1.0349999999999999</v>
      </c>
      <c r="S392" s="154">
        <v>1.0249999999999999</v>
      </c>
      <c r="T392" s="154">
        <v>1.02</v>
      </c>
      <c r="U392" s="154">
        <v>1.03</v>
      </c>
      <c r="V392" s="172">
        <f t="shared" si="19"/>
        <v>1019111.3670665352</v>
      </c>
      <c r="W392" s="159">
        <v>1.2</v>
      </c>
      <c r="X392" s="158">
        <f t="shared" si="20"/>
        <v>1222933.6404798422</v>
      </c>
      <c r="Y392" s="181">
        <f t="shared" si="21"/>
        <v>2445.8672809596842</v>
      </c>
      <c r="Z392" s="1"/>
      <c r="BP392" s="33"/>
      <c r="BQ392" s="41" t="s">
        <v>1585</v>
      </c>
    </row>
    <row r="393" spans="1:69" s="3" customFormat="1" ht="67.5" x14ac:dyDescent="0.25">
      <c r="A393" s="35" t="s">
        <v>832</v>
      </c>
      <c r="B393" s="36" t="s">
        <v>1542</v>
      </c>
      <c r="C393" s="316" t="s">
        <v>2035</v>
      </c>
      <c r="D393" s="316"/>
      <c r="E393" s="316"/>
      <c r="F393" s="205" t="s">
        <v>437</v>
      </c>
      <c r="G393" s="232">
        <v>500</v>
      </c>
      <c r="H393" s="39">
        <v>318.12</v>
      </c>
      <c r="I393" s="39"/>
      <c r="J393" s="39">
        <v>318.12</v>
      </c>
      <c r="K393" s="37" t="s">
        <v>42</v>
      </c>
      <c r="L393" s="39">
        <v>1361554</v>
      </c>
      <c r="M393" s="39"/>
      <c r="N393" s="40"/>
      <c r="O393" s="39">
        <v>1361554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19"/>
        <v>1629963.8176735004</v>
      </c>
      <c r="W393" s="159">
        <v>1.2</v>
      </c>
      <c r="X393" s="158">
        <f t="shared" si="20"/>
        <v>1955956.5812082004</v>
      </c>
      <c r="Y393" s="181">
        <f t="shared" si="21"/>
        <v>3911.9131624164011</v>
      </c>
      <c r="Z393" s="1"/>
      <c r="BP393" s="33"/>
      <c r="BQ393" s="41" t="s">
        <v>2035</v>
      </c>
    </row>
    <row r="394" spans="1:69" s="3" customFormat="1" ht="67.5" x14ac:dyDescent="0.25">
      <c r="A394" s="35" t="s">
        <v>835</v>
      </c>
      <c r="B394" s="36" t="s">
        <v>1544</v>
      </c>
      <c r="C394" s="316" t="s">
        <v>2036</v>
      </c>
      <c r="D394" s="316"/>
      <c r="E394" s="316"/>
      <c r="F394" s="205" t="s">
        <v>437</v>
      </c>
      <c r="G394" s="232">
        <v>500</v>
      </c>
      <c r="H394" s="39">
        <v>85.17</v>
      </c>
      <c r="I394" s="39"/>
      <c r="J394" s="39">
        <v>85.17</v>
      </c>
      <c r="K394" s="37" t="s">
        <v>42</v>
      </c>
      <c r="L394" s="39">
        <v>364528</v>
      </c>
      <c r="M394" s="39"/>
      <c r="N394" s="40"/>
      <c r="O394" s="39">
        <v>364528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19"/>
        <v>436389.19244399096</v>
      </c>
      <c r="W394" s="159">
        <v>1.2</v>
      </c>
      <c r="X394" s="158">
        <f t="shared" si="20"/>
        <v>523667.03093278914</v>
      </c>
      <c r="Y394" s="181">
        <f t="shared" si="21"/>
        <v>1047.3340618655782</v>
      </c>
      <c r="Z394" s="1"/>
      <c r="BP394" s="33"/>
      <c r="BQ394" s="41" t="s">
        <v>2036</v>
      </c>
    </row>
    <row r="395" spans="1:69" s="3" customFormat="1" ht="67.5" hidden="1" x14ac:dyDescent="0.25">
      <c r="A395" s="35" t="s">
        <v>837</v>
      </c>
      <c r="B395" s="36" t="s">
        <v>1493</v>
      </c>
      <c r="C395" s="316" t="s">
        <v>1494</v>
      </c>
      <c r="D395" s="316"/>
      <c r="E395" s="316"/>
      <c r="F395" s="205" t="s">
        <v>174</v>
      </c>
      <c r="G395" s="236">
        <v>1.1399999999999999</v>
      </c>
      <c r="H395" s="39" t="s">
        <v>1495</v>
      </c>
      <c r="I395" s="39" t="s">
        <v>421</v>
      </c>
      <c r="J395" s="39">
        <v>67.47</v>
      </c>
      <c r="K395" s="37" t="s">
        <v>42</v>
      </c>
      <c r="L395" s="39">
        <v>15129</v>
      </c>
      <c r="M395" s="39">
        <v>12240</v>
      </c>
      <c r="N395" s="40" t="s">
        <v>2037</v>
      </c>
      <c r="O395" s="39">
        <v>659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9"/>
        <v>788.91190202286248</v>
      </c>
      <c r="W395" s="159">
        <v>1.2</v>
      </c>
      <c r="X395" s="158">
        <f t="shared" si="20"/>
        <v>946.69428242743493</v>
      </c>
      <c r="Y395" s="181">
        <f t="shared" si="21"/>
        <v>830.43358107669735</v>
      </c>
      <c r="Z395" s="1"/>
      <c r="BP395" s="33"/>
      <c r="BQ395" s="41" t="s">
        <v>1494</v>
      </c>
    </row>
    <row r="396" spans="1:69" s="3" customFormat="1" ht="18.75" hidden="1" x14ac:dyDescent="0.25">
      <c r="A396" s="42"/>
      <c r="B396" s="43"/>
      <c r="C396" s="44" t="s">
        <v>2038</v>
      </c>
      <c r="D396" s="45"/>
      <c r="E396" s="45"/>
      <c r="F396" s="206"/>
      <c r="G396" s="235"/>
      <c r="H396" s="45"/>
      <c r="I396" s="45"/>
      <c r="J396" s="45"/>
      <c r="K396" s="45"/>
      <c r="L396" s="45"/>
      <c r="M396" s="45"/>
      <c r="N396" s="45"/>
      <c r="O396" s="46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P396" s="33"/>
      <c r="BQ396" s="41"/>
    </row>
    <row r="397" spans="1:69" s="3" customFormat="1" ht="18.75" hidden="1" x14ac:dyDescent="0.25">
      <c r="A397" s="47"/>
      <c r="B397" s="48"/>
      <c r="C397" s="48"/>
      <c r="D397" s="48"/>
      <c r="E397" s="49" t="s">
        <v>2039</v>
      </c>
      <c r="F397" s="207"/>
      <c r="G397" s="233"/>
      <c r="H397" s="51"/>
      <c r="I397" s="17"/>
      <c r="J397" s="17"/>
      <c r="K397" s="17"/>
      <c r="L397" s="52">
        <v>11880</v>
      </c>
      <c r="M397" s="53"/>
      <c r="N397" s="53"/>
      <c r="O397" s="54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P397" s="33"/>
      <c r="BQ397" s="41"/>
    </row>
    <row r="398" spans="1:69" s="3" customFormat="1" ht="18.75" hidden="1" x14ac:dyDescent="0.25">
      <c r="A398" s="47"/>
      <c r="B398" s="48"/>
      <c r="C398" s="48"/>
      <c r="D398" s="48"/>
      <c r="E398" s="49" t="s">
        <v>2040</v>
      </c>
      <c r="F398" s="207"/>
      <c r="G398" s="233"/>
      <c r="H398" s="51"/>
      <c r="I398" s="17"/>
      <c r="J398" s="17"/>
      <c r="K398" s="17"/>
      <c r="L398" s="52">
        <v>6246</v>
      </c>
      <c r="M398" s="53"/>
      <c r="N398" s="53"/>
      <c r="O398" s="54"/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  <c r="Z398" s="1"/>
      <c r="BP398" s="33"/>
      <c r="BQ398" s="41"/>
    </row>
    <row r="399" spans="1:69" s="3" customFormat="1" ht="18.75" hidden="1" x14ac:dyDescent="0.25">
      <c r="A399" s="47"/>
      <c r="B399" s="48"/>
      <c r="C399" s="48"/>
      <c r="D399" s="48"/>
      <c r="E399" s="49" t="s">
        <v>47</v>
      </c>
      <c r="F399" s="207"/>
      <c r="G399" s="233"/>
      <c r="H399" s="51"/>
      <c r="I399" s="17"/>
      <c r="J399" s="17"/>
      <c r="K399" s="17"/>
      <c r="L399" s="52">
        <v>33255</v>
      </c>
      <c r="M399" s="53"/>
      <c r="N399" s="53"/>
      <c r="O399" s="54"/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P399" s="33"/>
      <c r="BQ399" s="41"/>
    </row>
    <row r="400" spans="1:69" s="3" customFormat="1" ht="67.5" x14ac:dyDescent="0.25">
      <c r="A400" s="35" t="s">
        <v>846</v>
      </c>
      <c r="B400" s="36" t="s">
        <v>1500</v>
      </c>
      <c r="C400" s="316" t="s">
        <v>1984</v>
      </c>
      <c r="D400" s="316"/>
      <c r="E400" s="316"/>
      <c r="F400" s="205" t="s">
        <v>437</v>
      </c>
      <c r="G400" s="232">
        <v>76</v>
      </c>
      <c r="H400" s="39">
        <v>498.66</v>
      </c>
      <c r="I400" s="39"/>
      <c r="J400" s="39">
        <v>498.66</v>
      </c>
      <c r="K400" s="37" t="s">
        <v>42</v>
      </c>
      <c r="L400" s="39">
        <v>324408</v>
      </c>
      <c r="M400" s="39"/>
      <c r="N400" s="40"/>
      <c r="O400" s="39">
        <v>324408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9"/>
        <v>388360.14007804677</v>
      </c>
      <c r="W400" s="159">
        <v>1.2</v>
      </c>
      <c r="X400" s="158">
        <f t="shared" si="20"/>
        <v>466032.16809365613</v>
      </c>
      <c r="Y400" s="181">
        <f t="shared" si="21"/>
        <v>6132.0022117586332</v>
      </c>
      <c r="Z400" s="1"/>
      <c r="BP400" s="33"/>
      <c r="BQ400" s="41" t="s">
        <v>1984</v>
      </c>
    </row>
    <row r="401" spans="1:69" s="3" customFormat="1" ht="67.5" x14ac:dyDescent="0.25">
      <c r="A401" s="35" t="s">
        <v>848</v>
      </c>
      <c r="B401" s="36" t="s">
        <v>1500</v>
      </c>
      <c r="C401" s="316" t="s">
        <v>1984</v>
      </c>
      <c r="D401" s="316"/>
      <c r="E401" s="316"/>
      <c r="F401" s="205" t="s">
        <v>437</v>
      </c>
      <c r="G401" s="232">
        <v>38</v>
      </c>
      <c r="H401" s="39">
        <v>710.86</v>
      </c>
      <c r="I401" s="39"/>
      <c r="J401" s="39">
        <v>710.86</v>
      </c>
      <c r="K401" s="37" t="s">
        <v>42</v>
      </c>
      <c r="L401" s="39">
        <v>231229</v>
      </c>
      <c r="M401" s="39"/>
      <c r="N401" s="40"/>
      <c r="O401" s="39">
        <v>231229</v>
      </c>
      <c r="P401" s="154">
        <v>1.052</v>
      </c>
      <c r="Q401" s="154">
        <v>1.0209999999999999</v>
      </c>
      <c r="R401" s="154">
        <v>1.0349999999999999</v>
      </c>
      <c r="S401" s="154">
        <v>1.0249999999999999</v>
      </c>
      <c r="T401" s="154">
        <v>1.02</v>
      </c>
      <c r="U401" s="154">
        <v>1.03</v>
      </c>
      <c r="V401" s="172">
        <f t="shared" si="19"/>
        <v>276812.30681766995</v>
      </c>
      <c r="W401" s="159">
        <v>1.2</v>
      </c>
      <c r="X401" s="158">
        <f t="shared" si="20"/>
        <v>332174.76818120392</v>
      </c>
      <c r="Y401" s="181">
        <f t="shared" si="21"/>
        <v>8741.4412679264187</v>
      </c>
      <c r="Z401" s="1"/>
      <c r="BP401" s="33"/>
      <c r="BQ401" s="41" t="s">
        <v>1984</v>
      </c>
    </row>
    <row r="402" spans="1:69" s="3" customFormat="1" ht="67.5" x14ac:dyDescent="0.25">
      <c r="A402" s="35" t="s">
        <v>857</v>
      </c>
      <c r="B402" s="36" t="s">
        <v>1665</v>
      </c>
      <c r="C402" s="316" t="s">
        <v>1577</v>
      </c>
      <c r="D402" s="316"/>
      <c r="E402" s="316"/>
      <c r="F402" s="205" t="s">
        <v>265</v>
      </c>
      <c r="G402" s="232">
        <v>152</v>
      </c>
      <c r="H402" s="39">
        <v>172.41</v>
      </c>
      <c r="I402" s="39"/>
      <c r="J402" s="39">
        <v>172.41</v>
      </c>
      <c r="K402" s="37" t="s">
        <v>42</v>
      </c>
      <c r="L402" s="39">
        <v>224326</v>
      </c>
      <c r="M402" s="39"/>
      <c r="N402" s="40"/>
      <c r="O402" s="39">
        <v>224326</v>
      </c>
      <c r="P402" s="154">
        <v>1.052</v>
      </c>
      <c r="Q402" s="154">
        <v>1.0209999999999999</v>
      </c>
      <c r="R402" s="154">
        <v>1.0349999999999999</v>
      </c>
      <c r="S402" s="154">
        <v>1.0249999999999999</v>
      </c>
      <c r="T402" s="154">
        <v>1.02</v>
      </c>
      <c r="U402" s="154">
        <v>1.03</v>
      </c>
      <c r="V402" s="172">
        <f t="shared" si="19"/>
        <v>268548.48457235307</v>
      </c>
      <c r="W402" s="159">
        <v>1.2</v>
      </c>
      <c r="X402" s="158">
        <f t="shared" si="20"/>
        <v>322258.18148682365</v>
      </c>
      <c r="Y402" s="181">
        <f t="shared" si="21"/>
        <v>2120.1196150448923</v>
      </c>
      <c r="Z402" s="1"/>
      <c r="BP402" s="33"/>
      <c r="BQ402" s="41" t="s">
        <v>1577</v>
      </c>
    </row>
    <row r="403" spans="1:69" s="3" customFormat="1" ht="67.5" x14ac:dyDescent="0.25">
      <c r="A403" s="35" t="s">
        <v>861</v>
      </c>
      <c r="B403" s="36" t="s">
        <v>1567</v>
      </c>
      <c r="C403" s="316" t="s">
        <v>1664</v>
      </c>
      <c r="D403" s="316"/>
      <c r="E403" s="316"/>
      <c r="F403" s="205" t="s">
        <v>437</v>
      </c>
      <c r="G403" s="232">
        <v>152</v>
      </c>
      <c r="H403" s="39">
        <v>24.43</v>
      </c>
      <c r="I403" s="39"/>
      <c r="J403" s="39">
        <v>24.43</v>
      </c>
      <c r="K403" s="37" t="s">
        <v>42</v>
      </c>
      <c r="L403" s="39">
        <v>31786</v>
      </c>
      <c r="M403" s="39"/>
      <c r="N403" s="40"/>
      <c r="O403" s="39">
        <v>31786</v>
      </c>
      <c r="P403" s="154">
        <v>1.052</v>
      </c>
      <c r="Q403" s="154">
        <v>1.0209999999999999</v>
      </c>
      <c r="R403" s="154">
        <v>1.0349999999999999</v>
      </c>
      <c r="S403" s="154">
        <v>1.0249999999999999</v>
      </c>
      <c r="T403" s="154">
        <v>1.02</v>
      </c>
      <c r="U403" s="154">
        <v>1.03</v>
      </c>
      <c r="V403" s="172">
        <f t="shared" si="19"/>
        <v>38052.130072380445</v>
      </c>
      <c r="W403" s="159">
        <v>1.2</v>
      </c>
      <c r="X403" s="158">
        <f t="shared" si="20"/>
        <v>45662.55608685653</v>
      </c>
      <c r="Y403" s="181">
        <f t="shared" si="21"/>
        <v>300.41155320300351</v>
      </c>
      <c r="Z403" s="1"/>
      <c r="BP403" s="33"/>
      <c r="BQ403" s="41" t="s">
        <v>1664</v>
      </c>
    </row>
    <row r="404" spans="1:69" s="3" customFormat="1" ht="67.5" x14ac:dyDescent="0.25">
      <c r="A404" s="35" t="s">
        <v>865</v>
      </c>
      <c r="B404" s="36" t="s">
        <v>1567</v>
      </c>
      <c r="C404" s="316" t="s">
        <v>1580</v>
      </c>
      <c r="D404" s="316"/>
      <c r="E404" s="316"/>
      <c r="F404" s="205" t="s">
        <v>437</v>
      </c>
      <c r="G404" s="232">
        <v>228</v>
      </c>
      <c r="H404" s="39">
        <v>10.57</v>
      </c>
      <c r="I404" s="39"/>
      <c r="J404" s="39">
        <v>10.57</v>
      </c>
      <c r="K404" s="37" t="s">
        <v>42</v>
      </c>
      <c r="L404" s="39">
        <v>20629</v>
      </c>
      <c r="M404" s="39"/>
      <c r="N404" s="40"/>
      <c r="O404" s="39">
        <v>20629</v>
      </c>
      <c r="P404" s="154">
        <v>1.052</v>
      </c>
      <c r="Q404" s="154">
        <v>1.0209999999999999</v>
      </c>
      <c r="R404" s="154">
        <v>1.0349999999999999</v>
      </c>
      <c r="S404" s="154">
        <v>1.0249999999999999</v>
      </c>
      <c r="T404" s="154">
        <v>1.02</v>
      </c>
      <c r="U404" s="154">
        <v>1.03</v>
      </c>
      <c r="V404" s="172">
        <f t="shared" si="19"/>
        <v>24695.695943595805</v>
      </c>
      <c r="W404" s="159">
        <v>1.2</v>
      </c>
      <c r="X404" s="158">
        <f t="shared" si="20"/>
        <v>29634.835132314965</v>
      </c>
      <c r="Y404" s="181">
        <f t="shared" si="21"/>
        <v>129.97734707155686</v>
      </c>
      <c r="Z404" s="1"/>
      <c r="BP404" s="33"/>
      <c r="BQ404" s="41" t="s">
        <v>1580</v>
      </c>
    </row>
    <row r="405" spans="1:69" s="3" customFormat="1" ht="67.5" x14ac:dyDescent="0.25">
      <c r="A405" s="35" t="s">
        <v>869</v>
      </c>
      <c r="B405" s="36" t="s">
        <v>1665</v>
      </c>
      <c r="C405" s="316" t="s">
        <v>1666</v>
      </c>
      <c r="D405" s="316"/>
      <c r="E405" s="316"/>
      <c r="F405" s="205" t="s">
        <v>437</v>
      </c>
      <c r="G405" s="232">
        <v>250</v>
      </c>
      <c r="H405" s="39">
        <v>34.950000000000003</v>
      </c>
      <c r="I405" s="39"/>
      <c r="J405" s="39">
        <v>34.950000000000003</v>
      </c>
      <c r="K405" s="37" t="s">
        <v>42</v>
      </c>
      <c r="L405" s="39">
        <v>74793</v>
      </c>
      <c r="M405" s="39"/>
      <c r="N405" s="40"/>
      <c r="O405" s="39">
        <v>74793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9"/>
        <v>89537.310907429361</v>
      </c>
      <c r="W405" s="159">
        <v>1.2</v>
      </c>
      <c r="X405" s="158">
        <f t="shared" si="20"/>
        <v>107444.77308891523</v>
      </c>
      <c r="Y405" s="181">
        <f t="shared" si="21"/>
        <v>429.77909235566091</v>
      </c>
      <c r="Z405" s="1"/>
      <c r="BP405" s="33"/>
      <c r="BQ405" s="41" t="s">
        <v>1666</v>
      </c>
    </row>
    <row r="406" spans="1:69" s="3" customFormat="1" ht="67.5" hidden="1" x14ac:dyDescent="0.25">
      <c r="A406" s="35" t="s">
        <v>1667</v>
      </c>
      <c r="B406" s="36" t="s">
        <v>1523</v>
      </c>
      <c r="C406" s="316" t="s">
        <v>1524</v>
      </c>
      <c r="D406" s="316"/>
      <c r="E406" s="316"/>
      <c r="F406" s="205" t="s">
        <v>238</v>
      </c>
      <c r="G406" s="237">
        <v>26.1</v>
      </c>
      <c r="H406" s="39" t="s">
        <v>1525</v>
      </c>
      <c r="I406" s="39" t="s">
        <v>1526</v>
      </c>
      <c r="J406" s="39">
        <v>603.04999999999995</v>
      </c>
      <c r="K406" s="37" t="s">
        <v>42</v>
      </c>
      <c r="L406" s="39">
        <v>529331</v>
      </c>
      <c r="M406" s="39">
        <v>334711</v>
      </c>
      <c r="N406" s="40" t="s">
        <v>2041</v>
      </c>
      <c r="O406" s="39">
        <v>134731</v>
      </c>
      <c r="P406" s="154">
        <v>1.052</v>
      </c>
      <c r="Q406" s="154">
        <v>1.0209999999999999</v>
      </c>
      <c r="R406" s="154">
        <v>1.0349999999999999</v>
      </c>
      <c r="S406" s="154">
        <v>1.0249999999999999</v>
      </c>
      <c r="T406" s="154">
        <v>1.02</v>
      </c>
      <c r="U406" s="154">
        <v>1.03</v>
      </c>
      <c r="V406" s="172">
        <f t="shared" si="19"/>
        <v>161291.1828094724</v>
      </c>
      <c r="W406" s="159">
        <v>1.2</v>
      </c>
      <c r="X406" s="158">
        <f t="shared" si="20"/>
        <v>193549.41937136688</v>
      </c>
      <c r="Y406" s="181">
        <f t="shared" si="21"/>
        <v>7415.6865659527539</v>
      </c>
      <c r="Z406" s="1"/>
      <c r="BP406" s="33"/>
      <c r="BQ406" s="41" t="s">
        <v>1524</v>
      </c>
    </row>
    <row r="407" spans="1:69" s="3" customFormat="1" ht="18.75" hidden="1" x14ac:dyDescent="0.25">
      <c r="A407" s="42"/>
      <c r="B407" s="43"/>
      <c r="C407" s="44" t="s">
        <v>2042</v>
      </c>
      <c r="D407" s="45"/>
      <c r="E407" s="45"/>
      <c r="F407" s="206"/>
      <c r="G407" s="235"/>
      <c r="H407" s="45"/>
      <c r="I407" s="45"/>
      <c r="J407" s="45"/>
      <c r="K407" s="45"/>
      <c r="L407" s="45"/>
      <c r="M407" s="45"/>
      <c r="N407" s="45"/>
      <c r="O407" s="46"/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  <c r="Z407" s="1"/>
      <c r="BP407" s="33"/>
      <c r="BQ407" s="41"/>
    </row>
    <row r="408" spans="1:69" s="3" customFormat="1" ht="18.75" hidden="1" x14ac:dyDescent="0.25">
      <c r="A408" s="47"/>
      <c r="B408" s="48"/>
      <c r="C408" s="48"/>
      <c r="D408" s="48"/>
      <c r="E408" s="49" t="s">
        <v>2043</v>
      </c>
      <c r="F408" s="207"/>
      <c r="G408" s="233"/>
      <c r="H408" s="51"/>
      <c r="I408" s="17"/>
      <c r="J408" s="17"/>
      <c r="K408" s="17"/>
      <c r="L408" s="52">
        <v>327569</v>
      </c>
      <c r="M408" s="53"/>
      <c r="N408" s="53"/>
      <c r="O408" s="54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41"/>
    </row>
    <row r="409" spans="1:69" s="3" customFormat="1" ht="18.75" hidden="1" x14ac:dyDescent="0.25">
      <c r="A409" s="47"/>
      <c r="B409" s="48"/>
      <c r="C409" s="48"/>
      <c r="D409" s="48"/>
      <c r="E409" s="49" t="s">
        <v>2044</v>
      </c>
      <c r="F409" s="207"/>
      <c r="G409" s="233"/>
      <c r="H409" s="51"/>
      <c r="I409" s="17"/>
      <c r="J409" s="17"/>
      <c r="K409" s="17"/>
      <c r="L409" s="52">
        <v>172227</v>
      </c>
      <c r="M409" s="53"/>
      <c r="N409" s="53"/>
      <c r="O409" s="54"/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  <c r="Z409" s="1"/>
      <c r="BP409" s="33"/>
      <c r="BQ409" s="41"/>
    </row>
    <row r="410" spans="1:69" s="3" customFormat="1" ht="18.75" hidden="1" x14ac:dyDescent="0.25">
      <c r="A410" s="47"/>
      <c r="B410" s="48"/>
      <c r="C410" s="48"/>
      <c r="D410" s="48"/>
      <c r="E410" s="49" t="s">
        <v>47</v>
      </c>
      <c r="F410" s="207"/>
      <c r="G410" s="233"/>
      <c r="H410" s="51"/>
      <c r="I410" s="17"/>
      <c r="J410" s="17"/>
      <c r="K410" s="17"/>
      <c r="L410" s="52">
        <v>1029127</v>
      </c>
      <c r="M410" s="53"/>
      <c r="N410" s="53"/>
      <c r="O410" s="54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P410" s="33"/>
      <c r="BQ410" s="41"/>
    </row>
    <row r="411" spans="1:69" s="3" customFormat="1" ht="67.5" x14ac:dyDescent="0.25">
      <c r="A411" s="35" t="s">
        <v>880</v>
      </c>
      <c r="B411" s="36" t="s">
        <v>2045</v>
      </c>
      <c r="C411" s="316" t="s">
        <v>1676</v>
      </c>
      <c r="D411" s="316"/>
      <c r="E411" s="316"/>
      <c r="F411" s="205" t="s">
        <v>265</v>
      </c>
      <c r="G411" s="237">
        <v>2688.3</v>
      </c>
      <c r="H411" s="39">
        <v>360.65</v>
      </c>
      <c r="I411" s="39"/>
      <c r="J411" s="39">
        <v>360.65</v>
      </c>
      <c r="K411" s="37" t="s">
        <v>42</v>
      </c>
      <c r="L411" s="39">
        <v>8299223</v>
      </c>
      <c r="M411" s="39"/>
      <c r="N411" s="40"/>
      <c r="O411" s="39">
        <v>8299223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9"/>
        <v>9935289.5329922438</v>
      </c>
      <c r="W411" s="159">
        <v>1.2</v>
      </c>
      <c r="X411" s="158">
        <f t="shared" si="20"/>
        <v>11922347.439590693</v>
      </c>
      <c r="Y411" s="181">
        <f t="shared" si="21"/>
        <v>4434.9021461855791</v>
      </c>
      <c r="Z411" s="1"/>
      <c r="BP411" s="33"/>
      <c r="BQ411" s="41" t="s">
        <v>1676</v>
      </c>
    </row>
    <row r="412" spans="1:69" s="3" customFormat="1" ht="18.75" hidden="1" x14ac:dyDescent="0.25">
      <c r="A412" s="42"/>
      <c r="B412" s="43"/>
      <c r="C412" s="44" t="s">
        <v>2046</v>
      </c>
      <c r="D412" s="45"/>
      <c r="E412" s="45"/>
      <c r="F412" s="206"/>
      <c r="G412" s="235"/>
      <c r="H412" s="45"/>
      <c r="I412" s="45"/>
      <c r="J412" s="45"/>
      <c r="K412" s="45"/>
      <c r="L412" s="45"/>
      <c r="M412" s="45"/>
      <c r="N412" s="45"/>
      <c r="O412" s="46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</row>
    <row r="413" spans="1:69" s="3" customFormat="1" ht="67.5" hidden="1" x14ac:dyDescent="0.25">
      <c r="A413" s="35" t="s">
        <v>1671</v>
      </c>
      <c r="B413" s="36" t="s">
        <v>1513</v>
      </c>
      <c r="C413" s="316" t="s">
        <v>1514</v>
      </c>
      <c r="D413" s="316"/>
      <c r="E413" s="316"/>
      <c r="F413" s="205" t="s">
        <v>238</v>
      </c>
      <c r="G413" s="237">
        <v>0.6</v>
      </c>
      <c r="H413" s="39" t="s">
        <v>1515</v>
      </c>
      <c r="I413" s="39" t="s">
        <v>1516</v>
      </c>
      <c r="J413" s="39">
        <v>358.16</v>
      </c>
      <c r="K413" s="37" t="s">
        <v>42</v>
      </c>
      <c r="L413" s="39">
        <v>13018</v>
      </c>
      <c r="M413" s="39">
        <v>9468</v>
      </c>
      <c r="N413" s="40" t="s">
        <v>1962</v>
      </c>
      <c r="O413" s="39">
        <v>1840</v>
      </c>
      <c r="P413" s="154">
        <v>1.052</v>
      </c>
      <c r="Q413" s="154">
        <v>1.0209999999999999</v>
      </c>
      <c r="R413" s="154">
        <v>1.0349999999999999</v>
      </c>
      <c r="S413" s="154">
        <v>1.0249999999999999</v>
      </c>
      <c r="T413" s="154">
        <v>1.02</v>
      </c>
      <c r="U413" s="154">
        <v>1.03</v>
      </c>
      <c r="V413" s="172">
        <f t="shared" si="19"/>
        <v>2202.7282241609514</v>
      </c>
      <c r="W413" s="159">
        <v>1.2</v>
      </c>
      <c r="X413" s="158">
        <f t="shared" si="20"/>
        <v>2643.2738689931416</v>
      </c>
      <c r="Y413" s="181">
        <f t="shared" si="21"/>
        <v>4405.4564483219028</v>
      </c>
      <c r="Z413" s="1"/>
      <c r="BP413" s="33"/>
      <c r="BQ413" s="41" t="s">
        <v>1514</v>
      </c>
    </row>
    <row r="414" spans="1:69" s="3" customFormat="1" ht="18.75" hidden="1" x14ac:dyDescent="0.25">
      <c r="A414" s="42"/>
      <c r="B414" s="43"/>
      <c r="C414" s="44" t="s">
        <v>1069</v>
      </c>
      <c r="D414" s="45"/>
      <c r="E414" s="45"/>
      <c r="F414" s="206"/>
      <c r="G414" s="235"/>
      <c r="H414" s="45"/>
      <c r="I414" s="45"/>
      <c r="J414" s="45"/>
      <c r="K414" s="45"/>
      <c r="L414" s="45"/>
      <c r="M414" s="45"/>
      <c r="N414" s="45"/>
      <c r="O414" s="46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41"/>
    </row>
    <row r="415" spans="1:69" s="3" customFormat="1" ht="18.75" hidden="1" x14ac:dyDescent="0.25">
      <c r="A415" s="47"/>
      <c r="B415" s="48"/>
      <c r="C415" s="48"/>
      <c r="D415" s="48"/>
      <c r="E415" s="49" t="s">
        <v>1963</v>
      </c>
      <c r="F415" s="207"/>
      <c r="G415" s="233"/>
      <c r="H415" s="51"/>
      <c r="I415" s="17"/>
      <c r="J415" s="17"/>
      <c r="K415" s="17"/>
      <c r="L415" s="52">
        <v>9421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</row>
    <row r="416" spans="1:69" s="3" customFormat="1" ht="18.75" hidden="1" x14ac:dyDescent="0.25">
      <c r="A416" s="47"/>
      <c r="B416" s="48"/>
      <c r="C416" s="48"/>
      <c r="D416" s="48"/>
      <c r="E416" s="49" t="s">
        <v>1964</v>
      </c>
      <c r="F416" s="207"/>
      <c r="G416" s="233"/>
      <c r="H416" s="51"/>
      <c r="I416" s="17"/>
      <c r="J416" s="17"/>
      <c r="K416" s="17"/>
      <c r="L416" s="52">
        <v>4953</v>
      </c>
      <c r="M416" s="53"/>
      <c r="N416" s="53"/>
      <c r="O416" s="54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P416" s="33"/>
      <c r="BQ416" s="41"/>
    </row>
    <row r="417" spans="1:69" s="3" customFormat="1" ht="18.75" hidden="1" x14ac:dyDescent="0.25">
      <c r="A417" s="47"/>
      <c r="B417" s="48"/>
      <c r="C417" s="48"/>
      <c r="D417" s="48"/>
      <c r="E417" s="49" t="s">
        <v>47</v>
      </c>
      <c r="F417" s="207"/>
      <c r="G417" s="233"/>
      <c r="H417" s="51"/>
      <c r="I417" s="17"/>
      <c r="J417" s="17"/>
      <c r="K417" s="17"/>
      <c r="L417" s="52">
        <v>27392</v>
      </c>
      <c r="M417" s="53"/>
      <c r="N417" s="53"/>
      <c r="O417" s="54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P417" s="33"/>
      <c r="BQ417" s="41"/>
    </row>
    <row r="418" spans="1:69" s="3" customFormat="1" ht="67.5" x14ac:dyDescent="0.25">
      <c r="A418" s="35" t="s">
        <v>893</v>
      </c>
      <c r="B418" s="36" t="s">
        <v>1965</v>
      </c>
      <c r="C418" s="316" t="s">
        <v>1522</v>
      </c>
      <c r="D418" s="316"/>
      <c r="E418" s="316"/>
      <c r="F418" s="205" t="s">
        <v>265</v>
      </c>
      <c r="G418" s="237">
        <v>61.8</v>
      </c>
      <c r="H418" s="39">
        <v>95.72</v>
      </c>
      <c r="I418" s="39"/>
      <c r="J418" s="39">
        <v>95.72</v>
      </c>
      <c r="K418" s="37" t="s">
        <v>42</v>
      </c>
      <c r="L418" s="39">
        <v>50637</v>
      </c>
      <c r="M418" s="39"/>
      <c r="N418" s="40"/>
      <c r="O418" s="39">
        <v>50637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ref="V418:V478" si="22">O418*P418*Q418*R418*S418*T418*U418</f>
        <v>60619.320155890266</v>
      </c>
      <c r="W418" s="159">
        <v>1.2</v>
      </c>
      <c r="X418" s="158">
        <f t="shared" ref="X418:X478" si="23">V418*W418</f>
        <v>72743.184187068313</v>
      </c>
      <c r="Y418" s="181">
        <f t="shared" ref="Y418:Y478" si="24">X418/G418</f>
        <v>1177.074177784277</v>
      </c>
      <c r="Z418" s="1"/>
      <c r="BP418" s="33"/>
      <c r="BQ418" s="41" t="s">
        <v>1522</v>
      </c>
    </row>
    <row r="419" spans="1:69" s="3" customFormat="1" ht="18.75" hidden="1" x14ac:dyDescent="0.25">
      <c r="A419" s="42"/>
      <c r="B419" s="43"/>
      <c r="C419" s="44" t="s">
        <v>1966</v>
      </c>
      <c r="D419" s="45"/>
      <c r="E419" s="45"/>
      <c r="F419" s="206"/>
      <c r="G419" s="235"/>
      <c r="H419" s="45"/>
      <c r="I419" s="45"/>
      <c r="J419" s="45"/>
      <c r="K419" s="45"/>
      <c r="L419" s="45"/>
      <c r="M419" s="45"/>
      <c r="N419" s="45"/>
      <c r="O419" s="46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P419" s="33"/>
      <c r="BQ419" s="41"/>
    </row>
    <row r="420" spans="1:69" s="3" customFormat="1" ht="67.5" x14ac:dyDescent="0.25">
      <c r="A420" s="35" t="s">
        <v>900</v>
      </c>
      <c r="B420" s="36" t="s">
        <v>1677</v>
      </c>
      <c r="C420" s="316" t="s">
        <v>2047</v>
      </c>
      <c r="D420" s="316"/>
      <c r="E420" s="316"/>
      <c r="F420" s="205" t="s">
        <v>437</v>
      </c>
      <c r="G420" s="232">
        <v>5280</v>
      </c>
      <c r="H420" s="39">
        <v>3.91</v>
      </c>
      <c r="I420" s="39"/>
      <c r="J420" s="39">
        <v>3.91</v>
      </c>
      <c r="K420" s="37" t="s">
        <v>42</v>
      </c>
      <c r="L420" s="39">
        <v>176719</v>
      </c>
      <c r="M420" s="39"/>
      <c r="N420" s="40"/>
      <c r="O420" s="39">
        <v>176719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22"/>
        <v>211556.48317690179</v>
      </c>
      <c r="W420" s="159">
        <v>1.2</v>
      </c>
      <c r="X420" s="158">
        <f t="shared" si="23"/>
        <v>253867.77981228213</v>
      </c>
      <c r="Y420" s="181">
        <f t="shared" si="24"/>
        <v>48.081018903841311</v>
      </c>
      <c r="Z420" s="1"/>
      <c r="BP420" s="33"/>
      <c r="BQ420" s="41" t="s">
        <v>2047</v>
      </c>
    </row>
    <row r="421" spans="1:69" s="3" customFormat="1" ht="67.5" x14ac:dyDescent="0.25">
      <c r="A421" s="35" t="s">
        <v>1678</v>
      </c>
      <c r="B421" s="36" t="s">
        <v>1679</v>
      </c>
      <c r="C421" s="316" t="s">
        <v>2048</v>
      </c>
      <c r="D421" s="316"/>
      <c r="E421" s="316"/>
      <c r="F421" s="205" t="s">
        <v>437</v>
      </c>
      <c r="G421" s="232">
        <v>2640</v>
      </c>
      <c r="H421" s="39">
        <v>8.26</v>
      </c>
      <c r="I421" s="39"/>
      <c r="J421" s="39">
        <v>8.26</v>
      </c>
      <c r="K421" s="37" t="s">
        <v>42</v>
      </c>
      <c r="L421" s="39">
        <v>186663</v>
      </c>
      <c r="M421" s="39"/>
      <c r="N421" s="40"/>
      <c r="O421" s="39">
        <v>186663</v>
      </c>
      <c r="P421" s="154">
        <v>1.052</v>
      </c>
      <c r="Q421" s="154">
        <v>1.0209999999999999</v>
      </c>
      <c r="R421" s="154">
        <v>1.0349999999999999</v>
      </c>
      <c r="S421" s="154">
        <v>1.0249999999999999</v>
      </c>
      <c r="T421" s="154">
        <v>1.02</v>
      </c>
      <c r="U421" s="154">
        <v>1.03</v>
      </c>
      <c r="V421" s="172">
        <f t="shared" si="22"/>
        <v>223460.79266660637</v>
      </c>
      <c r="W421" s="159">
        <v>1.2</v>
      </c>
      <c r="X421" s="158">
        <f t="shared" si="23"/>
        <v>268152.95119992766</v>
      </c>
      <c r="Y421" s="181">
        <f t="shared" si="24"/>
        <v>101.57308757573017</v>
      </c>
      <c r="Z421" s="1"/>
      <c r="BP421" s="33"/>
      <c r="BQ421" s="41" t="s">
        <v>2048</v>
      </c>
    </row>
    <row r="422" spans="1:69" s="3" customFormat="1" ht="67.5" x14ac:dyDescent="0.25">
      <c r="A422" s="35" t="s">
        <v>907</v>
      </c>
      <c r="B422" s="36" t="s">
        <v>2049</v>
      </c>
      <c r="C422" s="316" t="s">
        <v>1553</v>
      </c>
      <c r="D422" s="316"/>
      <c r="E422" s="316"/>
      <c r="F422" s="205" t="s">
        <v>437</v>
      </c>
      <c r="G422" s="232">
        <v>2640</v>
      </c>
      <c r="H422" s="39">
        <v>3.01</v>
      </c>
      <c r="I422" s="39"/>
      <c r="J422" s="39">
        <v>3.01</v>
      </c>
      <c r="K422" s="37" t="s">
        <v>42</v>
      </c>
      <c r="L422" s="39">
        <v>68021</v>
      </c>
      <c r="M422" s="39"/>
      <c r="N422" s="40"/>
      <c r="O422" s="39">
        <v>68021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22"/>
        <v>81430.313334593535</v>
      </c>
      <c r="W422" s="159">
        <v>1.2</v>
      </c>
      <c r="X422" s="158">
        <f t="shared" si="23"/>
        <v>97716.376001512239</v>
      </c>
      <c r="Y422" s="181">
        <f t="shared" si="24"/>
        <v>37.013778788451603</v>
      </c>
      <c r="Z422" s="1"/>
      <c r="BP422" s="33"/>
      <c r="BQ422" s="41" t="s">
        <v>1553</v>
      </c>
    </row>
    <row r="423" spans="1:69" s="3" customFormat="1" ht="67.5" x14ac:dyDescent="0.25">
      <c r="A423" s="35" t="s">
        <v>1680</v>
      </c>
      <c r="B423" s="36" t="s">
        <v>2050</v>
      </c>
      <c r="C423" s="316" t="s">
        <v>1540</v>
      </c>
      <c r="D423" s="316"/>
      <c r="E423" s="316"/>
      <c r="F423" s="205" t="s">
        <v>437</v>
      </c>
      <c r="G423" s="232">
        <v>1000</v>
      </c>
      <c r="H423" s="39">
        <v>6.03</v>
      </c>
      <c r="I423" s="39"/>
      <c r="J423" s="39">
        <v>6.03</v>
      </c>
      <c r="K423" s="37" t="s">
        <v>42</v>
      </c>
      <c r="L423" s="39">
        <v>51617</v>
      </c>
      <c r="M423" s="39"/>
      <c r="N423" s="40"/>
      <c r="O423" s="39">
        <v>51617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22"/>
        <v>61792.51236223687</v>
      </c>
      <c r="W423" s="159">
        <v>1.2</v>
      </c>
      <c r="X423" s="158">
        <f t="shared" si="23"/>
        <v>74151.014834684247</v>
      </c>
      <c r="Y423" s="181">
        <f t="shared" si="24"/>
        <v>74.151014834684247</v>
      </c>
      <c r="Z423" s="1"/>
      <c r="BP423" s="33"/>
      <c r="BQ423" s="41" t="s">
        <v>1540</v>
      </c>
    </row>
    <row r="424" spans="1:69" s="3" customFormat="1" ht="18.75" hidden="1" x14ac:dyDescent="0.25">
      <c r="A424" s="313" t="s">
        <v>2051</v>
      </c>
      <c r="B424" s="314"/>
      <c r="C424" s="314"/>
      <c r="D424" s="314"/>
      <c r="E424" s="314"/>
      <c r="F424" s="314"/>
      <c r="G424" s="314"/>
      <c r="H424" s="314"/>
      <c r="I424" s="314"/>
      <c r="J424" s="314"/>
      <c r="K424" s="314"/>
      <c r="L424" s="314"/>
      <c r="M424" s="314"/>
      <c r="N424" s="314"/>
      <c r="O424" s="315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P424" s="33" t="s">
        <v>2051</v>
      </c>
      <c r="BQ424" s="41"/>
    </row>
    <row r="425" spans="1:69" s="3" customFormat="1" ht="67.5" hidden="1" x14ac:dyDescent="0.25">
      <c r="A425" s="35" t="s">
        <v>923</v>
      </c>
      <c r="B425" s="36" t="s">
        <v>1682</v>
      </c>
      <c r="C425" s="316" t="s">
        <v>1683</v>
      </c>
      <c r="D425" s="316"/>
      <c r="E425" s="316"/>
      <c r="F425" s="205" t="s">
        <v>1684</v>
      </c>
      <c r="G425" s="239">
        <v>2.1225000000000001</v>
      </c>
      <c r="H425" s="39" t="s">
        <v>1685</v>
      </c>
      <c r="I425" s="39"/>
      <c r="J425" s="39"/>
      <c r="K425" s="37" t="s">
        <v>42</v>
      </c>
      <c r="L425" s="39">
        <v>125255</v>
      </c>
      <c r="M425" s="39">
        <v>125255</v>
      </c>
      <c r="N425" s="40"/>
      <c r="O425" s="39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P425" s="33"/>
      <c r="BQ425" s="41" t="s">
        <v>1683</v>
      </c>
    </row>
    <row r="426" spans="1:69" s="3" customFormat="1" ht="18.75" hidden="1" x14ac:dyDescent="0.25">
      <c r="A426" s="42"/>
      <c r="B426" s="43"/>
      <c r="C426" s="44" t="s">
        <v>2052</v>
      </c>
      <c r="D426" s="45"/>
      <c r="E426" s="45"/>
      <c r="F426" s="206"/>
      <c r="G426" s="235"/>
      <c r="H426" s="45"/>
      <c r="I426" s="45"/>
      <c r="J426" s="45"/>
      <c r="K426" s="45"/>
      <c r="L426" s="45"/>
      <c r="M426" s="45"/>
      <c r="N426" s="45"/>
      <c r="O426" s="46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P426" s="33"/>
      <c r="BQ426" s="41"/>
    </row>
    <row r="427" spans="1:69" s="3" customFormat="1" ht="18.75" hidden="1" x14ac:dyDescent="0.25">
      <c r="A427" s="47"/>
      <c r="B427" s="48"/>
      <c r="C427" s="48"/>
      <c r="D427" s="48"/>
      <c r="E427" s="49" t="s">
        <v>2053</v>
      </c>
      <c r="F427" s="207"/>
      <c r="G427" s="233"/>
      <c r="H427" s="51"/>
      <c r="I427" s="17"/>
      <c r="J427" s="17"/>
      <c r="K427" s="17"/>
      <c r="L427" s="52">
        <v>111477</v>
      </c>
      <c r="M427" s="53"/>
      <c r="N427" s="53"/>
      <c r="O427" s="54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P427" s="33"/>
      <c r="BQ427" s="41"/>
    </row>
    <row r="428" spans="1:69" s="3" customFormat="1" ht="18.75" hidden="1" x14ac:dyDescent="0.25">
      <c r="A428" s="47"/>
      <c r="B428" s="48"/>
      <c r="C428" s="48"/>
      <c r="D428" s="48"/>
      <c r="E428" s="49" t="s">
        <v>2054</v>
      </c>
      <c r="F428" s="207"/>
      <c r="G428" s="233"/>
      <c r="H428" s="51"/>
      <c r="I428" s="17"/>
      <c r="J428" s="17"/>
      <c r="K428" s="17"/>
      <c r="L428" s="52">
        <v>50102</v>
      </c>
      <c r="M428" s="53"/>
      <c r="N428" s="53"/>
      <c r="O428" s="54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P428" s="33"/>
      <c r="BQ428" s="41"/>
    </row>
    <row r="429" spans="1:69" s="3" customFormat="1" ht="18.75" hidden="1" x14ac:dyDescent="0.25">
      <c r="A429" s="47"/>
      <c r="B429" s="48"/>
      <c r="C429" s="48"/>
      <c r="D429" s="48"/>
      <c r="E429" s="49" t="s">
        <v>47</v>
      </c>
      <c r="F429" s="207"/>
      <c r="G429" s="233"/>
      <c r="H429" s="51"/>
      <c r="I429" s="17"/>
      <c r="J429" s="17"/>
      <c r="K429" s="17"/>
      <c r="L429" s="52">
        <v>286834</v>
      </c>
      <c r="M429" s="53"/>
      <c r="N429" s="53"/>
      <c r="O429" s="54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P429" s="33"/>
      <c r="BQ429" s="41"/>
    </row>
    <row r="430" spans="1:69" s="3" customFormat="1" ht="67.5" hidden="1" x14ac:dyDescent="0.25">
      <c r="A430" s="35" t="s">
        <v>1694</v>
      </c>
      <c r="B430" s="36" t="s">
        <v>1689</v>
      </c>
      <c r="C430" s="316" t="s">
        <v>1690</v>
      </c>
      <c r="D430" s="316"/>
      <c r="E430" s="316"/>
      <c r="F430" s="205" t="s">
        <v>1684</v>
      </c>
      <c r="G430" s="239">
        <v>2.1225000000000001</v>
      </c>
      <c r="H430" s="39" t="s">
        <v>1691</v>
      </c>
      <c r="I430" s="39"/>
      <c r="J430" s="39"/>
      <c r="K430" s="37" t="s">
        <v>42</v>
      </c>
      <c r="L430" s="39">
        <v>69207</v>
      </c>
      <c r="M430" s="39">
        <v>69207</v>
      </c>
      <c r="N430" s="40"/>
      <c r="O430" s="39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P430" s="33"/>
      <c r="BQ430" s="41" t="s">
        <v>1690</v>
      </c>
    </row>
    <row r="431" spans="1:69" s="3" customFormat="1" ht="18.75" hidden="1" x14ac:dyDescent="0.25">
      <c r="A431" s="47"/>
      <c r="B431" s="48"/>
      <c r="C431" s="48"/>
      <c r="D431" s="48"/>
      <c r="E431" s="49" t="s">
        <v>2055</v>
      </c>
      <c r="F431" s="207"/>
      <c r="G431" s="233"/>
      <c r="H431" s="51"/>
      <c r="I431" s="17"/>
      <c r="J431" s="17"/>
      <c r="K431" s="17"/>
      <c r="L431" s="52">
        <v>61594</v>
      </c>
      <c r="M431" s="53"/>
      <c r="N431" s="53"/>
      <c r="O431" s="54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P431" s="33"/>
      <c r="BQ431" s="41"/>
    </row>
    <row r="432" spans="1:69" s="3" customFormat="1" ht="18.75" hidden="1" x14ac:dyDescent="0.25">
      <c r="A432" s="47"/>
      <c r="B432" s="48"/>
      <c r="C432" s="48"/>
      <c r="D432" s="48"/>
      <c r="E432" s="49" t="s">
        <v>2056</v>
      </c>
      <c r="F432" s="207"/>
      <c r="G432" s="233"/>
      <c r="H432" s="51"/>
      <c r="I432" s="17"/>
      <c r="J432" s="17"/>
      <c r="K432" s="17"/>
      <c r="L432" s="52">
        <v>27683</v>
      </c>
      <c r="M432" s="53"/>
      <c r="N432" s="53"/>
      <c r="O432" s="54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</row>
    <row r="433" spans="1:69" s="3" customFormat="1" ht="18.75" hidden="1" x14ac:dyDescent="0.25">
      <c r="A433" s="47"/>
      <c r="B433" s="48"/>
      <c r="C433" s="48"/>
      <c r="D433" s="48"/>
      <c r="E433" s="49" t="s">
        <v>47</v>
      </c>
      <c r="F433" s="207"/>
      <c r="G433" s="233"/>
      <c r="H433" s="51"/>
      <c r="I433" s="17"/>
      <c r="J433" s="17"/>
      <c r="K433" s="17"/>
      <c r="L433" s="52">
        <v>158484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41"/>
    </row>
    <row r="434" spans="1:69" s="3" customFormat="1" ht="67.5" hidden="1" x14ac:dyDescent="0.25">
      <c r="A434" s="35" t="s">
        <v>930</v>
      </c>
      <c r="B434" s="36" t="s">
        <v>1010</v>
      </c>
      <c r="C434" s="316" t="s">
        <v>1695</v>
      </c>
      <c r="D434" s="316"/>
      <c r="E434" s="316"/>
      <c r="F434" s="205" t="s">
        <v>238</v>
      </c>
      <c r="G434" s="236">
        <v>8.49</v>
      </c>
      <c r="H434" s="39" t="s">
        <v>1011</v>
      </c>
      <c r="I434" s="39" t="s">
        <v>1012</v>
      </c>
      <c r="J434" s="39">
        <v>124.14</v>
      </c>
      <c r="K434" s="37" t="s">
        <v>42</v>
      </c>
      <c r="L434" s="39">
        <v>83613</v>
      </c>
      <c r="M434" s="39">
        <v>65107</v>
      </c>
      <c r="N434" s="40" t="s">
        <v>2057</v>
      </c>
      <c r="O434" s="39">
        <v>9023</v>
      </c>
      <c r="P434" s="154">
        <v>1.052</v>
      </c>
      <c r="Q434" s="154">
        <v>1.0209999999999999</v>
      </c>
      <c r="R434" s="154">
        <v>1.0349999999999999</v>
      </c>
      <c r="S434" s="154">
        <v>1.0249999999999999</v>
      </c>
      <c r="T434" s="154">
        <v>1.02</v>
      </c>
      <c r="U434" s="154">
        <v>1.03</v>
      </c>
      <c r="V434" s="172">
        <f t="shared" si="22"/>
        <v>10801.74824271971</v>
      </c>
      <c r="W434" s="159">
        <v>1.2</v>
      </c>
      <c r="X434" s="158">
        <f t="shared" si="23"/>
        <v>12962.097891263651</v>
      </c>
      <c r="Y434" s="181">
        <f t="shared" si="24"/>
        <v>1526.748868228934</v>
      </c>
      <c r="Z434" s="1"/>
      <c r="BP434" s="33"/>
      <c r="BQ434" s="41" t="s">
        <v>1695</v>
      </c>
    </row>
    <row r="435" spans="1:69" s="3" customFormat="1" ht="18.75" hidden="1" x14ac:dyDescent="0.25">
      <c r="A435" s="42"/>
      <c r="B435" s="43"/>
      <c r="C435" s="44" t="s">
        <v>2058</v>
      </c>
      <c r="D435" s="45"/>
      <c r="E435" s="45"/>
      <c r="F435" s="206"/>
      <c r="G435" s="235"/>
      <c r="H435" s="45"/>
      <c r="I435" s="45"/>
      <c r="J435" s="45"/>
      <c r="K435" s="45"/>
      <c r="L435" s="45"/>
      <c r="M435" s="45"/>
      <c r="N435" s="45"/>
      <c r="O435" s="46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P435" s="33"/>
      <c r="BQ435" s="41"/>
    </row>
    <row r="436" spans="1:69" s="3" customFormat="1" ht="18.75" hidden="1" x14ac:dyDescent="0.25">
      <c r="A436" s="47"/>
      <c r="B436" s="48"/>
      <c r="C436" s="48"/>
      <c r="D436" s="48"/>
      <c r="E436" s="49" t="s">
        <v>2059</v>
      </c>
      <c r="F436" s="207"/>
      <c r="G436" s="233"/>
      <c r="H436" s="51"/>
      <c r="I436" s="17"/>
      <c r="J436" s="17"/>
      <c r="K436" s="17"/>
      <c r="L436" s="52">
        <v>64306</v>
      </c>
      <c r="M436" s="53"/>
      <c r="N436" s="53"/>
      <c r="O436" s="54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P436" s="33"/>
      <c r="BQ436" s="41"/>
    </row>
    <row r="437" spans="1:69" s="3" customFormat="1" ht="18.75" hidden="1" x14ac:dyDescent="0.25">
      <c r="A437" s="47"/>
      <c r="B437" s="48"/>
      <c r="C437" s="48"/>
      <c r="D437" s="48"/>
      <c r="E437" s="49" t="s">
        <v>2060</v>
      </c>
      <c r="F437" s="207"/>
      <c r="G437" s="233"/>
      <c r="H437" s="51"/>
      <c r="I437" s="17"/>
      <c r="J437" s="17"/>
      <c r="K437" s="17"/>
      <c r="L437" s="52">
        <v>33810</v>
      </c>
      <c r="M437" s="53"/>
      <c r="N437" s="53"/>
      <c r="O437" s="54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P437" s="33"/>
      <c r="BQ437" s="41"/>
    </row>
    <row r="438" spans="1:69" s="3" customFormat="1" ht="18.75" hidden="1" x14ac:dyDescent="0.25">
      <c r="A438" s="47"/>
      <c r="B438" s="48"/>
      <c r="C438" s="48"/>
      <c r="D438" s="48"/>
      <c r="E438" s="49" t="s">
        <v>47</v>
      </c>
      <c r="F438" s="207"/>
      <c r="G438" s="233"/>
      <c r="H438" s="51"/>
      <c r="I438" s="17"/>
      <c r="J438" s="17"/>
      <c r="K438" s="17"/>
      <c r="L438" s="52">
        <v>181729</v>
      </c>
      <c r="M438" s="53"/>
      <c r="N438" s="53"/>
      <c r="O438" s="54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P438" s="33"/>
      <c r="BQ438" s="41"/>
    </row>
    <row r="439" spans="1:69" s="3" customFormat="1" ht="67.5" hidden="1" x14ac:dyDescent="0.25">
      <c r="A439" s="35" t="s">
        <v>932</v>
      </c>
      <c r="B439" s="36" t="s">
        <v>812</v>
      </c>
      <c r="C439" s="316" t="s">
        <v>813</v>
      </c>
      <c r="D439" s="316"/>
      <c r="E439" s="316"/>
      <c r="F439" s="205" t="s">
        <v>238</v>
      </c>
      <c r="G439" s="236">
        <v>29.51</v>
      </c>
      <c r="H439" s="39" t="s">
        <v>1700</v>
      </c>
      <c r="I439" s="39" t="s">
        <v>815</v>
      </c>
      <c r="J439" s="39">
        <v>22.32</v>
      </c>
      <c r="K439" s="37" t="s">
        <v>42</v>
      </c>
      <c r="L439" s="39">
        <v>332835</v>
      </c>
      <c r="M439" s="39">
        <v>290376</v>
      </c>
      <c r="N439" s="40" t="s">
        <v>2061</v>
      </c>
      <c r="O439" s="39">
        <v>5637</v>
      </c>
      <c r="P439" s="154">
        <v>1.052</v>
      </c>
      <c r="Q439" s="154">
        <v>1.0209999999999999</v>
      </c>
      <c r="R439" s="154">
        <v>1.0349999999999999</v>
      </c>
      <c r="S439" s="154">
        <v>1.0249999999999999</v>
      </c>
      <c r="T439" s="154">
        <v>1.02</v>
      </c>
      <c r="U439" s="154">
        <v>1.03</v>
      </c>
      <c r="V439" s="172">
        <f t="shared" si="22"/>
        <v>6748.2494563017863</v>
      </c>
      <c r="W439" s="159">
        <v>1.2</v>
      </c>
      <c r="X439" s="158">
        <f t="shared" si="23"/>
        <v>8097.8993475621428</v>
      </c>
      <c r="Y439" s="181">
        <f t="shared" si="24"/>
        <v>274.41204159817494</v>
      </c>
      <c r="Z439" s="1"/>
      <c r="BP439" s="33"/>
      <c r="BQ439" s="41" t="s">
        <v>813</v>
      </c>
    </row>
    <row r="440" spans="1:69" s="3" customFormat="1" ht="18.75" hidden="1" x14ac:dyDescent="0.25">
      <c r="A440" s="42"/>
      <c r="B440" s="43"/>
      <c r="C440" s="44" t="s">
        <v>2062</v>
      </c>
      <c r="D440" s="45"/>
      <c r="E440" s="45"/>
      <c r="F440" s="206"/>
      <c r="G440" s="235"/>
      <c r="H440" s="45"/>
      <c r="I440" s="45"/>
      <c r="J440" s="45"/>
      <c r="K440" s="45"/>
      <c r="L440" s="45"/>
      <c r="M440" s="45"/>
      <c r="N440" s="45"/>
      <c r="O440" s="46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P440" s="33"/>
      <c r="BQ440" s="41"/>
    </row>
    <row r="441" spans="1:69" s="3" customFormat="1" ht="18.75" hidden="1" x14ac:dyDescent="0.25">
      <c r="A441" s="47"/>
      <c r="B441" s="48"/>
      <c r="C441" s="48"/>
      <c r="D441" s="48"/>
      <c r="E441" s="49" t="s">
        <v>2063</v>
      </c>
      <c r="F441" s="207"/>
      <c r="G441" s="233"/>
      <c r="H441" s="51"/>
      <c r="I441" s="17"/>
      <c r="J441" s="17"/>
      <c r="K441" s="17"/>
      <c r="L441" s="52">
        <v>286211</v>
      </c>
      <c r="M441" s="53"/>
      <c r="N441" s="53"/>
      <c r="O441" s="54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P441" s="33"/>
      <c r="BQ441" s="41"/>
    </row>
    <row r="442" spans="1:69" s="3" customFormat="1" ht="18.75" hidden="1" x14ac:dyDescent="0.25">
      <c r="A442" s="47"/>
      <c r="B442" s="48"/>
      <c r="C442" s="48"/>
      <c r="D442" s="48"/>
      <c r="E442" s="49" t="s">
        <v>2064</v>
      </c>
      <c r="F442" s="207"/>
      <c r="G442" s="233"/>
      <c r="H442" s="51"/>
      <c r="I442" s="17"/>
      <c r="J442" s="17"/>
      <c r="K442" s="17"/>
      <c r="L442" s="52">
        <v>150482</v>
      </c>
      <c r="M442" s="53"/>
      <c r="N442" s="53"/>
      <c r="O442" s="54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P442" s="33"/>
      <c r="BQ442" s="41"/>
    </row>
    <row r="443" spans="1:69" s="3" customFormat="1" ht="18.75" hidden="1" x14ac:dyDescent="0.25">
      <c r="A443" s="47"/>
      <c r="B443" s="48"/>
      <c r="C443" s="48"/>
      <c r="D443" s="48"/>
      <c r="E443" s="49" t="s">
        <v>47</v>
      </c>
      <c r="F443" s="207"/>
      <c r="G443" s="233"/>
      <c r="H443" s="51"/>
      <c r="I443" s="17"/>
      <c r="J443" s="17"/>
      <c r="K443" s="17"/>
      <c r="L443" s="52">
        <v>769528</v>
      </c>
      <c r="M443" s="53"/>
      <c r="N443" s="53"/>
      <c r="O443" s="54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P443" s="33"/>
      <c r="BQ443" s="41"/>
    </row>
    <row r="444" spans="1:69" s="3" customFormat="1" ht="67.5" x14ac:dyDescent="0.25">
      <c r="A444" s="35" t="s">
        <v>934</v>
      </c>
      <c r="B444" s="36" t="s">
        <v>1705</v>
      </c>
      <c r="C444" s="316" t="s">
        <v>822</v>
      </c>
      <c r="D444" s="316"/>
      <c r="E444" s="316"/>
      <c r="F444" s="205" t="s">
        <v>265</v>
      </c>
      <c r="G444" s="232">
        <v>3800</v>
      </c>
      <c r="H444" s="39">
        <v>35.549999999999997</v>
      </c>
      <c r="I444" s="39"/>
      <c r="J444" s="39">
        <v>35.549999999999997</v>
      </c>
      <c r="K444" s="37" t="s">
        <v>42</v>
      </c>
      <c r="L444" s="39">
        <v>1156370</v>
      </c>
      <c r="M444" s="39"/>
      <c r="N444" s="40"/>
      <c r="O444" s="39">
        <v>1156370</v>
      </c>
      <c r="P444" s="154">
        <v>1.052</v>
      </c>
      <c r="Q444" s="154">
        <v>1.0209999999999999</v>
      </c>
      <c r="R444" s="154">
        <v>1.0349999999999999</v>
      </c>
      <c r="S444" s="154">
        <v>1.0249999999999999</v>
      </c>
      <c r="T444" s="154">
        <v>1.02</v>
      </c>
      <c r="U444" s="154">
        <v>1.03</v>
      </c>
      <c r="V444" s="172">
        <f t="shared" si="22"/>
        <v>1384330.8894418476</v>
      </c>
      <c r="W444" s="159">
        <v>1.2</v>
      </c>
      <c r="X444" s="158">
        <f t="shared" si="23"/>
        <v>1661197.067330217</v>
      </c>
      <c r="Y444" s="181">
        <f t="shared" si="24"/>
        <v>437.15712298163606</v>
      </c>
      <c r="Z444" s="1"/>
      <c r="BP444" s="33"/>
      <c r="BQ444" s="41" t="s">
        <v>822</v>
      </c>
    </row>
    <row r="445" spans="1:69" s="3" customFormat="1" ht="67.5" hidden="1" x14ac:dyDescent="0.25">
      <c r="A445" s="35" t="s">
        <v>936</v>
      </c>
      <c r="B445" s="36" t="s">
        <v>849</v>
      </c>
      <c r="C445" s="316" t="s">
        <v>850</v>
      </c>
      <c r="D445" s="316"/>
      <c r="E445" s="316"/>
      <c r="F445" s="205" t="s">
        <v>520</v>
      </c>
      <c r="G445" s="232">
        <v>4</v>
      </c>
      <c r="H445" s="39" t="s">
        <v>1731</v>
      </c>
      <c r="I445" s="39" t="s">
        <v>852</v>
      </c>
      <c r="J445" s="39">
        <v>11.18</v>
      </c>
      <c r="K445" s="37" t="s">
        <v>42</v>
      </c>
      <c r="L445" s="39">
        <v>23597</v>
      </c>
      <c r="M445" s="39">
        <v>19772</v>
      </c>
      <c r="N445" s="40" t="s">
        <v>2065</v>
      </c>
      <c r="O445" s="39">
        <v>383</v>
      </c>
      <c r="P445" s="154">
        <v>1.052</v>
      </c>
      <c r="Q445" s="154">
        <v>1.0209999999999999</v>
      </c>
      <c r="R445" s="154">
        <v>1.0349999999999999</v>
      </c>
      <c r="S445" s="154">
        <v>1.0249999999999999</v>
      </c>
      <c r="T445" s="154">
        <v>1.02</v>
      </c>
      <c r="U445" s="154">
        <v>1.03</v>
      </c>
      <c r="V445" s="172">
        <f t="shared" si="22"/>
        <v>458.50266839871983</v>
      </c>
      <c r="W445" s="159">
        <v>1.2</v>
      </c>
      <c r="X445" s="158">
        <f t="shared" si="23"/>
        <v>550.20320207846373</v>
      </c>
      <c r="Y445" s="181">
        <f t="shared" si="24"/>
        <v>137.55080051961593</v>
      </c>
      <c r="Z445" s="1"/>
      <c r="BP445" s="33"/>
      <c r="BQ445" s="41" t="s">
        <v>850</v>
      </c>
    </row>
    <row r="446" spans="1:69" s="3" customFormat="1" ht="18.75" hidden="1" x14ac:dyDescent="0.25">
      <c r="A446" s="42"/>
      <c r="B446" s="43"/>
      <c r="C446" s="44" t="s">
        <v>1733</v>
      </c>
      <c r="D446" s="45"/>
      <c r="E446" s="45"/>
      <c r="F446" s="206"/>
      <c r="G446" s="235"/>
      <c r="H446" s="45"/>
      <c r="I446" s="45"/>
      <c r="J446" s="45"/>
      <c r="K446" s="45"/>
      <c r="L446" s="45"/>
      <c r="M446" s="45"/>
      <c r="N446" s="45"/>
      <c r="O446" s="46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P446" s="33"/>
      <c r="BQ446" s="41"/>
    </row>
    <row r="447" spans="1:69" s="3" customFormat="1" ht="18.75" hidden="1" x14ac:dyDescent="0.25">
      <c r="A447" s="47"/>
      <c r="B447" s="48"/>
      <c r="C447" s="48"/>
      <c r="D447" s="48"/>
      <c r="E447" s="49" t="s">
        <v>2066</v>
      </c>
      <c r="F447" s="207"/>
      <c r="G447" s="233"/>
      <c r="H447" s="51"/>
      <c r="I447" s="17"/>
      <c r="J447" s="17"/>
      <c r="K447" s="17"/>
      <c r="L447" s="52">
        <v>19647</v>
      </c>
      <c r="M447" s="53"/>
      <c r="N447" s="53"/>
      <c r="O447" s="54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BP447" s="33"/>
      <c r="BQ447" s="41"/>
    </row>
    <row r="448" spans="1:69" s="3" customFormat="1" ht="18.75" hidden="1" x14ac:dyDescent="0.25">
      <c r="A448" s="47"/>
      <c r="B448" s="48"/>
      <c r="C448" s="48"/>
      <c r="D448" s="48"/>
      <c r="E448" s="49" t="s">
        <v>2067</v>
      </c>
      <c r="F448" s="207"/>
      <c r="G448" s="233"/>
      <c r="H448" s="51"/>
      <c r="I448" s="17"/>
      <c r="J448" s="17"/>
      <c r="K448" s="17"/>
      <c r="L448" s="52">
        <v>10330</v>
      </c>
      <c r="M448" s="53"/>
      <c r="N448" s="53"/>
      <c r="O448" s="54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P448" s="33"/>
      <c r="BQ448" s="41"/>
    </row>
    <row r="449" spans="1:69" s="3" customFormat="1" ht="18.75" hidden="1" x14ac:dyDescent="0.25">
      <c r="A449" s="47"/>
      <c r="B449" s="48"/>
      <c r="C449" s="48"/>
      <c r="D449" s="48"/>
      <c r="E449" s="49" t="s">
        <v>47</v>
      </c>
      <c r="F449" s="207"/>
      <c r="G449" s="233"/>
      <c r="H449" s="51"/>
      <c r="I449" s="17"/>
      <c r="J449" s="17"/>
      <c r="K449" s="17"/>
      <c r="L449" s="52">
        <v>53574</v>
      </c>
      <c r="M449" s="53"/>
      <c r="N449" s="53"/>
      <c r="O449" s="54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P449" s="33"/>
      <c r="BQ449" s="41"/>
    </row>
    <row r="450" spans="1:69" s="3" customFormat="1" ht="67.5" hidden="1" x14ac:dyDescent="0.25">
      <c r="A450" s="35" t="s">
        <v>1712</v>
      </c>
      <c r="B450" s="36" t="s">
        <v>1737</v>
      </c>
      <c r="C450" s="316" t="s">
        <v>1738</v>
      </c>
      <c r="D450" s="316"/>
      <c r="E450" s="316"/>
      <c r="F450" s="205" t="s">
        <v>1739</v>
      </c>
      <c r="G450" s="232">
        <v>40</v>
      </c>
      <c r="H450" s="39" t="s">
        <v>1740</v>
      </c>
      <c r="I450" s="39"/>
      <c r="J450" s="39">
        <v>791.2</v>
      </c>
      <c r="K450" s="37" t="s">
        <v>42</v>
      </c>
      <c r="L450" s="39">
        <v>369892</v>
      </c>
      <c r="M450" s="39">
        <v>98985</v>
      </c>
      <c r="N450" s="40"/>
      <c r="O450" s="39">
        <v>270907</v>
      </c>
      <c r="P450" s="154">
        <v>1.052</v>
      </c>
      <c r="Q450" s="154">
        <v>1.0209999999999999</v>
      </c>
      <c r="R450" s="154">
        <v>1.0349999999999999</v>
      </c>
      <c r="S450" s="154">
        <v>1.0249999999999999</v>
      </c>
      <c r="T450" s="154">
        <v>1.02</v>
      </c>
      <c r="U450" s="154">
        <v>1.03</v>
      </c>
      <c r="V450" s="172">
        <f t="shared" si="22"/>
        <v>324312.22555585374</v>
      </c>
      <c r="W450" s="159">
        <v>1.2</v>
      </c>
      <c r="X450" s="158">
        <f t="shared" si="23"/>
        <v>389174.6706670245</v>
      </c>
      <c r="Y450" s="181">
        <f t="shared" si="24"/>
        <v>9729.3667666756119</v>
      </c>
      <c r="Z450" s="1"/>
      <c r="BP450" s="33"/>
      <c r="BQ450" s="41" t="s">
        <v>1738</v>
      </c>
    </row>
    <row r="451" spans="1:69" s="3" customFormat="1" ht="18.75" hidden="1" x14ac:dyDescent="0.25">
      <c r="A451" s="42"/>
      <c r="B451" s="43"/>
      <c r="C451" s="44" t="s">
        <v>1741</v>
      </c>
      <c r="D451" s="45"/>
      <c r="E451" s="45"/>
      <c r="F451" s="206"/>
      <c r="G451" s="235"/>
      <c r="H451" s="45"/>
      <c r="I451" s="45"/>
      <c r="J451" s="45"/>
      <c r="K451" s="45"/>
      <c r="L451" s="45"/>
      <c r="M451" s="45"/>
      <c r="N451" s="45"/>
      <c r="O451" s="46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P451" s="33"/>
      <c r="BQ451" s="41"/>
    </row>
    <row r="452" spans="1:69" s="3" customFormat="1" ht="18.75" hidden="1" x14ac:dyDescent="0.25">
      <c r="A452" s="47"/>
      <c r="B452" s="48"/>
      <c r="C452" s="48"/>
      <c r="D452" s="48"/>
      <c r="E452" s="49" t="s">
        <v>2068</v>
      </c>
      <c r="F452" s="207"/>
      <c r="G452" s="233"/>
      <c r="H452" s="51"/>
      <c r="I452" s="17"/>
      <c r="J452" s="17"/>
      <c r="K452" s="17"/>
      <c r="L452" s="52">
        <v>88097</v>
      </c>
      <c r="M452" s="53"/>
      <c r="N452" s="53"/>
      <c r="O452" s="54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P452" s="33"/>
      <c r="BQ452" s="41"/>
    </row>
    <row r="453" spans="1:69" s="3" customFormat="1" ht="18.75" hidden="1" x14ac:dyDescent="0.25">
      <c r="A453" s="47"/>
      <c r="B453" s="48"/>
      <c r="C453" s="48"/>
      <c r="D453" s="48"/>
      <c r="E453" s="49" t="s">
        <v>2069</v>
      </c>
      <c r="F453" s="207"/>
      <c r="G453" s="233"/>
      <c r="H453" s="51"/>
      <c r="I453" s="17"/>
      <c r="J453" s="17"/>
      <c r="K453" s="17"/>
      <c r="L453" s="52">
        <v>39594</v>
      </c>
      <c r="M453" s="53"/>
      <c r="N453" s="53"/>
      <c r="O453" s="54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P453" s="33"/>
      <c r="BQ453" s="41"/>
    </row>
    <row r="454" spans="1:69" s="3" customFormat="1" ht="18.75" hidden="1" x14ac:dyDescent="0.25">
      <c r="A454" s="47"/>
      <c r="B454" s="48"/>
      <c r="C454" s="48"/>
      <c r="D454" s="48"/>
      <c r="E454" s="49" t="s">
        <v>47</v>
      </c>
      <c r="F454" s="207"/>
      <c r="G454" s="233"/>
      <c r="H454" s="51"/>
      <c r="I454" s="17"/>
      <c r="J454" s="17"/>
      <c r="K454" s="17"/>
      <c r="L454" s="52">
        <v>497583</v>
      </c>
      <c r="M454" s="53"/>
      <c r="N454" s="53"/>
      <c r="O454" s="54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P454" s="33"/>
      <c r="BQ454" s="41"/>
    </row>
    <row r="455" spans="1:69" s="3" customFormat="1" ht="67.5" hidden="1" x14ac:dyDescent="0.25">
      <c r="A455" s="35" t="s">
        <v>1714</v>
      </c>
      <c r="B455" s="36" t="s">
        <v>1745</v>
      </c>
      <c r="C455" s="316" t="s">
        <v>1746</v>
      </c>
      <c r="D455" s="316"/>
      <c r="E455" s="316"/>
      <c r="F455" s="205" t="s">
        <v>1739</v>
      </c>
      <c r="G455" s="232">
        <v>40</v>
      </c>
      <c r="H455" s="39" t="s">
        <v>1747</v>
      </c>
      <c r="I455" s="39"/>
      <c r="J455" s="39"/>
      <c r="K455" s="37" t="s">
        <v>42</v>
      </c>
      <c r="L455" s="39">
        <v>232729</v>
      </c>
      <c r="M455" s="39">
        <v>232729</v>
      </c>
      <c r="N455" s="40"/>
      <c r="O455" s="39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BP455" s="33"/>
      <c r="BQ455" s="41" t="s">
        <v>1746</v>
      </c>
    </row>
    <row r="456" spans="1:69" s="3" customFormat="1" ht="18.75" hidden="1" x14ac:dyDescent="0.25">
      <c r="A456" s="47"/>
      <c r="B456" s="48"/>
      <c r="C456" s="48"/>
      <c r="D456" s="48"/>
      <c r="E456" s="49" t="s">
        <v>2070</v>
      </c>
      <c r="F456" s="207"/>
      <c r="G456" s="233"/>
      <c r="H456" s="51"/>
      <c r="I456" s="17"/>
      <c r="J456" s="17"/>
      <c r="K456" s="17"/>
      <c r="L456" s="52">
        <v>207129</v>
      </c>
      <c r="M456" s="53"/>
      <c r="N456" s="53"/>
      <c r="O456" s="54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P456" s="33"/>
      <c r="BQ456" s="41"/>
    </row>
    <row r="457" spans="1:69" s="3" customFormat="1" ht="18.75" hidden="1" x14ac:dyDescent="0.25">
      <c r="A457" s="47"/>
      <c r="B457" s="48"/>
      <c r="C457" s="48"/>
      <c r="D457" s="48"/>
      <c r="E457" s="49" t="s">
        <v>2071</v>
      </c>
      <c r="F457" s="207"/>
      <c r="G457" s="233"/>
      <c r="H457" s="51"/>
      <c r="I457" s="17"/>
      <c r="J457" s="17"/>
      <c r="K457" s="17"/>
      <c r="L457" s="52">
        <v>93092</v>
      </c>
      <c r="M457" s="53"/>
      <c r="N457" s="53"/>
      <c r="O457" s="54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P457" s="33"/>
      <c r="BQ457" s="41"/>
    </row>
    <row r="458" spans="1:69" s="3" customFormat="1" ht="18.75" hidden="1" x14ac:dyDescent="0.25">
      <c r="A458" s="47"/>
      <c r="B458" s="48"/>
      <c r="C458" s="48"/>
      <c r="D458" s="48"/>
      <c r="E458" s="49" t="s">
        <v>47</v>
      </c>
      <c r="F458" s="207"/>
      <c r="G458" s="233"/>
      <c r="H458" s="51"/>
      <c r="I458" s="17"/>
      <c r="J458" s="17"/>
      <c r="K458" s="17"/>
      <c r="L458" s="52">
        <v>532950</v>
      </c>
      <c r="M458" s="53"/>
      <c r="N458" s="53"/>
      <c r="O458" s="54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P458" s="33"/>
      <c r="BQ458" s="41"/>
    </row>
    <row r="459" spans="1:69" s="3" customFormat="1" ht="67.5" x14ac:dyDescent="0.25">
      <c r="A459" s="35" t="s">
        <v>1717</v>
      </c>
      <c r="B459" s="36" t="s">
        <v>1751</v>
      </c>
      <c r="C459" s="316" t="s">
        <v>1752</v>
      </c>
      <c r="D459" s="316"/>
      <c r="E459" s="316"/>
      <c r="F459" s="205" t="s">
        <v>265</v>
      </c>
      <c r="G459" s="232">
        <v>200</v>
      </c>
      <c r="H459" s="39">
        <v>148.94999999999999</v>
      </c>
      <c r="I459" s="39"/>
      <c r="J459" s="39">
        <v>148.94999999999999</v>
      </c>
      <c r="K459" s="37" t="s">
        <v>42</v>
      </c>
      <c r="L459" s="39">
        <v>255002</v>
      </c>
      <c r="M459" s="39"/>
      <c r="N459" s="40"/>
      <c r="O459" s="39">
        <v>255002</v>
      </c>
      <c r="P459" s="154">
        <v>1.052</v>
      </c>
      <c r="Q459" s="154">
        <v>1.0209999999999999</v>
      </c>
      <c r="R459" s="154">
        <v>1.0349999999999999</v>
      </c>
      <c r="S459" s="154">
        <v>1.0249999999999999</v>
      </c>
      <c r="T459" s="154">
        <v>1.02</v>
      </c>
      <c r="U459" s="154">
        <v>1.03</v>
      </c>
      <c r="V459" s="172">
        <f t="shared" si="22"/>
        <v>305271.79490081035</v>
      </c>
      <c r="W459" s="159">
        <v>1.2</v>
      </c>
      <c r="X459" s="158">
        <f t="shared" si="23"/>
        <v>366326.15388097242</v>
      </c>
      <c r="Y459" s="181">
        <f t="shared" si="24"/>
        <v>1831.6307694048621</v>
      </c>
      <c r="Z459" s="1"/>
      <c r="BP459" s="33"/>
      <c r="BQ459" s="41" t="s">
        <v>1752</v>
      </c>
    </row>
    <row r="460" spans="1:69" s="3" customFormat="1" ht="67.5" hidden="1" x14ac:dyDescent="0.25">
      <c r="A460" s="35" t="s">
        <v>1720</v>
      </c>
      <c r="B460" s="36" t="s">
        <v>780</v>
      </c>
      <c r="C460" s="316" t="s">
        <v>781</v>
      </c>
      <c r="D460" s="316"/>
      <c r="E460" s="316"/>
      <c r="F460" s="205" t="s">
        <v>238</v>
      </c>
      <c r="G460" s="237">
        <v>13.2</v>
      </c>
      <c r="H460" s="39" t="s">
        <v>1707</v>
      </c>
      <c r="I460" s="39" t="s">
        <v>783</v>
      </c>
      <c r="J460" s="39">
        <v>68.31</v>
      </c>
      <c r="K460" s="37" t="s">
        <v>42</v>
      </c>
      <c r="L460" s="39">
        <v>140245</v>
      </c>
      <c r="M460" s="39">
        <v>122568</v>
      </c>
      <c r="N460" s="40" t="s">
        <v>2072</v>
      </c>
      <c r="O460" s="39">
        <v>7719</v>
      </c>
      <c r="P460" s="154">
        <v>1.052</v>
      </c>
      <c r="Q460" s="154">
        <v>1.0209999999999999</v>
      </c>
      <c r="R460" s="154">
        <v>1.0349999999999999</v>
      </c>
      <c r="S460" s="154">
        <v>1.0249999999999999</v>
      </c>
      <c r="T460" s="154">
        <v>1.02</v>
      </c>
      <c r="U460" s="154">
        <v>1.03</v>
      </c>
      <c r="V460" s="172">
        <f t="shared" si="22"/>
        <v>9240.6843273360773</v>
      </c>
      <c r="W460" s="159">
        <v>1.2</v>
      </c>
      <c r="X460" s="158">
        <f t="shared" si="23"/>
        <v>11088.821192803292</v>
      </c>
      <c r="Y460" s="181">
        <f t="shared" si="24"/>
        <v>840.06221157600703</v>
      </c>
      <c r="Z460" s="1"/>
      <c r="BP460" s="33"/>
      <c r="BQ460" s="41" t="s">
        <v>781</v>
      </c>
    </row>
    <row r="461" spans="1:69" s="3" customFormat="1" ht="18.75" hidden="1" x14ac:dyDescent="0.25">
      <c r="A461" s="42"/>
      <c r="B461" s="43"/>
      <c r="C461" s="44" t="s">
        <v>2073</v>
      </c>
      <c r="D461" s="45"/>
      <c r="E461" s="45"/>
      <c r="F461" s="206"/>
      <c r="G461" s="235"/>
      <c r="H461" s="45"/>
      <c r="I461" s="45"/>
      <c r="J461" s="45"/>
      <c r="K461" s="45"/>
      <c r="L461" s="45"/>
      <c r="M461" s="45"/>
      <c r="N461" s="45"/>
      <c r="O461" s="46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P461" s="33"/>
      <c r="BQ461" s="41"/>
    </row>
    <row r="462" spans="1:69" s="3" customFormat="1" ht="18.75" hidden="1" x14ac:dyDescent="0.25">
      <c r="A462" s="47"/>
      <c r="B462" s="48"/>
      <c r="C462" s="48"/>
      <c r="D462" s="48"/>
      <c r="E462" s="49" t="s">
        <v>2074</v>
      </c>
      <c r="F462" s="207"/>
      <c r="G462" s="233"/>
      <c r="H462" s="51"/>
      <c r="I462" s="17"/>
      <c r="J462" s="17"/>
      <c r="K462" s="17"/>
      <c r="L462" s="52">
        <v>119786</v>
      </c>
      <c r="M462" s="53"/>
      <c r="N462" s="53"/>
      <c r="O462" s="54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P462" s="33"/>
      <c r="BQ462" s="41"/>
    </row>
    <row r="463" spans="1:69" s="3" customFormat="1" ht="18.75" hidden="1" x14ac:dyDescent="0.25">
      <c r="A463" s="47"/>
      <c r="B463" s="48"/>
      <c r="C463" s="48"/>
      <c r="D463" s="48"/>
      <c r="E463" s="49" t="s">
        <v>2075</v>
      </c>
      <c r="F463" s="207"/>
      <c r="G463" s="233"/>
      <c r="H463" s="51"/>
      <c r="I463" s="17"/>
      <c r="J463" s="17"/>
      <c r="K463" s="17"/>
      <c r="L463" s="52">
        <v>62980</v>
      </c>
      <c r="M463" s="53"/>
      <c r="N463" s="53"/>
      <c r="O463" s="54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P463" s="33"/>
      <c r="BQ463" s="41"/>
    </row>
    <row r="464" spans="1:69" s="3" customFormat="1" ht="18.75" hidden="1" x14ac:dyDescent="0.25">
      <c r="A464" s="47"/>
      <c r="B464" s="48"/>
      <c r="C464" s="48"/>
      <c r="D464" s="48"/>
      <c r="E464" s="49" t="s">
        <v>47</v>
      </c>
      <c r="F464" s="207"/>
      <c r="G464" s="233"/>
      <c r="H464" s="51"/>
      <c r="I464" s="17"/>
      <c r="J464" s="17"/>
      <c r="K464" s="17"/>
      <c r="L464" s="52">
        <v>323011</v>
      </c>
      <c r="M464" s="53"/>
      <c r="N464" s="53"/>
      <c r="O464" s="54"/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P464" s="33"/>
      <c r="BQ464" s="41"/>
    </row>
    <row r="465" spans="1:70" s="3" customFormat="1" ht="67.5" x14ac:dyDescent="0.25">
      <c r="A465" s="35" t="s">
        <v>1723</v>
      </c>
      <c r="B465" s="36" t="s">
        <v>1705</v>
      </c>
      <c r="C465" s="316" t="s">
        <v>1713</v>
      </c>
      <c r="D465" s="316"/>
      <c r="E465" s="316"/>
      <c r="F465" s="205" t="s">
        <v>265</v>
      </c>
      <c r="G465" s="232">
        <v>1320</v>
      </c>
      <c r="H465" s="39">
        <v>10.82</v>
      </c>
      <c r="I465" s="39"/>
      <c r="J465" s="39">
        <v>10.82</v>
      </c>
      <c r="K465" s="37" t="s">
        <v>42</v>
      </c>
      <c r="L465" s="39">
        <v>122257</v>
      </c>
      <c r="M465" s="39"/>
      <c r="N465" s="40"/>
      <c r="O465" s="39">
        <v>122257</v>
      </c>
      <c r="P465" s="154">
        <v>1.052</v>
      </c>
      <c r="Q465" s="154">
        <v>1.0209999999999999</v>
      </c>
      <c r="R465" s="154">
        <v>1.0349999999999999</v>
      </c>
      <c r="S465" s="154">
        <v>1.0249999999999999</v>
      </c>
      <c r="T465" s="154">
        <v>1.02</v>
      </c>
      <c r="U465" s="154">
        <v>1.03</v>
      </c>
      <c r="V465" s="172">
        <f t="shared" si="22"/>
        <v>146358.12201154648</v>
      </c>
      <c r="W465" s="159">
        <v>1.2</v>
      </c>
      <c r="X465" s="158">
        <f t="shared" si="23"/>
        <v>175629.74641385578</v>
      </c>
      <c r="Y465" s="181">
        <f t="shared" si="24"/>
        <v>133.05283819231499</v>
      </c>
      <c r="Z465" s="1"/>
      <c r="BP465" s="33"/>
      <c r="BQ465" s="41" t="s">
        <v>1713</v>
      </c>
    </row>
    <row r="466" spans="1:70" s="3" customFormat="1" ht="67.5" x14ac:dyDescent="0.25">
      <c r="A466" s="35" t="s">
        <v>1725</v>
      </c>
      <c r="B466" s="36" t="s">
        <v>1706</v>
      </c>
      <c r="C466" s="316" t="s">
        <v>824</v>
      </c>
      <c r="D466" s="316"/>
      <c r="E466" s="316"/>
      <c r="F466" s="205" t="s">
        <v>437</v>
      </c>
      <c r="G466" s="232">
        <v>3020</v>
      </c>
      <c r="H466" s="39">
        <v>48.46</v>
      </c>
      <c r="I466" s="39"/>
      <c r="J466" s="39">
        <v>48.46</v>
      </c>
      <c r="K466" s="37" t="s">
        <v>42</v>
      </c>
      <c r="L466" s="39">
        <v>1252749</v>
      </c>
      <c r="M466" s="39"/>
      <c r="N466" s="40"/>
      <c r="O466" s="39">
        <v>1252749</v>
      </c>
      <c r="P466" s="154">
        <v>1.052</v>
      </c>
      <c r="Q466" s="154">
        <v>1.0209999999999999</v>
      </c>
      <c r="R466" s="154">
        <v>1.0349999999999999</v>
      </c>
      <c r="S466" s="154">
        <v>1.0249999999999999</v>
      </c>
      <c r="T466" s="154">
        <v>1.02</v>
      </c>
      <c r="U466" s="154">
        <v>1.03</v>
      </c>
      <c r="V466" s="172">
        <f t="shared" si="22"/>
        <v>1499709.5543964175</v>
      </c>
      <c r="W466" s="159">
        <v>1.2</v>
      </c>
      <c r="X466" s="158">
        <f t="shared" si="23"/>
        <v>1799651.4652757009</v>
      </c>
      <c r="Y466" s="181">
        <f t="shared" si="24"/>
        <v>595.91108121711954</v>
      </c>
      <c r="Z466" s="1"/>
      <c r="BP466" s="33"/>
      <c r="BQ466" s="41" t="s">
        <v>824</v>
      </c>
    </row>
    <row r="467" spans="1:70" s="3" customFormat="1" ht="67.5" x14ac:dyDescent="0.25">
      <c r="A467" s="35" t="s">
        <v>1728</v>
      </c>
      <c r="B467" s="36" t="s">
        <v>1715</v>
      </c>
      <c r="C467" s="316" t="s">
        <v>1716</v>
      </c>
      <c r="D467" s="316"/>
      <c r="E467" s="316"/>
      <c r="F467" s="205" t="s">
        <v>437</v>
      </c>
      <c r="G467" s="232">
        <v>1</v>
      </c>
      <c r="H467" s="39">
        <v>138.32</v>
      </c>
      <c r="I467" s="39"/>
      <c r="J467" s="39">
        <v>138.32</v>
      </c>
      <c r="K467" s="37" t="s">
        <v>42</v>
      </c>
      <c r="L467" s="39">
        <v>1184</v>
      </c>
      <c r="M467" s="39"/>
      <c r="N467" s="40"/>
      <c r="O467" s="39">
        <v>1184</v>
      </c>
      <c r="P467" s="154">
        <v>1.052</v>
      </c>
      <c r="Q467" s="154">
        <v>1.0209999999999999</v>
      </c>
      <c r="R467" s="154">
        <v>1.0349999999999999</v>
      </c>
      <c r="S467" s="154">
        <v>1.0249999999999999</v>
      </c>
      <c r="T467" s="154">
        <v>1.02</v>
      </c>
      <c r="U467" s="154">
        <v>1.03</v>
      </c>
      <c r="V467" s="172">
        <f t="shared" si="22"/>
        <v>1417.407726851395</v>
      </c>
      <c r="W467" s="159">
        <v>1.2</v>
      </c>
      <c r="X467" s="158">
        <f t="shared" si="23"/>
        <v>1700.889272221674</v>
      </c>
      <c r="Y467" s="181">
        <f t="shared" si="24"/>
        <v>1700.889272221674</v>
      </c>
      <c r="Z467" s="1"/>
      <c r="BP467" s="33"/>
      <c r="BQ467" s="41" t="s">
        <v>1716</v>
      </c>
    </row>
    <row r="468" spans="1:70" s="3" customFormat="1" ht="67.5" x14ac:dyDescent="0.25">
      <c r="A468" s="35" t="s">
        <v>1730</v>
      </c>
      <c r="B468" s="36" t="s">
        <v>1718</v>
      </c>
      <c r="C468" s="316" t="s">
        <v>1719</v>
      </c>
      <c r="D468" s="316"/>
      <c r="E468" s="316"/>
      <c r="F468" s="205" t="s">
        <v>437</v>
      </c>
      <c r="G468" s="232">
        <v>1320</v>
      </c>
      <c r="H468" s="39">
        <v>49.75</v>
      </c>
      <c r="I468" s="39"/>
      <c r="J468" s="39">
        <v>49.75</v>
      </c>
      <c r="K468" s="37" t="s">
        <v>42</v>
      </c>
      <c r="L468" s="39">
        <v>562135</v>
      </c>
      <c r="M468" s="39"/>
      <c r="N468" s="40"/>
      <c r="O468" s="39">
        <v>562135</v>
      </c>
      <c r="P468" s="154">
        <v>1.052</v>
      </c>
      <c r="Q468" s="154">
        <v>1.0209999999999999</v>
      </c>
      <c r="R468" s="154">
        <v>1.0349999999999999</v>
      </c>
      <c r="S468" s="154">
        <v>1.0249999999999999</v>
      </c>
      <c r="T468" s="154">
        <v>1.02</v>
      </c>
      <c r="U468" s="154">
        <v>1.03</v>
      </c>
      <c r="V468" s="172">
        <f t="shared" si="22"/>
        <v>672951.42950473726</v>
      </c>
      <c r="W468" s="159">
        <v>1.2</v>
      </c>
      <c r="X468" s="158">
        <f t="shared" si="23"/>
        <v>807541.71540568466</v>
      </c>
      <c r="Y468" s="181">
        <f t="shared" si="24"/>
        <v>611.77402682248839</v>
      </c>
      <c r="Z468" s="1"/>
      <c r="BP468" s="33"/>
      <c r="BQ468" s="41" t="s">
        <v>1719</v>
      </c>
    </row>
    <row r="469" spans="1:70" s="3" customFormat="1" ht="67.5" x14ac:dyDescent="0.25">
      <c r="A469" s="35" t="s">
        <v>1736</v>
      </c>
      <c r="B469" s="36" t="s">
        <v>1721</v>
      </c>
      <c r="C469" s="316" t="s">
        <v>1722</v>
      </c>
      <c r="D469" s="316"/>
      <c r="E469" s="316"/>
      <c r="F469" s="205" t="s">
        <v>437</v>
      </c>
      <c r="G469" s="232">
        <v>100</v>
      </c>
      <c r="H469" s="39">
        <v>49.75</v>
      </c>
      <c r="I469" s="39"/>
      <c r="J469" s="39">
        <v>49.75</v>
      </c>
      <c r="K469" s="37" t="s">
        <v>42</v>
      </c>
      <c r="L469" s="39">
        <v>42586</v>
      </c>
      <c r="M469" s="39"/>
      <c r="N469" s="40"/>
      <c r="O469" s="39">
        <v>42586</v>
      </c>
      <c r="P469" s="154">
        <v>1.052</v>
      </c>
      <c r="Q469" s="154">
        <v>1.0209999999999999</v>
      </c>
      <c r="R469" s="154">
        <v>1.0349999999999999</v>
      </c>
      <c r="S469" s="154">
        <v>1.0249999999999999</v>
      </c>
      <c r="T469" s="154">
        <v>1.02</v>
      </c>
      <c r="U469" s="154">
        <v>1.03</v>
      </c>
      <c r="V469" s="172">
        <f t="shared" si="22"/>
        <v>50981.187040281686</v>
      </c>
      <c r="W469" s="159">
        <v>1.2</v>
      </c>
      <c r="X469" s="158">
        <f t="shared" si="23"/>
        <v>61177.424448338017</v>
      </c>
      <c r="Y469" s="181">
        <f t="shared" si="24"/>
        <v>611.77424448338013</v>
      </c>
      <c r="Z469" s="1"/>
      <c r="BP469" s="33"/>
      <c r="BQ469" s="41" t="s">
        <v>1722</v>
      </c>
    </row>
    <row r="470" spans="1:70" s="3" customFormat="1" ht="67.5" x14ac:dyDescent="0.25">
      <c r="A470" s="35" t="s">
        <v>1744</v>
      </c>
      <c r="B470" s="36" t="s">
        <v>1724</v>
      </c>
      <c r="C470" s="316" t="s">
        <v>1729</v>
      </c>
      <c r="D470" s="316"/>
      <c r="E470" s="316"/>
      <c r="F470" s="205" t="s">
        <v>437</v>
      </c>
      <c r="G470" s="232">
        <v>15</v>
      </c>
      <c r="H470" s="39">
        <v>14.4</v>
      </c>
      <c r="I470" s="39"/>
      <c r="J470" s="39">
        <v>14.4</v>
      </c>
      <c r="K470" s="37" t="s">
        <v>42</v>
      </c>
      <c r="L470" s="39">
        <v>1849</v>
      </c>
      <c r="M470" s="39"/>
      <c r="N470" s="40"/>
      <c r="O470" s="39">
        <v>1849</v>
      </c>
      <c r="P470" s="154">
        <v>1.052</v>
      </c>
      <c r="Q470" s="154">
        <v>1.0209999999999999</v>
      </c>
      <c r="R470" s="154">
        <v>1.0349999999999999</v>
      </c>
      <c r="S470" s="154">
        <v>1.0249999999999999</v>
      </c>
      <c r="T470" s="154">
        <v>1.02</v>
      </c>
      <c r="U470" s="154">
        <v>1.03</v>
      </c>
      <c r="V470" s="172">
        <f t="shared" si="22"/>
        <v>2213.5024383008695</v>
      </c>
      <c r="W470" s="159">
        <v>1.2</v>
      </c>
      <c r="X470" s="158">
        <f t="shared" si="23"/>
        <v>2656.2029259610431</v>
      </c>
      <c r="Y470" s="181">
        <f t="shared" si="24"/>
        <v>177.08019506406953</v>
      </c>
      <c r="Z470" s="1"/>
      <c r="BP470" s="33"/>
      <c r="BQ470" s="41" t="s">
        <v>1729</v>
      </c>
    </row>
    <row r="471" spans="1:70" s="3" customFormat="1" ht="67.5" x14ac:dyDescent="0.25">
      <c r="A471" s="35" t="s">
        <v>1750</v>
      </c>
      <c r="B471" s="36" t="s">
        <v>1724</v>
      </c>
      <c r="C471" s="316" t="s">
        <v>797</v>
      </c>
      <c r="D471" s="316"/>
      <c r="E471" s="316"/>
      <c r="F471" s="205" t="s">
        <v>437</v>
      </c>
      <c r="G471" s="232">
        <v>20</v>
      </c>
      <c r="H471" s="39">
        <v>48.95</v>
      </c>
      <c r="I471" s="39"/>
      <c r="J471" s="39">
        <v>48.95</v>
      </c>
      <c r="K471" s="37" t="s">
        <v>42</v>
      </c>
      <c r="L471" s="39">
        <v>8380</v>
      </c>
      <c r="M471" s="39"/>
      <c r="N471" s="40"/>
      <c r="O471" s="39">
        <v>8380</v>
      </c>
      <c r="P471" s="154">
        <v>1.052</v>
      </c>
      <c r="Q471" s="154">
        <v>1.0209999999999999</v>
      </c>
      <c r="R471" s="154">
        <v>1.0349999999999999</v>
      </c>
      <c r="S471" s="154">
        <v>1.0249999999999999</v>
      </c>
      <c r="T471" s="154">
        <v>1.02</v>
      </c>
      <c r="U471" s="154">
        <v>1.03</v>
      </c>
      <c r="V471" s="172">
        <f t="shared" si="22"/>
        <v>10031.990499167812</v>
      </c>
      <c r="W471" s="159">
        <v>1.2</v>
      </c>
      <c r="X471" s="158">
        <f t="shared" si="23"/>
        <v>12038.388599001375</v>
      </c>
      <c r="Y471" s="181">
        <f t="shared" si="24"/>
        <v>601.91942995006877</v>
      </c>
      <c r="Z471" s="1"/>
      <c r="BP471" s="33"/>
      <c r="BQ471" s="41" t="s">
        <v>797</v>
      </c>
    </row>
    <row r="472" spans="1:70" s="3" customFormat="1" ht="67.5" x14ac:dyDescent="0.25">
      <c r="A472" s="35" t="s">
        <v>1753</v>
      </c>
      <c r="B472" s="36" t="s">
        <v>2076</v>
      </c>
      <c r="C472" s="316" t="s">
        <v>1727</v>
      </c>
      <c r="D472" s="316"/>
      <c r="E472" s="316"/>
      <c r="F472" s="205" t="s">
        <v>437</v>
      </c>
      <c r="G472" s="232">
        <v>2</v>
      </c>
      <c r="H472" s="39">
        <v>389.35</v>
      </c>
      <c r="I472" s="39"/>
      <c r="J472" s="39">
        <v>389.35</v>
      </c>
      <c r="K472" s="37" t="s">
        <v>42</v>
      </c>
      <c r="L472" s="39">
        <v>6666</v>
      </c>
      <c r="M472" s="39"/>
      <c r="N472" s="40"/>
      <c r="O472" s="39">
        <v>6666</v>
      </c>
      <c r="P472" s="154">
        <v>1.052</v>
      </c>
      <c r="Q472" s="154">
        <v>1.0209999999999999</v>
      </c>
      <c r="R472" s="154">
        <v>1.0349999999999999</v>
      </c>
      <c r="S472" s="154">
        <v>1.0249999999999999</v>
      </c>
      <c r="T472" s="154">
        <v>1.02</v>
      </c>
      <c r="U472" s="154">
        <v>1.03</v>
      </c>
      <c r="V472" s="172">
        <f t="shared" si="22"/>
        <v>7980.1012729657095</v>
      </c>
      <c r="W472" s="159">
        <v>1.2</v>
      </c>
      <c r="X472" s="158">
        <f t="shared" si="23"/>
        <v>9576.1215275588511</v>
      </c>
      <c r="Y472" s="181">
        <f t="shared" si="24"/>
        <v>4788.0607637794255</v>
      </c>
      <c r="Z472" s="1"/>
      <c r="BP472" s="33"/>
      <c r="BQ472" s="41" t="s">
        <v>1727</v>
      </c>
    </row>
    <row r="473" spans="1:70" s="3" customFormat="1" ht="67.5" hidden="1" x14ac:dyDescent="0.25">
      <c r="A473" s="35" t="s">
        <v>1762</v>
      </c>
      <c r="B473" s="36" t="s">
        <v>1754</v>
      </c>
      <c r="C473" s="316" t="s">
        <v>1755</v>
      </c>
      <c r="D473" s="316"/>
      <c r="E473" s="316"/>
      <c r="F473" s="205" t="s">
        <v>238</v>
      </c>
      <c r="G473" s="236">
        <v>0.01</v>
      </c>
      <c r="H473" s="39" t="s">
        <v>1756</v>
      </c>
      <c r="I473" s="39" t="s">
        <v>1757</v>
      </c>
      <c r="J473" s="39">
        <v>217.75</v>
      </c>
      <c r="K473" s="37" t="s">
        <v>42</v>
      </c>
      <c r="L473" s="39">
        <v>368</v>
      </c>
      <c r="M473" s="39">
        <v>305</v>
      </c>
      <c r="N473" s="40" t="s">
        <v>2077</v>
      </c>
      <c r="O473" s="39">
        <v>19</v>
      </c>
      <c r="P473" s="154">
        <v>1.052</v>
      </c>
      <c r="Q473" s="154">
        <v>1.0209999999999999</v>
      </c>
      <c r="R473" s="154">
        <v>1.0349999999999999</v>
      </c>
      <c r="S473" s="154">
        <v>1.0249999999999999</v>
      </c>
      <c r="T473" s="154">
        <v>1.02</v>
      </c>
      <c r="U473" s="154">
        <v>1.03</v>
      </c>
      <c r="V473" s="172">
        <f t="shared" si="22"/>
        <v>22.745563184270697</v>
      </c>
      <c r="W473" s="159">
        <v>1.2</v>
      </c>
      <c r="X473" s="158">
        <f t="shared" si="23"/>
        <v>27.294675821124837</v>
      </c>
      <c r="Y473" s="181">
        <f t="shared" si="24"/>
        <v>2729.4675821124838</v>
      </c>
      <c r="Z473" s="1"/>
      <c r="BP473" s="33"/>
      <c r="BQ473" s="41" t="s">
        <v>1755</v>
      </c>
    </row>
    <row r="474" spans="1:70" s="3" customFormat="1" ht="18.75" hidden="1" x14ac:dyDescent="0.25">
      <c r="A474" s="42"/>
      <c r="B474" s="43"/>
      <c r="C474" s="44" t="s">
        <v>2078</v>
      </c>
      <c r="D474" s="45"/>
      <c r="E474" s="45"/>
      <c r="F474" s="206"/>
      <c r="G474" s="235"/>
      <c r="H474" s="45"/>
      <c r="I474" s="45"/>
      <c r="J474" s="45"/>
      <c r="K474" s="45"/>
      <c r="L474" s="45"/>
      <c r="M474" s="45"/>
      <c r="N474" s="45"/>
      <c r="O474" s="46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P474" s="33"/>
      <c r="BQ474" s="41"/>
    </row>
    <row r="475" spans="1:70" s="3" customFormat="1" ht="18.75" hidden="1" x14ac:dyDescent="0.25">
      <c r="A475" s="47"/>
      <c r="B475" s="48"/>
      <c r="C475" s="48"/>
      <c r="D475" s="48"/>
      <c r="E475" s="49" t="s">
        <v>2079</v>
      </c>
      <c r="F475" s="207"/>
      <c r="G475" s="233"/>
      <c r="H475" s="51"/>
      <c r="I475" s="17"/>
      <c r="J475" s="17"/>
      <c r="K475" s="17"/>
      <c r="L475" s="52">
        <v>335</v>
      </c>
      <c r="M475" s="53"/>
      <c r="N475" s="53"/>
      <c r="O475" s="54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P475" s="33"/>
      <c r="BQ475" s="41"/>
    </row>
    <row r="476" spans="1:70" s="3" customFormat="1" ht="18.75" hidden="1" x14ac:dyDescent="0.25">
      <c r="A476" s="47"/>
      <c r="B476" s="48"/>
      <c r="C476" s="48"/>
      <c r="D476" s="48"/>
      <c r="E476" s="49" t="s">
        <v>2080</v>
      </c>
      <c r="F476" s="207"/>
      <c r="G476" s="233"/>
      <c r="H476" s="51"/>
      <c r="I476" s="17"/>
      <c r="J476" s="17"/>
      <c r="K476" s="17"/>
      <c r="L476" s="52">
        <v>176</v>
      </c>
      <c r="M476" s="53"/>
      <c r="N476" s="53"/>
      <c r="O476" s="54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P476" s="33"/>
      <c r="BQ476" s="41"/>
    </row>
    <row r="477" spans="1:70" s="3" customFormat="1" ht="18.75" hidden="1" x14ac:dyDescent="0.25">
      <c r="A477" s="47"/>
      <c r="B477" s="48"/>
      <c r="C477" s="48"/>
      <c r="D477" s="48"/>
      <c r="E477" s="49" t="s">
        <v>47</v>
      </c>
      <c r="F477" s="207"/>
      <c r="G477" s="233"/>
      <c r="H477" s="51"/>
      <c r="I477" s="17"/>
      <c r="J477" s="17"/>
      <c r="K477" s="17"/>
      <c r="L477" s="52">
        <v>879</v>
      </c>
      <c r="M477" s="53"/>
      <c r="N477" s="53"/>
      <c r="O477" s="54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BP477" s="33"/>
      <c r="BQ477" s="41"/>
    </row>
    <row r="478" spans="1:70" s="3" customFormat="1" ht="67.5" x14ac:dyDescent="0.25">
      <c r="A478" s="35" t="s">
        <v>2081</v>
      </c>
      <c r="B478" s="36" t="s">
        <v>2082</v>
      </c>
      <c r="C478" s="316" t="s">
        <v>1764</v>
      </c>
      <c r="D478" s="316"/>
      <c r="E478" s="316"/>
      <c r="F478" s="205" t="s">
        <v>437</v>
      </c>
      <c r="G478" s="232">
        <v>1</v>
      </c>
      <c r="H478" s="39">
        <v>643.07000000000005</v>
      </c>
      <c r="I478" s="39"/>
      <c r="J478" s="39">
        <v>643.07000000000005</v>
      </c>
      <c r="K478" s="37" t="s">
        <v>42</v>
      </c>
      <c r="L478" s="39">
        <v>5505</v>
      </c>
      <c r="M478" s="39"/>
      <c r="N478" s="40"/>
      <c r="O478" s="39">
        <v>5505</v>
      </c>
      <c r="P478" s="154">
        <v>1.052</v>
      </c>
      <c r="Q478" s="154">
        <v>1.0209999999999999</v>
      </c>
      <c r="R478" s="154">
        <v>1.0349999999999999</v>
      </c>
      <c r="S478" s="154">
        <v>1.0249999999999999</v>
      </c>
      <c r="T478" s="154">
        <v>1.02</v>
      </c>
      <c r="U478" s="154">
        <v>1.03</v>
      </c>
      <c r="V478" s="172">
        <f t="shared" si="22"/>
        <v>6590.227648916326</v>
      </c>
      <c r="W478" s="159">
        <v>1.2</v>
      </c>
      <c r="X478" s="158">
        <f t="shared" si="23"/>
        <v>7908.273178699591</v>
      </c>
      <c r="Y478" s="181">
        <f t="shared" si="24"/>
        <v>7908.273178699591</v>
      </c>
      <c r="Z478" s="1"/>
      <c r="BP478" s="33"/>
      <c r="BQ478" s="41" t="s">
        <v>1764</v>
      </c>
    </row>
    <row r="479" spans="1:70" s="3" customFormat="1" ht="18.75" hidden="1" x14ac:dyDescent="0.25">
      <c r="A479" s="313" t="s">
        <v>2083</v>
      </c>
      <c r="B479" s="314"/>
      <c r="C479" s="314"/>
      <c r="D479" s="314"/>
      <c r="E479" s="314"/>
      <c r="F479" s="314"/>
      <c r="G479" s="314"/>
      <c r="H479" s="314"/>
      <c r="I479" s="314"/>
      <c r="J479" s="314"/>
      <c r="K479" s="314"/>
      <c r="L479" s="314"/>
      <c r="M479" s="314"/>
      <c r="N479" s="314"/>
      <c r="O479" s="315"/>
      <c r="P479" s="154"/>
      <c r="Q479" s="154"/>
      <c r="R479" s="154"/>
      <c r="S479" s="154"/>
      <c r="T479" s="154"/>
      <c r="U479" s="154"/>
      <c r="V479" s="172"/>
      <c r="W479" s="159"/>
      <c r="X479" s="158"/>
      <c r="Y479" s="181"/>
      <c r="Z479" s="1"/>
      <c r="BP479" s="33" t="s">
        <v>2083</v>
      </c>
      <c r="BQ479" s="41"/>
    </row>
    <row r="480" spans="1:70" s="3" customFormat="1" ht="18.75" hidden="1" x14ac:dyDescent="0.25">
      <c r="A480" s="351" t="s">
        <v>2084</v>
      </c>
      <c r="B480" s="352"/>
      <c r="C480" s="352"/>
      <c r="D480" s="352"/>
      <c r="E480" s="352"/>
      <c r="F480" s="352"/>
      <c r="G480" s="352"/>
      <c r="H480" s="352"/>
      <c r="I480" s="352"/>
      <c r="J480" s="352"/>
      <c r="K480" s="352"/>
      <c r="L480" s="352"/>
      <c r="M480" s="352"/>
      <c r="N480" s="352"/>
      <c r="O480" s="353"/>
      <c r="P480" s="154"/>
      <c r="Q480" s="154"/>
      <c r="R480" s="154"/>
      <c r="S480" s="154"/>
      <c r="T480" s="154"/>
      <c r="U480" s="154"/>
      <c r="V480" s="172"/>
      <c r="W480" s="159"/>
      <c r="X480" s="158"/>
      <c r="Y480" s="181"/>
      <c r="Z480" s="1"/>
      <c r="BP480" s="33"/>
      <c r="BQ480" s="41"/>
      <c r="BR480" s="34" t="s">
        <v>2084</v>
      </c>
    </row>
    <row r="481" spans="1:70" s="3" customFormat="1" ht="67.5" hidden="1" x14ac:dyDescent="0.25">
      <c r="A481" s="35" t="s">
        <v>2085</v>
      </c>
      <c r="B481" s="36" t="s">
        <v>737</v>
      </c>
      <c r="C481" s="316" t="s">
        <v>738</v>
      </c>
      <c r="D481" s="316"/>
      <c r="E481" s="316"/>
      <c r="F481" s="205" t="s">
        <v>739</v>
      </c>
      <c r="G481" s="236">
        <v>18.21</v>
      </c>
      <c r="H481" s="39" t="s">
        <v>2086</v>
      </c>
      <c r="I481" s="39" t="s">
        <v>741</v>
      </c>
      <c r="J481" s="39">
        <v>43.08</v>
      </c>
      <c r="K481" s="37" t="s">
        <v>42</v>
      </c>
      <c r="L481" s="39">
        <v>108261</v>
      </c>
      <c r="M481" s="39">
        <v>85370</v>
      </c>
      <c r="N481" s="40" t="s">
        <v>2087</v>
      </c>
      <c r="O481" s="39">
        <v>6715</v>
      </c>
      <c r="P481" s="154">
        <v>1.052</v>
      </c>
      <c r="Q481" s="154">
        <v>1.0209999999999999</v>
      </c>
      <c r="R481" s="154">
        <v>1.0349999999999999</v>
      </c>
      <c r="S481" s="154">
        <v>1.0249999999999999</v>
      </c>
      <c r="T481" s="154">
        <v>1.02</v>
      </c>
      <c r="U481" s="154">
        <v>1.03</v>
      </c>
      <c r="V481" s="172">
        <f t="shared" ref="V481:V539" si="25">O481*P481*Q481*R481*S481*T481*U481</f>
        <v>8038.7608832830374</v>
      </c>
      <c r="W481" s="159">
        <v>1.2</v>
      </c>
      <c r="X481" s="158">
        <f t="shared" ref="X481:X539" si="26">V481*W481</f>
        <v>9646.5130599396452</v>
      </c>
      <c r="Y481" s="181">
        <f t="shared" ref="Y481:Y539" si="27">X481/G481</f>
        <v>529.73712575176523</v>
      </c>
      <c r="Z481" s="1"/>
      <c r="BP481" s="33"/>
      <c r="BQ481" s="41" t="s">
        <v>738</v>
      </c>
      <c r="BR481" s="34"/>
    </row>
    <row r="482" spans="1:70" s="3" customFormat="1" ht="18.75" hidden="1" x14ac:dyDescent="0.25">
      <c r="A482" s="42"/>
      <c r="B482" s="43"/>
      <c r="C482" s="44" t="s">
        <v>2088</v>
      </c>
      <c r="D482" s="45"/>
      <c r="E482" s="45"/>
      <c r="F482" s="206"/>
      <c r="G482" s="235"/>
      <c r="H482" s="45"/>
      <c r="I482" s="45"/>
      <c r="J482" s="45"/>
      <c r="K482" s="45"/>
      <c r="L482" s="45"/>
      <c r="M482" s="45"/>
      <c r="N482" s="45"/>
      <c r="O482" s="46"/>
      <c r="P482" s="154"/>
      <c r="Q482" s="154"/>
      <c r="R482" s="154"/>
      <c r="S482" s="154"/>
      <c r="T482" s="154"/>
      <c r="U482" s="154"/>
      <c r="V482" s="172"/>
      <c r="W482" s="159"/>
      <c r="X482" s="158"/>
      <c r="Y482" s="181"/>
      <c r="Z482" s="1"/>
      <c r="BP482" s="33"/>
      <c r="BQ482" s="41"/>
      <c r="BR482" s="34"/>
    </row>
    <row r="483" spans="1:70" s="3" customFormat="1" ht="18.75" hidden="1" x14ac:dyDescent="0.25">
      <c r="A483" s="47"/>
      <c r="B483" s="48"/>
      <c r="C483" s="48"/>
      <c r="D483" s="48"/>
      <c r="E483" s="49" t="s">
        <v>2089</v>
      </c>
      <c r="F483" s="207"/>
      <c r="G483" s="233"/>
      <c r="H483" s="51"/>
      <c r="I483" s="17"/>
      <c r="J483" s="17"/>
      <c r="K483" s="17"/>
      <c r="L483" s="52">
        <v>85056</v>
      </c>
      <c r="M483" s="53"/>
      <c r="N483" s="53"/>
      <c r="O483" s="54"/>
      <c r="P483" s="154"/>
      <c r="Q483" s="154"/>
      <c r="R483" s="154"/>
      <c r="S483" s="154"/>
      <c r="T483" s="154"/>
      <c r="U483" s="154"/>
      <c r="V483" s="172"/>
      <c r="W483" s="159"/>
      <c r="X483" s="158"/>
      <c r="Y483" s="181"/>
      <c r="Z483" s="1"/>
      <c r="BP483" s="33"/>
      <c r="BQ483" s="41"/>
      <c r="BR483" s="34"/>
    </row>
    <row r="484" spans="1:70" s="3" customFormat="1" ht="18.75" hidden="1" x14ac:dyDescent="0.25">
      <c r="A484" s="47"/>
      <c r="B484" s="48"/>
      <c r="C484" s="48"/>
      <c r="D484" s="48"/>
      <c r="E484" s="49" t="s">
        <v>2090</v>
      </c>
      <c r="F484" s="207"/>
      <c r="G484" s="233"/>
      <c r="H484" s="51"/>
      <c r="I484" s="17"/>
      <c r="J484" s="17"/>
      <c r="K484" s="17"/>
      <c r="L484" s="52">
        <v>44720</v>
      </c>
      <c r="M484" s="53"/>
      <c r="N484" s="53"/>
      <c r="O484" s="54"/>
      <c r="P484" s="154"/>
      <c r="Q484" s="154"/>
      <c r="R484" s="154"/>
      <c r="S484" s="154"/>
      <c r="T484" s="154"/>
      <c r="U484" s="154"/>
      <c r="V484" s="172"/>
      <c r="W484" s="159"/>
      <c r="X484" s="158"/>
      <c r="Y484" s="181"/>
      <c r="Z484" s="1"/>
      <c r="BP484" s="33"/>
      <c r="BQ484" s="41"/>
      <c r="BR484" s="34"/>
    </row>
    <row r="485" spans="1:70" s="3" customFormat="1" ht="18.75" hidden="1" x14ac:dyDescent="0.25">
      <c r="A485" s="47"/>
      <c r="B485" s="48"/>
      <c r="C485" s="48"/>
      <c r="D485" s="48"/>
      <c r="E485" s="49" t="s">
        <v>47</v>
      </c>
      <c r="F485" s="207"/>
      <c r="G485" s="233"/>
      <c r="H485" s="51"/>
      <c r="I485" s="17"/>
      <c r="J485" s="17"/>
      <c r="K485" s="17"/>
      <c r="L485" s="52">
        <v>238037</v>
      </c>
      <c r="M485" s="53"/>
      <c r="N485" s="53"/>
      <c r="O485" s="54"/>
      <c r="P485" s="154"/>
      <c r="Q485" s="154"/>
      <c r="R485" s="154"/>
      <c r="S485" s="154"/>
      <c r="T485" s="154"/>
      <c r="U485" s="154"/>
      <c r="V485" s="172"/>
      <c r="W485" s="159"/>
      <c r="X485" s="158"/>
      <c r="Y485" s="181"/>
      <c r="Z485" s="1"/>
      <c r="BP485" s="33"/>
      <c r="BQ485" s="41"/>
      <c r="BR485" s="34"/>
    </row>
    <row r="486" spans="1:70" s="3" customFormat="1" ht="67.5" x14ac:dyDescent="0.25">
      <c r="A486" s="35" t="s">
        <v>2091</v>
      </c>
      <c r="B486" s="36" t="s">
        <v>2092</v>
      </c>
      <c r="C486" s="316" t="s">
        <v>2093</v>
      </c>
      <c r="D486" s="316"/>
      <c r="E486" s="316"/>
      <c r="F486" s="205" t="s">
        <v>265</v>
      </c>
      <c r="G486" s="236">
        <v>2485.7399999999998</v>
      </c>
      <c r="H486" s="39">
        <v>23.04</v>
      </c>
      <c r="I486" s="39"/>
      <c r="J486" s="39">
        <v>23.04</v>
      </c>
      <c r="K486" s="37" t="s">
        <v>42</v>
      </c>
      <c r="L486" s="39">
        <v>490244</v>
      </c>
      <c r="M486" s="39"/>
      <c r="N486" s="40"/>
      <c r="O486" s="39">
        <v>490244</v>
      </c>
      <c r="P486" s="154">
        <v>1.052</v>
      </c>
      <c r="Q486" s="154">
        <v>1.0209999999999999</v>
      </c>
      <c r="R486" s="154">
        <v>1.0349999999999999</v>
      </c>
      <c r="S486" s="154">
        <v>1.0249999999999999</v>
      </c>
      <c r="T486" s="154">
        <v>1.02</v>
      </c>
      <c r="U486" s="154">
        <v>1.03</v>
      </c>
      <c r="V486" s="172">
        <f t="shared" si="25"/>
        <v>586888.20408997906</v>
      </c>
      <c r="W486" s="159">
        <v>1.2</v>
      </c>
      <c r="X486" s="158">
        <f t="shared" si="26"/>
        <v>704265.84490797482</v>
      </c>
      <c r="Y486" s="181">
        <f t="shared" si="27"/>
        <v>283.32240898403489</v>
      </c>
      <c r="Z486" s="1"/>
      <c r="BP486" s="33"/>
      <c r="BQ486" s="41" t="s">
        <v>2093</v>
      </c>
      <c r="BR486" s="34"/>
    </row>
    <row r="487" spans="1:70" s="3" customFormat="1" ht="18.75" hidden="1" x14ac:dyDescent="0.25">
      <c r="A487" s="42"/>
      <c r="B487" s="43"/>
      <c r="C487" s="44" t="s">
        <v>2094</v>
      </c>
      <c r="D487" s="45"/>
      <c r="E487" s="45"/>
      <c r="F487" s="206"/>
      <c r="G487" s="235"/>
      <c r="H487" s="45"/>
      <c r="I487" s="45"/>
      <c r="J487" s="45"/>
      <c r="K487" s="45"/>
      <c r="L487" s="45"/>
      <c r="M487" s="45"/>
      <c r="N487" s="45"/>
      <c r="O487" s="46"/>
      <c r="P487" s="154"/>
      <c r="Q487" s="154"/>
      <c r="R487" s="154"/>
      <c r="S487" s="154"/>
      <c r="T487" s="154"/>
      <c r="U487" s="154"/>
      <c r="V487" s="172"/>
      <c r="W487" s="159"/>
      <c r="X487" s="158"/>
      <c r="Y487" s="181"/>
      <c r="Z487" s="1"/>
      <c r="BP487" s="33"/>
      <c r="BQ487" s="41"/>
      <c r="BR487" s="34"/>
    </row>
    <row r="488" spans="1:70" s="3" customFormat="1" ht="18.75" hidden="1" x14ac:dyDescent="0.25">
      <c r="A488" s="351" t="s">
        <v>2095</v>
      </c>
      <c r="B488" s="352"/>
      <c r="C488" s="352"/>
      <c r="D488" s="352"/>
      <c r="E488" s="352"/>
      <c r="F488" s="352"/>
      <c r="G488" s="352"/>
      <c r="H488" s="352"/>
      <c r="I488" s="352"/>
      <c r="J488" s="352"/>
      <c r="K488" s="352"/>
      <c r="L488" s="352"/>
      <c r="M488" s="352"/>
      <c r="N488" s="352"/>
      <c r="O488" s="353"/>
      <c r="P488" s="154"/>
      <c r="Q488" s="154"/>
      <c r="R488" s="154"/>
      <c r="S488" s="154"/>
      <c r="T488" s="154"/>
      <c r="U488" s="154"/>
      <c r="V488" s="172"/>
      <c r="W488" s="159"/>
      <c r="X488" s="158"/>
      <c r="Y488" s="181"/>
      <c r="Z488" s="1"/>
      <c r="BP488" s="33"/>
      <c r="BQ488" s="41"/>
      <c r="BR488" s="34" t="s">
        <v>2095</v>
      </c>
    </row>
    <row r="489" spans="1:70" s="3" customFormat="1" ht="67.5" hidden="1" x14ac:dyDescent="0.25">
      <c r="A489" s="35" t="s">
        <v>2096</v>
      </c>
      <c r="B489" s="36" t="s">
        <v>255</v>
      </c>
      <c r="C489" s="316" t="s">
        <v>256</v>
      </c>
      <c r="D489" s="316"/>
      <c r="E489" s="316"/>
      <c r="F489" s="205" t="s">
        <v>238</v>
      </c>
      <c r="G489" s="236">
        <v>28.09</v>
      </c>
      <c r="H489" s="39" t="s">
        <v>257</v>
      </c>
      <c r="I489" s="39" t="s">
        <v>258</v>
      </c>
      <c r="J489" s="39">
        <v>57.82</v>
      </c>
      <c r="K489" s="37" t="s">
        <v>42</v>
      </c>
      <c r="L489" s="39">
        <v>191386</v>
      </c>
      <c r="M489" s="39">
        <v>158835</v>
      </c>
      <c r="N489" s="40" t="s">
        <v>2097</v>
      </c>
      <c r="O489" s="39">
        <v>13903</v>
      </c>
      <c r="P489" s="154">
        <v>1.052</v>
      </c>
      <c r="Q489" s="154">
        <v>1.0209999999999999</v>
      </c>
      <c r="R489" s="154">
        <v>1.0349999999999999</v>
      </c>
      <c r="S489" s="154">
        <v>1.0249999999999999</v>
      </c>
      <c r="T489" s="154">
        <v>1.02</v>
      </c>
      <c r="U489" s="154">
        <v>1.03</v>
      </c>
      <c r="V489" s="172">
        <f t="shared" si="25"/>
        <v>16643.766576363974</v>
      </c>
      <c r="W489" s="159">
        <v>1.2</v>
      </c>
      <c r="X489" s="158">
        <f t="shared" si="26"/>
        <v>19972.51989163677</v>
      </c>
      <c r="Y489" s="181">
        <f t="shared" si="27"/>
        <v>711.01886406681274</v>
      </c>
      <c r="Z489" s="1"/>
      <c r="BP489" s="33"/>
      <c r="BQ489" s="41" t="s">
        <v>256</v>
      </c>
      <c r="BR489" s="34"/>
    </row>
    <row r="490" spans="1:70" s="3" customFormat="1" ht="18.75" hidden="1" x14ac:dyDescent="0.25">
      <c r="A490" s="42"/>
      <c r="B490" s="43"/>
      <c r="C490" s="44" t="s">
        <v>2098</v>
      </c>
      <c r="D490" s="45"/>
      <c r="E490" s="45"/>
      <c r="F490" s="206"/>
      <c r="G490" s="235"/>
      <c r="H490" s="45"/>
      <c r="I490" s="45"/>
      <c r="J490" s="45"/>
      <c r="K490" s="45"/>
      <c r="L490" s="45"/>
      <c r="M490" s="45"/>
      <c r="N490" s="45"/>
      <c r="O490" s="46"/>
      <c r="P490" s="154"/>
      <c r="Q490" s="154"/>
      <c r="R490" s="154"/>
      <c r="S490" s="154"/>
      <c r="T490" s="154"/>
      <c r="U490" s="154"/>
      <c r="V490" s="172"/>
      <c r="W490" s="159"/>
      <c r="X490" s="158"/>
      <c r="Y490" s="181"/>
      <c r="Z490" s="1"/>
      <c r="BP490" s="33"/>
      <c r="BQ490" s="41"/>
      <c r="BR490" s="34"/>
    </row>
    <row r="491" spans="1:70" s="3" customFormat="1" ht="18.75" hidden="1" x14ac:dyDescent="0.25">
      <c r="A491" s="47"/>
      <c r="B491" s="48"/>
      <c r="C491" s="48"/>
      <c r="D491" s="48"/>
      <c r="E491" s="49" t="s">
        <v>2099</v>
      </c>
      <c r="F491" s="207"/>
      <c r="G491" s="233"/>
      <c r="H491" s="51"/>
      <c r="I491" s="17"/>
      <c r="J491" s="17"/>
      <c r="K491" s="17"/>
      <c r="L491" s="52">
        <v>155799</v>
      </c>
      <c r="M491" s="53"/>
      <c r="N491" s="53"/>
      <c r="O491" s="54"/>
      <c r="P491" s="154"/>
      <c r="Q491" s="154"/>
      <c r="R491" s="154"/>
      <c r="S491" s="154"/>
      <c r="T491" s="154"/>
      <c r="U491" s="154"/>
      <c r="V491" s="172"/>
      <c r="W491" s="159"/>
      <c r="X491" s="158"/>
      <c r="Y491" s="181"/>
      <c r="Z491" s="1"/>
      <c r="BP491" s="33"/>
      <c r="BQ491" s="41"/>
      <c r="BR491" s="34"/>
    </row>
    <row r="492" spans="1:70" s="3" customFormat="1" ht="18.75" hidden="1" x14ac:dyDescent="0.25">
      <c r="A492" s="47"/>
      <c r="B492" s="48"/>
      <c r="C492" s="48"/>
      <c r="D492" s="48"/>
      <c r="E492" s="49" t="s">
        <v>2100</v>
      </c>
      <c r="F492" s="207"/>
      <c r="G492" s="233"/>
      <c r="H492" s="51"/>
      <c r="I492" s="17"/>
      <c r="J492" s="17"/>
      <c r="K492" s="17"/>
      <c r="L492" s="52">
        <v>81915</v>
      </c>
      <c r="M492" s="53"/>
      <c r="N492" s="53"/>
      <c r="O492" s="54"/>
      <c r="P492" s="154"/>
      <c r="Q492" s="154"/>
      <c r="R492" s="154"/>
      <c r="S492" s="154"/>
      <c r="T492" s="154"/>
      <c r="U492" s="154"/>
      <c r="V492" s="172"/>
      <c r="W492" s="159"/>
      <c r="X492" s="158"/>
      <c r="Y492" s="181"/>
      <c r="Z492" s="1"/>
      <c r="BP492" s="33"/>
      <c r="BQ492" s="41"/>
      <c r="BR492" s="34"/>
    </row>
    <row r="493" spans="1:70" s="3" customFormat="1" ht="18.75" hidden="1" x14ac:dyDescent="0.25">
      <c r="A493" s="47"/>
      <c r="B493" s="48"/>
      <c r="C493" s="48"/>
      <c r="D493" s="48"/>
      <c r="E493" s="49" t="s">
        <v>47</v>
      </c>
      <c r="F493" s="207"/>
      <c r="G493" s="233"/>
      <c r="H493" s="51"/>
      <c r="I493" s="17"/>
      <c r="J493" s="17"/>
      <c r="K493" s="17"/>
      <c r="L493" s="52">
        <v>429100</v>
      </c>
      <c r="M493" s="53"/>
      <c r="N493" s="53"/>
      <c r="O493" s="54"/>
      <c r="P493" s="154"/>
      <c r="Q493" s="154"/>
      <c r="R493" s="154"/>
      <c r="S493" s="154"/>
      <c r="T493" s="154"/>
      <c r="U493" s="154"/>
      <c r="V493" s="172"/>
      <c r="W493" s="159"/>
      <c r="X493" s="158"/>
      <c r="Y493" s="181"/>
      <c r="Z493" s="1"/>
      <c r="BP493" s="33"/>
      <c r="BQ493" s="41"/>
      <c r="BR493" s="34"/>
    </row>
    <row r="494" spans="1:70" s="3" customFormat="1" ht="67.5" hidden="1" x14ac:dyDescent="0.25">
      <c r="A494" s="35" t="s">
        <v>2101</v>
      </c>
      <c r="B494" s="36" t="s">
        <v>246</v>
      </c>
      <c r="C494" s="316" t="s">
        <v>247</v>
      </c>
      <c r="D494" s="316"/>
      <c r="E494" s="316"/>
      <c r="F494" s="205" t="s">
        <v>238</v>
      </c>
      <c r="G494" s="236">
        <v>19.53</v>
      </c>
      <c r="H494" s="39" t="s">
        <v>248</v>
      </c>
      <c r="I494" s="39" t="s">
        <v>249</v>
      </c>
      <c r="J494" s="39">
        <v>52.81</v>
      </c>
      <c r="K494" s="37" t="s">
        <v>42</v>
      </c>
      <c r="L494" s="39">
        <v>67643</v>
      </c>
      <c r="M494" s="39">
        <v>56749</v>
      </c>
      <c r="N494" s="40" t="s">
        <v>2102</v>
      </c>
      <c r="O494" s="39">
        <v>8829</v>
      </c>
      <c r="P494" s="154">
        <v>1.052</v>
      </c>
      <c r="Q494" s="154">
        <v>1.0209999999999999</v>
      </c>
      <c r="R494" s="154">
        <v>1.0349999999999999</v>
      </c>
      <c r="S494" s="154">
        <v>1.0249999999999999</v>
      </c>
      <c r="T494" s="154">
        <v>1.02</v>
      </c>
      <c r="U494" s="154">
        <v>1.03</v>
      </c>
      <c r="V494" s="172">
        <f t="shared" si="25"/>
        <v>10569.504071259262</v>
      </c>
      <c r="W494" s="159">
        <v>1.2</v>
      </c>
      <c r="X494" s="158">
        <f t="shared" si="26"/>
        <v>12683.404885511114</v>
      </c>
      <c r="Y494" s="181">
        <f t="shared" si="27"/>
        <v>649.43189377937085</v>
      </c>
      <c r="Z494" s="1"/>
      <c r="BP494" s="33"/>
      <c r="BQ494" s="41" t="s">
        <v>247</v>
      </c>
      <c r="BR494" s="34"/>
    </row>
    <row r="495" spans="1:70" s="3" customFormat="1" ht="18.75" hidden="1" x14ac:dyDescent="0.25">
      <c r="A495" s="42"/>
      <c r="B495" s="43"/>
      <c r="C495" s="44" t="s">
        <v>2103</v>
      </c>
      <c r="D495" s="45"/>
      <c r="E495" s="45"/>
      <c r="F495" s="206"/>
      <c r="G495" s="235"/>
      <c r="H495" s="45"/>
      <c r="I495" s="45"/>
      <c r="J495" s="45"/>
      <c r="K495" s="45"/>
      <c r="L495" s="45"/>
      <c r="M495" s="45"/>
      <c r="N495" s="45"/>
      <c r="O495" s="46"/>
      <c r="P495" s="154"/>
      <c r="Q495" s="154"/>
      <c r="R495" s="154"/>
      <c r="S495" s="154"/>
      <c r="T495" s="154"/>
      <c r="U495" s="154"/>
      <c r="V495" s="172"/>
      <c r="W495" s="159"/>
      <c r="X495" s="158"/>
      <c r="Y495" s="181"/>
      <c r="Z495" s="1"/>
      <c r="BP495" s="33"/>
      <c r="BQ495" s="41"/>
      <c r="BR495" s="34"/>
    </row>
    <row r="496" spans="1:70" s="3" customFormat="1" ht="18.75" hidden="1" x14ac:dyDescent="0.25">
      <c r="A496" s="47"/>
      <c r="B496" s="48"/>
      <c r="C496" s="48"/>
      <c r="D496" s="48"/>
      <c r="E496" s="49" t="s">
        <v>2104</v>
      </c>
      <c r="F496" s="207"/>
      <c r="G496" s="233"/>
      <c r="H496" s="51"/>
      <c r="I496" s="17"/>
      <c r="J496" s="17"/>
      <c r="K496" s="17"/>
      <c r="L496" s="52">
        <v>55409</v>
      </c>
      <c r="M496" s="53"/>
      <c r="N496" s="53"/>
      <c r="O496" s="54"/>
      <c r="P496" s="154"/>
      <c r="Q496" s="154"/>
      <c r="R496" s="154"/>
      <c r="S496" s="154"/>
      <c r="T496" s="154"/>
      <c r="U496" s="154"/>
      <c r="V496" s="172"/>
      <c r="W496" s="159"/>
      <c r="X496" s="158"/>
      <c r="Y496" s="181"/>
      <c r="Z496" s="1"/>
      <c r="BP496" s="33"/>
      <c r="BQ496" s="41"/>
      <c r="BR496" s="34"/>
    </row>
    <row r="497" spans="1:70" s="3" customFormat="1" ht="18.75" hidden="1" x14ac:dyDescent="0.25">
      <c r="A497" s="47"/>
      <c r="B497" s="48"/>
      <c r="C497" s="48"/>
      <c r="D497" s="48"/>
      <c r="E497" s="49" t="s">
        <v>2105</v>
      </c>
      <c r="F497" s="207"/>
      <c r="G497" s="233"/>
      <c r="H497" s="51"/>
      <c r="I497" s="17"/>
      <c r="J497" s="17"/>
      <c r="K497" s="17"/>
      <c r="L497" s="52">
        <v>29133</v>
      </c>
      <c r="M497" s="53"/>
      <c r="N497" s="53"/>
      <c r="O497" s="54"/>
      <c r="P497" s="154"/>
      <c r="Q497" s="154"/>
      <c r="R497" s="154"/>
      <c r="S497" s="154"/>
      <c r="T497" s="154"/>
      <c r="U497" s="154"/>
      <c r="V497" s="172"/>
      <c r="W497" s="159"/>
      <c r="X497" s="158"/>
      <c r="Y497" s="181"/>
      <c r="Z497" s="1"/>
      <c r="BP497" s="33"/>
      <c r="BQ497" s="41"/>
      <c r="BR497" s="34"/>
    </row>
    <row r="498" spans="1:70" s="3" customFormat="1" ht="18.75" hidden="1" x14ac:dyDescent="0.25">
      <c r="A498" s="47"/>
      <c r="B498" s="48"/>
      <c r="C498" s="48"/>
      <c r="D498" s="48"/>
      <c r="E498" s="49" t="s">
        <v>47</v>
      </c>
      <c r="F498" s="207"/>
      <c r="G498" s="233"/>
      <c r="H498" s="51"/>
      <c r="I498" s="17"/>
      <c r="J498" s="17"/>
      <c r="K498" s="17"/>
      <c r="L498" s="52">
        <v>152185</v>
      </c>
      <c r="M498" s="53"/>
      <c r="N498" s="53"/>
      <c r="O498" s="54"/>
      <c r="P498" s="154"/>
      <c r="Q498" s="154"/>
      <c r="R498" s="154"/>
      <c r="S498" s="154"/>
      <c r="T498" s="154"/>
      <c r="U498" s="154"/>
      <c r="V498" s="172"/>
      <c r="W498" s="159"/>
      <c r="X498" s="158"/>
      <c r="Y498" s="181"/>
      <c r="Z498" s="1"/>
      <c r="BP498" s="33"/>
      <c r="BQ498" s="41"/>
      <c r="BR498" s="34"/>
    </row>
    <row r="499" spans="1:70" s="3" customFormat="1" ht="67.5" hidden="1" x14ac:dyDescent="0.25">
      <c r="A499" s="35" t="s">
        <v>2106</v>
      </c>
      <c r="B499" s="36" t="s">
        <v>1305</v>
      </c>
      <c r="C499" s="316" t="s">
        <v>1306</v>
      </c>
      <c r="D499" s="316"/>
      <c r="E499" s="316"/>
      <c r="F499" s="205" t="s">
        <v>56</v>
      </c>
      <c r="G499" s="237">
        <v>0.1</v>
      </c>
      <c r="H499" s="39" t="s">
        <v>1307</v>
      </c>
      <c r="I499" s="39" t="s">
        <v>1308</v>
      </c>
      <c r="J499" s="39">
        <v>302.85000000000002</v>
      </c>
      <c r="K499" s="37" t="s">
        <v>42</v>
      </c>
      <c r="L499" s="39">
        <v>2568</v>
      </c>
      <c r="M499" s="39">
        <v>2270</v>
      </c>
      <c r="N499" s="40" t="s">
        <v>2107</v>
      </c>
      <c r="O499" s="39">
        <v>259</v>
      </c>
      <c r="P499" s="154">
        <v>1.052</v>
      </c>
      <c r="Q499" s="154">
        <v>1.0209999999999999</v>
      </c>
      <c r="R499" s="154">
        <v>1.0349999999999999</v>
      </c>
      <c r="S499" s="154">
        <v>1.0249999999999999</v>
      </c>
      <c r="T499" s="154">
        <v>1.02</v>
      </c>
      <c r="U499" s="154">
        <v>1.03</v>
      </c>
      <c r="V499" s="172">
        <f t="shared" si="25"/>
        <v>310.05794024874268</v>
      </c>
      <c r="W499" s="159">
        <v>1.2</v>
      </c>
      <c r="X499" s="158">
        <f t="shared" si="26"/>
        <v>372.06952829849121</v>
      </c>
      <c r="Y499" s="181">
        <f t="shared" si="27"/>
        <v>3720.695282984912</v>
      </c>
      <c r="Z499" s="1"/>
      <c r="BP499" s="33"/>
      <c r="BQ499" s="41" t="s">
        <v>1306</v>
      </c>
      <c r="BR499" s="34"/>
    </row>
    <row r="500" spans="1:70" s="3" customFormat="1" ht="18.75" hidden="1" x14ac:dyDescent="0.25">
      <c r="A500" s="42"/>
      <c r="B500" s="43"/>
      <c r="C500" s="44" t="s">
        <v>1052</v>
      </c>
      <c r="D500" s="45"/>
      <c r="E500" s="45"/>
      <c r="F500" s="206"/>
      <c r="G500" s="235"/>
      <c r="H500" s="45"/>
      <c r="I500" s="45"/>
      <c r="J500" s="45"/>
      <c r="K500" s="45"/>
      <c r="L500" s="45"/>
      <c r="M500" s="45"/>
      <c r="N500" s="45"/>
      <c r="O500" s="46"/>
      <c r="P500" s="154"/>
      <c r="Q500" s="154"/>
      <c r="R500" s="154"/>
      <c r="S500" s="154"/>
      <c r="T500" s="154"/>
      <c r="U500" s="154"/>
      <c r="V500" s="172"/>
      <c r="W500" s="159"/>
      <c r="X500" s="158"/>
      <c r="Y500" s="181"/>
      <c r="Z500" s="1"/>
      <c r="BP500" s="33"/>
      <c r="BQ500" s="41"/>
      <c r="BR500" s="34"/>
    </row>
    <row r="501" spans="1:70" s="3" customFormat="1" ht="18.75" hidden="1" x14ac:dyDescent="0.25">
      <c r="A501" s="47"/>
      <c r="B501" s="48"/>
      <c r="C501" s="48"/>
      <c r="D501" s="48"/>
      <c r="E501" s="49" t="s">
        <v>2108</v>
      </c>
      <c r="F501" s="207"/>
      <c r="G501" s="233"/>
      <c r="H501" s="51"/>
      <c r="I501" s="17"/>
      <c r="J501" s="17"/>
      <c r="K501" s="17"/>
      <c r="L501" s="52">
        <v>2204</v>
      </c>
      <c r="M501" s="53"/>
      <c r="N501" s="53"/>
      <c r="O501" s="54"/>
      <c r="P501" s="154"/>
      <c r="Q501" s="154"/>
      <c r="R501" s="154"/>
      <c r="S501" s="154"/>
      <c r="T501" s="154"/>
      <c r="U501" s="154"/>
      <c r="V501" s="172"/>
      <c r="W501" s="159"/>
      <c r="X501" s="158"/>
      <c r="Y501" s="181"/>
      <c r="Z501" s="1"/>
      <c r="BP501" s="33"/>
      <c r="BQ501" s="41"/>
      <c r="BR501" s="34"/>
    </row>
    <row r="502" spans="1:70" s="3" customFormat="1" ht="18.75" hidden="1" x14ac:dyDescent="0.25">
      <c r="A502" s="47"/>
      <c r="B502" s="48"/>
      <c r="C502" s="48"/>
      <c r="D502" s="48"/>
      <c r="E502" s="49" t="s">
        <v>2109</v>
      </c>
      <c r="F502" s="207"/>
      <c r="G502" s="233"/>
      <c r="H502" s="51"/>
      <c r="I502" s="17"/>
      <c r="J502" s="17"/>
      <c r="K502" s="17"/>
      <c r="L502" s="52">
        <v>1159</v>
      </c>
      <c r="M502" s="53"/>
      <c r="N502" s="53"/>
      <c r="O502" s="54"/>
      <c r="P502" s="154"/>
      <c r="Q502" s="154"/>
      <c r="R502" s="154"/>
      <c r="S502" s="154"/>
      <c r="T502" s="154"/>
      <c r="U502" s="154"/>
      <c r="V502" s="172"/>
      <c r="W502" s="159"/>
      <c r="X502" s="158"/>
      <c r="Y502" s="181"/>
      <c r="Z502" s="1"/>
      <c r="BP502" s="33"/>
      <c r="BQ502" s="41"/>
      <c r="BR502" s="34"/>
    </row>
    <row r="503" spans="1:70" s="3" customFormat="1" ht="18.75" hidden="1" x14ac:dyDescent="0.25">
      <c r="A503" s="47"/>
      <c r="B503" s="48"/>
      <c r="C503" s="48"/>
      <c r="D503" s="48"/>
      <c r="E503" s="49" t="s">
        <v>47</v>
      </c>
      <c r="F503" s="207"/>
      <c r="G503" s="233"/>
      <c r="H503" s="51"/>
      <c r="I503" s="17"/>
      <c r="J503" s="17"/>
      <c r="K503" s="17"/>
      <c r="L503" s="52">
        <v>5931</v>
      </c>
      <c r="M503" s="53"/>
      <c r="N503" s="53"/>
      <c r="O503" s="54"/>
      <c r="P503" s="154"/>
      <c r="Q503" s="154"/>
      <c r="R503" s="154"/>
      <c r="S503" s="154"/>
      <c r="T503" s="154"/>
      <c r="U503" s="154"/>
      <c r="V503" s="172"/>
      <c r="W503" s="159"/>
      <c r="X503" s="158"/>
      <c r="Y503" s="181"/>
      <c r="Z503" s="1"/>
      <c r="BP503" s="33"/>
      <c r="BQ503" s="41"/>
      <c r="BR503" s="34"/>
    </row>
    <row r="504" spans="1:70" s="3" customFormat="1" ht="67.5" hidden="1" x14ac:dyDescent="0.25">
      <c r="A504" s="35" t="s">
        <v>2110</v>
      </c>
      <c r="B504" s="36" t="s">
        <v>73</v>
      </c>
      <c r="C504" s="316" t="s">
        <v>74</v>
      </c>
      <c r="D504" s="316"/>
      <c r="E504" s="316"/>
      <c r="F504" s="205" t="s">
        <v>56</v>
      </c>
      <c r="G504" s="236">
        <v>2.92</v>
      </c>
      <c r="H504" s="39" t="s">
        <v>75</v>
      </c>
      <c r="I504" s="39" t="s">
        <v>76</v>
      </c>
      <c r="J504" s="39">
        <v>265.20999999999998</v>
      </c>
      <c r="K504" s="37" t="s">
        <v>42</v>
      </c>
      <c r="L504" s="39">
        <v>62635</v>
      </c>
      <c r="M504" s="39">
        <v>55186</v>
      </c>
      <c r="N504" s="40" t="s">
        <v>2111</v>
      </c>
      <c r="O504" s="39">
        <v>6629</v>
      </c>
      <c r="P504" s="154">
        <v>1.052</v>
      </c>
      <c r="Q504" s="154">
        <v>1.0209999999999999</v>
      </c>
      <c r="R504" s="154">
        <v>1.0349999999999999</v>
      </c>
      <c r="S504" s="154">
        <v>1.0249999999999999</v>
      </c>
      <c r="T504" s="154">
        <v>1.02</v>
      </c>
      <c r="U504" s="154">
        <v>1.03</v>
      </c>
      <c r="V504" s="172">
        <f t="shared" si="25"/>
        <v>7935.8072815016021</v>
      </c>
      <c r="W504" s="159">
        <v>1.2</v>
      </c>
      <c r="X504" s="158">
        <f t="shared" si="26"/>
        <v>9522.9687378019225</v>
      </c>
      <c r="Y504" s="181">
        <f t="shared" si="27"/>
        <v>3261.2906636307953</v>
      </c>
      <c r="Z504" s="1"/>
      <c r="BP504" s="33"/>
      <c r="BQ504" s="41" t="s">
        <v>74</v>
      </c>
      <c r="BR504" s="34"/>
    </row>
    <row r="505" spans="1:70" s="3" customFormat="1" ht="18.75" hidden="1" x14ac:dyDescent="0.25">
      <c r="A505" s="42"/>
      <c r="B505" s="43"/>
      <c r="C505" s="44" t="s">
        <v>2112</v>
      </c>
      <c r="D505" s="45"/>
      <c r="E505" s="45"/>
      <c r="F505" s="206"/>
      <c r="G505" s="235"/>
      <c r="H505" s="45"/>
      <c r="I505" s="45"/>
      <c r="J505" s="45"/>
      <c r="K505" s="45"/>
      <c r="L505" s="45"/>
      <c r="M505" s="45"/>
      <c r="N505" s="45"/>
      <c r="O505" s="46"/>
      <c r="P505" s="154"/>
      <c r="Q505" s="154"/>
      <c r="R505" s="154"/>
      <c r="S505" s="154"/>
      <c r="T505" s="154"/>
      <c r="U505" s="154"/>
      <c r="V505" s="172"/>
      <c r="W505" s="159"/>
      <c r="X505" s="158"/>
      <c r="Y505" s="181"/>
      <c r="Z505" s="1"/>
      <c r="BP505" s="33"/>
      <c r="BQ505" s="41"/>
      <c r="BR505" s="34"/>
    </row>
    <row r="506" spans="1:70" s="3" customFormat="1" ht="18.75" hidden="1" x14ac:dyDescent="0.25">
      <c r="A506" s="47"/>
      <c r="B506" s="48"/>
      <c r="C506" s="48"/>
      <c r="D506" s="48"/>
      <c r="E506" s="49" t="s">
        <v>2113</v>
      </c>
      <c r="F506" s="207"/>
      <c r="G506" s="233"/>
      <c r="H506" s="51"/>
      <c r="I506" s="17"/>
      <c r="J506" s="17"/>
      <c r="K506" s="17"/>
      <c r="L506" s="52">
        <v>53566</v>
      </c>
      <c r="M506" s="53"/>
      <c r="N506" s="53"/>
      <c r="O506" s="54"/>
      <c r="P506" s="154"/>
      <c r="Q506" s="154"/>
      <c r="R506" s="154"/>
      <c r="S506" s="154"/>
      <c r="T506" s="154"/>
      <c r="U506" s="154"/>
      <c r="V506" s="172"/>
      <c r="W506" s="159"/>
      <c r="X506" s="158"/>
      <c r="Y506" s="181"/>
      <c r="Z506" s="1"/>
      <c r="BP506" s="33"/>
      <c r="BQ506" s="41"/>
      <c r="BR506" s="34"/>
    </row>
    <row r="507" spans="1:70" s="3" customFormat="1" ht="18.75" hidden="1" x14ac:dyDescent="0.25">
      <c r="A507" s="47"/>
      <c r="B507" s="48"/>
      <c r="C507" s="48"/>
      <c r="D507" s="48"/>
      <c r="E507" s="49" t="s">
        <v>2114</v>
      </c>
      <c r="F507" s="207"/>
      <c r="G507" s="233"/>
      <c r="H507" s="51"/>
      <c r="I507" s="17"/>
      <c r="J507" s="17"/>
      <c r="K507" s="17"/>
      <c r="L507" s="52">
        <v>28164</v>
      </c>
      <c r="M507" s="53"/>
      <c r="N507" s="53"/>
      <c r="O507" s="54"/>
      <c r="P507" s="154"/>
      <c r="Q507" s="154"/>
      <c r="R507" s="154"/>
      <c r="S507" s="154"/>
      <c r="T507" s="154"/>
      <c r="U507" s="154"/>
      <c r="V507" s="172"/>
      <c r="W507" s="159"/>
      <c r="X507" s="158"/>
      <c r="Y507" s="181"/>
      <c r="Z507" s="1"/>
      <c r="BP507" s="33"/>
      <c r="BQ507" s="41"/>
      <c r="BR507" s="34"/>
    </row>
    <row r="508" spans="1:70" s="3" customFormat="1" ht="18.75" hidden="1" x14ac:dyDescent="0.25">
      <c r="A508" s="47"/>
      <c r="B508" s="48"/>
      <c r="C508" s="48"/>
      <c r="D508" s="48"/>
      <c r="E508" s="49" t="s">
        <v>47</v>
      </c>
      <c r="F508" s="207"/>
      <c r="G508" s="233"/>
      <c r="H508" s="51"/>
      <c r="I508" s="17"/>
      <c r="J508" s="17"/>
      <c r="K508" s="17"/>
      <c r="L508" s="52">
        <v>144365</v>
      </c>
      <c r="M508" s="53"/>
      <c r="N508" s="53"/>
      <c r="O508" s="54"/>
      <c r="P508" s="154"/>
      <c r="Q508" s="154"/>
      <c r="R508" s="154"/>
      <c r="S508" s="154"/>
      <c r="T508" s="154"/>
      <c r="U508" s="154"/>
      <c r="V508" s="172"/>
      <c r="W508" s="159"/>
      <c r="X508" s="158"/>
      <c r="Y508" s="181"/>
      <c r="Z508" s="1"/>
      <c r="BP508" s="33"/>
      <c r="BQ508" s="41"/>
      <c r="BR508" s="34"/>
    </row>
    <row r="509" spans="1:70" s="3" customFormat="1" ht="67.5" hidden="1" x14ac:dyDescent="0.25">
      <c r="A509" s="35" t="s">
        <v>2115</v>
      </c>
      <c r="B509" s="36" t="s">
        <v>64</v>
      </c>
      <c r="C509" s="316" t="s">
        <v>65</v>
      </c>
      <c r="D509" s="316"/>
      <c r="E509" s="316"/>
      <c r="F509" s="205" t="s">
        <v>56</v>
      </c>
      <c r="G509" s="236">
        <v>0.42</v>
      </c>
      <c r="H509" s="39" t="s">
        <v>66</v>
      </c>
      <c r="I509" s="39" t="s">
        <v>67</v>
      </c>
      <c r="J509" s="39">
        <v>161.83000000000001</v>
      </c>
      <c r="K509" s="37" t="s">
        <v>42</v>
      </c>
      <c r="L509" s="39">
        <v>7771</v>
      </c>
      <c r="M509" s="39">
        <v>7099</v>
      </c>
      <c r="N509" s="40" t="s">
        <v>2116</v>
      </c>
      <c r="O509" s="39">
        <v>582</v>
      </c>
      <c r="P509" s="154">
        <v>1.052</v>
      </c>
      <c r="Q509" s="154">
        <v>1.0209999999999999</v>
      </c>
      <c r="R509" s="154">
        <v>1.0349999999999999</v>
      </c>
      <c r="S509" s="154">
        <v>1.0249999999999999</v>
      </c>
      <c r="T509" s="154">
        <v>1.02</v>
      </c>
      <c r="U509" s="154">
        <v>1.03</v>
      </c>
      <c r="V509" s="172">
        <f t="shared" si="25"/>
        <v>696.73251438134446</v>
      </c>
      <c r="W509" s="159">
        <v>1.2</v>
      </c>
      <c r="X509" s="158">
        <f t="shared" si="26"/>
        <v>836.07901725761337</v>
      </c>
      <c r="Y509" s="181">
        <f t="shared" si="27"/>
        <v>1990.6643268038415</v>
      </c>
      <c r="Z509" s="1"/>
      <c r="BP509" s="33"/>
      <c r="BQ509" s="41" t="s">
        <v>65</v>
      </c>
      <c r="BR509" s="34"/>
    </row>
    <row r="510" spans="1:70" s="3" customFormat="1" ht="18.75" hidden="1" x14ac:dyDescent="0.25">
      <c r="A510" s="42"/>
      <c r="B510" s="43"/>
      <c r="C510" s="44" t="s">
        <v>2117</v>
      </c>
      <c r="D510" s="45"/>
      <c r="E510" s="45"/>
      <c r="F510" s="206"/>
      <c r="G510" s="235"/>
      <c r="H510" s="45"/>
      <c r="I510" s="45"/>
      <c r="J510" s="45"/>
      <c r="K510" s="45"/>
      <c r="L510" s="45"/>
      <c r="M510" s="45"/>
      <c r="N510" s="45"/>
      <c r="O510" s="46"/>
      <c r="P510" s="154"/>
      <c r="Q510" s="154"/>
      <c r="R510" s="154"/>
      <c r="S510" s="154"/>
      <c r="T510" s="154"/>
      <c r="U510" s="154"/>
      <c r="V510" s="172"/>
      <c r="W510" s="159"/>
      <c r="X510" s="158"/>
      <c r="Y510" s="181"/>
      <c r="Z510" s="1"/>
      <c r="BP510" s="33"/>
      <c r="BQ510" s="41"/>
      <c r="BR510" s="34"/>
    </row>
    <row r="511" spans="1:70" s="3" customFormat="1" ht="18.75" hidden="1" x14ac:dyDescent="0.25">
      <c r="A511" s="47"/>
      <c r="B511" s="48"/>
      <c r="C511" s="48"/>
      <c r="D511" s="48"/>
      <c r="E511" s="49" t="s">
        <v>2118</v>
      </c>
      <c r="F511" s="207"/>
      <c r="G511" s="233"/>
      <c r="H511" s="51"/>
      <c r="I511" s="17"/>
      <c r="J511" s="17"/>
      <c r="K511" s="17"/>
      <c r="L511" s="52">
        <v>6889</v>
      </c>
      <c r="M511" s="53"/>
      <c r="N511" s="53"/>
      <c r="O511" s="54"/>
      <c r="P511" s="154"/>
      <c r="Q511" s="154"/>
      <c r="R511" s="154"/>
      <c r="S511" s="154"/>
      <c r="T511" s="154"/>
      <c r="U511" s="154"/>
      <c r="V511" s="172"/>
      <c r="W511" s="159"/>
      <c r="X511" s="158"/>
      <c r="Y511" s="181"/>
      <c r="Z511" s="1"/>
      <c r="BP511" s="33"/>
      <c r="BQ511" s="41"/>
      <c r="BR511" s="34"/>
    </row>
    <row r="512" spans="1:70" s="3" customFormat="1" ht="18.75" hidden="1" x14ac:dyDescent="0.25">
      <c r="A512" s="47"/>
      <c r="B512" s="48"/>
      <c r="C512" s="48"/>
      <c r="D512" s="48"/>
      <c r="E512" s="49" t="s">
        <v>2119</v>
      </c>
      <c r="F512" s="207"/>
      <c r="G512" s="233"/>
      <c r="H512" s="51"/>
      <c r="I512" s="17"/>
      <c r="J512" s="17"/>
      <c r="K512" s="17"/>
      <c r="L512" s="52">
        <v>3622</v>
      </c>
      <c r="M512" s="53"/>
      <c r="N512" s="53"/>
      <c r="O512" s="54"/>
      <c r="P512" s="154"/>
      <c r="Q512" s="154"/>
      <c r="R512" s="154"/>
      <c r="S512" s="154"/>
      <c r="T512" s="154"/>
      <c r="U512" s="154"/>
      <c r="V512" s="172"/>
      <c r="W512" s="159"/>
      <c r="X512" s="158"/>
      <c r="Y512" s="181"/>
      <c r="Z512" s="1"/>
      <c r="BP512" s="33"/>
      <c r="BQ512" s="41"/>
      <c r="BR512" s="34"/>
    </row>
    <row r="513" spans="1:70" s="3" customFormat="1" ht="18.75" hidden="1" x14ac:dyDescent="0.25">
      <c r="A513" s="47"/>
      <c r="B513" s="48"/>
      <c r="C513" s="48"/>
      <c r="D513" s="48"/>
      <c r="E513" s="49" t="s">
        <v>47</v>
      </c>
      <c r="F513" s="207"/>
      <c r="G513" s="233"/>
      <c r="H513" s="51"/>
      <c r="I513" s="17"/>
      <c r="J513" s="17"/>
      <c r="K513" s="17"/>
      <c r="L513" s="52">
        <v>18282</v>
      </c>
      <c r="M513" s="53"/>
      <c r="N513" s="53"/>
      <c r="O513" s="54"/>
      <c r="P513" s="154"/>
      <c r="Q513" s="154"/>
      <c r="R513" s="154"/>
      <c r="S513" s="154"/>
      <c r="T513" s="154"/>
      <c r="U513" s="154"/>
      <c r="V513" s="172"/>
      <c r="W513" s="159"/>
      <c r="X513" s="158"/>
      <c r="Y513" s="181"/>
      <c r="Z513" s="1"/>
      <c r="BP513" s="33"/>
      <c r="BQ513" s="41"/>
      <c r="BR513" s="34"/>
    </row>
    <row r="514" spans="1:70" s="3" customFormat="1" ht="67.5" hidden="1" x14ac:dyDescent="0.25">
      <c r="A514" s="35" t="s">
        <v>2120</v>
      </c>
      <c r="B514" s="36" t="s">
        <v>54</v>
      </c>
      <c r="C514" s="316" t="s">
        <v>55</v>
      </c>
      <c r="D514" s="316"/>
      <c r="E514" s="316"/>
      <c r="F514" s="205" t="s">
        <v>56</v>
      </c>
      <c r="G514" s="236">
        <v>0.24</v>
      </c>
      <c r="H514" s="39" t="s">
        <v>57</v>
      </c>
      <c r="I514" s="39" t="s">
        <v>58</v>
      </c>
      <c r="J514" s="39">
        <v>114.45</v>
      </c>
      <c r="K514" s="37" t="s">
        <v>42</v>
      </c>
      <c r="L514" s="39">
        <v>2208</v>
      </c>
      <c r="M514" s="39">
        <v>1964</v>
      </c>
      <c r="N514" s="40" t="s">
        <v>1923</v>
      </c>
      <c r="O514" s="39">
        <v>236</v>
      </c>
      <c r="P514" s="154">
        <v>1.052</v>
      </c>
      <c r="Q514" s="154">
        <v>1.0209999999999999</v>
      </c>
      <c r="R514" s="154">
        <v>1.0349999999999999</v>
      </c>
      <c r="S514" s="154">
        <v>1.0249999999999999</v>
      </c>
      <c r="T514" s="154">
        <v>1.02</v>
      </c>
      <c r="U514" s="154">
        <v>1.03</v>
      </c>
      <c r="V514" s="172">
        <f t="shared" si="25"/>
        <v>282.52383744673079</v>
      </c>
      <c r="W514" s="159">
        <v>1.2</v>
      </c>
      <c r="X514" s="158">
        <f t="shared" si="26"/>
        <v>339.02860493607693</v>
      </c>
      <c r="Y514" s="181">
        <f t="shared" si="27"/>
        <v>1412.619187233654</v>
      </c>
      <c r="Z514" s="1"/>
      <c r="BP514" s="33"/>
      <c r="BQ514" s="41" t="s">
        <v>55</v>
      </c>
      <c r="BR514" s="34"/>
    </row>
    <row r="515" spans="1:70" s="3" customFormat="1" ht="18.75" hidden="1" x14ac:dyDescent="0.25">
      <c r="A515" s="42"/>
      <c r="B515" s="43"/>
      <c r="C515" s="44" t="s">
        <v>2121</v>
      </c>
      <c r="D515" s="45"/>
      <c r="E515" s="45"/>
      <c r="F515" s="206"/>
      <c r="G515" s="235"/>
      <c r="H515" s="45"/>
      <c r="I515" s="45"/>
      <c r="J515" s="45"/>
      <c r="K515" s="45"/>
      <c r="L515" s="45"/>
      <c r="M515" s="45"/>
      <c r="N515" s="45"/>
      <c r="O515" s="46"/>
      <c r="P515" s="154"/>
      <c r="Q515" s="154"/>
      <c r="R515" s="154"/>
      <c r="S515" s="154"/>
      <c r="T515" s="154"/>
      <c r="U515" s="154"/>
      <c r="V515" s="172"/>
      <c r="W515" s="159"/>
      <c r="X515" s="158"/>
      <c r="Y515" s="181"/>
      <c r="Z515" s="1"/>
      <c r="BP515" s="33"/>
      <c r="BQ515" s="41"/>
      <c r="BR515" s="34"/>
    </row>
    <row r="516" spans="1:70" s="3" customFormat="1" ht="18.75" hidden="1" x14ac:dyDescent="0.25">
      <c r="A516" s="47"/>
      <c r="B516" s="48"/>
      <c r="C516" s="48"/>
      <c r="D516" s="48"/>
      <c r="E516" s="49" t="s">
        <v>2122</v>
      </c>
      <c r="F516" s="207"/>
      <c r="G516" s="233"/>
      <c r="H516" s="51"/>
      <c r="I516" s="17"/>
      <c r="J516" s="17"/>
      <c r="K516" s="17"/>
      <c r="L516" s="52">
        <v>1907</v>
      </c>
      <c r="M516" s="53"/>
      <c r="N516" s="53"/>
      <c r="O516" s="54"/>
      <c r="P516" s="154"/>
      <c r="Q516" s="154"/>
      <c r="R516" s="154"/>
      <c r="S516" s="154"/>
      <c r="T516" s="154"/>
      <c r="U516" s="154"/>
      <c r="V516" s="172"/>
      <c r="W516" s="159"/>
      <c r="X516" s="158"/>
      <c r="Y516" s="181"/>
      <c r="Z516" s="1"/>
      <c r="BP516" s="33"/>
      <c r="BQ516" s="41"/>
      <c r="BR516" s="34"/>
    </row>
    <row r="517" spans="1:70" s="3" customFormat="1" ht="18.75" hidden="1" x14ac:dyDescent="0.25">
      <c r="A517" s="47"/>
      <c r="B517" s="48"/>
      <c r="C517" s="48"/>
      <c r="D517" s="48"/>
      <c r="E517" s="49" t="s">
        <v>2123</v>
      </c>
      <c r="F517" s="207"/>
      <c r="G517" s="233"/>
      <c r="H517" s="51"/>
      <c r="I517" s="17"/>
      <c r="J517" s="17"/>
      <c r="K517" s="17"/>
      <c r="L517" s="52">
        <v>1003</v>
      </c>
      <c r="M517" s="53"/>
      <c r="N517" s="53"/>
      <c r="O517" s="54"/>
      <c r="P517" s="154"/>
      <c r="Q517" s="154"/>
      <c r="R517" s="154"/>
      <c r="S517" s="154"/>
      <c r="T517" s="154"/>
      <c r="U517" s="154"/>
      <c r="V517" s="172"/>
      <c r="W517" s="159"/>
      <c r="X517" s="158"/>
      <c r="Y517" s="181"/>
      <c r="Z517" s="1"/>
      <c r="BP517" s="33"/>
      <c r="BQ517" s="41"/>
      <c r="BR517" s="34"/>
    </row>
    <row r="518" spans="1:70" s="3" customFormat="1" ht="18.75" hidden="1" x14ac:dyDescent="0.25">
      <c r="A518" s="47"/>
      <c r="B518" s="48"/>
      <c r="C518" s="48"/>
      <c r="D518" s="48"/>
      <c r="E518" s="49" t="s">
        <v>47</v>
      </c>
      <c r="F518" s="207"/>
      <c r="G518" s="233"/>
      <c r="H518" s="51"/>
      <c r="I518" s="17"/>
      <c r="J518" s="17"/>
      <c r="K518" s="17"/>
      <c r="L518" s="52">
        <v>5118</v>
      </c>
      <c r="M518" s="53"/>
      <c r="N518" s="53"/>
      <c r="O518" s="54"/>
      <c r="P518" s="154"/>
      <c r="Q518" s="154"/>
      <c r="R518" s="154"/>
      <c r="S518" s="154"/>
      <c r="T518" s="154"/>
      <c r="U518" s="154"/>
      <c r="V518" s="172"/>
      <c r="W518" s="159"/>
      <c r="X518" s="158"/>
      <c r="Y518" s="181"/>
      <c r="Z518" s="1"/>
      <c r="BP518" s="33"/>
      <c r="BQ518" s="41"/>
      <c r="BR518" s="34"/>
    </row>
    <row r="519" spans="1:70" s="3" customFormat="1" ht="67.5" x14ac:dyDescent="0.25">
      <c r="A519" s="35" t="s">
        <v>2124</v>
      </c>
      <c r="B519" s="36" t="s">
        <v>2125</v>
      </c>
      <c r="C519" s="316" t="s">
        <v>2126</v>
      </c>
      <c r="D519" s="316"/>
      <c r="E519" s="316"/>
      <c r="F519" s="205" t="s">
        <v>265</v>
      </c>
      <c r="G519" s="237">
        <v>127.5</v>
      </c>
      <c r="H519" s="39">
        <v>127.12</v>
      </c>
      <c r="I519" s="39"/>
      <c r="J519" s="39">
        <v>127.12</v>
      </c>
      <c r="K519" s="37" t="s">
        <v>42</v>
      </c>
      <c r="L519" s="39">
        <v>138739</v>
      </c>
      <c r="M519" s="39"/>
      <c r="N519" s="40"/>
      <c r="O519" s="39">
        <v>138739</v>
      </c>
      <c r="P519" s="154">
        <v>1.052</v>
      </c>
      <c r="Q519" s="154">
        <v>1.0209999999999999</v>
      </c>
      <c r="R519" s="154">
        <v>1.0349999999999999</v>
      </c>
      <c r="S519" s="154">
        <v>1.0249999999999999</v>
      </c>
      <c r="T519" s="154">
        <v>1.02</v>
      </c>
      <c r="U519" s="154">
        <v>1.03</v>
      </c>
      <c r="V519" s="172">
        <f t="shared" si="25"/>
        <v>166089.29950644905</v>
      </c>
      <c r="W519" s="159">
        <v>1.2</v>
      </c>
      <c r="X519" s="158">
        <f t="shared" si="26"/>
        <v>199307.15940773886</v>
      </c>
      <c r="Y519" s="248">
        <f t="shared" si="27"/>
        <v>1563.1934071195205</v>
      </c>
      <c r="Z519" s="1"/>
      <c r="BP519" s="33"/>
      <c r="BQ519" s="41" t="s">
        <v>2126</v>
      </c>
      <c r="BR519" s="34"/>
    </row>
    <row r="520" spans="1:70" s="3" customFormat="1" ht="18.75" hidden="1" x14ac:dyDescent="0.25">
      <c r="A520" s="42"/>
      <c r="B520" s="43"/>
      <c r="C520" s="44" t="s">
        <v>2127</v>
      </c>
      <c r="D520" s="45"/>
      <c r="E520" s="45"/>
      <c r="F520" s="206"/>
      <c r="G520" s="235"/>
      <c r="H520" s="45"/>
      <c r="I520" s="45"/>
      <c r="J520" s="45"/>
      <c r="K520" s="45"/>
      <c r="L520" s="45"/>
      <c r="M520" s="45"/>
      <c r="N520" s="45"/>
      <c r="O520" s="46"/>
      <c r="P520" s="154"/>
      <c r="Q520" s="154"/>
      <c r="R520" s="154"/>
      <c r="S520" s="154"/>
      <c r="T520" s="154"/>
      <c r="U520" s="154"/>
      <c r="V520" s="172"/>
      <c r="W520" s="159"/>
      <c r="X520" s="158"/>
      <c r="Y520" s="181"/>
      <c r="Z520" s="1"/>
      <c r="BP520" s="33"/>
      <c r="BQ520" s="41"/>
      <c r="BR520" s="34"/>
    </row>
    <row r="521" spans="1:70" s="3" customFormat="1" ht="67.5" x14ac:dyDescent="0.25">
      <c r="A521" s="35" t="s">
        <v>2128</v>
      </c>
      <c r="B521" s="36" t="s">
        <v>2125</v>
      </c>
      <c r="C521" s="316" t="s">
        <v>2129</v>
      </c>
      <c r="D521" s="316"/>
      <c r="E521" s="316"/>
      <c r="F521" s="205" t="s">
        <v>265</v>
      </c>
      <c r="G521" s="237">
        <v>749.7</v>
      </c>
      <c r="H521" s="39">
        <v>118.59</v>
      </c>
      <c r="I521" s="39"/>
      <c r="J521" s="39">
        <v>118.59</v>
      </c>
      <c r="K521" s="37" t="s">
        <v>42</v>
      </c>
      <c r="L521" s="39">
        <v>761043</v>
      </c>
      <c r="M521" s="39"/>
      <c r="N521" s="40"/>
      <c r="O521" s="39">
        <v>761043</v>
      </c>
      <c r="P521" s="154">
        <v>1.052</v>
      </c>
      <c r="Q521" s="154">
        <v>1.0209999999999999</v>
      </c>
      <c r="R521" s="154">
        <v>1.0349999999999999</v>
      </c>
      <c r="S521" s="154">
        <v>1.0249999999999999</v>
      </c>
      <c r="T521" s="154">
        <v>1.02</v>
      </c>
      <c r="U521" s="154">
        <v>1.03</v>
      </c>
      <c r="V521" s="172">
        <f t="shared" si="25"/>
        <v>911071.13907615386</v>
      </c>
      <c r="W521" s="159">
        <v>1.2</v>
      </c>
      <c r="X521" s="158">
        <f t="shared" si="26"/>
        <v>1093285.3668913846</v>
      </c>
      <c r="Y521" s="248">
        <f t="shared" si="27"/>
        <v>1458.2971413783973</v>
      </c>
      <c r="Z521" s="1"/>
      <c r="BP521" s="33"/>
      <c r="BQ521" s="41" t="s">
        <v>2129</v>
      </c>
      <c r="BR521" s="34"/>
    </row>
    <row r="522" spans="1:70" s="3" customFormat="1" ht="18.75" hidden="1" x14ac:dyDescent="0.25">
      <c r="A522" s="42"/>
      <c r="B522" s="43"/>
      <c r="C522" s="44" t="s">
        <v>2130</v>
      </c>
      <c r="D522" s="45"/>
      <c r="E522" s="45"/>
      <c r="F522" s="206"/>
      <c r="G522" s="235"/>
      <c r="H522" s="45"/>
      <c r="I522" s="45"/>
      <c r="J522" s="45"/>
      <c r="K522" s="45"/>
      <c r="L522" s="45"/>
      <c r="M522" s="45"/>
      <c r="N522" s="45"/>
      <c r="O522" s="46"/>
      <c r="P522" s="154"/>
      <c r="Q522" s="154"/>
      <c r="R522" s="154"/>
      <c r="S522" s="154"/>
      <c r="T522" s="154"/>
      <c r="U522" s="154"/>
      <c r="V522" s="172"/>
      <c r="W522" s="159"/>
      <c r="X522" s="158"/>
      <c r="Y522" s="181"/>
      <c r="Z522" s="1"/>
      <c r="BP522" s="33"/>
      <c r="BQ522" s="41"/>
      <c r="BR522" s="34"/>
    </row>
    <row r="523" spans="1:70" s="3" customFormat="1" ht="67.5" x14ac:dyDescent="0.25">
      <c r="A523" s="35" t="s">
        <v>2131</v>
      </c>
      <c r="B523" s="36" t="s">
        <v>2125</v>
      </c>
      <c r="C523" s="316" t="s">
        <v>2132</v>
      </c>
      <c r="D523" s="316"/>
      <c r="E523" s="316"/>
      <c r="F523" s="205" t="s">
        <v>265</v>
      </c>
      <c r="G523" s="237">
        <v>1065.9000000000001</v>
      </c>
      <c r="H523" s="39">
        <v>175.26</v>
      </c>
      <c r="I523" s="39"/>
      <c r="J523" s="39">
        <v>175.26</v>
      </c>
      <c r="K523" s="37" t="s">
        <v>42</v>
      </c>
      <c r="L523" s="39">
        <v>1599090</v>
      </c>
      <c r="M523" s="39"/>
      <c r="N523" s="40"/>
      <c r="O523" s="39">
        <v>1599090</v>
      </c>
      <c r="P523" s="154">
        <v>1.052</v>
      </c>
      <c r="Q523" s="154">
        <v>1.0209999999999999</v>
      </c>
      <c r="R523" s="154">
        <v>1.0349999999999999</v>
      </c>
      <c r="S523" s="154">
        <v>1.0249999999999999</v>
      </c>
      <c r="T523" s="154">
        <v>1.02</v>
      </c>
      <c r="U523" s="154">
        <v>1.03</v>
      </c>
      <c r="V523" s="172">
        <f t="shared" si="25"/>
        <v>1914326.4543334439</v>
      </c>
      <c r="W523" s="159">
        <v>1.2</v>
      </c>
      <c r="X523" s="158">
        <f t="shared" si="26"/>
        <v>2297191.7452001325</v>
      </c>
      <c r="Y523" s="181">
        <f t="shared" si="27"/>
        <v>2155.1662868938288</v>
      </c>
      <c r="Z523" s="1"/>
      <c r="BP523" s="33"/>
      <c r="BQ523" s="41" t="s">
        <v>2132</v>
      </c>
      <c r="BR523" s="34"/>
    </row>
    <row r="524" spans="1:70" s="3" customFormat="1" ht="18.75" hidden="1" x14ac:dyDescent="0.25">
      <c r="A524" s="42"/>
      <c r="B524" s="43"/>
      <c r="C524" s="44" t="s">
        <v>2133</v>
      </c>
      <c r="D524" s="45"/>
      <c r="E524" s="45"/>
      <c r="F524" s="206"/>
      <c r="G524" s="235"/>
      <c r="H524" s="45"/>
      <c r="I524" s="45"/>
      <c r="J524" s="45"/>
      <c r="K524" s="45"/>
      <c r="L524" s="45"/>
      <c r="M524" s="45"/>
      <c r="N524" s="45"/>
      <c r="O524" s="46"/>
      <c r="P524" s="154"/>
      <c r="Q524" s="154"/>
      <c r="R524" s="154"/>
      <c r="S524" s="154"/>
      <c r="T524" s="154"/>
      <c r="U524" s="154"/>
      <c r="V524" s="172"/>
      <c r="W524" s="159"/>
      <c r="X524" s="158"/>
      <c r="Y524" s="181"/>
      <c r="Z524" s="1"/>
      <c r="BP524" s="33"/>
      <c r="BQ524" s="41"/>
      <c r="BR524" s="34"/>
    </row>
    <row r="525" spans="1:70" s="3" customFormat="1" ht="67.5" x14ac:dyDescent="0.25">
      <c r="A525" s="35" t="s">
        <v>2134</v>
      </c>
      <c r="B525" s="36" t="s">
        <v>2135</v>
      </c>
      <c r="C525" s="316" t="s">
        <v>2136</v>
      </c>
      <c r="D525" s="316"/>
      <c r="E525" s="316"/>
      <c r="F525" s="205" t="s">
        <v>265</v>
      </c>
      <c r="G525" s="237">
        <v>163.19999999999999</v>
      </c>
      <c r="H525" s="39">
        <v>219.53</v>
      </c>
      <c r="I525" s="39"/>
      <c r="J525" s="39">
        <v>219.53</v>
      </c>
      <c r="K525" s="37" t="s">
        <v>42</v>
      </c>
      <c r="L525" s="39">
        <v>306682</v>
      </c>
      <c r="M525" s="39"/>
      <c r="N525" s="40"/>
      <c r="O525" s="39">
        <v>306682</v>
      </c>
      <c r="P525" s="154">
        <v>1.052</v>
      </c>
      <c r="Q525" s="154">
        <v>1.0209999999999999</v>
      </c>
      <c r="R525" s="154">
        <v>1.0349999999999999</v>
      </c>
      <c r="S525" s="154">
        <v>1.0249999999999999</v>
      </c>
      <c r="T525" s="154">
        <v>1.02</v>
      </c>
      <c r="U525" s="154">
        <v>1.03</v>
      </c>
      <c r="V525" s="172">
        <f t="shared" si="25"/>
        <v>367139.72676202666</v>
      </c>
      <c r="W525" s="159">
        <v>1.2</v>
      </c>
      <c r="X525" s="158">
        <f t="shared" si="26"/>
        <v>440567.67211443197</v>
      </c>
      <c r="Y525" s="181">
        <f t="shared" si="27"/>
        <v>2699.5568144266667</v>
      </c>
      <c r="Z525" s="1"/>
      <c r="BP525" s="33"/>
      <c r="BQ525" s="41" t="s">
        <v>2136</v>
      </c>
      <c r="BR525" s="34"/>
    </row>
    <row r="526" spans="1:70" s="3" customFormat="1" ht="18.75" hidden="1" x14ac:dyDescent="0.25">
      <c r="A526" s="42"/>
      <c r="B526" s="43"/>
      <c r="C526" s="44" t="s">
        <v>319</v>
      </c>
      <c r="D526" s="45"/>
      <c r="E526" s="45"/>
      <c r="F526" s="206"/>
      <c r="G526" s="235"/>
      <c r="H526" s="45"/>
      <c r="I526" s="45"/>
      <c r="J526" s="45"/>
      <c r="K526" s="45"/>
      <c r="L526" s="45"/>
      <c r="M526" s="45"/>
      <c r="N526" s="45"/>
      <c r="O526" s="46"/>
      <c r="P526" s="154"/>
      <c r="Q526" s="154"/>
      <c r="R526" s="154"/>
      <c r="S526" s="154"/>
      <c r="T526" s="154"/>
      <c r="U526" s="154"/>
      <c r="V526" s="172"/>
      <c r="W526" s="159"/>
      <c r="X526" s="158"/>
      <c r="Y526" s="181"/>
      <c r="Z526" s="1"/>
      <c r="BP526" s="33"/>
      <c r="BQ526" s="41"/>
      <c r="BR526" s="34"/>
    </row>
    <row r="527" spans="1:70" s="3" customFormat="1" ht="67.5" hidden="1" x14ac:dyDescent="0.25">
      <c r="A527" s="35" t="s">
        <v>2137</v>
      </c>
      <c r="B527" s="36" t="s">
        <v>429</v>
      </c>
      <c r="C527" s="316" t="s">
        <v>430</v>
      </c>
      <c r="D527" s="316"/>
      <c r="E527" s="316"/>
      <c r="F527" s="205" t="s">
        <v>109</v>
      </c>
      <c r="G527" s="232">
        <v>19</v>
      </c>
      <c r="H527" s="39" t="s">
        <v>431</v>
      </c>
      <c r="I527" s="39"/>
      <c r="J527" s="39">
        <v>7.45</v>
      </c>
      <c r="K527" s="37" t="s">
        <v>42</v>
      </c>
      <c r="L527" s="39">
        <v>33052</v>
      </c>
      <c r="M527" s="39">
        <v>31841</v>
      </c>
      <c r="N527" s="40"/>
      <c r="O527" s="39">
        <v>1211</v>
      </c>
      <c r="P527" s="154">
        <v>1.052</v>
      </c>
      <c r="Q527" s="154">
        <v>1.0209999999999999</v>
      </c>
      <c r="R527" s="154">
        <v>1.0349999999999999</v>
      </c>
      <c r="S527" s="154">
        <v>1.0249999999999999</v>
      </c>
      <c r="T527" s="154">
        <v>1.02</v>
      </c>
      <c r="U527" s="154">
        <v>1.03</v>
      </c>
      <c r="V527" s="172">
        <f t="shared" si="25"/>
        <v>1449.7303692711478</v>
      </c>
      <c r="W527" s="159">
        <v>1.2</v>
      </c>
      <c r="X527" s="158">
        <f t="shared" si="26"/>
        <v>1739.6764431253773</v>
      </c>
      <c r="Y527" s="181">
        <f t="shared" si="27"/>
        <v>91.561918059230379</v>
      </c>
      <c r="Z527" s="1"/>
      <c r="BP527" s="33"/>
      <c r="BQ527" s="41" t="s">
        <v>430</v>
      </c>
      <c r="BR527" s="34"/>
    </row>
    <row r="528" spans="1:70" s="3" customFormat="1" ht="18.75" hidden="1" x14ac:dyDescent="0.25">
      <c r="A528" s="42"/>
      <c r="B528" s="43"/>
      <c r="C528" s="44" t="s">
        <v>2138</v>
      </c>
      <c r="D528" s="45"/>
      <c r="E528" s="45"/>
      <c r="F528" s="206"/>
      <c r="G528" s="235"/>
      <c r="H528" s="45"/>
      <c r="I528" s="45"/>
      <c r="J528" s="45"/>
      <c r="K528" s="45"/>
      <c r="L528" s="45"/>
      <c r="M528" s="45"/>
      <c r="N528" s="45"/>
      <c r="O528" s="46"/>
      <c r="P528" s="154"/>
      <c r="Q528" s="154"/>
      <c r="R528" s="154"/>
      <c r="S528" s="154"/>
      <c r="T528" s="154"/>
      <c r="U528" s="154"/>
      <c r="V528" s="172"/>
      <c r="W528" s="159"/>
      <c r="X528" s="158"/>
      <c r="Y528" s="181"/>
      <c r="Z528" s="1"/>
      <c r="BP528" s="33"/>
      <c r="BQ528" s="41"/>
      <c r="BR528" s="34"/>
    </row>
    <row r="529" spans="1:70" s="3" customFormat="1" ht="18.75" hidden="1" x14ac:dyDescent="0.25">
      <c r="A529" s="47"/>
      <c r="B529" s="48"/>
      <c r="C529" s="48"/>
      <c r="D529" s="48"/>
      <c r="E529" s="49" t="s">
        <v>2139</v>
      </c>
      <c r="F529" s="207"/>
      <c r="G529" s="233"/>
      <c r="H529" s="51"/>
      <c r="I529" s="17"/>
      <c r="J529" s="17"/>
      <c r="K529" s="17"/>
      <c r="L529" s="52">
        <v>30249</v>
      </c>
      <c r="M529" s="53"/>
      <c r="N529" s="53"/>
      <c r="O529" s="54"/>
      <c r="P529" s="154"/>
      <c r="Q529" s="154"/>
      <c r="R529" s="154"/>
      <c r="S529" s="154"/>
      <c r="T529" s="154"/>
      <c r="U529" s="154"/>
      <c r="V529" s="172"/>
      <c r="W529" s="159"/>
      <c r="X529" s="158"/>
      <c r="Y529" s="181"/>
      <c r="Z529" s="1"/>
      <c r="BP529" s="33"/>
      <c r="BQ529" s="41"/>
      <c r="BR529" s="34"/>
    </row>
    <row r="530" spans="1:70" s="3" customFormat="1" ht="18.75" hidden="1" x14ac:dyDescent="0.25">
      <c r="A530" s="47"/>
      <c r="B530" s="48"/>
      <c r="C530" s="48"/>
      <c r="D530" s="48"/>
      <c r="E530" s="49" t="s">
        <v>2140</v>
      </c>
      <c r="F530" s="207"/>
      <c r="G530" s="233"/>
      <c r="H530" s="51"/>
      <c r="I530" s="17"/>
      <c r="J530" s="17"/>
      <c r="K530" s="17"/>
      <c r="L530" s="52">
        <v>16876</v>
      </c>
      <c r="M530" s="53"/>
      <c r="N530" s="53"/>
      <c r="O530" s="54"/>
      <c r="P530" s="154"/>
      <c r="Q530" s="154"/>
      <c r="R530" s="154"/>
      <c r="S530" s="154"/>
      <c r="T530" s="154"/>
      <c r="U530" s="154"/>
      <c r="V530" s="172"/>
      <c r="W530" s="159"/>
      <c r="X530" s="158"/>
      <c r="Y530" s="181"/>
      <c r="Z530" s="1"/>
      <c r="BP530" s="33"/>
      <c r="BQ530" s="41"/>
      <c r="BR530" s="34"/>
    </row>
    <row r="531" spans="1:70" s="3" customFormat="1" ht="18.75" hidden="1" x14ac:dyDescent="0.25">
      <c r="A531" s="47"/>
      <c r="B531" s="48"/>
      <c r="C531" s="48"/>
      <c r="D531" s="48"/>
      <c r="E531" s="49" t="s">
        <v>47</v>
      </c>
      <c r="F531" s="207"/>
      <c r="G531" s="233"/>
      <c r="H531" s="51"/>
      <c r="I531" s="17"/>
      <c r="J531" s="17"/>
      <c r="K531" s="17"/>
      <c r="L531" s="52">
        <v>80177</v>
      </c>
      <c r="M531" s="53"/>
      <c r="N531" s="53"/>
      <c r="O531" s="54"/>
      <c r="P531" s="154"/>
      <c r="Q531" s="154"/>
      <c r="R531" s="154"/>
      <c r="S531" s="154"/>
      <c r="T531" s="154"/>
      <c r="U531" s="154"/>
      <c r="V531" s="172"/>
      <c r="W531" s="159"/>
      <c r="X531" s="158"/>
      <c r="Y531" s="181"/>
      <c r="Z531" s="1"/>
      <c r="BP531" s="33"/>
      <c r="BQ531" s="41"/>
      <c r="BR531" s="34"/>
    </row>
    <row r="532" spans="1:70" s="3" customFormat="1" ht="67.5" x14ac:dyDescent="0.25">
      <c r="A532" s="35" t="s">
        <v>2141</v>
      </c>
      <c r="B532" s="36" t="s">
        <v>2142</v>
      </c>
      <c r="C532" s="316" t="s">
        <v>2143</v>
      </c>
      <c r="D532" s="316"/>
      <c r="E532" s="316"/>
      <c r="F532" s="205" t="s">
        <v>437</v>
      </c>
      <c r="G532" s="232">
        <v>5</v>
      </c>
      <c r="H532" s="39">
        <v>774.53</v>
      </c>
      <c r="I532" s="39"/>
      <c r="J532" s="39">
        <v>774.53</v>
      </c>
      <c r="K532" s="37" t="s">
        <v>42</v>
      </c>
      <c r="L532" s="39">
        <v>33150</v>
      </c>
      <c r="M532" s="39"/>
      <c r="N532" s="40"/>
      <c r="O532" s="39">
        <v>33150</v>
      </c>
      <c r="P532" s="154">
        <v>1.052</v>
      </c>
      <c r="Q532" s="154">
        <v>1.0209999999999999</v>
      </c>
      <c r="R532" s="154">
        <v>1.0349999999999999</v>
      </c>
      <c r="S532" s="154">
        <v>1.0249999999999999</v>
      </c>
      <c r="T532" s="154">
        <v>1.02</v>
      </c>
      <c r="U532" s="154">
        <v>1.03</v>
      </c>
      <c r="V532" s="172">
        <f t="shared" si="25"/>
        <v>39685.022082030191</v>
      </c>
      <c r="W532" s="159">
        <v>1.2</v>
      </c>
      <c r="X532" s="158">
        <f t="shared" si="26"/>
        <v>47622.026498436229</v>
      </c>
      <c r="Y532" s="248">
        <f t="shared" si="27"/>
        <v>9524.4052996872451</v>
      </c>
      <c r="Z532" s="1"/>
      <c r="BP532" s="33"/>
      <c r="BQ532" s="41" t="s">
        <v>2143</v>
      </c>
      <c r="BR532" s="34"/>
    </row>
    <row r="533" spans="1:70" s="3" customFormat="1" ht="67.5" x14ac:dyDescent="0.25">
      <c r="A533" s="35" t="s">
        <v>2144</v>
      </c>
      <c r="B533" s="36" t="s">
        <v>2142</v>
      </c>
      <c r="C533" s="316" t="s">
        <v>2145</v>
      </c>
      <c r="D533" s="316"/>
      <c r="E533" s="316"/>
      <c r="F533" s="205" t="s">
        <v>437</v>
      </c>
      <c r="G533" s="232">
        <v>8</v>
      </c>
      <c r="H533" s="39">
        <v>810.28</v>
      </c>
      <c r="I533" s="39"/>
      <c r="J533" s="39">
        <v>810.28</v>
      </c>
      <c r="K533" s="37" t="s">
        <v>42</v>
      </c>
      <c r="L533" s="39">
        <v>55488</v>
      </c>
      <c r="M533" s="39"/>
      <c r="N533" s="40"/>
      <c r="O533" s="39">
        <v>55488</v>
      </c>
      <c r="P533" s="154">
        <v>1.052</v>
      </c>
      <c r="Q533" s="154">
        <v>1.0209999999999999</v>
      </c>
      <c r="R533" s="154">
        <v>1.0349999999999999</v>
      </c>
      <c r="S533" s="154">
        <v>1.0249999999999999</v>
      </c>
      <c r="T533" s="154">
        <v>1.02</v>
      </c>
      <c r="U533" s="154">
        <v>1.03</v>
      </c>
      <c r="V533" s="172">
        <f t="shared" si="25"/>
        <v>66426.621577305923</v>
      </c>
      <c r="W533" s="159">
        <v>1.2</v>
      </c>
      <c r="X533" s="158">
        <f t="shared" si="26"/>
        <v>79711.945892767108</v>
      </c>
      <c r="Y533" s="248">
        <f t="shared" si="27"/>
        <v>9963.9932365958884</v>
      </c>
      <c r="Z533" s="1"/>
      <c r="BP533" s="33"/>
      <c r="BQ533" s="41" t="s">
        <v>2145</v>
      </c>
      <c r="BR533" s="34"/>
    </row>
    <row r="534" spans="1:70" s="3" customFormat="1" ht="67.5" x14ac:dyDescent="0.25">
      <c r="A534" s="35" t="s">
        <v>2146</v>
      </c>
      <c r="B534" s="36" t="s">
        <v>2142</v>
      </c>
      <c r="C534" s="316" t="s">
        <v>2147</v>
      </c>
      <c r="D534" s="316"/>
      <c r="E534" s="316"/>
      <c r="F534" s="205" t="s">
        <v>437</v>
      </c>
      <c r="G534" s="232">
        <v>6</v>
      </c>
      <c r="H534" s="39">
        <v>3350.24</v>
      </c>
      <c r="I534" s="39"/>
      <c r="J534" s="39">
        <v>3350.24</v>
      </c>
      <c r="K534" s="37" t="s">
        <v>42</v>
      </c>
      <c r="L534" s="39">
        <v>172068</v>
      </c>
      <c r="M534" s="39"/>
      <c r="N534" s="40"/>
      <c r="O534" s="39">
        <v>172068</v>
      </c>
      <c r="P534" s="154">
        <v>1.052</v>
      </c>
      <c r="Q534" s="154">
        <v>1.0209999999999999</v>
      </c>
      <c r="R534" s="154">
        <v>1.0349999999999999</v>
      </c>
      <c r="S534" s="154">
        <v>1.0249999999999999</v>
      </c>
      <c r="T534" s="154">
        <v>1.02</v>
      </c>
      <c r="U534" s="154">
        <v>1.03</v>
      </c>
      <c r="V534" s="172">
        <f t="shared" si="25"/>
        <v>205988.60873637316</v>
      </c>
      <c r="W534" s="159">
        <v>1.2</v>
      </c>
      <c r="X534" s="158">
        <f t="shared" si="26"/>
        <v>247186.33048364779</v>
      </c>
      <c r="Y534" s="248">
        <f t="shared" si="27"/>
        <v>41197.721747274634</v>
      </c>
      <c r="Z534" s="1"/>
      <c r="BP534" s="33"/>
      <c r="BQ534" s="41" t="s">
        <v>2147</v>
      </c>
      <c r="BR534" s="34"/>
    </row>
    <row r="535" spans="1:70" s="3" customFormat="1" ht="67.5" x14ac:dyDescent="0.25">
      <c r="A535" s="35" t="s">
        <v>2148</v>
      </c>
      <c r="B535" s="36" t="s">
        <v>2149</v>
      </c>
      <c r="C535" s="316" t="s">
        <v>2150</v>
      </c>
      <c r="D535" s="316"/>
      <c r="E535" s="316"/>
      <c r="F535" s="205" t="s">
        <v>437</v>
      </c>
      <c r="G535" s="232">
        <v>9</v>
      </c>
      <c r="H535" s="39">
        <v>133.46</v>
      </c>
      <c r="I535" s="39"/>
      <c r="J535" s="39">
        <v>133.46</v>
      </c>
      <c r="K535" s="37" t="s">
        <v>42</v>
      </c>
      <c r="L535" s="39">
        <v>10282</v>
      </c>
      <c r="M535" s="39"/>
      <c r="N535" s="40"/>
      <c r="O535" s="39">
        <v>10282</v>
      </c>
      <c r="P535" s="154">
        <v>1.052</v>
      </c>
      <c r="Q535" s="154">
        <v>1.0209999999999999</v>
      </c>
      <c r="R535" s="154">
        <v>1.0349999999999999</v>
      </c>
      <c r="S535" s="154">
        <v>1.0249999999999999</v>
      </c>
      <c r="T535" s="154">
        <v>1.02</v>
      </c>
      <c r="U535" s="154">
        <v>1.03</v>
      </c>
      <c r="V535" s="172">
        <f t="shared" si="25"/>
        <v>12308.941087403751</v>
      </c>
      <c r="W535" s="159">
        <v>1.2</v>
      </c>
      <c r="X535" s="158">
        <f t="shared" si="26"/>
        <v>14770.7293048845</v>
      </c>
      <c r="Y535" s="248">
        <f t="shared" si="27"/>
        <v>1641.1921449871668</v>
      </c>
      <c r="Z535" s="1"/>
      <c r="BP535" s="33"/>
      <c r="BQ535" s="41" t="s">
        <v>2150</v>
      </c>
      <c r="BR535" s="34"/>
    </row>
    <row r="536" spans="1:70" s="3" customFormat="1" ht="67.5" x14ac:dyDescent="0.25">
      <c r="A536" s="35" t="s">
        <v>2151</v>
      </c>
      <c r="B536" s="36" t="s">
        <v>2152</v>
      </c>
      <c r="C536" s="316" t="s">
        <v>2153</v>
      </c>
      <c r="D536" s="316"/>
      <c r="E536" s="316"/>
      <c r="F536" s="205" t="s">
        <v>437</v>
      </c>
      <c r="G536" s="232">
        <v>63</v>
      </c>
      <c r="H536" s="39">
        <v>17.04</v>
      </c>
      <c r="I536" s="39"/>
      <c r="J536" s="39">
        <v>17.04</v>
      </c>
      <c r="K536" s="37" t="s">
        <v>42</v>
      </c>
      <c r="L536" s="39">
        <v>9189</v>
      </c>
      <c r="M536" s="39"/>
      <c r="N536" s="40"/>
      <c r="O536" s="39">
        <v>9189</v>
      </c>
      <c r="P536" s="154">
        <v>1.052</v>
      </c>
      <c r="Q536" s="154">
        <v>1.0209999999999999</v>
      </c>
      <c r="R536" s="154">
        <v>1.0349999999999999</v>
      </c>
      <c r="S536" s="154">
        <v>1.0249999999999999</v>
      </c>
      <c r="T536" s="154">
        <v>1.02</v>
      </c>
      <c r="U536" s="154">
        <v>1.03</v>
      </c>
      <c r="V536" s="172">
        <f t="shared" si="25"/>
        <v>11000.47263685597</v>
      </c>
      <c r="W536" s="159">
        <v>1.2</v>
      </c>
      <c r="X536" s="158">
        <f t="shared" si="26"/>
        <v>13200.567164227163</v>
      </c>
      <c r="Y536" s="248">
        <f t="shared" si="27"/>
        <v>209.53281213058989</v>
      </c>
      <c r="Z536" s="1"/>
      <c r="BP536" s="33"/>
      <c r="BQ536" s="41" t="s">
        <v>2153</v>
      </c>
      <c r="BR536" s="34"/>
    </row>
    <row r="537" spans="1:70" s="3" customFormat="1" ht="67.5" x14ac:dyDescent="0.25">
      <c r="A537" s="35" t="s">
        <v>2154</v>
      </c>
      <c r="B537" s="36" t="s">
        <v>2152</v>
      </c>
      <c r="C537" s="316" t="s">
        <v>2155</v>
      </c>
      <c r="D537" s="316"/>
      <c r="E537" s="316"/>
      <c r="F537" s="205" t="s">
        <v>437</v>
      </c>
      <c r="G537" s="232">
        <v>22</v>
      </c>
      <c r="H537" s="39">
        <v>67.52</v>
      </c>
      <c r="I537" s="39"/>
      <c r="J537" s="39">
        <v>67.52</v>
      </c>
      <c r="K537" s="37" t="s">
        <v>42</v>
      </c>
      <c r="L537" s="39">
        <v>12715</v>
      </c>
      <c r="M537" s="39"/>
      <c r="N537" s="40"/>
      <c r="O537" s="39">
        <v>12715</v>
      </c>
      <c r="P537" s="154">
        <v>1.052</v>
      </c>
      <c r="Q537" s="154">
        <v>1.0209999999999999</v>
      </c>
      <c r="R537" s="154">
        <v>1.0349999999999999</v>
      </c>
      <c r="S537" s="154">
        <v>1.0249999999999999</v>
      </c>
      <c r="T537" s="154">
        <v>1.02</v>
      </c>
      <c r="U537" s="154">
        <v>1.03</v>
      </c>
      <c r="V537" s="172">
        <f t="shared" si="25"/>
        <v>15221.570309894834</v>
      </c>
      <c r="W537" s="159">
        <v>1.2</v>
      </c>
      <c r="X537" s="158">
        <f t="shared" si="26"/>
        <v>18265.884371873799</v>
      </c>
      <c r="Y537" s="248">
        <f t="shared" si="27"/>
        <v>830.26747144880903</v>
      </c>
      <c r="Z537" s="1"/>
      <c r="BP537" s="33"/>
      <c r="BQ537" s="41" t="s">
        <v>2155</v>
      </c>
      <c r="BR537" s="34"/>
    </row>
    <row r="538" spans="1:70" s="3" customFormat="1" ht="18.75" hidden="1" x14ac:dyDescent="0.25">
      <c r="A538" s="351" t="s">
        <v>2156</v>
      </c>
      <c r="B538" s="352"/>
      <c r="C538" s="352"/>
      <c r="D538" s="352"/>
      <c r="E538" s="352"/>
      <c r="F538" s="352"/>
      <c r="G538" s="352"/>
      <c r="H538" s="352"/>
      <c r="I538" s="352"/>
      <c r="J538" s="352"/>
      <c r="K538" s="352"/>
      <c r="L538" s="352"/>
      <c r="M538" s="352"/>
      <c r="N538" s="352"/>
      <c r="O538" s="353"/>
      <c r="P538" s="154"/>
      <c r="Q538" s="154"/>
      <c r="R538" s="154"/>
      <c r="S538" s="154"/>
      <c r="T538" s="154"/>
      <c r="U538" s="154"/>
      <c r="V538" s="172"/>
      <c r="W538" s="159"/>
      <c r="X538" s="158"/>
      <c r="Y538" s="181"/>
      <c r="Z538" s="1"/>
      <c r="BP538" s="33"/>
      <c r="BQ538" s="41"/>
      <c r="BR538" s="34" t="s">
        <v>2156</v>
      </c>
    </row>
    <row r="539" spans="1:70" s="3" customFormat="1" ht="67.5" hidden="1" x14ac:dyDescent="0.25">
      <c r="A539" s="35" t="s">
        <v>2157</v>
      </c>
      <c r="B539" s="36" t="s">
        <v>2158</v>
      </c>
      <c r="C539" s="316" t="s">
        <v>2159</v>
      </c>
      <c r="D539" s="316"/>
      <c r="E539" s="316"/>
      <c r="F539" s="205" t="s">
        <v>2160</v>
      </c>
      <c r="G539" s="232">
        <v>3</v>
      </c>
      <c r="H539" s="39" t="s">
        <v>2161</v>
      </c>
      <c r="I539" s="39" t="s">
        <v>2162</v>
      </c>
      <c r="J539" s="39">
        <v>94.4</v>
      </c>
      <c r="K539" s="37" t="s">
        <v>42</v>
      </c>
      <c r="L539" s="39">
        <v>31581</v>
      </c>
      <c r="M539" s="39">
        <v>20699</v>
      </c>
      <c r="N539" s="40" t="s">
        <v>2163</v>
      </c>
      <c r="O539" s="39">
        <v>2424</v>
      </c>
      <c r="P539" s="154">
        <v>1.052</v>
      </c>
      <c r="Q539" s="154">
        <v>1.0209999999999999</v>
      </c>
      <c r="R539" s="154">
        <v>1.0349999999999999</v>
      </c>
      <c r="S539" s="154">
        <v>1.0249999999999999</v>
      </c>
      <c r="T539" s="154">
        <v>1.02</v>
      </c>
      <c r="U539" s="154">
        <v>1.03</v>
      </c>
      <c r="V539" s="172">
        <f t="shared" si="25"/>
        <v>2901.8550083511673</v>
      </c>
      <c r="W539" s="159">
        <v>1.2</v>
      </c>
      <c r="X539" s="158">
        <f t="shared" si="26"/>
        <v>3482.2260100214007</v>
      </c>
      <c r="Y539" s="181">
        <f t="shared" si="27"/>
        <v>1160.7420033404669</v>
      </c>
      <c r="Z539" s="1"/>
      <c r="BP539" s="33"/>
      <c r="BQ539" s="41" t="s">
        <v>2159</v>
      </c>
      <c r="BR539" s="34"/>
    </row>
    <row r="540" spans="1:70" s="3" customFormat="1" ht="18.75" hidden="1" x14ac:dyDescent="0.25">
      <c r="A540" s="42"/>
      <c r="B540" s="43"/>
      <c r="C540" s="44" t="s">
        <v>2164</v>
      </c>
      <c r="D540" s="45"/>
      <c r="E540" s="45"/>
      <c r="F540" s="206"/>
      <c r="G540" s="235"/>
      <c r="H540" s="45"/>
      <c r="I540" s="45"/>
      <c r="J540" s="45"/>
      <c r="K540" s="45"/>
      <c r="L540" s="45"/>
      <c r="M540" s="45"/>
      <c r="N540" s="45"/>
      <c r="O540" s="46"/>
      <c r="P540" s="154"/>
      <c r="Q540" s="154"/>
      <c r="R540" s="154"/>
      <c r="S540" s="154"/>
      <c r="T540" s="154"/>
      <c r="U540" s="154"/>
      <c r="V540" s="172"/>
      <c r="W540" s="159"/>
      <c r="X540" s="158"/>
      <c r="Y540" s="181"/>
      <c r="Z540" s="1"/>
      <c r="BP540" s="33"/>
      <c r="BQ540" s="41"/>
      <c r="BR540" s="34"/>
    </row>
    <row r="541" spans="1:70" s="3" customFormat="1" ht="18.75" hidden="1" x14ac:dyDescent="0.25">
      <c r="A541" s="47"/>
      <c r="B541" s="48"/>
      <c r="C541" s="48"/>
      <c r="D541" s="48"/>
      <c r="E541" s="49" t="s">
        <v>2165</v>
      </c>
      <c r="F541" s="207"/>
      <c r="G541" s="233"/>
      <c r="H541" s="51"/>
      <c r="I541" s="17"/>
      <c r="J541" s="17"/>
      <c r="K541" s="17"/>
      <c r="L541" s="52">
        <v>21557</v>
      </c>
      <c r="M541" s="53"/>
      <c r="N541" s="53"/>
      <c r="O541" s="54"/>
      <c r="P541" s="154"/>
      <c r="Q541" s="154"/>
      <c r="R541" s="154"/>
      <c r="S541" s="154"/>
      <c r="T541" s="154"/>
      <c r="U541" s="154"/>
      <c r="V541" s="172"/>
      <c r="W541" s="159"/>
      <c r="X541" s="158"/>
      <c r="Y541" s="181"/>
      <c r="Z541" s="1"/>
      <c r="BP541" s="33"/>
      <c r="BQ541" s="41"/>
      <c r="BR541" s="34"/>
    </row>
    <row r="542" spans="1:70" s="3" customFormat="1" ht="18.75" hidden="1" x14ac:dyDescent="0.25">
      <c r="A542" s="47"/>
      <c r="B542" s="48"/>
      <c r="C542" s="48"/>
      <c r="D542" s="48"/>
      <c r="E542" s="49" t="s">
        <v>2166</v>
      </c>
      <c r="F542" s="207"/>
      <c r="G542" s="233"/>
      <c r="H542" s="51"/>
      <c r="I542" s="17"/>
      <c r="J542" s="17"/>
      <c r="K542" s="17"/>
      <c r="L542" s="52">
        <v>11334</v>
      </c>
      <c r="M542" s="53"/>
      <c r="N542" s="53"/>
      <c r="O542" s="54"/>
      <c r="P542" s="154"/>
      <c r="Q542" s="154"/>
      <c r="R542" s="154"/>
      <c r="S542" s="154"/>
      <c r="T542" s="154"/>
      <c r="U542" s="154"/>
      <c r="V542" s="172"/>
      <c r="W542" s="159"/>
      <c r="X542" s="158"/>
      <c r="Y542" s="181"/>
      <c r="Z542" s="1"/>
      <c r="BP542" s="33"/>
      <c r="BQ542" s="41"/>
      <c r="BR542" s="34"/>
    </row>
    <row r="543" spans="1:70" s="3" customFormat="1" ht="18.75" hidden="1" x14ac:dyDescent="0.25">
      <c r="A543" s="47"/>
      <c r="B543" s="48"/>
      <c r="C543" s="48"/>
      <c r="D543" s="48"/>
      <c r="E543" s="49" t="s">
        <v>47</v>
      </c>
      <c r="F543" s="207"/>
      <c r="G543" s="233"/>
      <c r="H543" s="51"/>
      <c r="I543" s="17"/>
      <c r="J543" s="17"/>
      <c r="K543" s="17"/>
      <c r="L543" s="52">
        <v>64472</v>
      </c>
      <c r="M543" s="53"/>
      <c r="N543" s="53"/>
      <c r="O543" s="54"/>
      <c r="P543" s="154"/>
      <c r="Q543" s="154"/>
      <c r="R543" s="154"/>
      <c r="S543" s="154"/>
      <c r="T543" s="154"/>
      <c r="U543" s="154"/>
      <c r="V543" s="172"/>
      <c r="W543" s="159"/>
      <c r="X543" s="158"/>
      <c r="Y543" s="181"/>
      <c r="Z543" s="1"/>
      <c r="BP543" s="33"/>
      <c r="BQ543" s="41"/>
      <c r="BR543" s="34"/>
    </row>
    <row r="544" spans="1:70" s="3" customFormat="1" ht="45" x14ac:dyDescent="0.25">
      <c r="A544" s="111" t="s">
        <v>2167</v>
      </c>
      <c r="B544" s="112" t="s">
        <v>2168</v>
      </c>
      <c r="C544" s="305" t="s">
        <v>2169</v>
      </c>
      <c r="D544" s="305"/>
      <c r="E544" s="305"/>
      <c r="F544" s="208" t="s">
        <v>2170</v>
      </c>
      <c r="G544" s="234">
        <v>1</v>
      </c>
      <c r="H544" s="114">
        <v>32349.279999999999</v>
      </c>
      <c r="I544" s="114"/>
      <c r="J544" s="114"/>
      <c r="K544" s="144" t="s">
        <v>52</v>
      </c>
      <c r="L544" s="114">
        <v>201536</v>
      </c>
      <c r="M544" s="114"/>
      <c r="N544" s="115"/>
      <c r="O544" s="114"/>
      <c r="P544" s="189"/>
      <c r="Q544" s="189"/>
      <c r="R544" s="189"/>
      <c r="S544" s="189"/>
      <c r="T544" s="189"/>
      <c r="U544" s="189">
        <v>1.03</v>
      </c>
      <c r="V544" s="180">
        <f>L544*U544</f>
        <v>207582.08000000002</v>
      </c>
      <c r="W544" s="190">
        <v>1.2</v>
      </c>
      <c r="X544" s="191">
        <f t="shared" ref="X544:X606" si="28">V544*W544</f>
        <v>249098.49600000001</v>
      </c>
      <c r="Y544" s="248">
        <f t="shared" ref="Y544:Y606" si="29">X544/G544</f>
        <v>249098.49600000001</v>
      </c>
      <c r="Z544" s="1"/>
      <c r="BP544" s="33"/>
      <c r="BQ544" s="41" t="s">
        <v>2169</v>
      </c>
      <c r="BR544" s="34"/>
    </row>
    <row r="545" spans="1:70" s="3" customFormat="1" ht="45" x14ac:dyDescent="0.25">
      <c r="A545" s="111" t="s">
        <v>2171</v>
      </c>
      <c r="B545" s="112" t="s">
        <v>2168</v>
      </c>
      <c r="C545" s="305" t="s">
        <v>2172</v>
      </c>
      <c r="D545" s="305"/>
      <c r="E545" s="305"/>
      <c r="F545" s="208" t="s">
        <v>2170</v>
      </c>
      <c r="G545" s="234">
        <v>1</v>
      </c>
      <c r="H545" s="114">
        <v>32521.35</v>
      </c>
      <c r="I545" s="114"/>
      <c r="J545" s="114"/>
      <c r="K545" s="144" t="s">
        <v>52</v>
      </c>
      <c r="L545" s="114">
        <v>202608</v>
      </c>
      <c r="M545" s="114"/>
      <c r="N545" s="115"/>
      <c r="O545" s="114"/>
      <c r="P545" s="189"/>
      <c r="Q545" s="189"/>
      <c r="R545" s="189"/>
      <c r="S545" s="189"/>
      <c r="T545" s="189"/>
      <c r="U545" s="189">
        <v>1.03</v>
      </c>
      <c r="V545" s="180">
        <f t="shared" ref="V545:V546" si="30">L545*U545</f>
        <v>208686.24000000002</v>
      </c>
      <c r="W545" s="190">
        <v>1.2</v>
      </c>
      <c r="X545" s="191">
        <f t="shared" si="28"/>
        <v>250423.48800000001</v>
      </c>
      <c r="Y545" s="248">
        <f t="shared" si="29"/>
        <v>250423.48800000001</v>
      </c>
      <c r="Z545" s="1"/>
      <c r="BP545" s="33"/>
      <c r="BQ545" s="41" t="s">
        <v>2172</v>
      </c>
      <c r="BR545" s="34"/>
    </row>
    <row r="546" spans="1:70" s="3" customFormat="1" ht="45" x14ac:dyDescent="0.25">
      <c r="A546" s="111" t="s">
        <v>2173</v>
      </c>
      <c r="B546" s="112" t="s">
        <v>2168</v>
      </c>
      <c r="C546" s="305" t="s">
        <v>2174</v>
      </c>
      <c r="D546" s="305"/>
      <c r="E546" s="305"/>
      <c r="F546" s="208" t="s">
        <v>2170</v>
      </c>
      <c r="G546" s="234">
        <v>1</v>
      </c>
      <c r="H546" s="114">
        <v>42673.52</v>
      </c>
      <c r="I546" s="114"/>
      <c r="J546" s="114"/>
      <c r="K546" s="144" t="s">
        <v>52</v>
      </c>
      <c r="L546" s="114">
        <v>265856</v>
      </c>
      <c r="M546" s="114"/>
      <c r="N546" s="115"/>
      <c r="O546" s="114"/>
      <c r="P546" s="189"/>
      <c r="Q546" s="189"/>
      <c r="R546" s="189"/>
      <c r="S546" s="189"/>
      <c r="T546" s="189"/>
      <c r="U546" s="189">
        <v>1.03</v>
      </c>
      <c r="V546" s="180">
        <f t="shared" si="30"/>
        <v>273831.67999999999</v>
      </c>
      <c r="W546" s="190">
        <v>1.2</v>
      </c>
      <c r="X546" s="191">
        <f t="shared" si="28"/>
        <v>328598.016</v>
      </c>
      <c r="Y546" s="248">
        <f t="shared" si="29"/>
        <v>328598.016</v>
      </c>
      <c r="Z546" s="1"/>
      <c r="BP546" s="33"/>
      <c r="BQ546" s="41" t="s">
        <v>2174</v>
      </c>
      <c r="BR546" s="34"/>
    </row>
    <row r="547" spans="1:70" s="3" customFormat="1" ht="67.5" x14ac:dyDescent="0.25">
      <c r="A547" s="35" t="s">
        <v>2175</v>
      </c>
      <c r="B547" s="36" t="s">
        <v>2176</v>
      </c>
      <c r="C547" s="316" t="s">
        <v>2177</v>
      </c>
      <c r="D547" s="316"/>
      <c r="E547" s="316"/>
      <c r="F547" s="205" t="s">
        <v>265</v>
      </c>
      <c r="G547" s="237">
        <v>132.6</v>
      </c>
      <c r="H547" s="39">
        <v>17.670000000000002</v>
      </c>
      <c r="I547" s="39"/>
      <c r="J547" s="39">
        <v>17.670000000000002</v>
      </c>
      <c r="K547" s="37" t="s">
        <v>42</v>
      </c>
      <c r="L547" s="39">
        <v>20056</v>
      </c>
      <c r="M547" s="39"/>
      <c r="N547" s="40"/>
      <c r="O547" s="39">
        <v>20056</v>
      </c>
      <c r="P547" s="154">
        <v>1.052</v>
      </c>
      <c r="Q547" s="154">
        <v>1.0209999999999999</v>
      </c>
      <c r="R547" s="154">
        <v>1.0349999999999999</v>
      </c>
      <c r="S547" s="154">
        <v>1.0249999999999999</v>
      </c>
      <c r="T547" s="154">
        <v>1.02</v>
      </c>
      <c r="U547" s="154">
        <v>1.03</v>
      </c>
      <c r="V547" s="172">
        <f t="shared" ref="V547:V606" si="31">O547*P547*Q547*R547*S547*T547*U547</f>
        <v>24009.737643354369</v>
      </c>
      <c r="W547" s="159">
        <v>1.2</v>
      </c>
      <c r="X547" s="158">
        <f t="shared" si="28"/>
        <v>28811.685172025242</v>
      </c>
      <c r="Y547" s="248">
        <f t="shared" si="29"/>
        <v>217.2826936050169</v>
      </c>
      <c r="Z547" s="1"/>
      <c r="BP547" s="33"/>
      <c r="BQ547" s="41" t="s">
        <v>2177</v>
      </c>
      <c r="BR547" s="34"/>
    </row>
    <row r="548" spans="1:70" s="3" customFormat="1" ht="18.75" hidden="1" x14ac:dyDescent="0.25">
      <c r="A548" s="42"/>
      <c r="B548" s="43"/>
      <c r="C548" s="44" t="s">
        <v>2178</v>
      </c>
      <c r="D548" s="45"/>
      <c r="E548" s="45"/>
      <c r="F548" s="206"/>
      <c r="G548" s="235"/>
      <c r="H548" s="45"/>
      <c r="I548" s="45"/>
      <c r="J548" s="45"/>
      <c r="K548" s="45"/>
      <c r="L548" s="45"/>
      <c r="M548" s="45"/>
      <c r="N548" s="45"/>
      <c r="O548" s="46"/>
      <c r="P548" s="154"/>
      <c r="Q548" s="154"/>
      <c r="R548" s="154"/>
      <c r="S548" s="154"/>
      <c r="T548" s="154"/>
      <c r="U548" s="154"/>
      <c r="V548" s="172"/>
      <c r="W548" s="159"/>
      <c r="X548" s="158"/>
      <c r="Y548" s="181"/>
      <c r="Z548" s="1"/>
      <c r="BP548" s="33"/>
      <c r="BQ548" s="41"/>
      <c r="BR548" s="34"/>
    </row>
    <row r="549" spans="1:70" s="3" customFormat="1" ht="67.5" x14ac:dyDescent="0.25">
      <c r="A549" s="35" t="s">
        <v>2179</v>
      </c>
      <c r="B549" s="36" t="s">
        <v>2180</v>
      </c>
      <c r="C549" s="316" t="s">
        <v>2181</v>
      </c>
      <c r="D549" s="316"/>
      <c r="E549" s="316"/>
      <c r="F549" s="205" t="s">
        <v>265</v>
      </c>
      <c r="G549" s="237">
        <v>132.6</v>
      </c>
      <c r="H549" s="39">
        <v>26.45</v>
      </c>
      <c r="I549" s="39"/>
      <c r="J549" s="39">
        <v>26.45</v>
      </c>
      <c r="K549" s="37" t="s">
        <v>42</v>
      </c>
      <c r="L549" s="39">
        <v>30022</v>
      </c>
      <c r="M549" s="39"/>
      <c r="N549" s="40"/>
      <c r="O549" s="39">
        <v>30022</v>
      </c>
      <c r="P549" s="154">
        <v>1.052</v>
      </c>
      <c r="Q549" s="154">
        <v>1.0209999999999999</v>
      </c>
      <c r="R549" s="154">
        <v>1.0349999999999999</v>
      </c>
      <c r="S549" s="154">
        <v>1.0249999999999999</v>
      </c>
      <c r="T549" s="154">
        <v>1.02</v>
      </c>
      <c r="U549" s="154">
        <v>1.03</v>
      </c>
      <c r="V549" s="172">
        <f t="shared" si="31"/>
        <v>35940.384100956573</v>
      </c>
      <c r="W549" s="159">
        <v>1.2</v>
      </c>
      <c r="X549" s="158">
        <f t="shared" si="28"/>
        <v>43128.460921147889</v>
      </c>
      <c r="Y549" s="248">
        <f t="shared" si="29"/>
        <v>325.2523448050369</v>
      </c>
      <c r="Z549" s="1"/>
      <c r="BP549" s="33"/>
      <c r="BQ549" s="41" t="s">
        <v>2181</v>
      </c>
      <c r="BR549" s="34"/>
    </row>
    <row r="550" spans="1:70" s="3" customFormat="1" ht="18.75" hidden="1" x14ac:dyDescent="0.25">
      <c r="A550" s="42"/>
      <c r="B550" s="43"/>
      <c r="C550" s="44" t="s">
        <v>2178</v>
      </c>
      <c r="D550" s="45"/>
      <c r="E550" s="45"/>
      <c r="F550" s="206"/>
      <c r="G550" s="235"/>
      <c r="H550" s="45"/>
      <c r="I550" s="45"/>
      <c r="J550" s="45"/>
      <c r="K550" s="45"/>
      <c r="L550" s="45"/>
      <c r="M550" s="45"/>
      <c r="N550" s="45"/>
      <c r="O550" s="46"/>
      <c r="P550" s="154"/>
      <c r="Q550" s="154"/>
      <c r="R550" s="154"/>
      <c r="S550" s="154"/>
      <c r="T550" s="154"/>
      <c r="U550" s="154"/>
      <c r="V550" s="172"/>
      <c r="W550" s="159"/>
      <c r="X550" s="158"/>
      <c r="Y550" s="181"/>
      <c r="Z550" s="1"/>
      <c r="BP550" s="33"/>
      <c r="BQ550" s="41"/>
      <c r="BR550" s="34"/>
    </row>
    <row r="551" spans="1:70" s="3" customFormat="1" ht="67.5" x14ac:dyDescent="0.25">
      <c r="A551" s="35" t="s">
        <v>2182</v>
      </c>
      <c r="B551" s="36" t="s">
        <v>2142</v>
      </c>
      <c r="C551" s="316" t="s">
        <v>2183</v>
      </c>
      <c r="D551" s="316"/>
      <c r="E551" s="316"/>
      <c r="F551" s="205" t="s">
        <v>437</v>
      </c>
      <c r="G551" s="232">
        <v>6</v>
      </c>
      <c r="H551" s="39">
        <v>917.52</v>
      </c>
      <c r="I551" s="39"/>
      <c r="J551" s="39">
        <v>917.52</v>
      </c>
      <c r="K551" s="37" t="s">
        <v>42</v>
      </c>
      <c r="L551" s="39">
        <v>47124</v>
      </c>
      <c r="M551" s="39"/>
      <c r="N551" s="40"/>
      <c r="O551" s="39">
        <v>47124</v>
      </c>
      <c r="P551" s="154">
        <v>1.052</v>
      </c>
      <c r="Q551" s="154">
        <v>1.0209999999999999</v>
      </c>
      <c r="R551" s="154">
        <v>1.0349999999999999</v>
      </c>
      <c r="S551" s="154">
        <v>1.0249999999999999</v>
      </c>
      <c r="T551" s="154">
        <v>1.02</v>
      </c>
      <c r="U551" s="154">
        <v>1.03</v>
      </c>
      <c r="V551" s="172">
        <f t="shared" si="31"/>
        <v>56413.785236609066</v>
      </c>
      <c r="W551" s="159">
        <v>1.2</v>
      </c>
      <c r="X551" s="158">
        <f t="shared" si="28"/>
        <v>67696.542283930874</v>
      </c>
      <c r="Y551" s="248">
        <f t="shared" si="29"/>
        <v>11282.757047321813</v>
      </c>
      <c r="Z551" s="1"/>
      <c r="BP551" s="33"/>
      <c r="BQ551" s="41" t="s">
        <v>2183</v>
      </c>
      <c r="BR551" s="34"/>
    </row>
    <row r="552" spans="1:70" s="3" customFormat="1" ht="45" x14ac:dyDescent="0.25">
      <c r="A552" s="111" t="s">
        <v>2184</v>
      </c>
      <c r="B552" s="112" t="s">
        <v>2185</v>
      </c>
      <c r="C552" s="305" t="s">
        <v>2186</v>
      </c>
      <c r="D552" s="305"/>
      <c r="E552" s="305"/>
      <c r="F552" s="208" t="s">
        <v>437</v>
      </c>
      <c r="G552" s="234">
        <v>3</v>
      </c>
      <c r="H552" s="114">
        <v>110.41</v>
      </c>
      <c r="I552" s="114"/>
      <c r="J552" s="114"/>
      <c r="K552" s="144" t="s">
        <v>52</v>
      </c>
      <c r="L552" s="114">
        <v>2064</v>
      </c>
      <c r="M552" s="114"/>
      <c r="N552" s="115"/>
      <c r="O552" s="114"/>
      <c r="P552" s="189"/>
      <c r="Q552" s="189"/>
      <c r="R552" s="189"/>
      <c r="S552" s="189"/>
      <c r="T552" s="189"/>
      <c r="U552" s="189">
        <v>1.03</v>
      </c>
      <c r="V552" s="180">
        <f t="shared" ref="V552:V553" si="32">L552*U552</f>
        <v>2125.92</v>
      </c>
      <c r="W552" s="190">
        <v>1.2</v>
      </c>
      <c r="X552" s="191">
        <f t="shared" si="28"/>
        <v>2551.1039999999998</v>
      </c>
      <c r="Y552" s="248">
        <f t="shared" si="29"/>
        <v>850.36799999999994</v>
      </c>
      <c r="Z552" s="1"/>
      <c r="BP552" s="33"/>
      <c r="BQ552" s="41" t="s">
        <v>2186</v>
      </c>
      <c r="BR552" s="34"/>
    </row>
    <row r="553" spans="1:70" s="3" customFormat="1" ht="45" x14ac:dyDescent="0.25">
      <c r="A553" s="111" t="s">
        <v>2187</v>
      </c>
      <c r="B553" s="112" t="s">
        <v>2185</v>
      </c>
      <c r="C553" s="305" t="s">
        <v>2188</v>
      </c>
      <c r="D553" s="305"/>
      <c r="E553" s="305"/>
      <c r="F553" s="208" t="s">
        <v>437</v>
      </c>
      <c r="G553" s="234">
        <v>3</v>
      </c>
      <c r="H553" s="114">
        <v>788.66</v>
      </c>
      <c r="I553" s="114"/>
      <c r="J553" s="114"/>
      <c r="K553" s="144" t="s">
        <v>52</v>
      </c>
      <c r="L553" s="114">
        <v>14740</v>
      </c>
      <c r="M553" s="114"/>
      <c r="N553" s="115"/>
      <c r="O553" s="114"/>
      <c r="P553" s="189"/>
      <c r="Q553" s="189"/>
      <c r="R553" s="189"/>
      <c r="S553" s="189"/>
      <c r="T553" s="189"/>
      <c r="U553" s="189">
        <v>1.03</v>
      </c>
      <c r="V553" s="180">
        <f t="shared" si="32"/>
        <v>15182.2</v>
      </c>
      <c r="W553" s="190">
        <v>1.2</v>
      </c>
      <c r="X553" s="191">
        <f t="shared" si="28"/>
        <v>18218.64</v>
      </c>
      <c r="Y553" s="248">
        <f t="shared" si="29"/>
        <v>6072.88</v>
      </c>
      <c r="Z553" s="1"/>
      <c r="BP553" s="33"/>
      <c r="BQ553" s="41" t="s">
        <v>2188</v>
      </c>
      <c r="BR553" s="34"/>
    </row>
    <row r="554" spans="1:70" s="3" customFormat="1" ht="67.5" x14ac:dyDescent="0.25">
      <c r="A554" s="35" t="s">
        <v>2189</v>
      </c>
      <c r="B554" s="36" t="s">
        <v>2190</v>
      </c>
      <c r="C554" s="316" t="s">
        <v>2191</v>
      </c>
      <c r="D554" s="316"/>
      <c r="E554" s="316"/>
      <c r="F554" s="205" t="s">
        <v>437</v>
      </c>
      <c r="G554" s="232">
        <v>60</v>
      </c>
      <c r="H554" s="39">
        <v>0.06</v>
      </c>
      <c r="I554" s="39"/>
      <c r="J554" s="39">
        <v>0.06</v>
      </c>
      <c r="K554" s="37" t="s">
        <v>42</v>
      </c>
      <c r="L554" s="39">
        <v>31</v>
      </c>
      <c r="M554" s="39"/>
      <c r="N554" s="40"/>
      <c r="O554" s="39">
        <v>31</v>
      </c>
      <c r="P554" s="154">
        <v>1.052</v>
      </c>
      <c r="Q554" s="154">
        <v>1.0209999999999999</v>
      </c>
      <c r="R554" s="154">
        <v>1.0349999999999999</v>
      </c>
      <c r="S554" s="154">
        <v>1.0249999999999999</v>
      </c>
      <c r="T554" s="154">
        <v>1.02</v>
      </c>
      <c r="U554" s="154">
        <v>1.03</v>
      </c>
      <c r="V554" s="172">
        <f t="shared" si="31"/>
        <v>37.111182037494288</v>
      </c>
      <c r="W554" s="159">
        <v>1.2</v>
      </c>
      <c r="X554" s="158">
        <f t="shared" si="28"/>
        <v>44.533418444993146</v>
      </c>
      <c r="Y554" s="248">
        <f t="shared" si="29"/>
        <v>0.74222364074988578</v>
      </c>
      <c r="Z554" s="1"/>
      <c r="BP554" s="33"/>
      <c r="BQ554" s="41" t="s">
        <v>2191</v>
      </c>
      <c r="BR554" s="34"/>
    </row>
    <row r="555" spans="1:70" s="3" customFormat="1" ht="18.75" hidden="1" x14ac:dyDescent="0.25">
      <c r="A555" s="351" t="s">
        <v>2192</v>
      </c>
      <c r="B555" s="352"/>
      <c r="C555" s="352"/>
      <c r="D555" s="352"/>
      <c r="E555" s="352"/>
      <c r="F555" s="352"/>
      <c r="G555" s="352"/>
      <c r="H555" s="352"/>
      <c r="I555" s="352"/>
      <c r="J555" s="352"/>
      <c r="K555" s="352"/>
      <c r="L555" s="352"/>
      <c r="M555" s="352"/>
      <c r="N555" s="352"/>
      <c r="O555" s="353"/>
      <c r="P555" s="154"/>
      <c r="Q555" s="154"/>
      <c r="R555" s="154"/>
      <c r="S555" s="154"/>
      <c r="T555" s="154"/>
      <c r="U555" s="154"/>
      <c r="V555" s="172"/>
      <c r="W555" s="159"/>
      <c r="X555" s="158"/>
      <c r="Y555" s="181"/>
      <c r="Z555" s="1"/>
      <c r="BP555" s="33"/>
      <c r="BQ555" s="41"/>
      <c r="BR555" s="34" t="s">
        <v>2192</v>
      </c>
    </row>
    <row r="556" spans="1:70" s="3" customFormat="1" ht="67.5" x14ac:dyDescent="0.25">
      <c r="A556" s="35" t="s">
        <v>2193</v>
      </c>
      <c r="B556" s="36" t="s">
        <v>2194</v>
      </c>
      <c r="C556" s="316" t="s">
        <v>2195</v>
      </c>
      <c r="D556" s="316"/>
      <c r="E556" s="316"/>
      <c r="F556" s="205" t="s">
        <v>437</v>
      </c>
      <c r="G556" s="232">
        <v>1232</v>
      </c>
      <c r="H556" s="39">
        <v>2.74</v>
      </c>
      <c r="I556" s="39"/>
      <c r="J556" s="39">
        <v>2.74</v>
      </c>
      <c r="K556" s="37" t="s">
        <v>42</v>
      </c>
      <c r="L556" s="39">
        <v>28896</v>
      </c>
      <c r="M556" s="39"/>
      <c r="N556" s="40"/>
      <c r="O556" s="39">
        <v>28896</v>
      </c>
      <c r="P556" s="154">
        <v>1.052</v>
      </c>
      <c r="Q556" s="154">
        <v>1.0209999999999999</v>
      </c>
      <c r="R556" s="154">
        <v>1.0349999999999999</v>
      </c>
      <c r="S556" s="154">
        <v>1.0249999999999999</v>
      </c>
      <c r="T556" s="154">
        <v>1.02</v>
      </c>
      <c r="U556" s="154">
        <v>1.03</v>
      </c>
      <c r="V556" s="172">
        <f t="shared" si="31"/>
        <v>34592.410198562415</v>
      </c>
      <c r="W556" s="159">
        <v>1.2</v>
      </c>
      <c r="X556" s="158">
        <f t="shared" si="28"/>
        <v>41510.892238274893</v>
      </c>
      <c r="Y556" s="248">
        <f t="shared" si="29"/>
        <v>33.693906037560787</v>
      </c>
      <c r="Z556" s="1"/>
      <c r="BP556" s="33"/>
      <c r="BQ556" s="41" t="s">
        <v>2195</v>
      </c>
      <c r="BR556" s="34"/>
    </row>
    <row r="557" spans="1:70" s="3" customFormat="1" ht="67.5" x14ac:dyDescent="0.25">
      <c r="A557" s="35" t="s">
        <v>2196</v>
      </c>
      <c r="B557" s="36" t="s">
        <v>2194</v>
      </c>
      <c r="C557" s="316" t="s">
        <v>2197</v>
      </c>
      <c r="D557" s="316"/>
      <c r="E557" s="316"/>
      <c r="F557" s="205" t="s">
        <v>437</v>
      </c>
      <c r="G557" s="232">
        <v>123</v>
      </c>
      <c r="H557" s="39">
        <v>3.52</v>
      </c>
      <c r="I557" s="39"/>
      <c r="J557" s="39">
        <v>3.52</v>
      </c>
      <c r="K557" s="37" t="s">
        <v>42</v>
      </c>
      <c r="L557" s="39">
        <v>3706</v>
      </c>
      <c r="M557" s="39"/>
      <c r="N557" s="40"/>
      <c r="O557" s="39">
        <v>3706</v>
      </c>
      <c r="P557" s="154">
        <v>1.052</v>
      </c>
      <c r="Q557" s="154">
        <v>1.0209999999999999</v>
      </c>
      <c r="R557" s="154">
        <v>1.0349999999999999</v>
      </c>
      <c r="S557" s="154">
        <v>1.0249999999999999</v>
      </c>
      <c r="T557" s="154">
        <v>1.02</v>
      </c>
      <c r="U557" s="154">
        <v>1.03</v>
      </c>
      <c r="V557" s="172">
        <f t="shared" si="31"/>
        <v>4436.5819558372214</v>
      </c>
      <c r="W557" s="159">
        <v>1.2</v>
      </c>
      <c r="X557" s="158">
        <f t="shared" si="28"/>
        <v>5323.8983470046651</v>
      </c>
      <c r="Y557" s="248">
        <f t="shared" si="29"/>
        <v>43.283726398411915</v>
      </c>
      <c r="Z557" s="1"/>
      <c r="BP557" s="33"/>
      <c r="BQ557" s="41" t="s">
        <v>2197</v>
      </c>
      <c r="BR557" s="34"/>
    </row>
    <row r="558" spans="1:70" s="3" customFormat="1" ht="67.5" x14ac:dyDescent="0.25">
      <c r="A558" s="35" t="s">
        <v>2198</v>
      </c>
      <c r="B558" s="36" t="s">
        <v>2199</v>
      </c>
      <c r="C558" s="316" t="s">
        <v>2200</v>
      </c>
      <c r="D558" s="316"/>
      <c r="E558" s="316"/>
      <c r="F558" s="205" t="s">
        <v>265</v>
      </c>
      <c r="G558" s="232">
        <v>10</v>
      </c>
      <c r="H558" s="39">
        <v>17.18</v>
      </c>
      <c r="I558" s="39"/>
      <c r="J558" s="39">
        <v>17.18</v>
      </c>
      <c r="K558" s="37" t="s">
        <v>42</v>
      </c>
      <c r="L558" s="39">
        <v>1471</v>
      </c>
      <c r="M558" s="39"/>
      <c r="N558" s="40"/>
      <c r="O558" s="39">
        <v>1471</v>
      </c>
      <c r="P558" s="154">
        <v>1.052</v>
      </c>
      <c r="Q558" s="154">
        <v>1.0209999999999999</v>
      </c>
      <c r="R558" s="154">
        <v>1.0349999999999999</v>
      </c>
      <c r="S558" s="154">
        <v>1.0249999999999999</v>
      </c>
      <c r="T558" s="154">
        <v>1.02</v>
      </c>
      <c r="U558" s="154">
        <v>1.03</v>
      </c>
      <c r="V558" s="172">
        <f t="shared" si="31"/>
        <v>1760.985444424326</v>
      </c>
      <c r="W558" s="159">
        <v>1.2</v>
      </c>
      <c r="X558" s="158">
        <f t="shared" si="28"/>
        <v>2113.1825333091911</v>
      </c>
      <c r="Y558" s="248">
        <f t="shared" si="29"/>
        <v>211.31825333091911</v>
      </c>
      <c r="Z558" s="1"/>
      <c r="BP558" s="33"/>
      <c r="BQ558" s="41" t="s">
        <v>2200</v>
      </c>
      <c r="BR558" s="34"/>
    </row>
    <row r="559" spans="1:70" s="3" customFormat="1" ht="67.5" x14ac:dyDescent="0.25">
      <c r="A559" s="35" t="s">
        <v>2201</v>
      </c>
      <c r="B559" s="36" t="s">
        <v>2194</v>
      </c>
      <c r="C559" s="316" t="s">
        <v>2202</v>
      </c>
      <c r="D559" s="316"/>
      <c r="E559" s="316"/>
      <c r="F559" s="205" t="s">
        <v>437</v>
      </c>
      <c r="G559" s="232">
        <v>82</v>
      </c>
      <c r="H559" s="39">
        <v>2.35</v>
      </c>
      <c r="I559" s="39"/>
      <c r="J559" s="39">
        <v>2.35</v>
      </c>
      <c r="K559" s="37" t="s">
        <v>42</v>
      </c>
      <c r="L559" s="39">
        <v>1650</v>
      </c>
      <c r="M559" s="39"/>
      <c r="N559" s="40"/>
      <c r="O559" s="39">
        <v>1650</v>
      </c>
      <c r="P559" s="154">
        <v>1.052</v>
      </c>
      <c r="Q559" s="154">
        <v>1.0209999999999999</v>
      </c>
      <c r="R559" s="154">
        <v>1.0349999999999999</v>
      </c>
      <c r="S559" s="154">
        <v>1.0249999999999999</v>
      </c>
      <c r="T559" s="154">
        <v>1.02</v>
      </c>
      <c r="U559" s="154">
        <v>1.03</v>
      </c>
      <c r="V559" s="172">
        <f t="shared" si="31"/>
        <v>1975.2725923182447</v>
      </c>
      <c r="W559" s="159">
        <v>1.2</v>
      </c>
      <c r="X559" s="158">
        <f t="shared" si="28"/>
        <v>2370.3271107818937</v>
      </c>
      <c r="Y559" s="248">
        <f t="shared" si="29"/>
        <v>28.906428180266996</v>
      </c>
      <c r="Z559" s="1"/>
      <c r="BP559" s="33"/>
      <c r="BQ559" s="41" t="s">
        <v>2202</v>
      </c>
      <c r="BR559" s="34"/>
    </row>
    <row r="560" spans="1:70" s="3" customFormat="1" ht="67.5" x14ac:dyDescent="0.25">
      <c r="A560" s="35" t="s">
        <v>2203</v>
      </c>
      <c r="B560" s="36" t="s">
        <v>2204</v>
      </c>
      <c r="C560" s="316" t="s">
        <v>2205</v>
      </c>
      <c r="D560" s="316"/>
      <c r="E560" s="316"/>
      <c r="F560" s="205" t="s">
        <v>437</v>
      </c>
      <c r="G560" s="232">
        <v>6710</v>
      </c>
      <c r="H560" s="39">
        <v>0.2</v>
      </c>
      <c r="I560" s="39"/>
      <c r="J560" s="39">
        <v>0.2</v>
      </c>
      <c r="K560" s="37" t="s">
        <v>42</v>
      </c>
      <c r="L560" s="39">
        <v>11488</v>
      </c>
      <c r="M560" s="39"/>
      <c r="N560" s="40"/>
      <c r="O560" s="39">
        <v>11488</v>
      </c>
      <c r="P560" s="154">
        <v>1.052</v>
      </c>
      <c r="Q560" s="154">
        <v>1.0209999999999999</v>
      </c>
      <c r="R560" s="154">
        <v>1.0349999999999999</v>
      </c>
      <c r="S560" s="154">
        <v>1.0249999999999999</v>
      </c>
      <c r="T560" s="154">
        <v>1.02</v>
      </c>
      <c r="U560" s="154">
        <v>1.03</v>
      </c>
      <c r="V560" s="172">
        <f t="shared" si="31"/>
        <v>13752.685782152725</v>
      </c>
      <c r="W560" s="159">
        <v>1.2</v>
      </c>
      <c r="X560" s="158">
        <f t="shared" si="28"/>
        <v>16503.222938583269</v>
      </c>
      <c r="Y560" s="248">
        <f t="shared" si="29"/>
        <v>2.4594967121584603</v>
      </c>
      <c r="Z560" s="1"/>
      <c r="BP560" s="33"/>
      <c r="BQ560" s="41" t="s">
        <v>2205</v>
      </c>
      <c r="BR560" s="34"/>
    </row>
    <row r="561" spans="1:70" s="3" customFormat="1" ht="67.5" x14ac:dyDescent="0.25">
      <c r="A561" s="35" t="s">
        <v>2206</v>
      </c>
      <c r="B561" s="36" t="s">
        <v>2207</v>
      </c>
      <c r="C561" s="316" t="s">
        <v>2208</v>
      </c>
      <c r="D561" s="316"/>
      <c r="E561" s="316"/>
      <c r="F561" s="205" t="s">
        <v>2209</v>
      </c>
      <c r="G561" s="232">
        <v>25</v>
      </c>
      <c r="H561" s="39">
        <v>25.52</v>
      </c>
      <c r="I561" s="39"/>
      <c r="J561" s="39">
        <v>25.52</v>
      </c>
      <c r="K561" s="37" t="s">
        <v>42</v>
      </c>
      <c r="L561" s="39">
        <v>5461</v>
      </c>
      <c r="M561" s="39"/>
      <c r="N561" s="40"/>
      <c r="O561" s="39">
        <v>5461</v>
      </c>
      <c r="P561" s="154">
        <v>1.052</v>
      </c>
      <c r="Q561" s="154">
        <v>1.0209999999999999</v>
      </c>
      <c r="R561" s="154">
        <v>1.0349999999999999</v>
      </c>
      <c r="S561" s="154">
        <v>1.0249999999999999</v>
      </c>
      <c r="T561" s="154">
        <v>1.02</v>
      </c>
      <c r="U561" s="154">
        <v>1.03</v>
      </c>
      <c r="V561" s="172">
        <f t="shared" si="31"/>
        <v>6537.5537131211722</v>
      </c>
      <c r="W561" s="159">
        <v>1.2</v>
      </c>
      <c r="X561" s="158">
        <f t="shared" si="28"/>
        <v>7845.0644557454061</v>
      </c>
      <c r="Y561" s="248">
        <f t="shared" si="29"/>
        <v>313.80257822981622</v>
      </c>
      <c r="Z561" s="1"/>
      <c r="BP561" s="33"/>
      <c r="BQ561" s="41" t="s">
        <v>2208</v>
      </c>
      <c r="BR561" s="34"/>
    </row>
    <row r="562" spans="1:70" s="3" customFormat="1" ht="67.5" x14ac:dyDescent="0.25">
      <c r="A562" s="35" t="s">
        <v>2210</v>
      </c>
      <c r="B562" s="36" t="s">
        <v>2211</v>
      </c>
      <c r="C562" s="316" t="s">
        <v>2212</v>
      </c>
      <c r="D562" s="316"/>
      <c r="E562" s="316"/>
      <c r="F562" s="205" t="s">
        <v>265</v>
      </c>
      <c r="G562" s="232">
        <v>39</v>
      </c>
      <c r="H562" s="39">
        <v>9.4</v>
      </c>
      <c r="I562" s="39"/>
      <c r="J562" s="39">
        <v>9.4</v>
      </c>
      <c r="K562" s="37" t="s">
        <v>42</v>
      </c>
      <c r="L562" s="39">
        <v>3138</v>
      </c>
      <c r="M562" s="39"/>
      <c r="N562" s="40"/>
      <c r="O562" s="39">
        <v>3138</v>
      </c>
      <c r="P562" s="154">
        <v>1.052</v>
      </c>
      <c r="Q562" s="154">
        <v>1.0209999999999999</v>
      </c>
      <c r="R562" s="154">
        <v>1.0349999999999999</v>
      </c>
      <c r="S562" s="154">
        <v>1.0249999999999999</v>
      </c>
      <c r="T562" s="154">
        <v>1.02</v>
      </c>
      <c r="U562" s="154">
        <v>1.03</v>
      </c>
      <c r="V562" s="172">
        <f t="shared" si="31"/>
        <v>3756.6093301179703</v>
      </c>
      <c r="W562" s="159">
        <v>1.2</v>
      </c>
      <c r="X562" s="158">
        <f t="shared" si="28"/>
        <v>4507.9311961415642</v>
      </c>
      <c r="Y562" s="248">
        <f t="shared" si="29"/>
        <v>115.58797938824523</v>
      </c>
      <c r="Z562" s="1"/>
      <c r="BP562" s="33"/>
      <c r="BQ562" s="41" t="s">
        <v>2212</v>
      </c>
      <c r="BR562" s="34"/>
    </row>
    <row r="563" spans="1:70" s="3" customFormat="1" ht="67.5" hidden="1" x14ac:dyDescent="0.25">
      <c r="A563" s="35" t="s">
        <v>2213</v>
      </c>
      <c r="B563" s="36" t="s">
        <v>2214</v>
      </c>
      <c r="C563" s="316" t="s">
        <v>2215</v>
      </c>
      <c r="D563" s="316"/>
      <c r="E563" s="316"/>
      <c r="F563" s="205" t="s">
        <v>739</v>
      </c>
      <c r="G563" s="236">
        <v>6.16</v>
      </c>
      <c r="H563" s="39" t="s">
        <v>2216</v>
      </c>
      <c r="I563" s="39" t="s">
        <v>2217</v>
      </c>
      <c r="J563" s="39">
        <v>422.51</v>
      </c>
      <c r="K563" s="37" t="s">
        <v>42</v>
      </c>
      <c r="L563" s="39">
        <v>204695</v>
      </c>
      <c r="M563" s="39">
        <v>39824</v>
      </c>
      <c r="N563" s="40" t="s">
        <v>2218</v>
      </c>
      <c r="O563" s="39">
        <v>22279</v>
      </c>
      <c r="P563" s="154">
        <v>1.052</v>
      </c>
      <c r="Q563" s="154">
        <v>1.0209999999999999</v>
      </c>
      <c r="R563" s="154">
        <v>1.0349999999999999</v>
      </c>
      <c r="S563" s="154">
        <v>1.0249999999999999</v>
      </c>
      <c r="T563" s="154">
        <v>1.02</v>
      </c>
      <c r="U563" s="154">
        <v>1.03</v>
      </c>
      <c r="V563" s="172">
        <f t="shared" si="31"/>
        <v>26670.968535914046</v>
      </c>
      <c r="W563" s="159">
        <v>1.2</v>
      </c>
      <c r="X563" s="158">
        <f t="shared" si="28"/>
        <v>32005.162243096853</v>
      </c>
      <c r="Y563" s="181">
        <f t="shared" si="29"/>
        <v>5195.6432212819564</v>
      </c>
      <c r="Z563" s="1"/>
      <c r="BP563" s="33"/>
      <c r="BQ563" s="41" t="s">
        <v>2215</v>
      </c>
      <c r="BR563" s="34"/>
    </row>
    <row r="564" spans="1:70" s="3" customFormat="1" ht="18.75" hidden="1" x14ac:dyDescent="0.25">
      <c r="A564" s="42"/>
      <c r="B564" s="43"/>
      <c r="C564" s="44" t="s">
        <v>2219</v>
      </c>
      <c r="D564" s="45"/>
      <c r="E564" s="45"/>
      <c r="F564" s="206"/>
      <c r="G564" s="235"/>
      <c r="H564" s="45"/>
      <c r="I564" s="45"/>
      <c r="J564" s="45"/>
      <c r="K564" s="45"/>
      <c r="L564" s="45"/>
      <c r="M564" s="45"/>
      <c r="N564" s="45"/>
      <c r="O564" s="46"/>
      <c r="P564" s="154"/>
      <c r="Q564" s="154"/>
      <c r="R564" s="154"/>
      <c r="S564" s="154"/>
      <c r="T564" s="154"/>
      <c r="U564" s="154"/>
      <c r="V564" s="172"/>
      <c r="W564" s="159"/>
      <c r="X564" s="158"/>
      <c r="Y564" s="181"/>
      <c r="Z564" s="1"/>
      <c r="BP564" s="33"/>
      <c r="BQ564" s="41"/>
      <c r="BR564" s="34"/>
    </row>
    <row r="565" spans="1:70" s="3" customFormat="1" ht="18.75" hidden="1" x14ac:dyDescent="0.25">
      <c r="A565" s="47"/>
      <c r="B565" s="48"/>
      <c r="C565" s="48"/>
      <c r="D565" s="48"/>
      <c r="E565" s="49" t="s">
        <v>2220</v>
      </c>
      <c r="F565" s="207"/>
      <c r="G565" s="233"/>
      <c r="H565" s="51"/>
      <c r="I565" s="17"/>
      <c r="J565" s="17"/>
      <c r="K565" s="17"/>
      <c r="L565" s="52">
        <v>79796</v>
      </c>
      <c r="M565" s="53"/>
      <c r="N565" s="53"/>
      <c r="O565" s="54"/>
      <c r="P565" s="154"/>
      <c r="Q565" s="154"/>
      <c r="R565" s="154"/>
      <c r="S565" s="154"/>
      <c r="T565" s="154"/>
      <c r="U565" s="154"/>
      <c r="V565" s="172"/>
      <c r="W565" s="159"/>
      <c r="X565" s="158"/>
      <c r="Y565" s="181"/>
      <c r="Z565" s="1"/>
      <c r="BP565" s="33"/>
      <c r="BQ565" s="41"/>
      <c r="BR565" s="34"/>
    </row>
    <row r="566" spans="1:70" s="3" customFormat="1" ht="18.75" hidden="1" x14ac:dyDescent="0.25">
      <c r="A566" s="47"/>
      <c r="B566" s="48"/>
      <c r="C566" s="48"/>
      <c r="D566" s="48"/>
      <c r="E566" s="49" t="s">
        <v>2221</v>
      </c>
      <c r="F566" s="207"/>
      <c r="G566" s="233"/>
      <c r="H566" s="51"/>
      <c r="I566" s="17"/>
      <c r="J566" s="17"/>
      <c r="K566" s="17"/>
      <c r="L566" s="52">
        <v>41955</v>
      </c>
      <c r="M566" s="53"/>
      <c r="N566" s="53"/>
      <c r="O566" s="54"/>
      <c r="P566" s="154"/>
      <c r="Q566" s="154"/>
      <c r="R566" s="154"/>
      <c r="S566" s="154"/>
      <c r="T566" s="154"/>
      <c r="U566" s="154"/>
      <c r="V566" s="172"/>
      <c r="W566" s="159"/>
      <c r="X566" s="158"/>
      <c r="Y566" s="181"/>
      <c r="Z566" s="1"/>
      <c r="BP566" s="33"/>
      <c r="BQ566" s="41"/>
      <c r="BR566" s="34"/>
    </row>
    <row r="567" spans="1:70" s="3" customFormat="1" ht="18.75" hidden="1" x14ac:dyDescent="0.25">
      <c r="A567" s="47"/>
      <c r="B567" s="48"/>
      <c r="C567" s="48"/>
      <c r="D567" s="48"/>
      <c r="E567" s="49" t="s">
        <v>47</v>
      </c>
      <c r="F567" s="207"/>
      <c r="G567" s="233"/>
      <c r="H567" s="51"/>
      <c r="I567" s="17"/>
      <c r="J567" s="17"/>
      <c r="K567" s="17"/>
      <c r="L567" s="52">
        <v>326446</v>
      </c>
      <c r="M567" s="53"/>
      <c r="N567" s="53"/>
      <c r="O567" s="54"/>
      <c r="P567" s="154"/>
      <c r="Q567" s="154"/>
      <c r="R567" s="154"/>
      <c r="S567" s="154"/>
      <c r="T567" s="154"/>
      <c r="U567" s="154"/>
      <c r="V567" s="172"/>
      <c r="W567" s="159"/>
      <c r="X567" s="158"/>
      <c r="Y567" s="181"/>
      <c r="Z567" s="1"/>
      <c r="BP567" s="33"/>
      <c r="BQ567" s="41"/>
      <c r="BR567" s="34"/>
    </row>
    <row r="568" spans="1:70" s="3" customFormat="1" ht="67.5" x14ac:dyDescent="0.25">
      <c r="A568" s="35" t="s">
        <v>2222</v>
      </c>
      <c r="B568" s="36" t="s">
        <v>2223</v>
      </c>
      <c r="C568" s="316" t="s">
        <v>2224</v>
      </c>
      <c r="D568" s="316"/>
      <c r="E568" s="316"/>
      <c r="F568" s="205" t="s">
        <v>265</v>
      </c>
      <c r="G568" s="236">
        <v>628.32000000000005</v>
      </c>
      <c r="H568" s="39">
        <v>1.24</v>
      </c>
      <c r="I568" s="39"/>
      <c r="J568" s="39">
        <v>1.24</v>
      </c>
      <c r="K568" s="37" t="s">
        <v>42</v>
      </c>
      <c r="L568" s="39">
        <v>6669</v>
      </c>
      <c r="M568" s="39"/>
      <c r="N568" s="40"/>
      <c r="O568" s="39">
        <v>6669</v>
      </c>
      <c r="P568" s="154">
        <v>1.052</v>
      </c>
      <c r="Q568" s="154">
        <v>1.0209999999999999</v>
      </c>
      <c r="R568" s="154">
        <v>1.0349999999999999</v>
      </c>
      <c r="S568" s="154">
        <v>1.0249999999999999</v>
      </c>
      <c r="T568" s="154">
        <v>1.02</v>
      </c>
      <c r="U568" s="154">
        <v>1.03</v>
      </c>
      <c r="V568" s="172">
        <f t="shared" si="31"/>
        <v>7983.6926776790142</v>
      </c>
      <c r="W568" s="159">
        <v>1.2</v>
      </c>
      <c r="X568" s="158">
        <f t="shared" si="28"/>
        <v>9580.431213214817</v>
      </c>
      <c r="Y568" s="181">
        <f t="shared" si="29"/>
        <v>15.247694189608506</v>
      </c>
      <c r="Z568" s="1"/>
      <c r="BP568" s="33"/>
      <c r="BQ568" s="41" t="s">
        <v>2224</v>
      </c>
      <c r="BR568" s="34"/>
    </row>
    <row r="569" spans="1:70" s="3" customFormat="1" ht="18.75" hidden="1" x14ac:dyDescent="0.25">
      <c r="A569" s="42"/>
      <c r="B569" s="43"/>
      <c r="C569" s="44" t="s">
        <v>2225</v>
      </c>
      <c r="D569" s="45"/>
      <c r="E569" s="45"/>
      <c r="F569" s="206"/>
      <c r="G569" s="235"/>
      <c r="H569" s="45"/>
      <c r="I569" s="45"/>
      <c r="J569" s="45"/>
      <c r="K569" s="45"/>
      <c r="L569" s="45"/>
      <c r="M569" s="45"/>
      <c r="N569" s="45"/>
      <c r="O569" s="46"/>
      <c r="P569" s="154"/>
      <c r="Q569" s="154"/>
      <c r="R569" s="154"/>
      <c r="S569" s="154"/>
      <c r="T569" s="154"/>
      <c r="U569" s="154"/>
      <c r="V569" s="172"/>
      <c r="W569" s="159"/>
      <c r="X569" s="158"/>
      <c r="Y569" s="181"/>
      <c r="Z569" s="1"/>
      <c r="BP569" s="33"/>
      <c r="BQ569" s="41"/>
      <c r="BR569" s="34"/>
    </row>
    <row r="570" spans="1:70" s="3" customFormat="1" ht="67.5" x14ac:dyDescent="0.25">
      <c r="A570" s="35" t="s">
        <v>2226</v>
      </c>
      <c r="B570" s="36" t="s">
        <v>2227</v>
      </c>
      <c r="C570" s="316" t="s">
        <v>2228</v>
      </c>
      <c r="D570" s="316"/>
      <c r="E570" s="316"/>
      <c r="F570" s="205" t="s">
        <v>437</v>
      </c>
      <c r="G570" s="232">
        <v>41</v>
      </c>
      <c r="H570" s="39">
        <v>0.41</v>
      </c>
      <c r="I570" s="39"/>
      <c r="J570" s="39">
        <v>0.41</v>
      </c>
      <c r="K570" s="37" t="s">
        <v>42</v>
      </c>
      <c r="L570" s="39">
        <v>144</v>
      </c>
      <c r="M570" s="39"/>
      <c r="N570" s="40"/>
      <c r="O570" s="39">
        <v>144</v>
      </c>
      <c r="P570" s="154">
        <v>1.052</v>
      </c>
      <c r="Q570" s="154">
        <v>1.0209999999999999</v>
      </c>
      <c r="R570" s="154">
        <v>1.0349999999999999</v>
      </c>
      <c r="S570" s="154">
        <v>1.0249999999999999</v>
      </c>
      <c r="T570" s="154">
        <v>1.02</v>
      </c>
      <c r="U570" s="154">
        <v>1.03</v>
      </c>
      <c r="V570" s="172">
        <f t="shared" si="31"/>
        <v>172.38742623868319</v>
      </c>
      <c r="W570" s="159">
        <v>1.2</v>
      </c>
      <c r="X570" s="158">
        <f t="shared" si="28"/>
        <v>206.86491148641983</v>
      </c>
      <c r="Y570" s="181">
        <f t="shared" si="29"/>
        <v>5.0454856460102393</v>
      </c>
      <c r="Z570" s="1"/>
      <c r="BP570" s="33"/>
      <c r="BQ570" s="41" t="s">
        <v>2228</v>
      </c>
      <c r="BR570" s="34"/>
    </row>
    <row r="571" spans="1:70" s="3" customFormat="1" ht="67.5" x14ac:dyDescent="0.25">
      <c r="A571" s="35" t="s">
        <v>2229</v>
      </c>
      <c r="B571" s="36" t="s">
        <v>2227</v>
      </c>
      <c r="C571" s="316" t="s">
        <v>2230</v>
      </c>
      <c r="D571" s="316"/>
      <c r="E571" s="316"/>
      <c r="F571" s="205" t="s">
        <v>437</v>
      </c>
      <c r="G571" s="232">
        <v>41</v>
      </c>
      <c r="H571" s="39">
        <v>0.88</v>
      </c>
      <c r="I571" s="39"/>
      <c r="J571" s="39">
        <v>0.88</v>
      </c>
      <c r="K571" s="37" t="s">
        <v>42</v>
      </c>
      <c r="L571" s="39">
        <v>309</v>
      </c>
      <c r="M571" s="39"/>
      <c r="N571" s="40"/>
      <c r="O571" s="39">
        <v>309</v>
      </c>
      <c r="P571" s="154">
        <v>1.052</v>
      </c>
      <c r="Q571" s="154">
        <v>1.0209999999999999</v>
      </c>
      <c r="R571" s="154">
        <v>1.0349999999999999</v>
      </c>
      <c r="S571" s="154">
        <v>1.0249999999999999</v>
      </c>
      <c r="T571" s="154">
        <v>1.02</v>
      </c>
      <c r="U571" s="154">
        <v>1.03</v>
      </c>
      <c r="V571" s="172">
        <f t="shared" si="31"/>
        <v>369.91468547050766</v>
      </c>
      <c r="W571" s="159">
        <v>1.2</v>
      </c>
      <c r="X571" s="158">
        <f t="shared" si="28"/>
        <v>443.89762256460921</v>
      </c>
      <c r="Y571" s="181">
        <f t="shared" si="29"/>
        <v>10.826771282063639</v>
      </c>
      <c r="Z571" s="1"/>
      <c r="BP571" s="33"/>
      <c r="BQ571" s="41" t="s">
        <v>2230</v>
      </c>
      <c r="BR571" s="34"/>
    </row>
    <row r="572" spans="1:70" s="3" customFormat="1" ht="67.5" x14ac:dyDescent="0.25">
      <c r="A572" s="35" t="s">
        <v>2231</v>
      </c>
      <c r="B572" s="36" t="s">
        <v>2232</v>
      </c>
      <c r="C572" s="316" t="s">
        <v>325</v>
      </c>
      <c r="D572" s="316"/>
      <c r="E572" s="316"/>
      <c r="F572" s="205" t="s">
        <v>326</v>
      </c>
      <c r="G572" s="232">
        <v>16</v>
      </c>
      <c r="H572" s="39" t="s">
        <v>1204</v>
      </c>
      <c r="I572" s="39"/>
      <c r="J572" s="39">
        <v>1.55</v>
      </c>
      <c r="K572" s="37" t="s">
        <v>42</v>
      </c>
      <c r="L572" s="39">
        <v>3085</v>
      </c>
      <c r="M572" s="39">
        <v>2873</v>
      </c>
      <c r="N572" s="40"/>
      <c r="O572" s="39">
        <v>212</v>
      </c>
      <c r="P572" s="154">
        <v>1.052</v>
      </c>
      <c r="Q572" s="154">
        <v>1.0209999999999999</v>
      </c>
      <c r="R572" s="154">
        <v>1.0349999999999999</v>
      </c>
      <c r="S572" s="154">
        <v>1.0249999999999999</v>
      </c>
      <c r="T572" s="154">
        <v>1.02</v>
      </c>
      <c r="U572" s="154">
        <v>1.03</v>
      </c>
      <c r="V572" s="172">
        <f t="shared" si="31"/>
        <v>253.79259974028352</v>
      </c>
      <c r="W572" s="159">
        <v>1.2</v>
      </c>
      <c r="X572" s="158">
        <f t="shared" si="28"/>
        <v>304.55111968834024</v>
      </c>
      <c r="Y572" s="181">
        <f t="shared" si="29"/>
        <v>19.034444980521265</v>
      </c>
      <c r="Z572" s="1"/>
      <c r="BP572" s="33"/>
      <c r="BQ572" s="41" t="s">
        <v>325</v>
      </c>
      <c r="BR572" s="34"/>
    </row>
    <row r="573" spans="1:70" s="3" customFormat="1" ht="18.75" hidden="1" x14ac:dyDescent="0.25">
      <c r="A573" s="47"/>
      <c r="B573" s="48"/>
      <c r="C573" s="48"/>
      <c r="D573" s="48"/>
      <c r="E573" s="49" t="s">
        <v>2233</v>
      </c>
      <c r="F573" s="207"/>
      <c r="G573" s="233"/>
      <c r="H573" s="51"/>
      <c r="I573" s="17"/>
      <c r="J573" s="17"/>
      <c r="K573" s="17"/>
      <c r="L573" s="52">
        <v>2787</v>
      </c>
      <c r="M573" s="53"/>
      <c r="N573" s="53"/>
      <c r="O573" s="54"/>
      <c r="P573" s="154"/>
      <c r="Q573" s="154"/>
      <c r="R573" s="154"/>
      <c r="S573" s="154"/>
      <c r="T573" s="154"/>
      <c r="U573" s="154"/>
      <c r="V573" s="172"/>
      <c r="W573" s="159"/>
      <c r="X573" s="158"/>
      <c r="Y573" s="181"/>
      <c r="Z573" s="1"/>
      <c r="BP573" s="33"/>
      <c r="BQ573" s="41"/>
      <c r="BR573" s="34"/>
    </row>
    <row r="574" spans="1:70" s="3" customFormat="1" ht="18.75" hidden="1" x14ac:dyDescent="0.25">
      <c r="A574" s="47"/>
      <c r="B574" s="48"/>
      <c r="C574" s="48"/>
      <c r="D574" s="48"/>
      <c r="E574" s="49" t="s">
        <v>2234</v>
      </c>
      <c r="F574" s="207"/>
      <c r="G574" s="233"/>
      <c r="H574" s="51"/>
      <c r="I574" s="17"/>
      <c r="J574" s="17"/>
      <c r="K574" s="17"/>
      <c r="L574" s="52">
        <v>1465</v>
      </c>
      <c r="M574" s="53"/>
      <c r="N574" s="53"/>
      <c r="O574" s="54"/>
      <c r="P574" s="154"/>
      <c r="Q574" s="154"/>
      <c r="R574" s="154"/>
      <c r="S574" s="154"/>
      <c r="T574" s="154"/>
      <c r="U574" s="154"/>
      <c r="V574" s="172"/>
      <c r="W574" s="159"/>
      <c r="X574" s="158"/>
      <c r="Y574" s="181"/>
      <c r="Z574" s="1"/>
      <c r="BP574" s="33"/>
      <c r="BQ574" s="41"/>
      <c r="BR574" s="34"/>
    </row>
    <row r="575" spans="1:70" s="3" customFormat="1" ht="18.75" hidden="1" x14ac:dyDescent="0.25">
      <c r="A575" s="47"/>
      <c r="B575" s="48"/>
      <c r="C575" s="48"/>
      <c r="D575" s="48"/>
      <c r="E575" s="49" t="s">
        <v>47</v>
      </c>
      <c r="F575" s="207"/>
      <c r="G575" s="233"/>
      <c r="H575" s="51"/>
      <c r="I575" s="17"/>
      <c r="J575" s="17"/>
      <c r="K575" s="17"/>
      <c r="L575" s="52">
        <v>7337</v>
      </c>
      <c r="M575" s="53"/>
      <c r="N575" s="53"/>
      <c r="O575" s="54"/>
      <c r="P575" s="154"/>
      <c r="Q575" s="154"/>
      <c r="R575" s="154"/>
      <c r="S575" s="154"/>
      <c r="T575" s="154"/>
      <c r="U575" s="154"/>
      <c r="V575" s="172"/>
      <c r="W575" s="159"/>
      <c r="X575" s="158"/>
      <c r="Y575" s="181"/>
      <c r="Z575" s="1"/>
      <c r="BP575" s="33"/>
      <c r="BQ575" s="41"/>
      <c r="BR575" s="34"/>
    </row>
    <row r="576" spans="1:70" s="3" customFormat="1" ht="67.5" x14ac:dyDescent="0.25">
      <c r="A576" s="35" t="s">
        <v>2235</v>
      </c>
      <c r="B576" s="36" t="s">
        <v>2236</v>
      </c>
      <c r="C576" s="316" t="s">
        <v>2237</v>
      </c>
      <c r="D576" s="316"/>
      <c r="E576" s="316"/>
      <c r="F576" s="205" t="s">
        <v>437</v>
      </c>
      <c r="G576" s="232">
        <v>16</v>
      </c>
      <c r="H576" s="39">
        <v>56.6</v>
      </c>
      <c r="I576" s="39"/>
      <c r="J576" s="39">
        <v>56.6</v>
      </c>
      <c r="K576" s="37" t="s">
        <v>42</v>
      </c>
      <c r="L576" s="39">
        <v>7752</v>
      </c>
      <c r="M576" s="39"/>
      <c r="N576" s="40"/>
      <c r="O576" s="39">
        <v>7752</v>
      </c>
      <c r="P576" s="154">
        <v>1.052</v>
      </c>
      <c r="Q576" s="154">
        <v>1.0209999999999999</v>
      </c>
      <c r="R576" s="154">
        <v>1.0349999999999999</v>
      </c>
      <c r="S576" s="154">
        <v>1.0249999999999999</v>
      </c>
      <c r="T576" s="154">
        <v>1.02</v>
      </c>
      <c r="U576" s="154">
        <v>1.03</v>
      </c>
      <c r="V576" s="172">
        <f t="shared" si="31"/>
        <v>9280.1897791824449</v>
      </c>
      <c r="W576" s="159">
        <v>1.2</v>
      </c>
      <c r="X576" s="158">
        <f t="shared" si="28"/>
        <v>11136.227735018934</v>
      </c>
      <c r="Y576" s="248">
        <f t="shared" si="29"/>
        <v>696.01423343868339</v>
      </c>
      <c r="Z576" s="1"/>
      <c r="BP576" s="33"/>
      <c r="BQ576" s="41" t="s">
        <v>2237</v>
      </c>
      <c r="BR576" s="34"/>
    </row>
    <row r="577" spans="1:70" s="3" customFormat="1" ht="67.5" x14ac:dyDescent="0.25">
      <c r="A577" s="35" t="s">
        <v>2238</v>
      </c>
      <c r="B577" s="36" t="s">
        <v>2239</v>
      </c>
      <c r="C577" s="316" t="s">
        <v>2240</v>
      </c>
      <c r="D577" s="316"/>
      <c r="E577" s="316"/>
      <c r="F577" s="205" t="s">
        <v>437</v>
      </c>
      <c r="G577" s="232">
        <v>39</v>
      </c>
      <c r="H577" s="39">
        <v>0.31</v>
      </c>
      <c r="I577" s="39"/>
      <c r="J577" s="39">
        <v>0.31</v>
      </c>
      <c r="K577" s="37" t="s">
        <v>42</v>
      </c>
      <c r="L577" s="39">
        <v>103</v>
      </c>
      <c r="M577" s="39"/>
      <c r="N577" s="40"/>
      <c r="O577" s="39">
        <v>103</v>
      </c>
      <c r="P577" s="154">
        <v>1.052</v>
      </c>
      <c r="Q577" s="154">
        <v>1.0209999999999999</v>
      </c>
      <c r="R577" s="154">
        <v>1.0349999999999999</v>
      </c>
      <c r="S577" s="154">
        <v>1.0249999999999999</v>
      </c>
      <c r="T577" s="154">
        <v>1.02</v>
      </c>
      <c r="U577" s="154">
        <v>1.03</v>
      </c>
      <c r="V577" s="172">
        <f t="shared" si="31"/>
        <v>123.30489515683587</v>
      </c>
      <c r="W577" s="159">
        <v>1.2</v>
      </c>
      <c r="X577" s="158">
        <f t="shared" si="28"/>
        <v>147.96587418820303</v>
      </c>
      <c r="Y577" s="248">
        <f t="shared" si="29"/>
        <v>3.7939967740564882</v>
      </c>
      <c r="Z577" s="1"/>
      <c r="BP577" s="33"/>
      <c r="BQ577" s="41" t="s">
        <v>2240</v>
      </c>
      <c r="BR577" s="34"/>
    </row>
    <row r="578" spans="1:70" s="3" customFormat="1" ht="67.5" x14ac:dyDescent="0.25">
      <c r="A578" s="35" t="s">
        <v>2241</v>
      </c>
      <c r="B578" s="36" t="s">
        <v>2242</v>
      </c>
      <c r="C578" s="316" t="s">
        <v>2243</v>
      </c>
      <c r="D578" s="316"/>
      <c r="E578" s="316"/>
      <c r="F578" s="205" t="s">
        <v>437</v>
      </c>
      <c r="G578" s="232">
        <v>33</v>
      </c>
      <c r="H578" s="39">
        <v>0.21</v>
      </c>
      <c r="I578" s="39"/>
      <c r="J578" s="39">
        <v>0.21</v>
      </c>
      <c r="K578" s="37" t="s">
        <v>42</v>
      </c>
      <c r="L578" s="39">
        <v>59</v>
      </c>
      <c r="M578" s="39"/>
      <c r="N578" s="40"/>
      <c r="O578" s="39">
        <v>59</v>
      </c>
      <c r="P578" s="154">
        <v>1.052</v>
      </c>
      <c r="Q578" s="154">
        <v>1.0209999999999999</v>
      </c>
      <c r="R578" s="154">
        <v>1.0349999999999999</v>
      </c>
      <c r="S578" s="154">
        <v>1.0249999999999999</v>
      </c>
      <c r="T578" s="154">
        <v>1.02</v>
      </c>
      <c r="U578" s="154">
        <v>1.03</v>
      </c>
      <c r="V578" s="172">
        <f t="shared" si="31"/>
        <v>70.630959361682699</v>
      </c>
      <c r="W578" s="159">
        <v>1.2</v>
      </c>
      <c r="X578" s="158">
        <f t="shared" si="28"/>
        <v>84.757151234019233</v>
      </c>
      <c r="Y578" s="248">
        <f t="shared" si="29"/>
        <v>2.5683985222430072</v>
      </c>
      <c r="Z578" s="1"/>
      <c r="BP578" s="33"/>
      <c r="BQ578" s="41" t="s">
        <v>2243</v>
      </c>
      <c r="BR578" s="34"/>
    </row>
    <row r="579" spans="1:70" s="3" customFormat="1" ht="67.5" x14ac:dyDescent="0.25">
      <c r="A579" s="35" t="s">
        <v>2244</v>
      </c>
      <c r="B579" s="36" t="s">
        <v>2245</v>
      </c>
      <c r="C579" s="316" t="s">
        <v>2246</v>
      </c>
      <c r="D579" s="316"/>
      <c r="E579" s="316"/>
      <c r="F579" s="205" t="s">
        <v>437</v>
      </c>
      <c r="G579" s="232">
        <v>6</v>
      </c>
      <c r="H579" s="39">
        <v>0.34</v>
      </c>
      <c r="I579" s="39"/>
      <c r="J579" s="39">
        <v>0.34</v>
      </c>
      <c r="K579" s="37" t="s">
        <v>42</v>
      </c>
      <c r="L579" s="39">
        <v>17</v>
      </c>
      <c r="M579" s="39"/>
      <c r="N579" s="40"/>
      <c r="O579" s="39">
        <v>17</v>
      </c>
      <c r="P579" s="154">
        <v>1.052</v>
      </c>
      <c r="Q579" s="154">
        <v>1.0209999999999999</v>
      </c>
      <c r="R579" s="154">
        <v>1.0349999999999999</v>
      </c>
      <c r="S579" s="154">
        <v>1.0249999999999999</v>
      </c>
      <c r="T579" s="154">
        <v>1.02</v>
      </c>
      <c r="U579" s="154">
        <v>1.03</v>
      </c>
      <c r="V579" s="172">
        <f t="shared" si="31"/>
        <v>20.351293375400097</v>
      </c>
      <c r="W579" s="159">
        <v>1.2</v>
      </c>
      <c r="X579" s="158">
        <f t="shared" si="28"/>
        <v>24.421552050480116</v>
      </c>
      <c r="Y579" s="248">
        <f t="shared" si="29"/>
        <v>4.0702586750800194</v>
      </c>
      <c r="Z579" s="1"/>
      <c r="BP579" s="33"/>
      <c r="BQ579" s="41" t="s">
        <v>2246</v>
      </c>
      <c r="BR579" s="34"/>
    </row>
    <row r="580" spans="1:70" s="3" customFormat="1" ht="67.5" x14ac:dyDescent="0.25">
      <c r="A580" s="35" t="s">
        <v>2247</v>
      </c>
      <c r="B580" s="36" t="s">
        <v>2248</v>
      </c>
      <c r="C580" s="316" t="s">
        <v>2249</v>
      </c>
      <c r="D580" s="316"/>
      <c r="E580" s="316"/>
      <c r="F580" s="205" t="s">
        <v>437</v>
      </c>
      <c r="G580" s="232">
        <v>63</v>
      </c>
      <c r="H580" s="39">
        <v>0.21</v>
      </c>
      <c r="I580" s="39"/>
      <c r="J580" s="39">
        <v>0.21</v>
      </c>
      <c r="K580" s="37" t="s">
        <v>42</v>
      </c>
      <c r="L580" s="39">
        <v>113</v>
      </c>
      <c r="M580" s="39"/>
      <c r="N580" s="40"/>
      <c r="O580" s="39">
        <v>113</v>
      </c>
      <c r="P580" s="154">
        <v>1.052</v>
      </c>
      <c r="Q580" s="154">
        <v>1.0209999999999999</v>
      </c>
      <c r="R580" s="154">
        <v>1.0349999999999999</v>
      </c>
      <c r="S580" s="154">
        <v>1.0249999999999999</v>
      </c>
      <c r="T580" s="154">
        <v>1.02</v>
      </c>
      <c r="U580" s="154">
        <v>1.03</v>
      </c>
      <c r="V580" s="172">
        <f t="shared" si="31"/>
        <v>135.27624420118889</v>
      </c>
      <c r="W580" s="159">
        <v>1.2</v>
      </c>
      <c r="X580" s="158">
        <f t="shared" si="28"/>
        <v>162.33149304142665</v>
      </c>
      <c r="Y580" s="248">
        <f t="shared" si="29"/>
        <v>2.5766903657369311</v>
      </c>
      <c r="Z580" s="1"/>
      <c r="BP580" s="33"/>
      <c r="BQ580" s="41" t="s">
        <v>2249</v>
      </c>
      <c r="BR580" s="34"/>
    </row>
    <row r="581" spans="1:70" s="3" customFormat="1" ht="67.5" x14ac:dyDescent="0.25">
      <c r="A581" s="35" t="s">
        <v>2250</v>
      </c>
      <c r="B581" s="36" t="s">
        <v>2251</v>
      </c>
      <c r="C581" s="316" t="s">
        <v>2252</v>
      </c>
      <c r="D581" s="316"/>
      <c r="E581" s="316"/>
      <c r="F581" s="205" t="s">
        <v>437</v>
      </c>
      <c r="G581" s="232">
        <v>102</v>
      </c>
      <c r="H581" s="39">
        <v>0.13</v>
      </c>
      <c r="I581" s="39"/>
      <c r="J581" s="39">
        <v>0.13</v>
      </c>
      <c r="K581" s="37" t="s">
        <v>42</v>
      </c>
      <c r="L581" s="39">
        <v>114</v>
      </c>
      <c r="M581" s="39"/>
      <c r="N581" s="40"/>
      <c r="O581" s="39">
        <v>114</v>
      </c>
      <c r="P581" s="154">
        <v>1.052</v>
      </c>
      <c r="Q581" s="154">
        <v>1.0209999999999999</v>
      </c>
      <c r="R581" s="154">
        <v>1.0349999999999999</v>
      </c>
      <c r="S581" s="154">
        <v>1.0249999999999999</v>
      </c>
      <c r="T581" s="154">
        <v>1.02</v>
      </c>
      <c r="U581" s="154">
        <v>1.03</v>
      </c>
      <c r="V581" s="172">
        <f t="shared" si="31"/>
        <v>136.47337910562419</v>
      </c>
      <c r="W581" s="159">
        <v>1.2</v>
      </c>
      <c r="X581" s="158">
        <f t="shared" si="28"/>
        <v>163.76805492674902</v>
      </c>
      <c r="Y581" s="248">
        <f t="shared" si="29"/>
        <v>1.6055691659485198</v>
      </c>
      <c r="Z581" s="1"/>
      <c r="BP581" s="33"/>
      <c r="BQ581" s="41" t="s">
        <v>2252</v>
      </c>
      <c r="BR581" s="34"/>
    </row>
    <row r="582" spans="1:70" s="3" customFormat="1" ht="67.5" x14ac:dyDescent="0.25">
      <c r="A582" s="35" t="s">
        <v>2253</v>
      </c>
      <c r="B582" s="36" t="s">
        <v>2254</v>
      </c>
      <c r="C582" s="316" t="s">
        <v>2255</v>
      </c>
      <c r="D582" s="316"/>
      <c r="E582" s="316"/>
      <c r="F582" s="205" t="s">
        <v>437</v>
      </c>
      <c r="G582" s="232">
        <v>156</v>
      </c>
      <c r="H582" s="39">
        <v>0.32</v>
      </c>
      <c r="I582" s="39"/>
      <c r="J582" s="39">
        <v>0.32</v>
      </c>
      <c r="K582" s="37" t="s">
        <v>42</v>
      </c>
      <c r="L582" s="39">
        <v>427</v>
      </c>
      <c r="M582" s="39"/>
      <c r="N582" s="40"/>
      <c r="O582" s="39">
        <v>427</v>
      </c>
      <c r="P582" s="154">
        <v>1.052</v>
      </c>
      <c r="Q582" s="154">
        <v>1.0209999999999999</v>
      </c>
      <c r="R582" s="154">
        <v>1.0349999999999999</v>
      </c>
      <c r="S582" s="154">
        <v>1.0249999999999999</v>
      </c>
      <c r="T582" s="154">
        <v>1.02</v>
      </c>
      <c r="U582" s="154">
        <v>1.03</v>
      </c>
      <c r="V582" s="172">
        <f t="shared" si="31"/>
        <v>511.176604193873</v>
      </c>
      <c r="W582" s="159">
        <v>1.2</v>
      </c>
      <c r="X582" s="158">
        <f t="shared" si="28"/>
        <v>613.41192503264756</v>
      </c>
      <c r="Y582" s="248">
        <f t="shared" si="29"/>
        <v>3.9321277245682538</v>
      </c>
      <c r="Z582" s="1"/>
      <c r="BP582" s="33"/>
      <c r="BQ582" s="41" t="s">
        <v>2255</v>
      </c>
      <c r="BR582" s="34"/>
    </row>
    <row r="583" spans="1:70" s="3" customFormat="1" ht="67.5" x14ac:dyDescent="0.25">
      <c r="A583" s="35" t="s">
        <v>2256</v>
      </c>
      <c r="B583" s="36" t="s">
        <v>2257</v>
      </c>
      <c r="C583" s="316" t="s">
        <v>2258</v>
      </c>
      <c r="D583" s="316"/>
      <c r="E583" s="316"/>
      <c r="F583" s="205" t="s">
        <v>437</v>
      </c>
      <c r="G583" s="232">
        <v>156</v>
      </c>
      <c r="H583" s="39">
        <v>0.51</v>
      </c>
      <c r="I583" s="39"/>
      <c r="J583" s="39">
        <v>0.51</v>
      </c>
      <c r="K583" s="37" t="s">
        <v>42</v>
      </c>
      <c r="L583" s="39">
        <v>681</v>
      </c>
      <c r="M583" s="39"/>
      <c r="N583" s="40"/>
      <c r="O583" s="39">
        <v>681</v>
      </c>
      <c r="P583" s="154">
        <v>1.052</v>
      </c>
      <c r="Q583" s="154">
        <v>1.0209999999999999</v>
      </c>
      <c r="R583" s="154">
        <v>1.0349999999999999</v>
      </c>
      <c r="S583" s="154">
        <v>1.0249999999999999</v>
      </c>
      <c r="T583" s="154">
        <v>1.02</v>
      </c>
      <c r="U583" s="154">
        <v>1.03</v>
      </c>
      <c r="V583" s="172">
        <f t="shared" si="31"/>
        <v>815.24886992043923</v>
      </c>
      <c r="W583" s="159">
        <v>1.2</v>
      </c>
      <c r="X583" s="158">
        <f t="shared" si="28"/>
        <v>978.29864390452701</v>
      </c>
      <c r="Y583" s="248">
        <f t="shared" si="29"/>
        <v>6.2711451532341478</v>
      </c>
      <c r="Z583" s="1"/>
      <c r="BP583" s="33"/>
      <c r="BQ583" s="41" t="s">
        <v>2258</v>
      </c>
      <c r="BR583" s="34"/>
    </row>
    <row r="584" spans="1:70" s="3" customFormat="1" ht="67.5" x14ac:dyDescent="0.25">
      <c r="A584" s="35" t="s">
        <v>2259</v>
      </c>
      <c r="B584" s="36" t="s">
        <v>2260</v>
      </c>
      <c r="C584" s="316" t="s">
        <v>2261</v>
      </c>
      <c r="D584" s="316"/>
      <c r="E584" s="316"/>
      <c r="F584" s="205" t="s">
        <v>437</v>
      </c>
      <c r="G584" s="232">
        <v>156</v>
      </c>
      <c r="H584" s="39">
        <v>1.75</v>
      </c>
      <c r="I584" s="39"/>
      <c r="J584" s="39">
        <v>1.75</v>
      </c>
      <c r="K584" s="37" t="s">
        <v>42</v>
      </c>
      <c r="L584" s="39">
        <v>2337</v>
      </c>
      <c r="M584" s="39"/>
      <c r="N584" s="40"/>
      <c r="O584" s="39">
        <v>2337</v>
      </c>
      <c r="P584" s="154">
        <v>1.052</v>
      </c>
      <c r="Q584" s="154">
        <v>1.0209999999999999</v>
      </c>
      <c r="R584" s="154">
        <v>1.0349999999999999</v>
      </c>
      <c r="S584" s="154">
        <v>1.0249999999999999</v>
      </c>
      <c r="T584" s="154">
        <v>1.02</v>
      </c>
      <c r="U584" s="154">
        <v>1.03</v>
      </c>
      <c r="V584" s="172">
        <f t="shared" si="31"/>
        <v>2797.7042716652954</v>
      </c>
      <c r="W584" s="159">
        <v>1.2</v>
      </c>
      <c r="X584" s="158">
        <f t="shared" si="28"/>
        <v>3357.2451259983545</v>
      </c>
      <c r="Y584" s="248">
        <f t="shared" si="29"/>
        <v>21.520802089733042</v>
      </c>
      <c r="Z584" s="1"/>
      <c r="BP584" s="33"/>
      <c r="BQ584" s="41" t="s">
        <v>2261</v>
      </c>
      <c r="BR584" s="34"/>
    </row>
    <row r="585" spans="1:70" s="3" customFormat="1" ht="67.5" x14ac:dyDescent="0.25">
      <c r="A585" s="35" t="s">
        <v>2262</v>
      </c>
      <c r="B585" s="36" t="s">
        <v>2260</v>
      </c>
      <c r="C585" s="316" t="s">
        <v>2263</v>
      </c>
      <c r="D585" s="316"/>
      <c r="E585" s="316"/>
      <c r="F585" s="205" t="s">
        <v>437</v>
      </c>
      <c r="G585" s="232">
        <v>156</v>
      </c>
      <c r="H585" s="39">
        <v>0.02</v>
      </c>
      <c r="I585" s="39"/>
      <c r="J585" s="39">
        <v>0.02</v>
      </c>
      <c r="K585" s="37" t="s">
        <v>42</v>
      </c>
      <c r="L585" s="39">
        <v>27</v>
      </c>
      <c r="M585" s="39"/>
      <c r="N585" s="40"/>
      <c r="O585" s="39">
        <v>27</v>
      </c>
      <c r="P585" s="154">
        <v>1.052</v>
      </c>
      <c r="Q585" s="154">
        <v>1.0209999999999999</v>
      </c>
      <c r="R585" s="154">
        <v>1.0349999999999999</v>
      </c>
      <c r="S585" s="154">
        <v>1.0249999999999999</v>
      </c>
      <c r="T585" s="154">
        <v>1.02</v>
      </c>
      <c r="U585" s="154">
        <v>1.03</v>
      </c>
      <c r="V585" s="172">
        <f t="shared" si="31"/>
        <v>32.322642419753095</v>
      </c>
      <c r="W585" s="159">
        <v>1.2</v>
      </c>
      <c r="X585" s="158">
        <f t="shared" si="28"/>
        <v>38.787170903703711</v>
      </c>
      <c r="Y585" s="248">
        <f t="shared" si="29"/>
        <v>0.24863571092117764</v>
      </c>
      <c r="Z585" s="1"/>
      <c r="BP585" s="33"/>
      <c r="BQ585" s="41" t="s">
        <v>2263</v>
      </c>
      <c r="BR585" s="34"/>
    </row>
    <row r="586" spans="1:70" s="3" customFormat="1" ht="67.5" hidden="1" x14ac:dyDescent="0.25">
      <c r="A586" s="35" t="s">
        <v>2264</v>
      </c>
      <c r="B586" s="36" t="s">
        <v>894</v>
      </c>
      <c r="C586" s="316" t="s">
        <v>895</v>
      </c>
      <c r="D586" s="316"/>
      <c r="E586" s="316"/>
      <c r="F586" s="205" t="s">
        <v>238</v>
      </c>
      <c r="G586" s="236">
        <v>0.89</v>
      </c>
      <c r="H586" s="39" t="s">
        <v>2265</v>
      </c>
      <c r="I586" s="39">
        <v>72.959999999999994</v>
      </c>
      <c r="J586" s="39">
        <v>5.29</v>
      </c>
      <c r="K586" s="37" t="s">
        <v>42</v>
      </c>
      <c r="L586" s="39">
        <v>6884</v>
      </c>
      <c r="M586" s="39">
        <v>6102</v>
      </c>
      <c r="N586" s="40">
        <v>742</v>
      </c>
      <c r="O586" s="39">
        <v>40</v>
      </c>
      <c r="P586" s="154">
        <v>1.052</v>
      </c>
      <c r="Q586" s="154">
        <v>1.0209999999999999</v>
      </c>
      <c r="R586" s="154">
        <v>1.0349999999999999</v>
      </c>
      <c r="S586" s="154">
        <v>1.0249999999999999</v>
      </c>
      <c r="T586" s="154">
        <v>1.02</v>
      </c>
      <c r="U586" s="154">
        <v>1.03</v>
      </c>
      <c r="V586" s="172">
        <f t="shared" si="31"/>
        <v>47.885396177411991</v>
      </c>
      <c r="W586" s="159">
        <v>1.2</v>
      </c>
      <c r="X586" s="158">
        <f t="shared" si="28"/>
        <v>57.462475412894385</v>
      </c>
      <c r="Y586" s="181">
        <f t="shared" si="29"/>
        <v>64.564579115611664</v>
      </c>
      <c r="Z586" s="1"/>
      <c r="BP586" s="33"/>
      <c r="BQ586" s="41" t="s">
        <v>895</v>
      </c>
      <c r="BR586" s="34"/>
    </row>
    <row r="587" spans="1:70" s="3" customFormat="1" ht="18.75" hidden="1" x14ac:dyDescent="0.25">
      <c r="A587" s="42"/>
      <c r="B587" s="43"/>
      <c r="C587" s="44" t="s">
        <v>2266</v>
      </c>
      <c r="D587" s="45"/>
      <c r="E587" s="45"/>
      <c r="F587" s="206"/>
      <c r="G587" s="235"/>
      <c r="H587" s="45"/>
      <c r="I587" s="45"/>
      <c r="J587" s="45"/>
      <c r="K587" s="45"/>
      <c r="L587" s="45"/>
      <c r="M587" s="45"/>
      <c r="N587" s="45"/>
      <c r="O587" s="46"/>
      <c r="P587" s="154"/>
      <c r="Q587" s="154"/>
      <c r="R587" s="154"/>
      <c r="S587" s="154"/>
      <c r="T587" s="154"/>
      <c r="U587" s="154"/>
      <c r="V587" s="172"/>
      <c r="W587" s="159"/>
      <c r="X587" s="158"/>
      <c r="Y587" s="181"/>
      <c r="Z587" s="1"/>
      <c r="BP587" s="33"/>
      <c r="BQ587" s="41"/>
      <c r="BR587" s="34"/>
    </row>
    <row r="588" spans="1:70" s="3" customFormat="1" ht="18.75" hidden="1" x14ac:dyDescent="0.25">
      <c r="A588" s="47"/>
      <c r="B588" s="48"/>
      <c r="C588" s="48"/>
      <c r="D588" s="48"/>
      <c r="E588" s="49" t="s">
        <v>2267</v>
      </c>
      <c r="F588" s="207"/>
      <c r="G588" s="233"/>
      <c r="H588" s="51"/>
      <c r="I588" s="17"/>
      <c r="J588" s="17"/>
      <c r="K588" s="17"/>
      <c r="L588" s="52">
        <v>5919</v>
      </c>
      <c r="M588" s="53"/>
      <c r="N588" s="53"/>
      <c r="O588" s="54"/>
      <c r="P588" s="154"/>
      <c r="Q588" s="154"/>
      <c r="R588" s="154"/>
      <c r="S588" s="154"/>
      <c r="T588" s="154"/>
      <c r="U588" s="154"/>
      <c r="V588" s="172"/>
      <c r="W588" s="159"/>
      <c r="X588" s="158"/>
      <c r="Y588" s="181"/>
      <c r="Z588" s="1"/>
      <c r="BP588" s="33"/>
      <c r="BQ588" s="41"/>
      <c r="BR588" s="34"/>
    </row>
    <row r="589" spans="1:70" s="3" customFormat="1" ht="18.75" hidden="1" x14ac:dyDescent="0.25">
      <c r="A589" s="47"/>
      <c r="B589" s="48"/>
      <c r="C589" s="48"/>
      <c r="D589" s="48"/>
      <c r="E589" s="49" t="s">
        <v>2268</v>
      </c>
      <c r="F589" s="207"/>
      <c r="G589" s="233"/>
      <c r="H589" s="51"/>
      <c r="I589" s="17"/>
      <c r="J589" s="17"/>
      <c r="K589" s="17"/>
      <c r="L589" s="52">
        <v>3112</v>
      </c>
      <c r="M589" s="53"/>
      <c r="N589" s="53"/>
      <c r="O589" s="54"/>
      <c r="P589" s="154"/>
      <c r="Q589" s="154"/>
      <c r="R589" s="154"/>
      <c r="S589" s="154"/>
      <c r="T589" s="154"/>
      <c r="U589" s="154"/>
      <c r="V589" s="172"/>
      <c r="W589" s="159"/>
      <c r="X589" s="158"/>
      <c r="Y589" s="181"/>
      <c r="Z589" s="1"/>
      <c r="BP589" s="33"/>
      <c r="BQ589" s="41"/>
      <c r="BR589" s="34"/>
    </row>
    <row r="590" spans="1:70" s="3" customFormat="1" ht="18.75" hidden="1" x14ac:dyDescent="0.25">
      <c r="A590" s="47"/>
      <c r="B590" s="48"/>
      <c r="C590" s="48"/>
      <c r="D590" s="48"/>
      <c r="E590" s="49" t="s">
        <v>47</v>
      </c>
      <c r="F590" s="207"/>
      <c r="G590" s="233"/>
      <c r="H590" s="51"/>
      <c r="I590" s="17"/>
      <c r="J590" s="17"/>
      <c r="K590" s="17"/>
      <c r="L590" s="52">
        <v>15915</v>
      </c>
      <c r="M590" s="53"/>
      <c r="N590" s="53"/>
      <c r="O590" s="54"/>
      <c r="P590" s="154"/>
      <c r="Q590" s="154"/>
      <c r="R590" s="154"/>
      <c r="S590" s="154"/>
      <c r="T590" s="154"/>
      <c r="U590" s="154"/>
      <c r="V590" s="172"/>
      <c r="W590" s="159"/>
      <c r="X590" s="158"/>
      <c r="Y590" s="181"/>
      <c r="Z590" s="1"/>
      <c r="BP590" s="33"/>
      <c r="BQ590" s="41"/>
      <c r="BR590" s="34"/>
    </row>
    <row r="591" spans="1:70" s="3" customFormat="1" ht="67.5" x14ac:dyDescent="0.25">
      <c r="A591" s="35" t="s">
        <v>2269</v>
      </c>
      <c r="B591" s="36" t="s">
        <v>2270</v>
      </c>
      <c r="C591" s="316" t="s">
        <v>2271</v>
      </c>
      <c r="D591" s="316"/>
      <c r="E591" s="316"/>
      <c r="F591" s="205" t="s">
        <v>265</v>
      </c>
      <c r="G591" s="236">
        <v>90.78</v>
      </c>
      <c r="H591" s="39">
        <v>14.1</v>
      </c>
      <c r="I591" s="39"/>
      <c r="J591" s="39">
        <v>14.1</v>
      </c>
      <c r="K591" s="37" t="s">
        <v>42</v>
      </c>
      <c r="L591" s="39">
        <v>10957</v>
      </c>
      <c r="M591" s="39"/>
      <c r="N591" s="40"/>
      <c r="O591" s="39">
        <v>10957</v>
      </c>
      <c r="P591" s="154">
        <v>1.052</v>
      </c>
      <c r="Q591" s="154">
        <v>1.0209999999999999</v>
      </c>
      <c r="R591" s="154">
        <v>1.0349999999999999</v>
      </c>
      <c r="S591" s="154">
        <v>1.0249999999999999</v>
      </c>
      <c r="T591" s="154">
        <v>1.02</v>
      </c>
      <c r="U591" s="154">
        <v>1.03</v>
      </c>
      <c r="V591" s="172">
        <f t="shared" si="31"/>
        <v>13117.007147897581</v>
      </c>
      <c r="W591" s="159">
        <v>1.2</v>
      </c>
      <c r="X591" s="158">
        <f t="shared" si="28"/>
        <v>15740.408577477096</v>
      </c>
      <c r="Y591" s="248">
        <f t="shared" si="29"/>
        <v>173.39070915925419</v>
      </c>
      <c r="Z591" s="1"/>
      <c r="BP591" s="33"/>
      <c r="BQ591" s="41" t="s">
        <v>2271</v>
      </c>
      <c r="BR591" s="34"/>
    </row>
    <row r="592" spans="1:70" s="3" customFormat="1" ht="18.75" hidden="1" x14ac:dyDescent="0.25">
      <c r="A592" s="42"/>
      <c r="B592" s="43"/>
      <c r="C592" s="44" t="s">
        <v>2272</v>
      </c>
      <c r="D592" s="45"/>
      <c r="E592" s="45"/>
      <c r="F592" s="206"/>
      <c r="G592" s="235"/>
      <c r="H592" s="45"/>
      <c r="I592" s="45"/>
      <c r="J592" s="45"/>
      <c r="K592" s="45"/>
      <c r="L592" s="45"/>
      <c r="M592" s="45"/>
      <c r="N592" s="45"/>
      <c r="O592" s="46"/>
      <c r="P592" s="154"/>
      <c r="Q592" s="154"/>
      <c r="R592" s="154"/>
      <c r="S592" s="154"/>
      <c r="T592" s="154"/>
      <c r="U592" s="154"/>
      <c r="V592" s="172"/>
      <c r="W592" s="159"/>
      <c r="X592" s="158"/>
      <c r="Y592" s="181"/>
      <c r="Z592" s="1"/>
      <c r="BP592" s="33"/>
      <c r="BQ592" s="41"/>
      <c r="BR592" s="34"/>
    </row>
    <row r="593" spans="1:70" s="3" customFormat="1" ht="67.5" x14ac:dyDescent="0.25">
      <c r="A593" s="35" t="s">
        <v>2273</v>
      </c>
      <c r="B593" s="36" t="s">
        <v>2274</v>
      </c>
      <c r="C593" s="316" t="s">
        <v>2275</v>
      </c>
      <c r="D593" s="316"/>
      <c r="E593" s="316"/>
      <c r="F593" s="205" t="s">
        <v>265</v>
      </c>
      <c r="G593" s="232">
        <v>7</v>
      </c>
      <c r="H593" s="39">
        <v>12.01</v>
      </c>
      <c r="I593" s="39"/>
      <c r="J593" s="39">
        <v>12.01</v>
      </c>
      <c r="K593" s="37" t="s">
        <v>42</v>
      </c>
      <c r="L593" s="39">
        <v>720</v>
      </c>
      <c r="M593" s="39"/>
      <c r="N593" s="40"/>
      <c r="O593" s="39">
        <v>720</v>
      </c>
      <c r="P593" s="154">
        <v>1.052</v>
      </c>
      <c r="Q593" s="154">
        <v>1.0209999999999999</v>
      </c>
      <c r="R593" s="154">
        <v>1.0349999999999999</v>
      </c>
      <c r="S593" s="154">
        <v>1.0249999999999999</v>
      </c>
      <c r="T593" s="154">
        <v>1.02</v>
      </c>
      <c r="U593" s="154">
        <v>1.03</v>
      </c>
      <c r="V593" s="172">
        <f t="shared" si="31"/>
        <v>861.93713119341578</v>
      </c>
      <c r="W593" s="159">
        <v>1.2</v>
      </c>
      <c r="X593" s="158">
        <f t="shared" si="28"/>
        <v>1034.3245574320988</v>
      </c>
      <c r="Y593" s="248">
        <f t="shared" si="29"/>
        <v>147.7606510617284</v>
      </c>
      <c r="Z593" s="1"/>
      <c r="BP593" s="33"/>
      <c r="BQ593" s="41" t="s">
        <v>2275</v>
      </c>
      <c r="BR593" s="34"/>
    </row>
    <row r="594" spans="1:70" s="3" customFormat="1" ht="67.5" x14ac:dyDescent="0.25">
      <c r="A594" s="35" t="s">
        <v>2276</v>
      </c>
      <c r="B594" s="36" t="s">
        <v>2277</v>
      </c>
      <c r="C594" s="316" t="s">
        <v>2278</v>
      </c>
      <c r="D594" s="316"/>
      <c r="E594" s="316"/>
      <c r="F594" s="205" t="s">
        <v>437</v>
      </c>
      <c r="G594" s="232">
        <v>16</v>
      </c>
      <c r="H594" s="39">
        <v>23.43</v>
      </c>
      <c r="I594" s="39"/>
      <c r="J594" s="39">
        <v>23.43</v>
      </c>
      <c r="K594" s="37" t="s">
        <v>42</v>
      </c>
      <c r="L594" s="39">
        <v>3209</v>
      </c>
      <c r="M594" s="39"/>
      <c r="N594" s="40"/>
      <c r="O594" s="39">
        <v>3209</v>
      </c>
      <c r="P594" s="154">
        <v>1.052</v>
      </c>
      <c r="Q594" s="154">
        <v>1.0209999999999999</v>
      </c>
      <c r="R594" s="154">
        <v>1.0349999999999999</v>
      </c>
      <c r="S594" s="154">
        <v>1.0249999999999999</v>
      </c>
      <c r="T594" s="154">
        <v>1.02</v>
      </c>
      <c r="U594" s="154">
        <v>1.03</v>
      </c>
      <c r="V594" s="172">
        <f t="shared" si="31"/>
        <v>3841.6059083328769</v>
      </c>
      <c r="W594" s="159">
        <v>1.2</v>
      </c>
      <c r="X594" s="158">
        <f t="shared" si="28"/>
        <v>4609.9270899994517</v>
      </c>
      <c r="Y594" s="248">
        <f t="shared" si="29"/>
        <v>288.12044312496573</v>
      </c>
      <c r="Z594" s="1"/>
      <c r="BP594" s="33"/>
      <c r="BQ594" s="41" t="s">
        <v>2278</v>
      </c>
      <c r="BR594" s="34"/>
    </row>
    <row r="595" spans="1:70" s="3" customFormat="1" ht="67.5" hidden="1" x14ac:dyDescent="0.25">
      <c r="A595" s="35" t="s">
        <v>2279</v>
      </c>
      <c r="B595" s="36" t="s">
        <v>1523</v>
      </c>
      <c r="C595" s="316" t="s">
        <v>1524</v>
      </c>
      <c r="D595" s="316"/>
      <c r="E595" s="316"/>
      <c r="F595" s="205" t="s">
        <v>238</v>
      </c>
      <c r="G595" s="236">
        <v>18.64</v>
      </c>
      <c r="H595" s="39" t="s">
        <v>1525</v>
      </c>
      <c r="I595" s="39" t="s">
        <v>1526</v>
      </c>
      <c r="J595" s="39">
        <v>603.04999999999995</v>
      </c>
      <c r="K595" s="37" t="s">
        <v>42</v>
      </c>
      <c r="L595" s="39">
        <v>378035</v>
      </c>
      <c r="M595" s="39">
        <v>239042</v>
      </c>
      <c r="N595" s="40" t="s">
        <v>2280</v>
      </c>
      <c r="O595" s="39">
        <v>96222</v>
      </c>
      <c r="P595" s="154">
        <v>1.052</v>
      </c>
      <c r="Q595" s="154">
        <v>1.0209999999999999</v>
      </c>
      <c r="R595" s="154">
        <v>1.0349999999999999</v>
      </c>
      <c r="S595" s="154">
        <v>1.0249999999999999</v>
      </c>
      <c r="T595" s="154">
        <v>1.02</v>
      </c>
      <c r="U595" s="154">
        <v>1.03</v>
      </c>
      <c r="V595" s="172">
        <f t="shared" si="31"/>
        <v>115190.71477457343</v>
      </c>
      <c r="W595" s="159">
        <v>1.2</v>
      </c>
      <c r="X595" s="158">
        <f t="shared" si="28"/>
        <v>138228.85772948811</v>
      </c>
      <c r="Y595" s="181">
        <f t="shared" si="29"/>
        <v>7415.7112515819799</v>
      </c>
      <c r="Z595" s="1"/>
      <c r="BP595" s="33"/>
      <c r="BQ595" s="41" t="s">
        <v>1524</v>
      </c>
      <c r="BR595" s="34"/>
    </row>
    <row r="596" spans="1:70" s="3" customFormat="1" ht="18.75" hidden="1" x14ac:dyDescent="0.25">
      <c r="A596" s="42"/>
      <c r="B596" s="43"/>
      <c r="C596" s="44" t="s">
        <v>2281</v>
      </c>
      <c r="D596" s="45"/>
      <c r="E596" s="45"/>
      <c r="F596" s="206"/>
      <c r="G596" s="235"/>
      <c r="H596" s="45"/>
      <c r="I596" s="45"/>
      <c r="J596" s="45"/>
      <c r="K596" s="45"/>
      <c r="L596" s="45"/>
      <c r="M596" s="45"/>
      <c r="N596" s="45"/>
      <c r="O596" s="46"/>
      <c r="P596" s="154"/>
      <c r="Q596" s="154"/>
      <c r="R596" s="154"/>
      <c r="S596" s="154"/>
      <c r="T596" s="154"/>
      <c r="U596" s="154"/>
      <c r="V596" s="172"/>
      <c r="W596" s="159"/>
      <c r="X596" s="158"/>
      <c r="Y596" s="181"/>
      <c r="Z596" s="1"/>
      <c r="BP596" s="33"/>
      <c r="BQ596" s="41"/>
      <c r="BR596" s="34"/>
    </row>
    <row r="597" spans="1:70" s="3" customFormat="1" ht="18.75" hidden="1" x14ac:dyDescent="0.25">
      <c r="A597" s="47"/>
      <c r="B597" s="48"/>
      <c r="C597" s="48"/>
      <c r="D597" s="48"/>
      <c r="E597" s="49" t="s">
        <v>2282</v>
      </c>
      <c r="F597" s="207"/>
      <c r="G597" s="233"/>
      <c r="H597" s="51"/>
      <c r="I597" s="17"/>
      <c r="J597" s="17"/>
      <c r="K597" s="17"/>
      <c r="L597" s="52">
        <v>233942</v>
      </c>
      <c r="M597" s="53"/>
      <c r="N597" s="53"/>
      <c r="O597" s="54"/>
      <c r="P597" s="154"/>
      <c r="Q597" s="154"/>
      <c r="R597" s="154"/>
      <c r="S597" s="154"/>
      <c r="T597" s="154"/>
      <c r="U597" s="154"/>
      <c r="V597" s="172"/>
      <c r="W597" s="159"/>
      <c r="X597" s="158"/>
      <c r="Y597" s="181"/>
      <c r="Z597" s="1"/>
      <c r="BP597" s="33"/>
      <c r="BQ597" s="41"/>
      <c r="BR597" s="34"/>
    </row>
    <row r="598" spans="1:70" s="3" customFormat="1" ht="18.75" hidden="1" x14ac:dyDescent="0.25">
      <c r="A598" s="47"/>
      <c r="B598" s="48"/>
      <c r="C598" s="48"/>
      <c r="D598" s="48"/>
      <c r="E598" s="49" t="s">
        <v>2283</v>
      </c>
      <c r="F598" s="207"/>
      <c r="G598" s="233"/>
      <c r="H598" s="51"/>
      <c r="I598" s="17"/>
      <c r="J598" s="17"/>
      <c r="K598" s="17"/>
      <c r="L598" s="52">
        <v>123000</v>
      </c>
      <c r="M598" s="53"/>
      <c r="N598" s="53"/>
      <c r="O598" s="54"/>
      <c r="P598" s="154"/>
      <c r="Q598" s="154"/>
      <c r="R598" s="154"/>
      <c r="S598" s="154"/>
      <c r="T598" s="154"/>
      <c r="U598" s="154"/>
      <c r="V598" s="172"/>
      <c r="W598" s="159"/>
      <c r="X598" s="158"/>
      <c r="Y598" s="181"/>
      <c r="Z598" s="1"/>
      <c r="BP598" s="33"/>
      <c r="BQ598" s="41"/>
      <c r="BR598" s="34"/>
    </row>
    <row r="599" spans="1:70" s="3" customFormat="1" ht="18.75" hidden="1" x14ac:dyDescent="0.25">
      <c r="A599" s="47"/>
      <c r="B599" s="48"/>
      <c r="C599" s="48"/>
      <c r="D599" s="48"/>
      <c r="E599" s="49" t="s">
        <v>47</v>
      </c>
      <c r="F599" s="207"/>
      <c r="G599" s="233"/>
      <c r="H599" s="51"/>
      <c r="I599" s="17"/>
      <c r="J599" s="17"/>
      <c r="K599" s="17"/>
      <c r="L599" s="52">
        <v>734977</v>
      </c>
      <c r="M599" s="53"/>
      <c r="N599" s="53"/>
      <c r="O599" s="54"/>
      <c r="P599" s="154"/>
      <c r="Q599" s="154"/>
      <c r="R599" s="154"/>
      <c r="S599" s="154"/>
      <c r="T599" s="154"/>
      <c r="U599" s="154"/>
      <c r="V599" s="172"/>
      <c r="W599" s="159"/>
      <c r="X599" s="158"/>
      <c r="Y599" s="181"/>
      <c r="Z599" s="1"/>
      <c r="BP599" s="33"/>
      <c r="BQ599" s="41"/>
      <c r="BR599" s="34"/>
    </row>
    <row r="600" spans="1:70" s="3" customFormat="1" ht="67.5" x14ac:dyDescent="0.25">
      <c r="A600" s="35" t="s">
        <v>2284</v>
      </c>
      <c r="B600" s="36" t="s">
        <v>2285</v>
      </c>
      <c r="C600" s="316" t="s">
        <v>2286</v>
      </c>
      <c r="D600" s="316"/>
      <c r="E600" s="316"/>
      <c r="F600" s="205" t="s">
        <v>265</v>
      </c>
      <c r="G600" s="236">
        <v>210.12</v>
      </c>
      <c r="H600" s="39">
        <v>11.22</v>
      </c>
      <c r="I600" s="39"/>
      <c r="J600" s="39">
        <v>11.22</v>
      </c>
      <c r="K600" s="37" t="s">
        <v>42</v>
      </c>
      <c r="L600" s="39">
        <v>20181</v>
      </c>
      <c r="M600" s="39"/>
      <c r="N600" s="40"/>
      <c r="O600" s="39">
        <v>20181</v>
      </c>
      <c r="P600" s="154">
        <v>1.052</v>
      </c>
      <c r="Q600" s="154">
        <v>1.0209999999999999</v>
      </c>
      <c r="R600" s="154">
        <v>1.0349999999999999</v>
      </c>
      <c r="S600" s="154">
        <v>1.0249999999999999</v>
      </c>
      <c r="T600" s="154">
        <v>1.02</v>
      </c>
      <c r="U600" s="154">
        <v>1.03</v>
      </c>
      <c r="V600" s="172">
        <f t="shared" si="31"/>
        <v>24159.379506408786</v>
      </c>
      <c r="W600" s="159">
        <v>1.2</v>
      </c>
      <c r="X600" s="158">
        <f t="shared" si="28"/>
        <v>28991.255407690544</v>
      </c>
      <c r="Y600" s="248">
        <f t="shared" si="29"/>
        <v>137.97475446264298</v>
      </c>
      <c r="Z600" s="1"/>
      <c r="BP600" s="33"/>
      <c r="BQ600" s="41" t="s">
        <v>2286</v>
      </c>
      <c r="BR600" s="34"/>
    </row>
    <row r="601" spans="1:70" s="3" customFormat="1" ht="18.75" hidden="1" x14ac:dyDescent="0.25">
      <c r="A601" s="42"/>
      <c r="B601" s="43"/>
      <c r="C601" s="44" t="s">
        <v>2287</v>
      </c>
      <c r="D601" s="45"/>
      <c r="E601" s="45"/>
      <c r="F601" s="206"/>
      <c r="G601" s="235"/>
      <c r="H601" s="45"/>
      <c r="I601" s="45"/>
      <c r="J601" s="45"/>
      <c r="K601" s="45"/>
      <c r="L601" s="45"/>
      <c r="M601" s="45"/>
      <c r="N601" s="45"/>
      <c r="O601" s="46"/>
      <c r="P601" s="154"/>
      <c r="Q601" s="154"/>
      <c r="R601" s="154"/>
      <c r="S601" s="154"/>
      <c r="T601" s="154"/>
      <c r="U601" s="154"/>
      <c r="V601" s="172"/>
      <c r="W601" s="159"/>
      <c r="X601" s="158"/>
      <c r="Y601" s="181"/>
      <c r="Z601" s="1"/>
      <c r="BP601" s="33"/>
      <c r="BQ601" s="41"/>
      <c r="BR601" s="34"/>
    </row>
    <row r="602" spans="1:70" s="3" customFormat="1" ht="67.5" x14ac:dyDescent="0.25">
      <c r="A602" s="35" t="s">
        <v>2288</v>
      </c>
      <c r="B602" s="36" t="s">
        <v>2289</v>
      </c>
      <c r="C602" s="316" t="s">
        <v>2290</v>
      </c>
      <c r="D602" s="316"/>
      <c r="E602" s="316"/>
      <c r="F602" s="205" t="s">
        <v>265</v>
      </c>
      <c r="G602" s="237">
        <v>1297.8</v>
      </c>
      <c r="H602" s="39">
        <v>13.8</v>
      </c>
      <c r="I602" s="39"/>
      <c r="J602" s="39">
        <v>13.8</v>
      </c>
      <c r="K602" s="37" t="s">
        <v>42</v>
      </c>
      <c r="L602" s="39">
        <v>153307</v>
      </c>
      <c r="M602" s="39"/>
      <c r="N602" s="40"/>
      <c r="O602" s="39">
        <v>153307</v>
      </c>
      <c r="P602" s="154">
        <v>1.052</v>
      </c>
      <c r="Q602" s="154">
        <v>1.0209999999999999</v>
      </c>
      <c r="R602" s="154">
        <v>1.0349999999999999</v>
      </c>
      <c r="S602" s="154">
        <v>1.0249999999999999</v>
      </c>
      <c r="T602" s="154">
        <v>1.02</v>
      </c>
      <c r="U602" s="154">
        <v>1.03</v>
      </c>
      <c r="V602" s="172">
        <f t="shared" si="31"/>
        <v>183529.16079426251</v>
      </c>
      <c r="W602" s="159">
        <v>1.2</v>
      </c>
      <c r="X602" s="158">
        <f t="shared" si="28"/>
        <v>220234.992953115</v>
      </c>
      <c r="Y602" s="248">
        <f t="shared" si="29"/>
        <v>169.69871548244336</v>
      </c>
      <c r="Z602" s="1"/>
      <c r="BP602" s="33"/>
      <c r="BQ602" s="41" t="s">
        <v>2290</v>
      </c>
      <c r="BR602" s="34"/>
    </row>
    <row r="603" spans="1:70" s="3" customFormat="1" ht="18.75" hidden="1" x14ac:dyDescent="0.25">
      <c r="A603" s="42"/>
      <c r="B603" s="43"/>
      <c r="C603" s="44" t="s">
        <v>2291</v>
      </c>
      <c r="D603" s="45"/>
      <c r="E603" s="45"/>
      <c r="F603" s="206"/>
      <c r="G603" s="235"/>
      <c r="H603" s="45"/>
      <c r="I603" s="45"/>
      <c r="J603" s="45"/>
      <c r="K603" s="45"/>
      <c r="L603" s="45"/>
      <c r="M603" s="45"/>
      <c r="N603" s="45"/>
      <c r="O603" s="46"/>
      <c r="P603" s="154"/>
      <c r="Q603" s="154"/>
      <c r="R603" s="154"/>
      <c r="S603" s="154"/>
      <c r="T603" s="154"/>
      <c r="U603" s="154"/>
      <c r="V603" s="172"/>
      <c r="W603" s="159"/>
      <c r="X603" s="158"/>
      <c r="Y603" s="181"/>
      <c r="Z603" s="1"/>
      <c r="BP603" s="33"/>
      <c r="BQ603" s="41"/>
      <c r="BR603" s="34"/>
    </row>
    <row r="604" spans="1:70" s="3" customFormat="1" ht="67.5" x14ac:dyDescent="0.25">
      <c r="A604" s="35" t="s">
        <v>2292</v>
      </c>
      <c r="B604" s="36" t="s">
        <v>2293</v>
      </c>
      <c r="C604" s="316" t="s">
        <v>2294</v>
      </c>
      <c r="D604" s="316"/>
      <c r="E604" s="316"/>
      <c r="F604" s="205" t="s">
        <v>265</v>
      </c>
      <c r="G604" s="232">
        <v>412</v>
      </c>
      <c r="H604" s="39">
        <v>20.36</v>
      </c>
      <c r="I604" s="39"/>
      <c r="J604" s="39">
        <v>20.36</v>
      </c>
      <c r="K604" s="37" t="s">
        <v>42</v>
      </c>
      <c r="L604" s="39">
        <v>71804</v>
      </c>
      <c r="M604" s="39"/>
      <c r="N604" s="40"/>
      <c r="O604" s="39">
        <v>71804</v>
      </c>
      <c r="P604" s="154">
        <v>1.052</v>
      </c>
      <c r="Q604" s="154">
        <v>1.0209999999999999</v>
      </c>
      <c r="R604" s="154">
        <v>1.0349999999999999</v>
      </c>
      <c r="S604" s="154">
        <v>1.0249999999999999</v>
      </c>
      <c r="T604" s="154">
        <v>1.02</v>
      </c>
      <c r="U604" s="154">
        <v>1.03</v>
      </c>
      <c r="V604" s="172">
        <f t="shared" si="31"/>
        <v>85959.074678072269</v>
      </c>
      <c r="W604" s="159">
        <v>1.2</v>
      </c>
      <c r="X604" s="158">
        <f t="shared" si="28"/>
        <v>103150.88961368673</v>
      </c>
      <c r="Y604" s="248">
        <f t="shared" si="29"/>
        <v>250.36623692642408</v>
      </c>
      <c r="Z604" s="1"/>
      <c r="BP604" s="33"/>
      <c r="BQ604" s="41" t="s">
        <v>2294</v>
      </c>
      <c r="BR604" s="34"/>
    </row>
    <row r="605" spans="1:70" s="3" customFormat="1" ht="18.75" hidden="1" x14ac:dyDescent="0.25">
      <c r="A605" s="42"/>
      <c r="B605" s="43"/>
      <c r="C605" s="44" t="s">
        <v>2295</v>
      </c>
      <c r="D605" s="45"/>
      <c r="E605" s="45"/>
      <c r="F605" s="206"/>
      <c r="G605" s="235"/>
      <c r="H605" s="45"/>
      <c r="I605" s="45"/>
      <c r="J605" s="45"/>
      <c r="K605" s="45"/>
      <c r="L605" s="45"/>
      <c r="M605" s="45"/>
      <c r="N605" s="45"/>
      <c r="O605" s="46"/>
      <c r="P605" s="154"/>
      <c r="Q605" s="154"/>
      <c r="R605" s="154"/>
      <c r="S605" s="154"/>
      <c r="T605" s="154"/>
      <c r="U605" s="154"/>
      <c r="V605" s="172"/>
      <c r="W605" s="159"/>
      <c r="X605" s="158"/>
      <c r="Y605" s="181"/>
      <c r="Z605" s="1"/>
      <c r="BP605" s="33"/>
      <c r="BQ605" s="41"/>
      <c r="BR605" s="34"/>
    </row>
    <row r="606" spans="1:70" s="3" customFormat="1" ht="67.5" x14ac:dyDescent="0.25">
      <c r="A606" s="35" t="s">
        <v>2296</v>
      </c>
      <c r="B606" s="36" t="s">
        <v>2274</v>
      </c>
      <c r="C606" s="316" t="s">
        <v>2297</v>
      </c>
      <c r="D606" s="316"/>
      <c r="E606" s="316"/>
      <c r="F606" s="205" t="s">
        <v>265</v>
      </c>
      <c r="G606" s="232">
        <v>4</v>
      </c>
      <c r="H606" s="39">
        <v>22.14</v>
      </c>
      <c r="I606" s="39"/>
      <c r="J606" s="39">
        <v>22.14</v>
      </c>
      <c r="K606" s="37" t="s">
        <v>42</v>
      </c>
      <c r="L606" s="39">
        <v>758</v>
      </c>
      <c r="M606" s="39"/>
      <c r="N606" s="40"/>
      <c r="O606" s="39">
        <v>758</v>
      </c>
      <c r="P606" s="154">
        <v>1.052</v>
      </c>
      <c r="Q606" s="154">
        <v>1.0209999999999999</v>
      </c>
      <c r="R606" s="154">
        <v>1.0349999999999999</v>
      </c>
      <c r="S606" s="154">
        <v>1.0249999999999999</v>
      </c>
      <c r="T606" s="154">
        <v>1.02</v>
      </c>
      <c r="U606" s="154">
        <v>1.03</v>
      </c>
      <c r="V606" s="172">
        <f t="shared" si="31"/>
        <v>907.42825756195725</v>
      </c>
      <c r="W606" s="159">
        <v>1.2</v>
      </c>
      <c r="X606" s="158">
        <f t="shared" si="28"/>
        <v>1088.9139090743486</v>
      </c>
      <c r="Y606" s="248">
        <f t="shared" si="29"/>
        <v>272.22847726858714</v>
      </c>
      <c r="Z606" s="1"/>
      <c r="BP606" s="33"/>
      <c r="BQ606" s="41" t="s">
        <v>2297</v>
      </c>
      <c r="BR606" s="34"/>
    </row>
    <row r="607" spans="1:70" s="3" customFormat="1" ht="67.5" x14ac:dyDescent="0.25">
      <c r="A607" s="35" t="s">
        <v>2298</v>
      </c>
      <c r="B607" s="36" t="s">
        <v>2251</v>
      </c>
      <c r="C607" s="316" t="s">
        <v>2252</v>
      </c>
      <c r="D607" s="316"/>
      <c r="E607" s="316"/>
      <c r="F607" s="205" t="s">
        <v>437</v>
      </c>
      <c r="G607" s="232">
        <v>1864</v>
      </c>
      <c r="H607" s="39">
        <v>0.27</v>
      </c>
      <c r="I607" s="39"/>
      <c r="J607" s="39">
        <v>0.27</v>
      </c>
      <c r="K607" s="37" t="s">
        <v>42</v>
      </c>
      <c r="L607" s="39">
        <v>4308</v>
      </c>
      <c r="M607" s="39"/>
      <c r="N607" s="40"/>
      <c r="O607" s="39">
        <v>4308</v>
      </c>
      <c r="P607" s="154">
        <v>1.052</v>
      </c>
      <c r="Q607" s="154">
        <v>1.0209999999999999</v>
      </c>
      <c r="R607" s="154">
        <v>1.0349999999999999</v>
      </c>
      <c r="S607" s="154">
        <v>1.0249999999999999</v>
      </c>
      <c r="T607" s="154">
        <v>1.02</v>
      </c>
      <c r="U607" s="154">
        <v>1.03</v>
      </c>
      <c r="V607" s="172">
        <f t="shared" ref="V607:V610" si="33">O607*P607*Q607*R607*S607*T607*U607</f>
        <v>5157.2571683072711</v>
      </c>
      <c r="W607" s="159">
        <v>1.2</v>
      </c>
      <c r="X607" s="158">
        <f t="shared" ref="X607:X610" si="34">V607*W607</f>
        <v>6188.7086019687249</v>
      </c>
      <c r="Y607" s="248">
        <f t="shared" ref="Y607:Y610" si="35">X607/G607</f>
        <v>3.3201226405411615</v>
      </c>
      <c r="Z607" s="1"/>
      <c r="BP607" s="33"/>
      <c r="BQ607" s="41" t="s">
        <v>2252</v>
      </c>
      <c r="BR607" s="34"/>
    </row>
    <row r="608" spans="1:70" s="3" customFormat="1" ht="67.5" x14ac:dyDescent="0.25">
      <c r="A608" s="35" t="s">
        <v>2299</v>
      </c>
      <c r="B608" s="36" t="s">
        <v>2300</v>
      </c>
      <c r="C608" s="316" t="s">
        <v>2301</v>
      </c>
      <c r="D608" s="316"/>
      <c r="E608" s="316"/>
      <c r="F608" s="205" t="s">
        <v>437</v>
      </c>
      <c r="G608" s="232">
        <v>6</v>
      </c>
      <c r="H608" s="39">
        <v>11.42</v>
      </c>
      <c r="I608" s="39"/>
      <c r="J608" s="39">
        <v>11.42</v>
      </c>
      <c r="K608" s="37" t="s">
        <v>42</v>
      </c>
      <c r="L608" s="39">
        <v>587</v>
      </c>
      <c r="M608" s="39"/>
      <c r="N608" s="40"/>
      <c r="O608" s="39">
        <v>587</v>
      </c>
      <c r="P608" s="154">
        <v>1.052</v>
      </c>
      <c r="Q608" s="154">
        <v>1.0209999999999999</v>
      </c>
      <c r="R608" s="154">
        <v>1.0349999999999999</v>
      </c>
      <c r="S608" s="154">
        <v>1.0249999999999999</v>
      </c>
      <c r="T608" s="154">
        <v>1.02</v>
      </c>
      <c r="U608" s="154">
        <v>1.03</v>
      </c>
      <c r="V608" s="172">
        <f t="shared" si="33"/>
        <v>702.71818890352085</v>
      </c>
      <c r="W608" s="159">
        <v>1.2</v>
      </c>
      <c r="X608" s="158">
        <f t="shared" si="34"/>
        <v>843.26182668422496</v>
      </c>
      <c r="Y608" s="248">
        <f t="shared" si="35"/>
        <v>140.54363778070416</v>
      </c>
      <c r="Z608" s="1"/>
      <c r="BP608" s="33"/>
      <c r="BQ608" s="41" t="s">
        <v>2301</v>
      </c>
      <c r="BR608" s="34"/>
    </row>
    <row r="609" spans="1:72" s="3" customFormat="1" ht="67.5" x14ac:dyDescent="0.25">
      <c r="A609" s="35" t="s">
        <v>2302</v>
      </c>
      <c r="B609" s="36" t="s">
        <v>2300</v>
      </c>
      <c r="C609" s="316" t="s">
        <v>2303</v>
      </c>
      <c r="D609" s="316"/>
      <c r="E609" s="316"/>
      <c r="F609" s="205" t="s">
        <v>437</v>
      </c>
      <c r="G609" s="232">
        <v>54</v>
      </c>
      <c r="H609" s="39">
        <v>16.190000000000001</v>
      </c>
      <c r="I609" s="39"/>
      <c r="J609" s="39">
        <v>16.190000000000001</v>
      </c>
      <c r="K609" s="37" t="s">
        <v>42</v>
      </c>
      <c r="L609" s="39">
        <v>7484</v>
      </c>
      <c r="M609" s="39"/>
      <c r="N609" s="40"/>
      <c r="O609" s="39">
        <v>7484</v>
      </c>
      <c r="P609" s="154">
        <v>1.052</v>
      </c>
      <c r="Q609" s="154">
        <v>1.0209999999999999</v>
      </c>
      <c r="R609" s="154">
        <v>1.0349999999999999</v>
      </c>
      <c r="S609" s="154">
        <v>1.0249999999999999</v>
      </c>
      <c r="T609" s="154">
        <v>1.02</v>
      </c>
      <c r="U609" s="154">
        <v>1.03</v>
      </c>
      <c r="V609" s="172">
        <f t="shared" si="33"/>
        <v>8959.3576247937854</v>
      </c>
      <c r="W609" s="159">
        <v>1.2</v>
      </c>
      <c r="X609" s="158">
        <f t="shared" si="34"/>
        <v>10751.229149752542</v>
      </c>
      <c r="Y609" s="248">
        <f t="shared" si="35"/>
        <v>199.09683610652857</v>
      </c>
      <c r="Z609" s="1"/>
      <c r="BP609" s="33"/>
      <c r="BQ609" s="41" t="s">
        <v>2303</v>
      </c>
      <c r="BR609" s="34"/>
    </row>
    <row r="610" spans="1:72" s="3" customFormat="1" ht="68.25" thickBot="1" x14ac:dyDescent="0.3">
      <c r="A610" s="35" t="s">
        <v>2304</v>
      </c>
      <c r="B610" s="36" t="s">
        <v>2300</v>
      </c>
      <c r="C610" s="316" t="s">
        <v>2305</v>
      </c>
      <c r="D610" s="316"/>
      <c r="E610" s="316"/>
      <c r="F610" s="205" t="s">
        <v>437</v>
      </c>
      <c r="G610" s="232">
        <v>6</v>
      </c>
      <c r="H610" s="39">
        <v>26.02</v>
      </c>
      <c r="I610" s="39"/>
      <c r="J610" s="39">
        <v>26.02</v>
      </c>
      <c r="K610" s="37" t="s">
        <v>42</v>
      </c>
      <c r="L610" s="39">
        <v>1336</v>
      </c>
      <c r="M610" s="39"/>
      <c r="N610" s="40"/>
      <c r="O610" s="39">
        <v>1336</v>
      </c>
      <c r="P610" s="220">
        <v>1.052</v>
      </c>
      <c r="Q610" s="194">
        <v>1.0209999999999999</v>
      </c>
      <c r="R610" s="194">
        <v>1.0349999999999999</v>
      </c>
      <c r="S610" s="194">
        <v>1.0249999999999999</v>
      </c>
      <c r="T610" s="194">
        <v>1.02</v>
      </c>
      <c r="U610" s="194">
        <v>1.03</v>
      </c>
      <c r="V610" s="195">
        <f t="shared" si="33"/>
        <v>1599.3722323255602</v>
      </c>
      <c r="W610" s="196">
        <v>1.2</v>
      </c>
      <c r="X610" s="197">
        <f t="shared" si="34"/>
        <v>1919.2466787906721</v>
      </c>
      <c r="Y610" s="251">
        <f t="shared" si="35"/>
        <v>319.87444646511204</v>
      </c>
      <c r="Z610" s="1"/>
      <c r="BP610" s="33"/>
      <c r="BQ610" s="41" t="s">
        <v>2305</v>
      </c>
      <c r="BR610" s="34"/>
    </row>
    <row r="611" spans="1:72" s="3" customFormat="1" ht="23.25" hidden="1" thickTop="1" x14ac:dyDescent="0.25">
      <c r="A611" s="317" t="s">
        <v>938</v>
      </c>
      <c r="B611" s="318"/>
      <c r="C611" s="318"/>
      <c r="D611" s="318"/>
      <c r="E611" s="318"/>
      <c r="F611" s="318"/>
      <c r="G611" s="318"/>
      <c r="H611" s="318"/>
      <c r="I611" s="318"/>
      <c r="J611" s="318"/>
      <c r="K611" s="319"/>
      <c r="L611" s="39">
        <v>189025587</v>
      </c>
      <c r="M611" s="39">
        <v>4956541</v>
      </c>
      <c r="N611" s="39" t="s">
        <v>2306</v>
      </c>
      <c r="O611" s="39">
        <v>176134692</v>
      </c>
      <c r="P611" s="1"/>
      <c r="Q611" s="1"/>
      <c r="R611" s="1"/>
      <c r="S611" s="1"/>
      <c r="T611" s="1"/>
      <c r="U611" s="1"/>
      <c r="V611" s="179">
        <f>SUM(V30:V610)</f>
        <v>218141015.83516088</v>
      </c>
      <c r="W611" s="171"/>
      <c r="X611" s="170">
        <f>SUM(X30:X610)</f>
        <v>261769219.00219315</v>
      </c>
      <c r="Y611" s="188"/>
      <c r="Z611" s="1"/>
      <c r="BS611" s="41" t="s">
        <v>938</v>
      </c>
    </row>
    <row r="612" spans="1:72" s="3" customFormat="1" ht="18.75" hidden="1" thickTop="1" x14ac:dyDescent="0.25">
      <c r="A612" s="317" t="s">
        <v>940</v>
      </c>
      <c r="B612" s="318"/>
      <c r="C612" s="318"/>
      <c r="D612" s="318"/>
      <c r="E612" s="318"/>
      <c r="F612" s="318"/>
      <c r="G612" s="318"/>
      <c r="H612" s="318"/>
      <c r="I612" s="318"/>
      <c r="J612" s="318"/>
      <c r="K612" s="319"/>
      <c r="L612" s="39">
        <v>4893524</v>
      </c>
      <c r="M612" s="39"/>
      <c r="N612" s="39"/>
      <c r="O612" s="39"/>
      <c r="P612" s="1"/>
      <c r="Q612" s="1"/>
      <c r="R612" s="1"/>
      <c r="S612" s="1"/>
      <c r="T612" s="1"/>
      <c r="U612" s="1"/>
      <c r="V612" s="179">
        <f>L681+L682</f>
        <v>218141015.83516091</v>
      </c>
      <c r="W612" s="171"/>
      <c r="X612" s="170">
        <f>V612*1.2</f>
        <v>261769219.00219309</v>
      </c>
      <c r="Y612" s="188"/>
      <c r="Z612" s="1"/>
      <c r="BS612" s="41" t="s">
        <v>940</v>
      </c>
    </row>
    <row r="613" spans="1:72" s="3" customFormat="1" ht="18.75" hidden="1" thickTop="1" x14ac:dyDescent="0.25">
      <c r="A613" s="320" t="s">
        <v>941</v>
      </c>
      <c r="B613" s="321"/>
      <c r="C613" s="321"/>
      <c r="D613" s="321"/>
      <c r="E613" s="321"/>
      <c r="F613" s="321"/>
      <c r="G613" s="321"/>
      <c r="H613" s="321"/>
      <c r="I613" s="321"/>
      <c r="J613" s="321"/>
      <c r="K613" s="322"/>
      <c r="L613" s="61"/>
      <c r="M613" s="61"/>
      <c r="N613" s="61"/>
      <c r="O613" s="61"/>
      <c r="P613" s="1"/>
      <c r="Q613" s="1"/>
      <c r="R613" s="1"/>
      <c r="S613" s="1"/>
      <c r="T613" s="1"/>
      <c r="U613" s="1"/>
      <c r="V613" s="179"/>
      <c r="W613" s="171"/>
      <c r="X613" s="170"/>
      <c r="Y613" s="188"/>
      <c r="Z613" s="1"/>
      <c r="BS613" s="41"/>
      <c r="BT613" s="2" t="s">
        <v>941</v>
      </c>
    </row>
    <row r="614" spans="1:72" s="3" customFormat="1" ht="18.75" hidden="1" thickTop="1" x14ac:dyDescent="0.25">
      <c r="A614" s="320" t="s">
        <v>2307</v>
      </c>
      <c r="B614" s="321"/>
      <c r="C614" s="321"/>
      <c r="D614" s="321"/>
      <c r="E614" s="321"/>
      <c r="F614" s="321"/>
      <c r="G614" s="321"/>
      <c r="H614" s="321"/>
      <c r="I614" s="321"/>
      <c r="J614" s="321"/>
      <c r="K614" s="322"/>
      <c r="L614" s="61">
        <v>468297</v>
      </c>
      <c r="M614" s="61"/>
      <c r="N614" s="61"/>
      <c r="O614" s="61"/>
      <c r="P614" s="1"/>
      <c r="Q614" s="1"/>
      <c r="R614" s="1"/>
      <c r="S614" s="1"/>
      <c r="T614" s="1"/>
      <c r="U614" s="1"/>
      <c r="V614" s="179"/>
      <c r="W614" s="171"/>
      <c r="X614" s="170"/>
      <c r="Y614" s="188"/>
      <c r="Z614" s="1"/>
      <c r="BS614" s="41"/>
      <c r="BT614" s="2" t="s">
        <v>2307</v>
      </c>
    </row>
    <row r="615" spans="1:72" s="3" customFormat="1" ht="18.75" hidden="1" thickTop="1" x14ac:dyDescent="0.25">
      <c r="A615" s="320" t="s">
        <v>2308</v>
      </c>
      <c r="B615" s="321"/>
      <c r="C615" s="321"/>
      <c r="D615" s="321"/>
      <c r="E615" s="321"/>
      <c r="F615" s="321"/>
      <c r="G615" s="321"/>
      <c r="H615" s="321"/>
      <c r="I615" s="321"/>
      <c r="J615" s="321"/>
      <c r="K615" s="322"/>
      <c r="L615" s="61">
        <v>328541</v>
      </c>
      <c r="M615" s="61"/>
      <c r="N615" s="61"/>
      <c r="O615" s="61"/>
      <c r="P615" s="1"/>
      <c r="Q615" s="1"/>
      <c r="R615" s="1"/>
      <c r="S615" s="1"/>
      <c r="T615" s="1"/>
      <c r="U615" s="1"/>
      <c r="V615" s="179"/>
      <c r="W615" s="171"/>
      <c r="X615" s="170"/>
      <c r="Y615" s="188"/>
      <c r="Z615" s="1"/>
      <c r="BS615" s="41"/>
      <c r="BT615" s="2" t="s">
        <v>2308</v>
      </c>
    </row>
    <row r="616" spans="1:72" s="3" customFormat="1" ht="18.75" hidden="1" thickTop="1" x14ac:dyDescent="0.25">
      <c r="A616" s="320" t="s">
        <v>2309</v>
      </c>
      <c r="B616" s="321"/>
      <c r="C616" s="321"/>
      <c r="D616" s="321"/>
      <c r="E616" s="321"/>
      <c r="F616" s="321"/>
      <c r="G616" s="321"/>
      <c r="H616" s="321"/>
      <c r="I616" s="321"/>
      <c r="J616" s="321"/>
      <c r="K616" s="322"/>
      <c r="L616" s="61">
        <v>30249</v>
      </c>
      <c r="M616" s="61"/>
      <c r="N616" s="61"/>
      <c r="O616" s="61"/>
      <c r="P616" s="1"/>
      <c r="Q616" s="1"/>
      <c r="R616" s="1"/>
      <c r="S616" s="1"/>
      <c r="T616" s="1"/>
      <c r="U616" s="1"/>
      <c r="V616" s="179"/>
      <c r="W616" s="171"/>
      <c r="X616" s="170"/>
      <c r="Y616" s="188"/>
      <c r="Z616" s="1"/>
      <c r="BS616" s="41"/>
      <c r="BT616" s="2" t="s">
        <v>2309</v>
      </c>
    </row>
    <row r="617" spans="1:72" s="3" customFormat="1" ht="24" hidden="1" thickTop="1" x14ac:dyDescent="0.25">
      <c r="A617" s="320" t="s">
        <v>2310</v>
      </c>
      <c r="B617" s="321"/>
      <c r="C617" s="321"/>
      <c r="D617" s="321"/>
      <c r="E617" s="321"/>
      <c r="F617" s="321"/>
      <c r="G617" s="321"/>
      <c r="H617" s="321"/>
      <c r="I617" s="321"/>
      <c r="J617" s="321"/>
      <c r="K617" s="322"/>
      <c r="L617" s="61">
        <v>4066437</v>
      </c>
      <c r="M617" s="61"/>
      <c r="N617" s="61"/>
      <c r="O617" s="61"/>
      <c r="P617" s="1"/>
      <c r="Q617" s="1"/>
      <c r="R617" s="1"/>
      <c r="S617" s="1"/>
      <c r="T617" s="1"/>
      <c r="U617" s="1"/>
      <c r="V617" s="179"/>
      <c r="W617" s="171"/>
      <c r="X617" s="170"/>
      <c r="Y617" s="188"/>
      <c r="Z617" s="1"/>
      <c r="BS617" s="41"/>
      <c r="BT617" s="2" t="s">
        <v>2310</v>
      </c>
    </row>
    <row r="618" spans="1:72" s="3" customFormat="1" ht="18.75" hidden="1" thickTop="1" x14ac:dyDescent="0.25">
      <c r="A618" s="317" t="s">
        <v>945</v>
      </c>
      <c r="B618" s="318"/>
      <c r="C618" s="318"/>
      <c r="D618" s="318"/>
      <c r="E618" s="318"/>
      <c r="F618" s="318"/>
      <c r="G618" s="318"/>
      <c r="H618" s="318"/>
      <c r="I618" s="318"/>
      <c r="J618" s="318"/>
      <c r="K618" s="319"/>
      <c r="L618" s="39">
        <v>2533336</v>
      </c>
      <c r="M618" s="39"/>
      <c r="N618" s="39"/>
      <c r="O618" s="39"/>
      <c r="P618" s="1"/>
      <c r="Q618" s="1"/>
      <c r="R618" s="1"/>
      <c r="S618" s="1"/>
      <c r="T618" s="1"/>
      <c r="U618" s="1"/>
      <c r="V618" s="179"/>
      <c r="W618" s="171"/>
      <c r="X618" s="170"/>
      <c r="Y618" s="188"/>
      <c r="Z618" s="1"/>
      <c r="BS618" s="41" t="s">
        <v>945</v>
      </c>
    </row>
    <row r="619" spans="1:72" s="3" customFormat="1" ht="18.75" hidden="1" thickTop="1" x14ac:dyDescent="0.25">
      <c r="A619" s="320" t="s">
        <v>941</v>
      </c>
      <c r="B619" s="321"/>
      <c r="C619" s="321"/>
      <c r="D619" s="321"/>
      <c r="E619" s="321"/>
      <c r="F619" s="321"/>
      <c r="G619" s="321"/>
      <c r="H619" s="321"/>
      <c r="I619" s="321"/>
      <c r="J619" s="321"/>
      <c r="K619" s="322"/>
      <c r="L619" s="61"/>
      <c r="M619" s="61"/>
      <c r="N619" s="61"/>
      <c r="O619" s="61"/>
      <c r="P619" s="1"/>
      <c r="Q619" s="1"/>
      <c r="R619" s="1"/>
      <c r="S619" s="1"/>
      <c r="T619" s="1"/>
      <c r="U619" s="1"/>
      <c r="V619" s="179"/>
      <c r="W619" s="171"/>
      <c r="X619" s="170"/>
      <c r="Y619" s="188"/>
      <c r="Z619" s="1"/>
      <c r="BS619" s="41"/>
      <c r="BT619" s="2" t="s">
        <v>941</v>
      </c>
    </row>
    <row r="620" spans="1:72" s="3" customFormat="1" ht="18.75" hidden="1" thickTop="1" x14ac:dyDescent="0.25">
      <c r="A620" s="320" t="s">
        <v>2311</v>
      </c>
      <c r="B620" s="321"/>
      <c r="C620" s="321"/>
      <c r="D620" s="321"/>
      <c r="E620" s="321"/>
      <c r="F620" s="321"/>
      <c r="G620" s="321"/>
      <c r="H620" s="321"/>
      <c r="I620" s="321"/>
      <c r="J620" s="321"/>
      <c r="K620" s="322"/>
      <c r="L620" s="61">
        <v>210470</v>
      </c>
      <c r="M620" s="61"/>
      <c r="N620" s="61"/>
      <c r="O620" s="61"/>
      <c r="P620" s="1"/>
      <c r="Q620" s="1"/>
      <c r="R620" s="1"/>
      <c r="S620" s="1"/>
      <c r="T620" s="1"/>
      <c r="U620" s="1"/>
      <c r="V620" s="179"/>
      <c r="W620" s="171"/>
      <c r="X620" s="170"/>
      <c r="Y620" s="188"/>
      <c r="Z620" s="1"/>
      <c r="BS620" s="41"/>
      <c r="BT620" s="2" t="s">
        <v>2311</v>
      </c>
    </row>
    <row r="621" spans="1:72" s="3" customFormat="1" ht="18.75" hidden="1" thickTop="1" x14ac:dyDescent="0.25">
      <c r="A621" s="320" t="s">
        <v>2312</v>
      </c>
      <c r="B621" s="321"/>
      <c r="C621" s="321"/>
      <c r="D621" s="321"/>
      <c r="E621" s="321"/>
      <c r="F621" s="321"/>
      <c r="G621" s="321"/>
      <c r="H621" s="321"/>
      <c r="I621" s="321"/>
      <c r="J621" s="321"/>
      <c r="K621" s="322"/>
      <c r="L621" s="61">
        <v>167921</v>
      </c>
      <c r="M621" s="61"/>
      <c r="N621" s="61"/>
      <c r="O621" s="61"/>
      <c r="P621" s="1"/>
      <c r="Q621" s="1"/>
      <c r="R621" s="1"/>
      <c r="S621" s="1"/>
      <c r="T621" s="1"/>
      <c r="U621" s="1"/>
      <c r="V621" s="179"/>
      <c r="W621" s="171"/>
      <c r="X621" s="170"/>
      <c r="Y621" s="188"/>
      <c r="Z621" s="1"/>
      <c r="BS621" s="41"/>
      <c r="BT621" s="2" t="s">
        <v>2312</v>
      </c>
    </row>
    <row r="622" spans="1:72" s="3" customFormat="1" ht="24" hidden="1" thickTop="1" x14ac:dyDescent="0.25">
      <c r="A622" s="320" t="s">
        <v>2313</v>
      </c>
      <c r="B622" s="321"/>
      <c r="C622" s="321"/>
      <c r="D622" s="321"/>
      <c r="E622" s="321"/>
      <c r="F622" s="321"/>
      <c r="G622" s="321"/>
      <c r="H622" s="321"/>
      <c r="I622" s="321"/>
      <c r="J622" s="321"/>
      <c r="K622" s="322"/>
      <c r="L622" s="61">
        <v>2137432</v>
      </c>
      <c r="M622" s="61"/>
      <c r="N622" s="61"/>
      <c r="O622" s="61"/>
      <c r="P622" s="1"/>
      <c r="Q622" s="1"/>
      <c r="R622" s="1"/>
      <c r="S622" s="1"/>
      <c r="T622" s="1"/>
      <c r="U622" s="1"/>
      <c r="V622" s="179"/>
      <c r="W622" s="171"/>
      <c r="X622" s="170"/>
      <c r="Y622" s="188"/>
      <c r="Z622" s="1"/>
      <c r="BS622" s="41"/>
      <c r="BT622" s="2" t="s">
        <v>2313</v>
      </c>
    </row>
    <row r="623" spans="1:72" s="3" customFormat="1" ht="18.75" hidden="1" thickTop="1" x14ac:dyDescent="0.25">
      <c r="A623" s="320" t="s">
        <v>2314</v>
      </c>
      <c r="B623" s="321"/>
      <c r="C623" s="321"/>
      <c r="D623" s="321"/>
      <c r="E623" s="321"/>
      <c r="F623" s="321"/>
      <c r="G623" s="321"/>
      <c r="H623" s="321"/>
      <c r="I623" s="321"/>
      <c r="J623" s="321"/>
      <c r="K623" s="322"/>
      <c r="L623" s="61">
        <v>16876</v>
      </c>
      <c r="M623" s="61"/>
      <c r="N623" s="61"/>
      <c r="O623" s="61"/>
      <c r="P623" s="1"/>
      <c r="Q623" s="1"/>
      <c r="R623" s="1"/>
      <c r="S623" s="1"/>
      <c r="T623" s="1"/>
      <c r="U623" s="1"/>
      <c r="V623" s="179"/>
      <c r="W623" s="171"/>
      <c r="X623" s="170"/>
      <c r="Y623" s="188"/>
      <c r="Z623" s="1"/>
      <c r="BS623" s="41"/>
      <c r="BT623" s="2" t="s">
        <v>2314</v>
      </c>
    </row>
    <row r="624" spans="1:72" s="3" customFormat="1" ht="18.75" hidden="1" thickTop="1" x14ac:dyDescent="0.25">
      <c r="A624" s="320" t="s">
        <v>2315</v>
      </c>
      <c r="B624" s="321"/>
      <c r="C624" s="321"/>
      <c r="D624" s="321"/>
      <c r="E624" s="321"/>
      <c r="F624" s="321"/>
      <c r="G624" s="321"/>
      <c r="H624" s="321"/>
      <c r="I624" s="321"/>
      <c r="J624" s="321"/>
      <c r="K624" s="322"/>
      <c r="L624" s="61">
        <v>637</v>
      </c>
      <c r="M624" s="61"/>
      <c r="N624" s="61"/>
      <c r="O624" s="61"/>
      <c r="P624" s="1"/>
      <c r="Q624" s="1"/>
      <c r="R624" s="1"/>
      <c r="S624" s="1"/>
      <c r="T624" s="1"/>
      <c r="U624" s="1"/>
      <c r="V624" s="179"/>
      <c r="W624" s="171"/>
      <c r="X624" s="170"/>
      <c r="Y624" s="188"/>
      <c r="Z624" s="1"/>
      <c r="BS624" s="41"/>
      <c r="BT624" s="2" t="s">
        <v>2315</v>
      </c>
    </row>
    <row r="625" spans="1:72" s="3" customFormat="1" ht="18.75" hidden="1" thickTop="1" x14ac:dyDescent="0.25">
      <c r="A625" s="317" t="s">
        <v>951</v>
      </c>
      <c r="B625" s="318"/>
      <c r="C625" s="318"/>
      <c r="D625" s="318"/>
      <c r="E625" s="318"/>
      <c r="F625" s="318"/>
      <c r="G625" s="318"/>
      <c r="H625" s="318"/>
      <c r="I625" s="318"/>
      <c r="J625" s="318"/>
      <c r="K625" s="319"/>
      <c r="L625" s="39"/>
      <c r="M625" s="39"/>
      <c r="N625" s="39"/>
      <c r="O625" s="39"/>
      <c r="P625" s="1"/>
      <c r="Q625" s="1"/>
      <c r="R625" s="1"/>
      <c r="S625" s="1"/>
      <c r="T625" s="1"/>
      <c r="U625" s="1"/>
      <c r="V625" s="179"/>
      <c r="W625" s="171"/>
      <c r="X625" s="170"/>
      <c r="Y625" s="188"/>
      <c r="Z625" s="1"/>
      <c r="BS625" s="41" t="s">
        <v>951</v>
      </c>
    </row>
    <row r="626" spans="1:72" s="3" customFormat="1" ht="18.75" hidden="1" thickTop="1" x14ac:dyDescent="0.25">
      <c r="A626" s="320" t="s">
        <v>952</v>
      </c>
      <c r="B626" s="321"/>
      <c r="C626" s="321"/>
      <c r="D626" s="321"/>
      <c r="E626" s="321"/>
      <c r="F626" s="321"/>
      <c r="G626" s="321"/>
      <c r="H626" s="321"/>
      <c r="I626" s="321"/>
      <c r="J626" s="321"/>
      <c r="K626" s="322"/>
      <c r="L626" s="61"/>
      <c r="M626" s="61"/>
      <c r="N626" s="61"/>
      <c r="O626" s="61"/>
      <c r="P626" s="1"/>
      <c r="Q626" s="1"/>
      <c r="R626" s="1"/>
      <c r="S626" s="1"/>
      <c r="T626" s="1"/>
      <c r="U626" s="1"/>
      <c r="V626" s="179"/>
      <c r="W626" s="171"/>
      <c r="X626" s="170"/>
      <c r="Y626" s="188"/>
      <c r="Z626" s="1"/>
      <c r="BS626" s="41"/>
      <c r="BT626" s="2" t="s">
        <v>952</v>
      </c>
    </row>
    <row r="627" spans="1:72" s="3" customFormat="1" ht="18.75" hidden="1" thickTop="1" x14ac:dyDescent="0.25">
      <c r="A627" s="320" t="s">
        <v>1773</v>
      </c>
      <c r="B627" s="321"/>
      <c r="C627" s="321"/>
      <c r="D627" s="321"/>
      <c r="E627" s="321"/>
      <c r="F627" s="321"/>
      <c r="G627" s="321"/>
      <c r="H627" s="321"/>
      <c r="I627" s="321"/>
      <c r="J627" s="321"/>
      <c r="K627" s="322"/>
      <c r="L627" s="61"/>
      <c r="M627" s="61"/>
      <c r="N627" s="61"/>
      <c r="O627" s="61"/>
      <c r="P627" s="1"/>
      <c r="Q627" s="1"/>
      <c r="R627" s="1"/>
      <c r="S627" s="1"/>
      <c r="T627" s="1"/>
      <c r="U627" s="1"/>
      <c r="V627" s="179"/>
      <c r="W627" s="171"/>
      <c r="X627" s="170"/>
      <c r="Y627" s="188"/>
      <c r="Z627" s="1"/>
      <c r="BS627" s="41"/>
      <c r="BT627" s="2" t="s">
        <v>1773</v>
      </c>
    </row>
    <row r="628" spans="1:72" s="3" customFormat="1" ht="24" hidden="1" thickTop="1" x14ac:dyDescent="0.25">
      <c r="A628" s="320" t="s">
        <v>2316</v>
      </c>
      <c r="B628" s="321"/>
      <c r="C628" s="321"/>
      <c r="D628" s="321"/>
      <c r="E628" s="321"/>
      <c r="F628" s="321"/>
      <c r="G628" s="321"/>
      <c r="H628" s="321"/>
      <c r="I628" s="321"/>
      <c r="J628" s="321"/>
      <c r="K628" s="322"/>
      <c r="L628" s="61">
        <v>147010756</v>
      </c>
      <c r="M628" s="61"/>
      <c r="N628" s="61"/>
      <c r="O628" s="61">
        <v>147010756</v>
      </c>
      <c r="P628" s="1"/>
      <c r="Q628" s="1"/>
      <c r="R628" s="1"/>
      <c r="S628" s="1"/>
      <c r="T628" s="1"/>
      <c r="U628" s="1"/>
      <c r="V628" s="179"/>
      <c r="W628" s="171"/>
      <c r="X628" s="170"/>
      <c r="Y628" s="188"/>
      <c r="Z628" s="1"/>
      <c r="BS628" s="41"/>
      <c r="BT628" s="2" t="s">
        <v>2316</v>
      </c>
    </row>
    <row r="629" spans="1:72" s="3" customFormat="1" ht="18.75" hidden="1" thickTop="1" x14ac:dyDescent="0.25">
      <c r="A629" s="320" t="s">
        <v>953</v>
      </c>
      <c r="B629" s="321"/>
      <c r="C629" s="321"/>
      <c r="D629" s="321"/>
      <c r="E629" s="321"/>
      <c r="F629" s="321"/>
      <c r="G629" s="321"/>
      <c r="H629" s="321"/>
      <c r="I629" s="321"/>
      <c r="J629" s="321"/>
      <c r="K629" s="322"/>
      <c r="L629" s="61"/>
      <c r="M629" s="61"/>
      <c r="N629" s="61"/>
      <c r="O629" s="61"/>
      <c r="P629" s="1"/>
      <c r="Q629" s="1"/>
      <c r="R629" s="1"/>
      <c r="S629" s="1"/>
      <c r="T629" s="1"/>
      <c r="U629" s="1"/>
      <c r="V629" s="179"/>
      <c r="W629" s="171"/>
      <c r="X629" s="170"/>
      <c r="Y629" s="188"/>
      <c r="Z629" s="1"/>
      <c r="BS629" s="41"/>
      <c r="BT629" s="2" t="s">
        <v>953</v>
      </c>
    </row>
    <row r="630" spans="1:72" s="3" customFormat="1" ht="18.75" hidden="1" thickTop="1" x14ac:dyDescent="0.25">
      <c r="A630" s="320" t="s">
        <v>2317</v>
      </c>
      <c r="B630" s="321"/>
      <c r="C630" s="321"/>
      <c r="D630" s="321"/>
      <c r="E630" s="321"/>
      <c r="F630" s="321"/>
      <c r="G630" s="321"/>
      <c r="H630" s="321"/>
      <c r="I630" s="321"/>
      <c r="J630" s="321"/>
      <c r="K630" s="322"/>
      <c r="L630" s="61">
        <v>1401</v>
      </c>
      <c r="M630" s="61">
        <v>1159</v>
      </c>
      <c r="N630" s="61">
        <v>242</v>
      </c>
      <c r="O630" s="61"/>
      <c r="P630" s="1"/>
      <c r="Q630" s="1"/>
      <c r="R630" s="1"/>
      <c r="S630" s="1"/>
      <c r="T630" s="1"/>
      <c r="U630" s="1"/>
      <c r="V630" s="179"/>
      <c r="W630" s="171"/>
      <c r="X630" s="170"/>
      <c r="Y630" s="188"/>
      <c r="Z630" s="1"/>
      <c r="BS630" s="41"/>
      <c r="BT630" s="2" t="s">
        <v>2317</v>
      </c>
    </row>
    <row r="631" spans="1:72" s="3" customFormat="1" ht="18.75" hidden="1" thickTop="1" x14ac:dyDescent="0.25">
      <c r="A631" s="320" t="s">
        <v>2318</v>
      </c>
      <c r="B631" s="321"/>
      <c r="C631" s="321"/>
      <c r="D631" s="321"/>
      <c r="E631" s="321"/>
      <c r="F631" s="321"/>
      <c r="G631" s="321"/>
      <c r="H631" s="321"/>
      <c r="I631" s="321"/>
      <c r="J631" s="321"/>
      <c r="K631" s="322"/>
      <c r="L631" s="61">
        <v>1124</v>
      </c>
      <c r="M631" s="61"/>
      <c r="N631" s="61"/>
      <c r="O631" s="61"/>
      <c r="P631" s="1"/>
      <c r="Q631" s="1"/>
      <c r="R631" s="1"/>
      <c r="S631" s="1"/>
      <c r="T631" s="1"/>
      <c r="U631" s="1"/>
      <c r="V631" s="179"/>
      <c r="W631" s="171"/>
      <c r="X631" s="170"/>
      <c r="Y631" s="188"/>
      <c r="Z631" s="1"/>
      <c r="BS631" s="41"/>
      <c r="BT631" s="2" t="s">
        <v>2318</v>
      </c>
    </row>
    <row r="632" spans="1:72" s="3" customFormat="1" ht="18.75" hidden="1" thickTop="1" x14ac:dyDescent="0.25">
      <c r="A632" s="320" t="s">
        <v>2319</v>
      </c>
      <c r="B632" s="321"/>
      <c r="C632" s="321"/>
      <c r="D632" s="321"/>
      <c r="E632" s="321"/>
      <c r="F632" s="321"/>
      <c r="G632" s="321"/>
      <c r="H632" s="321"/>
      <c r="I632" s="321"/>
      <c r="J632" s="321"/>
      <c r="K632" s="322"/>
      <c r="L632" s="61">
        <v>637</v>
      </c>
      <c r="M632" s="61"/>
      <c r="N632" s="61"/>
      <c r="O632" s="61"/>
      <c r="P632" s="1"/>
      <c r="Q632" s="1"/>
      <c r="R632" s="1"/>
      <c r="S632" s="1"/>
      <c r="T632" s="1"/>
      <c r="U632" s="1"/>
      <c r="V632" s="179"/>
      <c r="W632" s="171"/>
      <c r="X632" s="170"/>
      <c r="Y632" s="188"/>
      <c r="Z632" s="1"/>
      <c r="BS632" s="41"/>
      <c r="BT632" s="2" t="s">
        <v>2319</v>
      </c>
    </row>
    <row r="633" spans="1:72" s="3" customFormat="1" ht="18.75" hidden="1" thickTop="1" x14ac:dyDescent="0.25">
      <c r="A633" s="320" t="s">
        <v>957</v>
      </c>
      <c r="B633" s="321"/>
      <c r="C633" s="321"/>
      <c r="D633" s="321"/>
      <c r="E633" s="321"/>
      <c r="F633" s="321"/>
      <c r="G633" s="321"/>
      <c r="H633" s="321"/>
      <c r="I633" s="321"/>
      <c r="J633" s="321"/>
      <c r="K633" s="322"/>
      <c r="L633" s="61">
        <v>3162</v>
      </c>
      <c r="M633" s="61"/>
      <c r="N633" s="61"/>
      <c r="O633" s="61"/>
      <c r="P633" s="1"/>
      <c r="Q633" s="1"/>
      <c r="R633" s="1"/>
      <c r="S633" s="1"/>
      <c r="T633" s="1"/>
      <c r="U633" s="1"/>
      <c r="V633" s="179"/>
      <c r="W633" s="171"/>
      <c r="X633" s="170"/>
      <c r="Y633" s="188"/>
      <c r="Z633" s="1"/>
      <c r="BS633" s="41"/>
      <c r="BT633" s="2" t="s">
        <v>957</v>
      </c>
    </row>
    <row r="634" spans="1:72" s="3" customFormat="1" ht="18.75" hidden="1" thickTop="1" x14ac:dyDescent="0.25">
      <c r="A634" s="320" t="s">
        <v>1778</v>
      </c>
      <c r="B634" s="321"/>
      <c r="C634" s="321"/>
      <c r="D634" s="321"/>
      <c r="E634" s="321"/>
      <c r="F634" s="321"/>
      <c r="G634" s="321"/>
      <c r="H634" s="321"/>
      <c r="I634" s="321"/>
      <c r="J634" s="321"/>
      <c r="K634" s="322"/>
      <c r="L634" s="61"/>
      <c r="M634" s="61"/>
      <c r="N634" s="61"/>
      <c r="O634" s="61"/>
      <c r="P634" s="1"/>
      <c r="Q634" s="1"/>
      <c r="R634" s="1"/>
      <c r="S634" s="1"/>
      <c r="T634" s="1"/>
      <c r="U634" s="1"/>
      <c r="V634" s="179"/>
      <c r="W634" s="171"/>
      <c r="X634" s="170"/>
      <c r="Y634" s="188"/>
      <c r="Z634" s="1"/>
      <c r="BS634" s="41"/>
      <c r="BT634" s="2" t="s">
        <v>1778</v>
      </c>
    </row>
    <row r="635" spans="1:72" s="3" customFormat="1" ht="18.75" hidden="1" thickTop="1" x14ac:dyDescent="0.25">
      <c r="A635" s="320" t="s">
        <v>2320</v>
      </c>
      <c r="B635" s="321"/>
      <c r="C635" s="321"/>
      <c r="D635" s="321"/>
      <c r="E635" s="321"/>
      <c r="F635" s="321"/>
      <c r="G635" s="321"/>
      <c r="H635" s="321"/>
      <c r="I635" s="321"/>
      <c r="J635" s="321"/>
      <c r="K635" s="322"/>
      <c r="L635" s="61">
        <v>797083</v>
      </c>
      <c r="M635" s="61">
        <v>526176</v>
      </c>
      <c r="N635" s="61"/>
      <c r="O635" s="61">
        <v>270907</v>
      </c>
      <c r="P635" s="1"/>
      <c r="Q635" s="1"/>
      <c r="R635" s="1"/>
      <c r="S635" s="1"/>
      <c r="T635" s="1"/>
      <c r="U635" s="1"/>
      <c r="V635" s="179"/>
      <c r="W635" s="171"/>
      <c r="X635" s="170"/>
      <c r="Y635" s="188"/>
      <c r="Z635" s="1"/>
      <c r="BS635" s="41"/>
      <c r="BT635" s="2" t="s">
        <v>2320</v>
      </c>
    </row>
    <row r="636" spans="1:72" s="3" customFormat="1" ht="18.75" hidden="1" thickTop="1" x14ac:dyDescent="0.25">
      <c r="A636" s="320" t="s">
        <v>2321</v>
      </c>
      <c r="B636" s="321"/>
      <c r="C636" s="321"/>
      <c r="D636" s="321"/>
      <c r="E636" s="321"/>
      <c r="F636" s="321"/>
      <c r="G636" s="321"/>
      <c r="H636" s="321"/>
      <c r="I636" s="321"/>
      <c r="J636" s="321"/>
      <c r="K636" s="322"/>
      <c r="L636" s="61">
        <v>468297</v>
      </c>
      <c r="M636" s="61"/>
      <c r="N636" s="61"/>
      <c r="O636" s="61"/>
      <c r="P636" s="1"/>
      <c r="Q636" s="1"/>
      <c r="R636" s="1"/>
      <c r="S636" s="1"/>
      <c r="T636" s="1"/>
      <c r="U636" s="1"/>
      <c r="V636" s="179"/>
      <c r="W636" s="171"/>
      <c r="X636" s="170"/>
      <c r="Y636" s="188"/>
      <c r="Z636" s="1"/>
      <c r="BS636" s="41"/>
      <c r="BT636" s="2" t="s">
        <v>2321</v>
      </c>
    </row>
    <row r="637" spans="1:72" s="3" customFormat="1" ht="18.75" hidden="1" thickTop="1" x14ac:dyDescent="0.25">
      <c r="A637" s="320" t="s">
        <v>2322</v>
      </c>
      <c r="B637" s="321"/>
      <c r="C637" s="321"/>
      <c r="D637" s="321"/>
      <c r="E637" s="321"/>
      <c r="F637" s="321"/>
      <c r="G637" s="321"/>
      <c r="H637" s="321"/>
      <c r="I637" s="321"/>
      <c r="J637" s="321"/>
      <c r="K637" s="322"/>
      <c r="L637" s="61">
        <v>210470</v>
      </c>
      <c r="M637" s="61"/>
      <c r="N637" s="61"/>
      <c r="O637" s="61"/>
      <c r="P637" s="1"/>
      <c r="Q637" s="1"/>
      <c r="R637" s="1"/>
      <c r="S637" s="1"/>
      <c r="T637" s="1"/>
      <c r="U637" s="1"/>
      <c r="V637" s="179"/>
      <c r="W637" s="171"/>
      <c r="X637" s="170"/>
      <c r="Y637" s="188"/>
      <c r="Z637" s="1"/>
      <c r="BS637" s="41"/>
      <c r="BT637" s="2" t="s">
        <v>2322</v>
      </c>
    </row>
    <row r="638" spans="1:72" s="3" customFormat="1" ht="18.75" hidden="1" thickTop="1" x14ac:dyDescent="0.25">
      <c r="A638" s="320" t="s">
        <v>957</v>
      </c>
      <c r="B638" s="321"/>
      <c r="C638" s="321"/>
      <c r="D638" s="321"/>
      <c r="E638" s="321"/>
      <c r="F638" s="321"/>
      <c r="G638" s="321"/>
      <c r="H638" s="321"/>
      <c r="I638" s="321"/>
      <c r="J638" s="321"/>
      <c r="K638" s="322"/>
      <c r="L638" s="61">
        <v>1475850</v>
      </c>
      <c r="M638" s="61"/>
      <c r="N638" s="61"/>
      <c r="O638" s="61"/>
      <c r="P638" s="1"/>
      <c r="Q638" s="1"/>
      <c r="R638" s="1"/>
      <c r="S638" s="1"/>
      <c r="T638" s="1"/>
      <c r="U638" s="1"/>
      <c r="V638" s="179"/>
      <c r="W638" s="171"/>
      <c r="X638" s="170"/>
      <c r="Y638" s="188"/>
      <c r="Z638" s="1"/>
      <c r="BS638" s="41"/>
      <c r="BT638" s="2" t="s">
        <v>957</v>
      </c>
    </row>
    <row r="639" spans="1:72" s="3" customFormat="1" ht="18.75" hidden="1" thickTop="1" x14ac:dyDescent="0.25">
      <c r="A639" s="320" t="s">
        <v>958</v>
      </c>
      <c r="B639" s="321"/>
      <c r="C639" s="321"/>
      <c r="D639" s="321"/>
      <c r="E639" s="321"/>
      <c r="F639" s="321"/>
      <c r="G639" s="321"/>
      <c r="H639" s="321"/>
      <c r="I639" s="321"/>
      <c r="J639" s="321"/>
      <c r="K639" s="322"/>
      <c r="L639" s="61">
        <v>148489768</v>
      </c>
      <c r="M639" s="61"/>
      <c r="N639" s="61"/>
      <c r="O639" s="61"/>
      <c r="P639" s="1"/>
      <c r="Q639" s="1"/>
      <c r="R639" s="1"/>
      <c r="S639" s="1"/>
      <c r="T639" s="1"/>
      <c r="U639" s="1"/>
      <c r="V639" s="179"/>
      <c r="W639" s="171"/>
      <c r="X639" s="170"/>
      <c r="Y639" s="188"/>
      <c r="Z639" s="1"/>
      <c r="BS639" s="41"/>
      <c r="BT639" s="2" t="s">
        <v>958</v>
      </c>
    </row>
    <row r="640" spans="1:72" s="3" customFormat="1" ht="18.75" hidden="1" thickTop="1" x14ac:dyDescent="0.25">
      <c r="A640" s="320" t="s">
        <v>959</v>
      </c>
      <c r="B640" s="321"/>
      <c r="C640" s="321"/>
      <c r="D640" s="321"/>
      <c r="E640" s="321"/>
      <c r="F640" s="321"/>
      <c r="G640" s="321"/>
      <c r="H640" s="321"/>
      <c r="I640" s="321"/>
      <c r="J640" s="321"/>
      <c r="K640" s="322"/>
      <c r="L640" s="61"/>
      <c r="M640" s="61"/>
      <c r="N640" s="61"/>
      <c r="O640" s="61"/>
      <c r="P640" s="1"/>
      <c r="Q640" s="1"/>
      <c r="R640" s="1"/>
      <c r="S640" s="1"/>
      <c r="T640" s="1"/>
      <c r="U640" s="1"/>
      <c r="V640" s="179"/>
      <c r="W640" s="171"/>
      <c r="X640" s="170"/>
      <c r="Y640" s="188"/>
      <c r="Z640" s="1"/>
      <c r="BS640" s="41"/>
      <c r="BT640" s="2" t="s">
        <v>959</v>
      </c>
    </row>
    <row r="641" spans="1:72" s="3" customFormat="1" ht="18.75" hidden="1" thickTop="1" x14ac:dyDescent="0.25">
      <c r="A641" s="320" t="s">
        <v>960</v>
      </c>
      <c r="B641" s="321"/>
      <c r="C641" s="321"/>
      <c r="D641" s="321"/>
      <c r="E641" s="321"/>
      <c r="F641" s="321"/>
      <c r="G641" s="321"/>
      <c r="H641" s="321"/>
      <c r="I641" s="321"/>
      <c r="J641" s="321"/>
      <c r="K641" s="322"/>
      <c r="L641" s="61"/>
      <c r="M641" s="61"/>
      <c r="N641" s="61"/>
      <c r="O641" s="61"/>
      <c r="P641" s="1"/>
      <c r="Q641" s="1"/>
      <c r="R641" s="1"/>
      <c r="S641" s="1"/>
      <c r="T641" s="1"/>
      <c r="U641" s="1"/>
      <c r="V641" s="179"/>
      <c r="W641" s="171"/>
      <c r="X641" s="170"/>
      <c r="Y641" s="188"/>
      <c r="Z641" s="1"/>
      <c r="BS641" s="41"/>
      <c r="BT641" s="2" t="s">
        <v>960</v>
      </c>
    </row>
    <row r="642" spans="1:72" s="3" customFormat="1" ht="24" hidden="1" thickTop="1" x14ac:dyDescent="0.25">
      <c r="A642" s="320" t="s">
        <v>2323</v>
      </c>
      <c r="B642" s="321"/>
      <c r="C642" s="321"/>
      <c r="D642" s="321"/>
      <c r="E642" s="321"/>
      <c r="F642" s="321"/>
      <c r="G642" s="321"/>
      <c r="H642" s="321"/>
      <c r="I642" s="321"/>
      <c r="J642" s="321"/>
      <c r="K642" s="322"/>
      <c r="L642" s="61">
        <v>33584581</v>
      </c>
      <c r="M642" s="61">
        <v>4092072</v>
      </c>
      <c r="N642" s="61" t="s">
        <v>2324</v>
      </c>
      <c r="O642" s="61">
        <v>28815515</v>
      </c>
      <c r="P642" s="1"/>
      <c r="Q642" s="1"/>
      <c r="R642" s="1"/>
      <c r="S642" s="1"/>
      <c r="T642" s="1"/>
      <c r="U642" s="1"/>
      <c r="V642" s="179"/>
      <c r="W642" s="171"/>
      <c r="X642" s="170"/>
      <c r="Y642" s="188"/>
      <c r="Z642" s="1"/>
      <c r="BS642" s="41"/>
      <c r="BT642" s="2" t="s">
        <v>2323</v>
      </c>
    </row>
    <row r="643" spans="1:72" s="3" customFormat="1" ht="18.75" hidden="1" thickTop="1" x14ac:dyDescent="0.25">
      <c r="A643" s="320" t="s">
        <v>2325</v>
      </c>
      <c r="B643" s="321"/>
      <c r="C643" s="321"/>
      <c r="D643" s="321"/>
      <c r="E643" s="321"/>
      <c r="F643" s="321"/>
      <c r="G643" s="321"/>
      <c r="H643" s="321"/>
      <c r="I643" s="321"/>
      <c r="J643" s="321"/>
      <c r="K643" s="322"/>
      <c r="L643" s="61">
        <v>4065313</v>
      </c>
      <c r="M643" s="61"/>
      <c r="N643" s="61"/>
      <c r="O643" s="61"/>
      <c r="P643" s="1"/>
      <c r="Q643" s="1"/>
      <c r="R643" s="1"/>
      <c r="S643" s="1"/>
      <c r="T643" s="1"/>
      <c r="U643" s="1"/>
      <c r="V643" s="179"/>
      <c r="W643" s="171"/>
      <c r="X643" s="170"/>
      <c r="Y643" s="188"/>
      <c r="Z643" s="1"/>
      <c r="BS643" s="41"/>
      <c r="BT643" s="2" t="s">
        <v>2325</v>
      </c>
    </row>
    <row r="644" spans="1:72" s="3" customFormat="1" ht="18.75" hidden="1" thickTop="1" x14ac:dyDescent="0.25">
      <c r="A644" s="320" t="s">
        <v>2326</v>
      </c>
      <c r="B644" s="321"/>
      <c r="C644" s="321"/>
      <c r="D644" s="321"/>
      <c r="E644" s="321"/>
      <c r="F644" s="321"/>
      <c r="G644" s="321"/>
      <c r="H644" s="321"/>
      <c r="I644" s="321"/>
      <c r="J644" s="321"/>
      <c r="K644" s="322"/>
      <c r="L644" s="61">
        <v>2137432</v>
      </c>
      <c r="M644" s="61"/>
      <c r="N644" s="61"/>
      <c r="O644" s="61"/>
      <c r="P644" s="1"/>
      <c r="Q644" s="1"/>
      <c r="R644" s="1"/>
      <c r="S644" s="1"/>
      <c r="T644" s="1"/>
      <c r="U644" s="1"/>
      <c r="V644" s="179"/>
      <c r="W644" s="171"/>
      <c r="X644" s="170"/>
      <c r="Y644" s="188"/>
      <c r="Z644" s="1"/>
      <c r="BS644" s="41"/>
      <c r="BT644" s="2" t="s">
        <v>2326</v>
      </c>
    </row>
    <row r="645" spans="1:72" s="3" customFormat="1" ht="18.75" hidden="1" thickTop="1" x14ac:dyDescent="0.25">
      <c r="A645" s="320" t="s">
        <v>957</v>
      </c>
      <c r="B645" s="321"/>
      <c r="C645" s="321"/>
      <c r="D645" s="321"/>
      <c r="E645" s="321"/>
      <c r="F645" s="321"/>
      <c r="G645" s="321"/>
      <c r="H645" s="321"/>
      <c r="I645" s="321"/>
      <c r="J645" s="321"/>
      <c r="K645" s="322"/>
      <c r="L645" s="61">
        <v>39787326</v>
      </c>
      <c r="M645" s="61"/>
      <c r="N645" s="61"/>
      <c r="O645" s="61"/>
      <c r="P645" s="1"/>
      <c r="Q645" s="1"/>
      <c r="R645" s="1"/>
      <c r="S645" s="1"/>
      <c r="T645" s="1"/>
      <c r="U645" s="1"/>
      <c r="V645" s="179"/>
      <c r="W645" s="171"/>
      <c r="X645" s="170"/>
      <c r="Y645" s="188"/>
      <c r="Z645" s="1"/>
      <c r="BS645" s="41"/>
      <c r="BT645" s="2" t="s">
        <v>957</v>
      </c>
    </row>
    <row r="646" spans="1:72" s="3" customFormat="1" ht="18.75" hidden="1" thickTop="1" x14ac:dyDescent="0.25">
      <c r="A646" s="320" t="s">
        <v>972</v>
      </c>
      <c r="B646" s="321"/>
      <c r="C646" s="321"/>
      <c r="D646" s="321"/>
      <c r="E646" s="321"/>
      <c r="F646" s="321"/>
      <c r="G646" s="321"/>
      <c r="H646" s="321"/>
      <c r="I646" s="321"/>
      <c r="J646" s="321"/>
      <c r="K646" s="322"/>
      <c r="L646" s="61"/>
      <c r="M646" s="61"/>
      <c r="N646" s="61"/>
      <c r="O646" s="61"/>
      <c r="P646" s="1"/>
      <c r="Q646" s="1"/>
      <c r="R646" s="1"/>
      <c r="S646" s="1"/>
      <c r="T646" s="1"/>
      <c r="U646" s="1"/>
      <c r="V646" s="179"/>
      <c r="W646" s="171"/>
      <c r="X646" s="170"/>
      <c r="Y646" s="188"/>
      <c r="Z646" s="1"/>
      <c r="BS646" s="41"/>
      <c r="BT646" s="2" t="s">
        <v>972</v>
      </c>
    </row>
    <row r="647" spans="1:72" s="3" customFormat="1" ht="23.25" hidden="1" thickTop="1" x14ac:dyDescent="0.25">
      <c r="A647" s="320" t="s">
        <v>2327</v>
      </c>
      <c r="B647" s="321"/>
      <c r="C647" s="321"/>
      <c r="D647" s="321"/>
      <c r="E647" s="321"/>
      <c r="F647" s="321"/>
      <c r="G647" s="321"/>
      <c r="H647" s="321"/>
      <c r="I647" s="321"/>
      <c r="J647" s="321"/>
      <c r="K647" s="322"/>
      <c r="L647" s="61">
        <v>526842</v>
      </c>
      <c r="M647" s="61">
        <v>305293</v>
      </c>
      <c r="N647" s="61" t="s">
        <v>1894</v>
      </c>
      <c r="O647" s="61">
        <v>36303</v>
      </c>
      <c r="P647" s="1"/>
      <c r="Q647" s="1"/>
      <c r="R647" s="1"/>
      <c r="S647" s="1"/>
      <c r="T647" s="1"/>
      <c r="U647" s="1"/>
      <c r="V647" s="179"/>
      <c r="W647" s="171"/>
      <c r="X647" s="170"/>
      <c r="Y647" s="188"/>
      <c r="Z647" s="1"/>
      <c r="BS647" s="41"/>
      <c r="BT647" s="2" t="s">
        <v>2327</v>
      </c>
    </row>
    <row r="648" spans="1:72" s="3" customFormat="1" ht="18.75" hidden="1" thickTop="1" x14ac:dyDescent="0.25">
      <c r="A648" s="320" t="s">
        <v>2328</v>
      </c>
      <c r="B648" s="321"/>
      <c r="C648" s="321"/>
      <c r="D648" s="321"/>
      <c r="E648" s="321"/>
      <c r="F648" s="321"/>
      <c r="G648" s="321"/>
      <c r="H648" s="321"/>
      <c r="I648" s="321"/>
      <c r="J648" s="321"/>
      <c r="K648" s="322"/>
      <c r="L648" s="61">
        <v>328541</v>
      </c>
      <c r="M648" s="61"/>
      <c r="N648" s="61"/>
      <c r="O648" s="61"/>
      <c r="P648" s="1"/>
      <c r="Q648" s="1"/>
      <c r="R648" s="1"/>
      <c r="S648" s="1"/>
      <c r="T648" s="1"/>
      <c r="U648" s="1"/>
      <c r="V648" s="179"/>
      <c r="W648" s="171"/>
      <c r="X648" s="170"/>
      <c r="Y648" s="188"/>
      <c r="Z648" s="1"/>
      <c r="BS648" s="41"/>
      <c r="BT648" s="2" t="s">
        <v>2328</v>
      </c>
    </row>
    <row r="649" spans="1:72" s="3" customFormat="1" ht="18.75" hidden="1" thickTop="1" x14ac:dyDescent="0.25">
      <c r="A649" s="320" t="s">
        <v>2329</v>
      </c>
      <c r="B649" s="321"/>
      <c r="C649" s="321"/>
      <c r="D649" s="321"/>
      <c r="E649" s="321"/>
      <c r="F649" s="321"/>
      <c r="G649" s="321"/>
      <c r="H649" s="321"/>
      <c r="I649" s="321"/>
      <c r="J649" s="321"/>
      <c r="K649" s="322"/>
      <c r="L649" s="61">
        <v>167921</v>
      </c>
      <c r="M649" s="61"/>
      <c r="N649" s="61"/>
      <c r="O649" s="61"/>
      <c r="P649" s="1"/>
      <c r="Q649" s="1"/>
      <c r="R649" s="1"/>
      <c r="S649" s="1"/>
      <c r="T649" s="1"/>
      <c r="U649" s="1"/>
      <c r="V649" s="179"/>
      <c r="W649" s="171"/>
      <c r="X649" s="170"/>
      <c r="Y649" s="188"/>
      <c r="Z649" s="1"/>
      <c r="BS649" s="41"/>
      <c r="BT649" s="2" t="s">
        <v>2329</v>
      </c>
    </row>
    <row r="650" spans="1:72" s="3" customFormat="1" ht="18.75" hidden="1" thickTop="1" x14ac:dyDescent="0.25">
      <c r="A650" s="320" t="s">
        <v>957</v>
      </c>
      <c r="B650" s="321"/>
      <c r="C650" s="321"/>
      <c r="D650" s="321"/>
      <c r="E650" s="321"/>
      <c r="F650" s="321"/>
      <c r="G650" s="321"/>
      <c r="H650" s="321"/>
      <c r="I650" s="321"/>
      <c r="J650" s="321"/>
      <c r="K650" s="322"/>
      <c r="L650" s="61">
        <v>1023304</v>
      </c>
      <c r="M650" s="61"/>
      <c r="N650" s="61"/>
      <c r="O650" s="61"/>
      <c r="P650" s="1"/>
      <c r="Q650" s="1"/>
      <c r="R650" s="1"/>
      <c r="S650" s="1"/>
      <c r="T650" s="1"/>
      <c r="U650" s="1"/>
      <c r="V650" s="179"/>
      <c r="W650" s="171"/>
      <c r="X650" s="170"/>
      <c r="Y650" s="188"/>
      <c r="Z650" s="1"/>
      <c r="BS650" s="41"/>
      <c r="BT650" s="2" t="s">
        <v>957</v>
      </c>
    </row>
    <row r="651" spans="1:72" s="3" customFormat="1" ht="18.75" hidden="1" thickTop="1" x14ac:dyDescent="0.25">
      <c r="A651" s="320" t="s">
        <v>979</v>
      </c>
      <c r="B651" s="321"/>
      <c r="C651" s="321"/>
      <c r="D651" s="321"/>
      <c r="E651" s="321"/>
      <c r="F651" s="321"/>
      <c r="G651" s="321"/>
      <c r="H651" s="321"/>
      <c r="I651" s="321"/>
      <c r="J651" s="321"/>
      <c r="K651" s="322"/>
      <c r="L651" s="61"/>
      <c r="M651" s="61"/>
      <c r="N651" s="61"/>
      <c r="O651" s="61"/>
      <c r="P651" s="1"/>
      <c r="Q651" s="1"/>
      <c r="R651" s="1"/>
      <c r="S651" s="1"/>
      <c r="T651" s="1"/>
      <c r="U651" s="1"/>
      <c r="V651" s="179"/>
      <c r="W651" s="171"/>
      <c r="X651" s="170"/>
      <c r="Y651" s="188"/>
      <c r="Z651" s="1"/>
      <c r="BS651" s="41"/>
      <c r="BT651" s="2" t="s">
        <v>979</v>
      </c>
    </row>
    <row r="652" spans="1:72" s="3" customFormat="1" ht="18.75" hidden="1" thickTop="1" x14ac:dyDescent="0.25">
      <c r="A652" s="320" t="s">
        <v>2330</v>
      </c>
      <c r="B652" s="321"/>
      <c r="C652" s="321"/>
      <c r="D652" s="321"/>
      <c r="E652" s="321"/>
      <c r="F652" s="321"/>
      <c r="G652" s="321"/>
      <c r="H652" s="321"/>
      <c r="I652" s="321"/>
      <c r="J652" s="321"/>
      <c r="K652" s="322"/>
      <c r="L652" s="61">
        <v>33052</v>
      </c>
      <c r="M652" s="61">
        <v>31841</v>
      </c>
      <c r="N652" s="61"/>
      <c r="O652" s="61">
        <v>1211</v>
      </c>
      <c r="P652" s="1"/>
      <c r="Q652" s="1"/>
      <c r="R652" s="1"/>
      <c r="S652" s="1"/>
      <c r="T652" s="1"/>
      <c r="U652" s="1"/>
      <c r="V652" s="179"/>
      <c r="W652" s="171"/>
      <c r="X652" s="170"/>
      <c r="Y652" s="188"/>
      <c r="Z652" s="1"/>
      <c r="BS652" s="41"/>
      <c r="BT652" s="2" t="s">
        <v>2330</v>
      </c>
    </row>
    <row r="653" spans="1:72" s="3" customFormat="1" ht="18.75" hidden="1" thickTop="1" x14ac:dyDescent="0.25">
      <c r="A653" s="320" t="s">
        <v>2331</v>
      </c>
      <c r="B653" s="321"/>
      <c r="C653" s="321"/>
      <c r="D653" s="321"/>
      <c r="E653" s="321"/>
      <c r="F653" s="321"/>
      <c r="G653" s="321"/>
      <c r="H653" s="321"/>
      <c r="I653" s="321"/>
      <c r="J653" s="321"/>
      <c r="K653" s="322"/>
      <c r="L653" s="61">
        <v>30249</v>
      </c>
      <c r="M653" s="61"/>
      <c r="N653" s="61"/>
      <c r="O653" s="61"/>
      <c r="P653" s="1"/>
      <c r="Q653" s="1"/>
      <c r="R653" s="1"/>
      <c r="S653" s="1"/>
      <c r="T653" s="1"/>
      <c r="U653" s="1"/>
      <c r="V653" s="179"/>
      <c r="W653" s="171"/>
      <c r="X653" s="170"/>
      <c r="Y653" s="188"/>
      <c r="Z653" s="1"/>
      <c r="BS653" s="41"/>
      <c r="BT653" s="2" t="s">
        <v>2331</v>
      </c>
    </row>
    <row r="654" spans="1:72" s="3" customFormat="1" ht="18.75" hidden="1" thickTop="1" x14ac:dyDescent="0.25">
      <c r="A654" s="320" t="s">
        <v>2332</v>
      </c>
      <c r="B654" s="321"/>
      <c r="C654" s="321"/>
      <c r="D654" s="321"/>
      <c r="E654" s="321"/>
      <c r="F654" s="321"/>
      <c r="G654" s="321"/>
      <c r="H654" s="321"/>
      <c r="I654" s="321"/>
      <c r="J654" s="321"/>
      <c r="K654" s="322"/>
      <c r="L654" s="61">
        <v>16876</v>
      </c>
      <c r="M654" s="61"/>
      <c r="N654" s="61"/>
      <c r="O654" s="61"/>
      <c r="P654" s="1"/>
      <c r="Q654" s="1"/>
      <c r="R654" s="1"/>
      <c r="S654" s="1"/>
      <c r="T654" s="1"/>
      <c r="U654" s="1"/>
      <c r="V654" s="179"/>
      <c r="W654" s="171"/>
      <c r="X654" s="170"/>
      <c r="Y654" s="188"/>
      <c r="Z654" s="1"/>
      <c r="BS654" s="41"/>
      <c r="BT654" s="2" t="s">
        <v>2332</v>
      </c>
    </row>
    <row r="655" spans="1:72" s="3" customFormat="1" ht="18.75" hidden="1" thickTop="1" x14ac:dyDescent="0.25">
      <c r="A655" s="320" t="s">
        <v>957</v>
      </c>
      <c r="B655" s="321"/>
      <c r="C655" s="321"/>
      <c r="D655" s="321"/>
      <c r="E655" s="321"/>
      <c r="F655" s="321"/>
      <c r="G655" s="321"/>
      <c r="H655" s="321"/>
      <c r="I655" s="321"/>
      <c r="J655" s="321"/>
      <c r="K655" s="322"/>
      <c r="L655" s="61">
        <v>80177</v>
      </c>
      <c r="M655" s="61"/>
      <c r="N655" s="61"/>
      <c r="O655" s="61"/>
      <c r="P655" s="1"/>
      <c r="Q655" s="1"/>
      <c r="R655" s="1"/>
      <c r="S655" s="1"/>
      <c r="T655" s="1"/>
      <c r="U655" s="1"/>
      <c r="V655" s="179"/>
      <c r="W655" s="171"/>
      <c r="X655" s="170"/>
      <c r="Y655" s="188"/>
      <c r="Z655" s="1"/>
      <c r="BS655" s="41"/>
      <c r="BT655" s="2" t="s">
        <v>957</v>
      </c>
    </row>
    <row r="656" spans="1:72" s="3" customFormat="1" ht="18.75" hidden="1" thickTop="1" x14ac:dyDescent="0.25">
      <c r="A656" s="320" t="s">
        <v>958</v>
      </c>
      <c r="B656" s="321"/>
      <c r="C656" s="321"/>
      <c r="D656" s="321"/>
      <c r="E656" s="321"/>
      <c r="F656" s="321"/>
      <c r="G656" s="321"/>
      <c r="H656" s="321"/>
      <c r="I656" s="321"/>
      <c r="J656" s="321"/>
      <c r="K656" s="322"/>
      <c r="L656" s="61">
        <v>40890807</v>
      </c>
      <c r="M656" s="61"/>
      <c r="N656" s="61"/>
      <c r="O656" s="61"/>
      <c r="P656" s="1"/>
      <c r="Q656" s="1"/>
      <c r="R656" s="1"/>
      <c r="S656" s="1"/>
      <c r="T656" s="1"/>
      <c r="U656" s="1"/>
      <c r="V656" s="179"/>
      <c r="W656" s="171"/>
      <c r="X656" s="170"/>
      <c r="Y656" s="188"/>
      <c r="Z656" s="1"/>
      <c r="BS656" s="41"/>
      <c r="BT656" s="2" t="s">
        <v>958</v>
      </c>
    </row>
    <row r="657" spans="1:73" s="3" customFormat="1" ht="18.75" hidden="1" thickTop="1" x14ac:dyDescent="0.25">
      <c r="A657" s="320" t="s">
        <v>983</v>
      </c>
      <c r="B657" s="321"/>
      <c r="C657" s="321"/>
      <c r="D657" s="321"/>
      <c r="E657" s="321"/>
      <c r="F657" s="321"/>
      <c r="G657" s="321"/>
      <c r="H657" s="321"/>
      <c r="I657" s="321"/>
      <c r="J657" s="321"/>
      <c r="K657" s="322"/>
      <c r="L657" s="61"/>
      <c r="M657" s="61"/>
      <c r="N657" s="61"/>
      <c r="O657" s="61"/>
      <c r="P657" s="1"/>
      <c r="Q657" s="1"/>
      <c r="R657" s="1"/>
      <c r="S657" s="1"/>
      <c r="T657" s="1"/>
      <c r="U657" s="1"/>
      <c r="V657" s="179"/>
      <c r="W657" s="171"/>
      <c r="X657" s="170"/>
      <c r="Y657" s="188"/>
      <c r="Z657" s="1"/>
      <c r="BS657" s="41"/>
      <c r="BT657" s="2" t="s">
        <v>983</v>
      </c>
    </row>
    <row r="658" spans="1:73" s="3" customFormat="1" ht="18.75" hidden="1" thickTop="1" x14ac:dyDescent="0.25">
      <c r="A658" s="320" t="s">
        <v>986</v>
      </c>
      <c r="B658" s="321"/>
      <c r="C658" s="321"/>
      <c r="D658" s="321"/>
      <c r="E658" s="321"/>
      <c r="F658" s="321"/>
      <c r="G658" s="321"/>
      <c r="H658" s="321"/>
      <c r="I658" s="321"/>
      <c r="J658" s="321"/>
      <c r="K658" s="322"/>
      <c r="L658" s="61"/>
      <c r="M658" s="61"/>
      <c r="N658" s="61"/>
      <c r="O658" s="61"/>
      <c r="P658" s="1"/>
      <c r="Q658" s="1"/>
      <c r="R658" s="1"/>
      <c r="S658" s="1"/>
      <c r="T658" s="1"/>
      <c r="U658" s="1"/>
      <c r="V658" s="179"/>
      <c r="W658" s="171"/>
      <c r="X658" s="170"/>
      <c r="Y658" s="188"/>
      <c r="Z658" s="1"/>
      <c r="BS658" s="41"/>
      <c r="BT658" s="2" t="s">
        <v>986</v>
      </c>
    </row>
    <row r="659" spans="1:73" s="3" customFormat="1" ht="18.75" hidden="1" thickTop="1" x14ac:dyDescent="0.25">
      <c r="A659" s="320" t="s">
        <v>2333</v>
      </c>
      <c r="B659" s="321"/>
      <c r="C659" s="321"/>
      <c r="D659" s="321"/>
      <c r="E659" s="321"/>
      <c r="F659" s="321"/>
      <c r="G659" s="321"/>
      <c r="H659" s="321"/>
      <c r="I659" s="321"/>
      <c r="J659" s="321"/>
      <c r="K659" s="322"/>
      <c r="L659" s="61">
        <v>7071872</v>
      </c>
      <c r="M659" s="61"/>
      <c r="N659" s="61"/>
      <c r="O659" s="61"/>
      <c r="P659" s="1"/>
      <c r="Q659" s="1"/>
      <c r="R659" s="1"/>
      <c r="S659" s="1"/>
      <c r="T659" s="1"/>
      <c r="U659" s="1"/>
      <c r="V659" s="179"/>
      <c r="W659" s="171"/>
      <c r="X659" s="170"/>
      <c r="Y659" s="188"/>
      <c r="Z659" s="1"/>
      <c r="BS659" s="41"/>
      <c r="BT659" s="2" t="s">
        <v>2333</v>
      </c>
    </row>
    <row r="660" spans="1:73" s="3" customFormat="1" ht="18.75" hidden="1" thickTop="1" x14ac:dyDescent="0.25">
      <c r="A660" s="320" t="s">
        <v>958</v>
      </c>
      <c r="B660" s="321"/>
      <c r="C660" s="321"/>
      <c r="D660" s="321"/>
      <c r="E660" s="321"/>
      <c r="F660" s="321"/>
      <c r="G660" s="321"/>
      <c r="H660" s="321"/>
      <c r="I660" s="321"/>
      <c r="J660" s="321"/>
      <c r="K660" s="322"/>
      <c r="L660" s="61">
        <v>7071872</v>
      </c>
      <c r="M660" s="61"/>
      <c r="N660" s="61"/>
      <c r="O660" s="61"/>
      <c r="P660" s="1"/>
      <c r="Q660" s="1"/>
      <c r="R660" s="1"/>
      <c r="S660" s="1"/>
      <c r="T660" s="1"/>
      <c r="U660" s="1"/>
      <c r="V660" s="179"/>
      <c r="W660" s="171"/>
      <c r="X660" s="170"/>
      <c r="Y660" s="188"/>
      <c r="Z660" s="1"/>
      <c r="BS660" s="41"/>
      <c r="BT660" s="2" t="s">
        <v>958</v>
      </c>
    </row>
    <row r="661" spans="1:73" s="3" customFormat="1" ht="18.75" hidden="1" thickTop="1" x14ac:dyDescent="0.25">
      <c r="A661" s="320" t="s">
        <v>988</v>
      </c>
      <c r="B661" s="321"/>
      <c r="C661" s="321"/>
      <c r="D661" s="321"/>
      <c r="E661" s="321"/>
      <c r="F661" s="321"/>
      <c r="G661" s="321"/>
      <c r="H661" s="321"/>
      <c r="I661" s="321"/>
      <c r="J661" s="321"/>
      <c r="K661" s="322"/>
      <c r="L661" s="61">
        <v>196452447</v>
      </c>
      <c r="M661" s="61"/>
      <c r="N661" s="61"/>
      <c r="O661" s="61"/>
      <c r="P661" s="1"/>
      <c r="Q661" s="1"/>
      <c r="R661" s="1"/>
      <c r="S661" s="1"/>
      <c r="T661" s="1"/>
      <c r="U661" s="1"/>
      <c r="V661" s="179"/>
      <c r="W661" s="171"/>
      <c r="X661" s="170"/>
      <c r="Y661" s="188"/>
      <c r="Z661" s="1"/>
      <c r="BS661" s="41"/>
      <c r="BT661" s="2" t="s">
        <v>988</v>
      </c>
    </row>
    <row r="662" spans="1:73" s="3" customFormat="1" ht="18.75" hidden="1" thickTop="1" x14ac:dyDescent="0.25">
      <c r="A662" s="320" t="s">
        <v>989</v>
      </c>
      <c r="B662" s="321"/>
      <c r="C662" s="321"/>
      <c r="D662" s="321"/>
      <c r="E662" s="321"/>
      <c r="F662" s="321"/>
      <c r="G662" s="321"/>
      <c r="H662" s="321"/>
      <c r="I662" s="321"/>
      <c r="J662" s="321"/>
      <c r="K662" s="322"/>
      <c r="L662" s="61"/>
      <c r="M662" s="61"/>
      <c r="N662" s="61"/>
      <c r="O662" s="61"/>
      <c r="P662" s="1"/>
      <c r="Q662" s="1"/>
      <c r="R662" s="1"/>
      <c r="S662" s="1"/>
      <c r="T662" s="1"/>
      <c r="U662" s="1"/>
      <c r="V662" s="179"/>
      <c r="W662" s="171"/>
      <c r="X662" s="170"/>
      <c r="Y662" s="188"/>
      <c r="Z662" s="1"/>
      <c r="BS662" s="41"/>
      <c r="BT662" s="2" t="s">
        <v>989</v>
      </c>
    </row>
    <row r="663" spans="1:73" s="3" customFormat="1" ht="18.75" hidden="1" thickTop="1" x14ac:dyDescent="0.25">
      <c r="A663" s="320" t="s">
        <v>1024</v>
      </c>
      <c r="B663" s="321"/>
      <c r="C663" s="321"/>
      <c r="D663" s="321"/>
      <c r="E663" s="321"/>
      <c r="F663" s="321"/>
      <c r="G663" s="321"/>
      <c r="H663" s="321"/>
      <c r="I663" s="321"/>
      <c r="J663" s="321"/>
      <c r="K663" s="322"/>
      <c r="L663" s="61">
        <v>4956541</v>
      </c>
      <c r="M663" s="61"/>
      <c r="N663" s="61"/>
      <c r="O663" s="61"/>
      <c r="P663" s="1"/>
      <c r="Q663" s="1"/>
      <c r="R663" s="1"/>
      <c r="S663" s="1"/>
      <c r="T663" s="1"/>
      <c r="U663" s="1"/>
      <c r="V663" s="179"/>
      <c r="W663" s="171"/>
      <c r="X663" s="170"/>
      <c r="Y663" s="188"/>
      <c r="Z663" s="1"/>
      <c r="BS663" s="41"/>
      <c r="BT663" s="2" t="s">
        <v>1024</v>
      </c>
    </row>
    <row r="664" spans="1:73" s="3" customFormat="1" ht="18.75" hidden="1" thickTop="1" x14ac:dyDescent="0.25">
      <c r="A664" s="320" t="s">
        <v>990</v>
      </c>
      <c r="B664" s="321"/>
      <c r="C664" s="321"/>
      <c r="D664" s="321"/>
      <c r="E664" s="321"/>
      <c r="F664" s="321"/>
      <c r="G664" s="321"/>
      <c r="H664" s="321"/>
      <c r="I664" s="321"/>
      <c r="J664" s="321"/>
      <c r="K664" s="322"/>
      <c r="L664" s="61">
        <v>176134692</v>
      </c>
      <c r="M664" s="61"/>
      <c r="N664" s="61"/>
      <c r="O664" s="61"/>
      <c r="P664" s="1"/>
      <c r="Q664" s="1"/>
      <c r="R664" s="1"/>
      <c r="S664" s="1"/>
      <c r="T664" s="1"/>
      <c r="U664" s="1"/>
      <c r="V664" s="179"/>
      <c r="W664" s="171"/>
      <c r="X664" s="170"/>
      <c r="Y664" s="188"/>
      <c r="Z664" s="1"/>
      <c r="BS664" s="41"/>
      <c r="BT664" s="2" t="s">
        <v>990</v>
      </c>
    </row>
    <row r="665" spans="1:73" s="3" customFormat="1" ht="18.75" hidden="1" thickTop="1" x14ac:dyDescent="0.25">
      <c r="A665" s="320" t="s">
        <v>991</v>
      </c>
      <c r="B665" s="321"/>
      <c r="C665" s="321"/>
      <c r="D665" s="321"/>
      <c r="E665" s="321"/>
      <c r="F665" s="321"/>
      <c r="G665" s="321"/>
      <c r="H665" s="321"/>
      <c r="I665" s="321"/>
      <c r="J665" s="321"/>
      <c r="K665" s="322"/>
      <c r="L665" s="61">
        <v>862482</v>
      </c>
      <c r="M665" s="61"/>
      <c r="N665" s="61"/>
      <c r="O665" s="61"/>
      <c r="P665" s="1"/>
      <c r="Q665" s="1"/>
      <c r="R665" s="1"/>
      <c r="S665" s="1"/>
      <c r="T665" s="1"/>
      <c r="U665" s="1"/>
      <c r="V665" s="179"/>
      <c r="W665" s="171"/>
      <c r="X665" s="170"/>
      <c r="Y665" s="188"/>
      <c r="Z665" s="1"/>
      <c r="BS665" s="41"/>
      <c r="BT665" s="2" t="s">
        <v>991</v>
      </c>
    </row>
    <row r="666" spans="1:73" s="3" customFormat="1" ht="18.75" hidden="1" thickTop="1" x14ac:dyDescent="0.25">
      <c r="A666" s="320" t="s">
        <v>1025</v>
      </c>
      <c r="B666" s="321"/>
      <c r="C666" s="321"/>
      <c r="D666" s="321"/>
      <c r="E666" s="321"/>
      <c r="F666" s="321"/>
      <c r="G666" s="321"/>
      <c r="H666" s="321"/>
      <c r="I666" s="321"/>
      <c r="J666" s="321"/>
      <c r="K666" s="322"/>
      <c r="L666" s="61">
        <v>158725</v>
      </c>
      <c r="M666" s="61"/>
      <c r="N666" s="61"/>
      <c r="O666" s="61"/>
      <c r="P666" s="1"/>
      <c r="Q666" s="1"/>
      <c r="R666" s="1"/>
      <c r="S666" s="1"/>
      <c r="T666" s="1"/>
      <c r="U666" s="1"/>
      <c r="V666" s="179"/>
      <c r="W666" s="171"/>
      <c r="X666" s="170"/>
      <c r="Y666" s="188"/>
      <c r="Z666" s="1"/>
      <c r="BS666" s="41"/>
      <c r="BT666" s="2" t="s">
        <v>1025</v>
      </c>
    </row>
    <row r="667" spans="1:73" s="3" customFormat="1" ht="18.75" hidden="1" thickTop="1" x14ac:dyDescent="0.25">
      <c r="A667" s="320" t="s">
        <v>993</v>
      </c>
      <c r="B667" s="321"/>
      <c r="C667" s="321"/>
      <c r="D667" s="321"/>
      <c r="E667" s="321"/>
      <c r="F667" s="321"/>
      <c r="G667" s="321"/>
      <c r="H667" s="321"/>
      <c r="I667" s="321"/>
      <c r="J667" s="321"/>
      <c r="K667" s="322"/>
      <c r="L667" s="61">
        <v>7071872</v>
      </c>
      <c r="M667" s="61"/>
      <c r="N667" s="61"/>
      <c r="O667" s="61"/>
      <c r="P667" s="1"/>
      <c r="Q667" s="1"/>
      <c r="R667" s="1"/>
      <c r="S667" s="1"/>
      <c r="T667" s="1"/>
      <c r="U667" s="1"/>
      <c r="V667" s="179"/>
      <c r="W667" s="171"/>
      <c r="X667" s="170"/>
      <c r="Y667" s="188"/>
      <c r="Z667" s="1"/>
      <c r="BS667" s="41"/>
      <c r="BT667" s="2" t="s">
        <v>993</v>
      </c>
    </row>
    <row r="668" spans="1:73" s="3" customFormat="1" ht="18.75" hidden="1" thickTop="1" x14ac:dyDescent="0.25">
      <c r="A668" s="320" t="s">
        <v>994</v>
      </c>
      <c r="B668" s="321"/>
      <c r="C668" s="321"/>
      <c r="D668" s="321"/>
      <c r="E668" s="321"/>
      <c r="F668" s="321"/>
      <c r="G668" s="321"/>
      <c r="H668" s="321"/>
      <c r="I668" s="321"/>
      <c r="J668" s="321"/>
      <c r="K668" s="322"/>
      <c r="L668" s="61">
        <v>4893524</v>
      </c>
      <c r="M668" s="61"/>
      <c r="N668" s="61"/>
      <c r="O668" s="61"/>
      <c r="P668" s="1"/>
      <c r="Q668" s="1"/>
      <c r="R668" s="1"/>
      <c r="S668" s="1"/>
      <c r="T668" s="1"/>
      <c r="U668" s="1"/>
      <c r="V668" s="179"/>
      <c r="W668" s="171"/>
      <c r="X668" s="170"/>
      <c r="Y668" s="188"/>
      <c r="Z668" s="1"/>
      <c r="BS668" s="41"/>
      <c r="BT668" s="2" t="s">
        <v>994</v>
      </c>
    </row>
    <row r="669" spans="1:73" s="3" customFormat="1" ht="18.75" hidden="1" thickTop="1" x14ac:dyDescent="0.25">
      <c r="A669" s="320" t="s">
        <v>995</v>
      </c>
      <c r="B669" s="321"/>
      <c r="C669" s="321"/>
      <c r="D669" s="321"/>
      <c r="E669" s="321"/>
      <c r="F669" s="321"/>
      <c r="G669" s="321"/>
      <c r="H669" s="321"/>
      <c r="I669" s="321"/>
      <c r="J669" s="321"/>
      <c r="K669" s="322"/>
      <c r="L669" s="61">
        <v>2533336</v>
      </c>
      <c r="M669" s="61"/>
      <c r="N669" s="61"/>
      <c r="O669" s="61"/>
      <c r="P669" s="1"/>
      <c r="Q669" s="1"/>
      <c r="R669" s="1"/>
      <c r="S669" s="1"/>
      <c r="T669" s="1"/>
      <c r="U669" s="1"/>
      <c r="V669" s="179"/>
      <c r="W669" s="171"/>
      <c r="X669" s="170"/>
      <c r="Y669" s="188"/>
      <c r="Z669" s="1"/>
      <c r="BS669" s="41"/>
      <c r="BT669" s="2" t="s">
        <v>995</v>
      </c>
    </row>
    <row r="670" spans="1:73" s="3" customFormat="1" ht="18.75" hidden="1" thickTop="1" x14ac:dyDescent="0.25">
      <c r="A670" s="320" t="s">
        <v>996</v>
      </c>
      <c r="B670" s="321"/>
      <c r="C670" s="321"/>
      <c r="D670" s="321"/>
      <c r="E670" s="321"/>
      <c r="F670" s="321"/>
      <c r="G670" s="321"/>
      <c r="H670" s="321"/>
      <c r="I670" s="321"/>
      <c r="J670" s="321"/>
      <c r="K670" s="322"/>
      <c r="L670" s="61">
        <v>189380575</v>
      </c>
      <c r="M670" s="61"/>
      <c r="N670" s="61"/>
      <c r="O670" s="61"/>
      <c r="P670" s="1"/>
      <c r="Q670" s="1"/>
      <c r="R670" s="1"/>
      <c r="S670" s="1"/>
      <c r="T670" s="1"/>
      <c r="U670" s="1"/>
      <c r="V670" s="179"/>
      <c r="W670" s="171"/>
      <c r="X670" s="170"/>
      <c r="Y670" s="188"/>
      <c r="Z670" s="1"/>
      <c r="BS670" s="41"/>
      <c r="BT670" s="2" t="s">
        <v>996</v>
      </c>
    </row>
    <row r="671" spans="1:73" s="3" customFormat="1" ht="18.75" hidden="1" thickTop="1" x14ac:dyDescent="0.25">
      <c r="A671" s="320" t="s">
        <v>997</v>
      </c>
      <c r="B671" s="321"/>
      <c r="C671" s="321"/>
      <c r="D671" s="321"/>
      <c r="E671" s="321"/>
      <c r="F671" s="321"/>
      <c r="G671" s="321"/>
      <c r="H671" s="321"/>
      <c r="I671" s="321"/>
      <c r="J671" s="321"/>
      <c r="K671" s="322"/>
      <c r="L671" s="61">
        <v>9847790</v>
      </c>
      <c r="M671" s="61"/>
      <c r="N671" s="61"/>
      <c r="O671" s="61"/>
      <c r="P671" s="1"/>
      <c r="Q671" s="1"/>
      <c r="R671" s="1"/>
      <c r="S671" s="1"/>
      <c r="T671" s="1"/>
      <c r="U671" s="1"/>
      <c r="V671" s="179"/>
      <c r="W671" s="171"/>
      <c r="X671" s="170"/>
      <c r="Y671" s="188"/>
      <c r="Z671" s="1"/>
      <c r="BS671" s="41"/>
      <c r="BT671" s="2" t="s">
        <v>997</v>
      </c>
    </row>
    <row r="672" spans="1:73" s="3" customFormat="1" ht="18.75" hidden="1" thickTop="1" x14ac:dyDescent="0.25">
      <c r="A672" s="317" t="s">
        <v>988</v>
      </c>
      <c r="B672" s="318"/>
      <c r="C672" s="318"/>
      <c r="D672" s="318"/>
      <c r="E672" s="318"/>
      <c r="F672" s="318"/>
      <c r="G672" s="318"/>
      <c r="H672" s="318"/>
      <c r="I672" s="318"/>
      <c r="J672" s="318"/>
      <c r="K672" s="319"/>
      <c r="L672" s="39">
        <v>199228365</v>
      </c>
      <c r="M672" s="39"/>
      <c r="N672" s="39"/>
      <c r="O672" s="39"/>
      <c r="P672" s="1"/>
      <c r="Q672" s="1"/>
      <c r="R672" s="1"/>
      <c r="S672" s="1"/>
      <c r="T672" s="1"/>
      <c r="U672" s="1"/>
      <c r="V672" s="179"/>
      <c r="W672" s="171"/>
      <c r="X672" s="170"/>
      <c r="Y672" s="188"/>
      <c r="Z672" s="1"/>
      <c r="BS672" s="41"/>
      <c r="BU672" s="41" t="s">
        <v>988</v>
      </c>
    </row>
    <row r="673" spans="1:95" s="3" customFormat="1" ht="18.75" hidden="1" thickTop="1" x14ac:dyDescent="0.25">
      <c r="A673" s="320" t="s">
        <v>998</v>
      </c>
      <c r="B673" s="321"/>
      <c r="C673" s="321"/>
      <c r="D673" s="321"/>
      <c r="E673" s="321"/>
      <c r="F673" s="321"/>
      <c r="G673" s="321"/>
      <c r="H673" s="321"/>
      <c r="I673" s="321"/>
      <c r="J673" s="321"/>
      <c r="K673" s="322"/>
      <c r="L673" s="61">
        <v>4183796</v>
      </c>
      <c r="M673" s="61"/>
      <c r="N673" s="61"/>
      <c r="O673" s="61"/>
      <c r="P673" s="1"/>
      <c r="Q673" s="1"/>
      <c r="R673" s="1"/>
      <c r="S673" s="1"/>
      <c r="T673" s="1"/>
      <c r="U673" s="1"/>
      <c r="V673" s="179"/>
      <c r="W673" s="171"/>
      <c r="X673" s="170"/>
      <c r="Y673" s="188"/>
      <c r="Z673" s="1"/>
      <c r="BS673" s="41"/>
      <c r="BT673" s="2" t="s">
        <v>998</v>
      </c>
      <c r="BU673" s="41"/>
    </row>
    <row r="674" spans="1:95" s="3" customFormat="1" ht="18.75" hidden="1" thickTop="1" x14ac:dyDescent="0.25">
      <c r="A674" s="320" t="s">
        <v>999</v>
      </c>
      <c r="B674" s="321"/>
      <c r="C674" s="321"/>
      <c r="D674" s="321"/>
      <c r="E674" s="321"/>
      <c r="F674" s="321"/>
      <c r="G674" s="321"/>
      <c r="H674" s="321"/>
      <c r="I674" s="321"/>
      <c r="J674" s="321"/>
      <c r="K674" s="322"/>
      <c r="L674" s="61">
        <v>6972993</v>
      </c>
      <c r="M674" s="61"/>
      <c r="N674" s="61"/>
      <c r="O674" s="61"/>
      <c r="P674" s="1"/>
      <c r="Q674" s="1"/>
      <c r="R674" s="1"/>
      <c r="S674" s="1"/>
      <c r="T674" s="1"/>
      <c r="U674" s="1"/>
      <c r="V674" s="179"/>
      <c r="W674" s="171"/>
      <c r="X674" s="170"/>
      <c r="Y674" s="188"/>
      <c r="Z674" s="1"/>
      <c r="BS674" s="41"/>
      <c r="BT674" s="2" t="s">
        <v>999</v>
      </c>
      <c r="BU674" s="41"/>
    </row>
    <row r="675" spans="1:95" s="3" customFormat="1" ht="18.75" hidden="1" thickTop="1" x14ac:dyDescent="0.25">
      <c r="A675" s="320" t="s">
        <v>1000</v>
      </c>
      <c r="B675" s="321"/>
      <c r="C675" s="321"/>
      <c r="D675" s="321"/>
      <c r="E675" s="321"/>
      <c r="F675" s="321"/>
      <c r="G675" s="321"/>
      <c r="H675" s="321"/>
      <c r="I675" s="321"/>
      <c r="J675" s="321"/>
      <c r="K675" s="322"/>
      <c r="L675" s="61">
        <v>4980709</v>
      </c>
      <c r="M675" s="61"/>
      <c r="N675" s="61"/>
      <c r="O675" s="61"/>
      <c r="P675" s="1"/>
      <c r="Q675" s="1"/>
      <c r="R675" s="1"/>
      <c r="S675" s="1"/>
      <c r="T675" s="1"/>
      <c r="U675" s="1"/>
      <c r="V675" s="179"/>
      <c r="W675" s="171"/>
      <c r="X675" s="170"/>
      <c r="Y675" s="188"/>
      <c r="Z675" s="1"/>
      <c r="BS675" s="41"/>
      <c r="BT675" s="2" t="s">
        <v>1000</v>
      </c>
      <c r="BU675" s="41"/>
    </row>
    <row r="676" spans="1:95" s="3" customFormat="1" ht="18.75" hidden="1" thickTop="1" x14ac:dyDescent="0.25">
      <c r="A676" s="320" t="s">
        <v>1001</v>
      </c>
      <c r="B676" s="321"/>
      <c r="C676" s="321"/>
      <c r="D676" s="321"/>
      <c r="E676" s="321"/>
      <c r="F676" s="321"/>
      <c r="G676" s="321"/>
      <c r="H676" s="321"/>
      <c r="I676" s="321"/>
      <c r="J676" s="321"/>
      <c r="K676" s="322"/>
      <c r="L676" s="61">
        <v>3984567</v>
      </c>
      <c r="M676" s="61"/>
      <c r="N676" s="61"/>
      <c r="O676" s="61"/>
      <c r="P676" s="1"/>
      <c r="Q676" s="1"/>
      <c r="R676" s="1"/>
      <c r="S676" s="1"/>
      <c r="T676" s="1"/>
      <c r="U676" s="1"/>
      <c r="V676" s="179"/>
      <c r="W676" s="171"/>
      <c r="X676" s="170"/>
      <c r="Y676" s="188"/>
      <c r="Z676" s="1"/>
      <c r="BS676" s="41"/>
      <c r="BT676" s="2" t="s">
        <v>1001</v>
      </c>
      <c r="BU676" s="41"/>
    </row>
    <row r="677" spans="1:95" s="3" customFormat="1" ht="18.75" hidden="1" thickTop="1" x14ac:dyDescent="0.25">
      <c r="A677" s="317" t="s">
        <v>988</v>
      </c>
      <c r="B677" s="318"/>
      <c r="C677" s="318"/>
      <c r="D677" s="318"/>
      <c r="E677" s="318"/>
      <c r="F677" s="318"/>
      <c r="G677" s="318"/>
      <c r="H677" s="318"/>
      <c r="I677" s="318"/>
      <c r="J677" s="318"/>
      <c r="K677" s="319"/>
      <c r="L677" s="39">
        <v>219350430</v>
      </c>
      <c r="M677" s="39"/>
      <c r="N677" s="39"/>
      <c r="O677" s="39"/>
      <c r="P677" s="1"/>
      <c r="Q677" s="1"/>
      <c r="R677" s="1"/>
      <c r="S677" s="1"/>
      <c r="T677" s="1"/>
      <c r="U677" s="1"/>
      <c r="V677" s="179"/>
      <c r="W677" s="171"/>
      <c r="X677" s="170"/>
      <c r="Y677" s="188"/>
      <c r="Z677" s="1"/>
      <c r="BS677" s="41"/>
      <c r="BU677" s="41" t="s">
        <v>988</v>
      </c>
    </row>
    <row r="678" spans="1:95" s="3" customFormat="1" ht="18.75" hidden="1" thickTop="1" x14ac:dyDescent="0.25">
      <c r="A678" s="320" t="s">
        <v>2334</v>
      </c>
      <c r="B678" s="321"/>
      <c r="C678" s="321"/>
      <c r="D678" s="321"/>
      <c r="E678" s="321"/>
      <c r="F678" s="321"/>
      <c r="G678" s="321"/>
      <c r="H678" s="321"/>
      <c r="I678" s="321"/>
      <c r="J678" s="321"/>
      <c r="K678" s="322"/>
      <c r="L678" s="61">
        <v>226422302</v>
      </c>
      <c r="M678" s="61"/>
      <c r="N678" s="61"/>
      <c r="O678" s="61"/>
      <c r="P678" s="1"/>
      <c r="Q678" s="1"/>
      <c r="R678" s="1"/>
      <c r="S678" s="1"/>
      <c r="T678" s="1"/>
      <c r="U678" s="1"/>
      <c r="V678" s="179"/>
      <c r="W678" s="171"/>
      <c r="X678" s="170"/>
      <c r="Y678" s="188"/>
      <c r="Z678" s="1"/>
      <c r="BS678" s="41"/>
      <c r="BT678" s="2" t="s">
        <v>2334</v>
      </c>
      <c r="BU678" s="41"/>
    </row>
    <row r="679" spans="1:95" s="3" customFormat="1" ht="18.75" hidden="1" thickTop="1" x14ac:dyDescent="0.25">
      <c r="A679" s="320" t="s">
        <v>1003</v>
      </c>
      <c r="B679" s="321"/>
      <c r="C679" s="321"/>
      <c r="D679" s="321"/>
      <c r="E679" s="321"/>
      <c r="F679" s="321"/>
      <c r="G679" s="321"/>
      <c r="H679" s="321"/>
      <c r="I679" s="321"/>
      <c r="J679" s="321"/>
      <c r="K679" s="322"/>
      <c r="L679" s="61">
        <v>6792669</v>
      </c>
      <c r="M679" s="61"/>
      <c r="N679" s="61"/>
      <c r="O679" s="61"/>
      <c r="P679" s="1"/>
      <c r="Q679" s="1"/>
      <c r="R679" s="1"/>
      <c r="S679" s="1"/>
      <c r="T679" s="1"/>
      <c r="U679" s="1"/>
      <c r="V679" s="179"/>
      <c r="W679" s="171"/>
      <c r="X679" s="170"/>
      <c r="Y679" s="188"/>
      <c r="Z679" s="1"/>
      <c r="BS679" s="41"/>
      <c r="BT679" s="2" t="s">
        <v>1003</v>
      </c>
      <c r="BU679" s="41"/>
    </row>
    <row r="680" spans="1:95" s="116" customFormat="1" ht="18.75" hidden="1" thickTop="1" x14ac:dyDescent="0.25">
      <c r="A680" s="324" t="s">
        <v>5479</v>
      </c>
      <c r="B680" s="325"/>
      <c r="C680" s="325"/>
      <c r="D680" s="325"/>
      <c r="E680" s="325"/>
      <c r="F680" s="325"/>
      <c r="G680" s="325"/>
      <c r="H680" s="325"/>
      <c r="I680" s="325"/>
      <c r="J680" s="325"/>
      <c r="K680" s="326"/>
      <c r="L680" s="117">
        <f>L678+L679</f>
        <v>233214971</v>
      </c>
      <c r="M680" s="117"/>
      <c r="N680" s="117"/>
      <c r="O680" s="117"/>
      <c r="P680" s="1"/>
      <c r="Q680" s="1"/>
      <c r="R680" s="1"/>
      <c r="S680" s="1"/>
      <c r="T680" s="1"/>
      <c r="U680" s="1"/>
      <c r="V680" s="179"/>
      <c r="W680" s="171"/>
      <c r="X680" s="170"/>
      <c r="Y680" s="188"/>
      <c r="Z680" s="1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  <c r="BU680" s="65" t="s">
        <v>1004</v>
      </c>
      <c r="BV680" s="65"/>
      <c r="BW680" s="65"/>
    </row>
    <row r="681" spans="1:95" s="121" customFormat="1" ht="15" hidden="1" customHeight="1" x14ac:dyDescent="0.25">
      <c r="A681" s="327" t="s">
        <v>5480</v>
      </c>
      <c r="B681" s="328"/>
      <c r="C681" s="328"/>
      <c r="D681" s="328"/>
      <c r="E681" s="328"/>
      <c r="F681" s="328"/>
      <c r="G681" s="328"/>
      <c r="H681" s="328"/>
      <c r="I681" s="328"/>
      <c r="J681" s="328"/>
      <c r="K681" s="329"/>
      <c r="L681" s="118">
        <f>L664*1.052*1.021*1.035*1.025*1.02*1.03</f>
        <v>210856987.67516091</v>
      </c>
      <c r="M681" s="119"/>
      <c r="N681" s="120"/>
      <c r="O681" s="120"/>
      <c r="P681" s="1"/>
      <c r="Q681" s="1"/>
      <c r="R681" s="1"/>
      <c r="S681" s="1"/>
      <c r="T681" s="1"/>
      <c r="U681" s="1"/>
      <c r="V681" s="179"/>
      <c r="W681" s="171"/>
      <c r="X681" s="170"/>
      <c r="Y681" s="188"/>
      <c r="Z681" s="1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/>
      <c r="BL681" s="65"/>
      <c r="BM681" s="65"/>
      <c r="BN681" s="65"/>
      <c r="BO681" s="65"/>
      <c r="BP681" s="65"/>
      <c r="BQ681" s="65"/>
      <c r="BR681" s="65"/>
      <c r="BS681" s="65"/>
      <c r="BT681" s="65"/>
      <c r="BU681" s="65"/>
      <c r="BV681" s="65"/>
      <c r="BW681" s="65"/>
      <c r="CG681" s="122"/>
      <c r="CI681" s="122" t="s">
        <v>1004</v>
      </c>
      <c r="CK681" s="123"/>
      <c r="CL681" s="124"/>
      <c r="CM681" s="124"/>
      <c r="CN681" s="124"/>
      <c r="CO681" s="124"/>
      <c r="CP681" s="124"/>
      <c r="CQ681" s="124"/>
    </row>
    <row r="682" spans="1:95" s="121" customFormat="1" ht="15" hidden="1" customHeight="1" x14ac:dyDescent="0.25">
      <c r="A682" s="327" t="s">
        <v>5486</v>
      </c>
      <c r="B682" s="328"/>
      <c r="C682" s="328"/>
      <c r="D682" s="328"/>
      <c r="E682" s="328"/>
      <c r="F682" s="328"/>
      <c r="G682" s="328"/>
      <c r="H682" s="328"/>
      <c r="I682" s="328"/>
      <c r="J682" s="328"/>
      <c r="K682" s="329"/>
      <c r="L682" s="118">
        <f>L667*1.03</f>
        <v>7284028.1600000001</v>
      </c>
      <c r="M682" s="119"/>
      <c r="N682" s="120"/>
      <c r="O682" s="120"/>
      <c r="P682" s="1"/>
      <c r="Q682" s="1"/>
      <c r="R682" s="1"/>
      <c r="S682" s="1"/>
      <c r="T682" s="1"/>
      <c r="U682" s="1"/>
      <c r="V682" s="179"/>
      <c r="W682" s="171"/>
      <c r="X682" s="170"/>
      <c r="Y682" s="188"/>
      <c r="Z682" s="1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  <c r="BU682" s="65"/>
      <c r="BV682" s="65"/>
      <c r="BW682" s="65"/>
      <c r="CG682" s="122"/>
      <c r="CI682" s="122" t="s">
        <v>1004</v>
      </c>
      <c r="CK682" s="123"/>
      <c r="CL682" s="124"/>
      <c r="CM682" s="124"/>
      <c r="CN682" s="124"/>
      <c r="CO682" s="124"/>
      <c r="CP682" s="124"/>
      <c r="CQ682" s="124"/>
    </row>
    <row r="683" spans="1:95" s="121" customFormat="1" ht="15" hidden="1" customHeight="1" x14ac:dyDescent="0.25">
      <c r="A683" s="327" t="s">
        <v>5481</v>
      </c>
      <c r="B683" s="328"/>
      <c r="C683" s="328"/>
      <c r="D683" s="328"/>
      <c r="E683" s="328"/>
      <c r="F683" s="328"/>
      <c r="G683" s="328"/>
      <c r="H683" s="328"/>
      <c r="I683" s="328"/>
      <c r="J683" s="328"/>
      <c r="K683" s="329"/>
      <c r="L683" s="118">
        <f>L680-L681-L682</f>
        <v>15073955.164839085</v>
      </c>
      <c r="M683" s="119"/>
      <c r="N683" s="120"/>
      <c r="O683" s="120"/>
      <c r="P683" s="1"/>
      <c r="Q683" s="1"/>
      <c r="R683" s="1"/>
      <c r="S683" s="1"/>
      <c r="T683" s="1"/>
      <c r="U683" s="1"/>
      <c r="V683" s="179"/>
      <c r="W683" s="171"/>
      <c r="X683" s="170"/>
      <c r="Y683" s="188"/>
      <c r="Z683" s="1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  <c r="BU683" s="65"/>
      <c r="BV683" s="65"/>
      <c r="BW683" s="65"/>
      <c r="CG683" s="122"/>
      <c r="CI683" s="122" t="s">
        <v>1004</v>
      </c>
      <c r="CK683" s="123"/>
      <c r="CL683" s="124"/>
      <c r="CM683" s="124"/>
      <c r="CN683" s="124"/>
      <c r="CO683" s="124"/>
      <c r="CP683" s="124"/>
      <c r="CQ683" s="124"/>
    </row>
    <row r="684" spans="1:95" s="65" customFormat="1" ht="15" hidden="1" customHeight="1" x14ac:dyDescent="0.25">
      <c r="A684" s="330" t="s">
        <v>5482</v>
      </c>
      <c r="B684" s="331"/>
      <c r="C684" s="331"/>
      <c r="D684" s="331"/>
      <c r="E684" s="331"/>
      <c r="F684" s="331"/>
      <c r="G684" s="331"/>
      <c r="H684" s="331"/>
      <c r="I684" s="331"/>
      <c r="J684" s="331"/>
      <c r="K684" s="332"/>
      <c r="L684" s="125">
        <f>'00-ЭС1.СУБ'!L202</f>
        <v>1</v>
      </c>
      <c r="M684" s="89"/>
      <c r="N684" s="126"/>
      <c r="O684" s="89"/>
      <c r="P684" s="1"/>
      <c r="Q684" s="1"/>
      <c r="R684" s="1"/>
      <c r="S684" s="1"/>
      <c r="T684" s="1"/>
      <c r="U684" s="1"/>
      <c r="V684" s="179"/>
      <c r="W684" s="171"/>
      <c r="X684" s="170"/>
      <c r="Y684" s="188"/>
      <c r="Z684" s="1"/>
      <c r="CG684" s="95"/>
      <c r="CH684" s="101" t="s">
        <v>1003</v>
      </c>
      <c r="CI684" s="95"/>
      <c r="CK684" s="127"/>
    </row>
    <row r="685" spans="1:95" s="65" customFormat="1" ht="28.5" hidden="1" customHeight="1" x14ac:dyDescent="0.25">
      <c r="A685" s="330" t="s">
        <v>5483</v>
      </c>
      <c r="B685" s="331"/>
      <c r="C685" s="331"/>
      <c r="D685" s="331"/>
      <c r="E685" s="331"/>
      <c r="F685" s="331"/>
      <c r="G685" s="331"/>
      <c r="H685" s="331"/>
      <c r="I685" s="331"/>
      <c r="J685" s="331"/>
      <c r="K685" s="332"/>
      <c r="L685" s="128">
        <f>L681+L682+L683*L684</f>
        <v>233214971</v>
      </c>
      <c r="M685" s="129"/>
      <c r="N685" s="98"/>
      <c r="O685" s="98"/>
      <c r="P685" s="1"/>
      <c r="Q685" s="1"/>
      <c r="R685" s="1"/>
      <c r="S685" s="1"/>
      <c r="T685" s="1"/>
      <c r="U685" s="1"/>
      <c r="V685" s="179"/>
      <c r="W685" s="171"/>
      <c r="X685" s="170"/>
      <c r="Y685" s="188"/>
      <c r="Z685" s="1"/>
      <c r="CG685" s="95"/>
      <c r="CI685" s="95" t="s">
        <v>1004</v>
      </c>
      <c r="CK685" s="130"/>
    </row>
    <row r="686" spans="1:95" s="65" customFormat="1" ht="15" hidden="1" customHeight="1" x14ac:dyDescent="0.25">
      <c r="A686" s="333" t="s">
        <v>1005</v>
      </c>
      <c r="B686" s="334"/>
      <c r="C686" s="334"/>
      <c r="D686" s="334"/>
      <c r="E686" s="334"/>
      <c r="F686" s="334"/>
      <c r="G686" s="334"/>
      <c r="H686" s="334"/>
      <c r="I686" s="334"/>
      <c r="J686" s="334"/>
      <c r="K686" s="335"/>
      <c r="L686" s="131">
        <f>L685*0.2</f>
        <v>46642994.200000003</v>
      </c>
      <c r="M686" s="89"/>
      <c r="N686" s="89"/>
      <c r="O686" s="89"/>
      <c r="P686" s="1"/>
      <c r="Q686" s="1"/>
      <c r="R686" s="1"/>
      <c r="S686" s="1"/>
      <c r="T686" s="1"/>
      <c r="U686" s="1"/>
      <c r="V686" s="179"/>
      <c r="W686" s="171"/>
      <c r="X686" s="170"/>
      <c r="Y686" s="188"/>
      <c r="Z686" s="1"/>
      <c r="CG686" s="95"/>
      <c r="CH686" s="101" t="s">
        <v>1005</v>
      </c>
      <c r="CI686" s="95"/>
    </row>
    <row r="687" spans="1:95" s="65" customFormat="1" ht="15" hidden="1" customHeight="1" x14ac:dyDescent="0.25">
      <c r="A687" s="330" t="s">
        <v>1006</v>
      </c>
      <c r="B687" s="331"/>
      <c r="C687" s="331"/>
      <c r="D687" s="331"/>
      <c r="E687" s="331"/>
      <c r="F687" s="331"/>
      <c r="G687" s="331"/>
      <c r="H687" s="331"/>
      <c r="I687" s="331"/>
      <c r="J687" s="331"/>
      <c r="K687" s="332"/>
      <c r="L687" s="132">
        <f>L685+L686</f>
        <v>279857965.19999999</v>
      </c>
      <c r="M687" s="98"/>
      <c r="N687" s="98"/>
      <c r="O687" s="98"/>
      <c r="P687" s="1"/>
      <c r="Q687" s="1"/>
      <c r="R687" s="1"/>
      <c r="S687" s="1"/>
      <c r="T687" s="1"/>
      <c r="U687" s="1"/>
      <c r="V687" s="179"/>
      <c r="W687" s="171"/>
      <c r="X687" s="170"/>
      <c r="Y687" s="188"/>
      <c r="Z687" s="1"/>
      <c r="CG687" s="95"/>
      <c r="CI687" s="95"/>
      <c r="CJ687" s="95" t="s">
        <v>1006</v>
      </c>
      <c r="CM687" s="127"/>
    </row>
    <row r="688" spans="1:95" s="16" customFormat="1" ht="12.75" customHeight="1" thickTop="1" x14ac:dyDescent="0.2">
      <c r="A688" s="323"/>
      <c r="B688" s="323"/>
      <c r="C688" s="323"/>
      <c r="D688" s="323"/>
      <c r="E688" s="323"/>
      <c r="F688" s="323"/>
      <c r="G688" s="323"/>
      <c r="H688" s="323"/>
      <c r="I688" s="323"/>
      <c r="J688" s="323"/>
      <c r="K688" s="323"/>
      <c r="L688" s="323"/>
      <c r="M688" s="323"/>
      <c r="N688" s="323"/>
      <c r="O688" s="323"/>
      <c r="P688" s="1"/>
      <c r="Q688" s="1"/>
      <c r="R688" s="1"/>
      <c r="S688" s="1"/>
      <c r="T688" s="1"/>
      <c r="U688" s="1"/>
      <c r="V688" s="179"/>
      <c r="W688" s="171"/>
      <c r="X688" s="170"/>
      <c r="Y688" s="188"/>
      <c r="Z688" s="1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  <c r="AQ688" s="25"/>
      <c r="AR688" s="25"/>
      <c r="AS688" s="25"/>
      <c r="AT688" s="25"/>
      <c r="AU688" s="25"/>
      <c r="AV688" s="25"/>
      <c r="AW688" s="25"/>
      <c r="AX688" s="25"/>
      <c r="AY688" s="25"/>
      <c r="AZ688" s="25"/>
      <c r="BA688" s="25"/>
      <c r="BB688" s="25"/>
      <c r="BC688" s="25"/>
      <c r="BD688" s="25"/>
      <c r="BE688" s="25"/>
      <c r="BF688" s="25"/>
      <c r="BG688" s="25"/>
      <c r="BH688" s="25"/>
      <c r="BI688" s="25"/>
      <c r="BJ688" s="25"/>
      <c r="BK688" s="25"/>
      <c r="BL688" s="25"/>
      <c r="BM688" s="25"/>
      <c r="BN688" s="25"/>
      <c r="BO688" s="25"/>
      <c r="BP688" s="25"/>
      <c r="BQ688" s="25"/>
      <c r="BR688" s="25"/>
      <c r="BS688" s="25"/>
      <c r="BT688" s="25"/>
      <c r="BU688" s="25"/>
      <c r="BV688" s="25"/>
    </row>
    <row r="689" spans="1:74" s="135" customFormat="1" ht="12.75" customHeight="1" x14ac:dyDescent="0.2">
      <c r="A689" s="287" t="s">
        <v>5484</v>
      </c>
      <c r="B689" s="287"/>
      <c r="C689" s="287"/>
      <c r="D689" s="287"/>
      <c r="E689" s="287"/>
      <c r="F689" s="287"/>
      <c r="G689" s="287"/>
      <c r="H689" s="287"/>
      <c r="I689" s="287"/>
      <c r="J689" s="287"/>
      <c r="K689" s="287"/>
      <c r="L689" s="287"/>
      <c r="M689" s="287"/>
      <c r="N689" s="287"/>
      <c r="O689" s="287"/>
      <c r="P689" s="1"/>
      <c r="Q689" s="1"/>
      <c r="R689" s="1"/>
      <c r="S689" s="1"/>
      <c r="T689" s="1"/>
      <c r="U689" s="1"/>
      <c r="V689" s="179"/>
      <c r="W689" s="171"/>
      <c r="X689" s="170"/>
      <c r="Y689" s="188"/>
      <c r="Z689" s="1"/>
      <c r="AA689" s="134"/>
      <c r="AB689" s="134"/>
      <c r="AC689" s="134"/>
      <c r="AD689" s="134"/>
      <c r="AE689" s="134"/>
      <c r="AF689" s="134"/>
      <c r="AG689" s="134"/>
      <c r="AH689" s="134"/>
      <c r="AI689" s="134"/>
      <c r="AJ689" s="134"/>
      <c r="AK689" s="134"/>
      <c r="AL689" s="134"/>
      <c r="AM689" s="134"/>
      <c r="AN689" s="134"/>
      <c r="AO689" s="134"/>
      <c r="AP689" s="134"/>
      <c r="AQ689" s="134"/>
      <c r="AR689" s="134"/>
      <c r="AS689" s="134"/>
      <c r="AT689" s="134"/>
      <c r="AU689" s="134"/>
      <c r="AV689" s="134"/>
      <c r="AW689" s="134"/>
      <c r="AX689" s="134"/>
      <c r="AY689" s="134"/>
      <c r="AZ689" s="134"/>
      <c r="BA689" s="134"/>
      <c r="BB689" s="134"/>
      <c r="BC689" s="134"/>
      <c r="BD689" s="134"/>
      <c r="BE689" s="134"/>
      <c r="BF689" s="134"/>
      <c r="BG689" s="134"/>
      <c r="BH689" s="134"/>
      <c r="BI689" s="134"/>
      <c r="BJ689" s="134"/>
      <c r="BK689" s="134"/>
      <c r="BL689" s="134"/>
      <c r="BM689" s="134"/>
      <c r="BN689" s="134"/>
      <c r="BO689" s="134"/>
      <c r="BP689" s="134"/>
      <c r="BQ689" s="134"/>
      <c r="BR689" s="134"/>
      <c r="BS689" s="134"/>
      <c r="BT689" s="134"/>
      <c r="BU689" s="134"/>
      <c r="BV689" s="134"/>
    </row>
    <row r="690" spans="1:74" s="135" customFormat="1" ht="12.75" customHeight="1" x14ac:dyDescent="0.2">
      <c r="A690" s="288" t="s">
        <v>1007</v>
      </c>
      <c r="B690" s="288"/>
      <c r="C690" s="288"/>
      <c r="D690" s="288"/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88"/>
      <c r="P690" s="1"/>
      <c r="Q690" s="1"/>
      <c r="R690" s="1"/>
      <c r="S690" s="1"/>
      <c r="T690" s="1"/>
      <c r="U690" s="1"/>
      <c r="V690" s="179"/>
      <c r="W690" s="171"/>
      <c r="X690" s="170"/>
      <c r="Y690" s="188"/>
      <c r="Z690" s="1"/>
      <c r="AA690" s="134"/>
      <c r="AB690" s="134"/>
      <c r="AC690" s="134"/>
      <c r="AD690" s="134"/>
      <c r="AE690" s="134"/>
      <c r="AF690" s="134"/>
      <c r="AG690" s="134"/>
      <c r="AH690" s="134"/>
      <c r="AI690" s="134"/>
      <c r="AJ690" s="134"/>
      <c r="AK690" s="134"/>
      <c r="AL690" s="134"/>
      <c r="AM690" s="134"/>
      <c r="AN690" s="134"/>
      <c r="AO690" s="134"/>
      <c r="AP690" s="134"/>
      <c r="AQ690" s="134"/>
      <c r="AR690" s="134"/>
      <c r="AS690" s="134"/>
      <c r="AT690" s="134"/>
      <c r="AU690" s="134"/>
      <c r="AV690" s="134"/>
      <c r="AW690" s="134"/>
      <c r="AX690" s="134"/>
      <c r="AY690" s="134"/>
      <c r="AZ690" s="134"/>
      <c r="BA690" s="134"/>
      <c r="BB690" s="134"/>
      <c r="BC690" s="134"/>
      <c r="BD690" s="134"/>
      <c r="BE690" s="134"/>
      <c r="BF690" s="134"/>
      <c r="BG690" s="134"/>
      <c r="BH690" s="134"/>
      <c r="BI690" s="134"/>
      <c r="BJ690" s="134"/>
      <c r="BK690" s="134"/>
      <c r="BL690" s="134"/>
      <c r="BM690" s="134"/>
      <c r="BN690" s="134"/>
      <c r="BO690" s="134"/>
      <c r="BP690" s="134"/>
      <c r="BQ690" s="134"/>
      <c r="BR690" s="134"/>
      <c r="BS690" s="134"/>
      <c r="BT690" s="134"/>
      <c r="BU690" s="134"/>
      <c r="BV690" s="134"/>
    </row>
    <row r="691" spans="1:74" s="135" customFormat="1" ht="13.5" customHeight="1" x14ac:dyDescent="0.2">
      <c r="A691" s="137"/>
      <c r="B691" s="137"/>
      <c r="C691" s="137"/>
      <c r="D691" s="137"/>
      <c r="E691" s="137"/>
      <c r="F691" s="209"/>
      <c r="G691" s="137"/>
      <c r="H691" s="138"/>
      <c r="I691" s="139"/>
      <c r="J691" s="139"/>
      <c r="K691" s="139"/>
      <c r="L691" s="139"/>
      <c r="M691" s="137"/>
      <c r="N691" s="137"/>
      <c r="O691" s="137"/>
      <c r="P691" s="1"/>
      <c r="Q691" s="1"/>
      <c r="R691" s="1"/>
      <c r="S691" s="1"/>
      <c r="T691" s="1"/>
      <c r="U691" s="1"/>
      <c r="V691" s="179"/>
      <c r="W691" s="171"/>
      <c r="X691" s="170"/>
      <c r="Y691" s="188"/>
      <c r="Z691" s="1"/>
      <c r="AA691" s="134"/>
      <c r="AB691" s="134"/>
      <c r="AC691" s="134"/>
      <c r="AD691" s="134"/>
      <c r="AE691" s="134"/>
      <c r="AF691" s="134"/>
      <c r="AG691" s="134"/>
      <c r="AH691" s="134"/>
      <c r="AI691" s="134"/>
      <c r="AJ691" s="134"/>
      <c r="AK691" s="134"/>
      <c r="AL691" s="134"/>
      <c r="AM691" s="134"/>
      <c r="AN691" s="134"/>
      <c r="AO691" s="134"/>
      <c r="AP691" s="134"/>
      <c r="AQ691" s="134"/>
      <c r="AR691" s="134"/>
      <c r="AS691" s="134"/>
      <c r="AT691" s="134"/>
      <c r="AU691" s="134"/>
      <c r="AV691" s="134"/>
      <c r="AW691" s="134"/>
      <c r="AX691" s="134"/>
      <c r="AY691" s="134"/>
      <c r="AZ691" s="134"/>
      <c r="BA691" s="134"/>
      <c r="BB691" s="134"/>
      <c r="BC691" s="134"/>
      <c r="BD691" s="134"/>
      <c r="BE691" s="134"/>
      <c r="BF691" s="134"/>
      <c r="BG691" s="134"/>
      <c r="BH691" s="134"/>
      <c r="BI691" s="134"/>
      <c r="BJ691" s="134"/>
      <c r="BK691" s="134"/>
      <c r="BL691" s="134"/>
      <c r="BM691" s="134"/>
      <c r="BN691" s="134"/>
      <c r="BO691" s="134"/>
      <c r="BP691" s="134"/>
      <c r="BQ691" s="134"/>
      <c r="BR691" s="134"/>
      <c r="BS691" s="134"/>
      <c r="BT691" s="134"/>
      <c r="BU691" s="134"/>
      <c r="BV691" s="134"/>
    </row>
    <row r="692" spans="1:74" s="135" customFormat="1" ht="12.75" customHeight="1" x14ac:dyDescent="0.2">
      <c r="A692" s="287" t="s">
        <v>5485</v>
      </c>
      <c r="B692" s="287"/>
      <c r="C692" s="287"/>
      <c r="D692" s="287"/>
      <c r="E692" s="287"/>
      <c r="F692" s="287"/>
      <c r="G692" s="287"/>
      <c r="H692" s="287"/>
      <c r="I692" s="287"/>
      <c r="J692" s="287"/>
      <c r="K692" s="287"/>
      <c r="L692" s="287"/>
      <c r="M692" s="287"/>
      <c r="N692" s="287"/>
      <c r="O692" s="287"/>
      <c r="P692" s="1"/>
      <c r="Q692" s="1"/>
      <c r="R692" s="1"/>
      <c r="S692" s="1"/>
      <c r="T692" s="1"/>
      <c r="U692" s="1"/>
      <c r="V692" s="179"/>
      <c r="W692" s="171"/>
      <c r="X692" s="170"/>
      <c r="Y692" s="188"/>
      <c r="Z692" s="1"/>
      <c r="AA692" s="134"/>
      <c r="AB692" s="134"/>
      <c r="AC692" s="134"/>
      <c r="AD692" s="134"/>
      <c r="AE692" s="134"/>
      <c r="AF692" s="134"/>
      <c r="AG692" s="134"/>
      <c r="AH692" s="134"/>
      <c r="AI692" s="134"/>
      <c r="AJ692" s="134"/>
      <c r="AK692" s="134"/>
      <c r="AL692" s="134"/>
      <c r="AM692" s="134"/>
      <c r="AN692" s="134"/>
      <c r="AO692" s="134"/>
      <c r="AP692" s="134"/>
      <c r="AQ692" s="134"/>
      <c r="AR692" s="134"/>
      <c r="AS692" s="134"/>
      <c r="AT692" s="134"/>
      <c r="AU692" s="134"/>
      <c r="AV692" s="134"/>
      <c r="AW692" s="134"/>
      <c r="AX692" s="134"/>
      <c r="AY692" s="134"/>
      <c r="AZ692" s="134"/>
      <c r="BA692" s="134"/>
      <c r="BB692" s="134"/>
      <c r="BC692" s="134"/>
      <c r="BD692" s="134"/>
      <c r="BE692" s="134"/>
      <c r="BF692" s="134"/>
      <c r="BG692" s="134"/>
      <c r="BH692" s="134"/>
      <c r="BI692" s="134"/>
      <c r="BJ692" s="134"/>
      <c r="BK692" s="134"/>
      <c r="BL692" s="134"/>
      <c r="BM692" s="134"/>
      <c r="BN692" s="134"/>
      <c r="BO692" s="134"/>
      <c r="BP692" s="134"/>
      <c r="BQ692" s="134"/>
      <c r="BR692" s="134"/>
      <c r="BS692" s="134"/>
      <c r="BT692" s="134"/>
      <c r="BU692" s="134"/>
      <c r="BV692" s="134"/>
    </row>
    <row r="693" spans="1:74" s="135" customFormat="1" ht="12.75" customHeight="1" x14ac:dyDescent="0.2">
      <c r="A693" s="288" t="s">
        <v>1007</v>
      </c>
      <c r="B693" s="288"/>
      <c r="C693" s="288"/>
      <c r="D693" s="288"/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88"/>
      <c r="P693" s="1"/>
      <c r="Q693" s="1"/>
      <c r="R693" s="1"/>
      <c r="S693" s="1"/>
      <c r="T693" s="1"/>
      <c r="U693" s="1"/>
      <c r="V693" s="179"/>
      <c r="W693" s="171"/>
      <c r="X693" s="170"/>
      <c r="Y693" s="188"/>
      <c r="Z693" s="1"/>
      <c r="AA693" s="134"/>
      <c r="AB693" s="134"/>
      <c r="AC693" s="134"/>
      <c r="AD693" s="134"/>
      <c r="AE693" s="134"/>
      <c r="AF693" s="134"/>
      <c r="AG693" s="134"/>
      <c r="AH693" s="134"/>
      <c r="AI693" s="134"/>
      <c r="AJ693" s="134"/>
      <c r="AK693" s="134"/>
      <c r="AL693" s="134"/>
      <c r="AM693" s="134"/>
      <c r="AN693" s="134"/>
      <c r="AO693" s="134"/>
      <c r="AP693" s="134"/>
      <c r="AQ693" s="134"/>
      <c r="AR693" s="134"/>
      <c r="AS693" s="134"/>
      <c r="AT693" s="134"/>
      <c r="AU693" s="134"/>
      <c r="AV693" s="134"/>
      <c r="AW693" s="134"/>
      <c r="AX693" s="134"/>
      <c r="AY693" s="134"/>
      <c r="AZ693" s="134"/>
      <c r="BA693" s="134"/>
      <c r="BB693" s="134"/>
      <c r="BC693" s="134"/>
      <c r="BD693" s="134"/>
      <c r="BE693" s="134"/>
      <c r="BF693" s="134"/>
      <c r="BG693" s="134"/>
      <c r="BH693" s="134"/>
      <c r="BI693" s="134"/>
      <c r="BJ693" s="134"/>
      <c r="BK693" s="134"/>
      <c r="BL693" s="134"/>
      <c r="BM693" s="134"/>
      <c r="BN693" s="134"/>
      <c r="BO693" s="134"/>
      <c r="BP693" s="134"/>
      <c r="BQ693" s="134"/>
      <c r="BR693" s="134"/>
      <c r="BS693" s="134"/>
      <c r="BT693" s="134"/>
      <c r="BU693" s="134"/>
      <c r="BV693" s="134"/>
    </row>
    <row r="694" spans="1:74" s="135" customFormat="1" ht="13.5" customHeight="1" x14ac:dyDescent="0.2">
      <c r="A694" s="137"/>
      <c r="B694" s="137"/>
      <c r="C694" s="137"/>
      <c r="D694" s="137"/>
      <c r="E694" s="137"/>
      <c r="F694" s="209"/>
      <c r="G694" s="137"/>
      <c r="H694" s="138"/>
      <c r="I694" s="139"/>
      <c r="J694" s="139"/>
      <c r="K694" s="139"/>
      <c r="L694" s="139"/>
      <c r="M694" s="137"/>
      <c r="N694" s="137"/>
      <c r="O694" s="137"/>
      <c r="P694" s="1"/>
      <c r="Q694" s="1"/>
      <c r="R694" s="1"/>
      <c r="S694" s="1"/>
      <c r="T694" s="1"/>
      <c r="U694" s="1"/>
      <c r="V694" s="179"/>
      <c r="W694" s="171"/>
      <c r="X694" s="170"/>
      <c r="Y694" s="188"/>
      <c r="Z694" s="1"/>
      <c r="AA694" s="134"/>
      <c r="AB694" s="134"/>
      <c r="AC694" s="134"/>
      <c r="AD694" s="134"/>
      <c r="AE694" s="134"/>
      <c r="AF694" s="134"/>
      <c r="AG694" s="134"/>
      <c r="AH694" s="134"/>
      <c r="AI694" s="134"/>
      <c r="AJ694" s="134"/>
      <c r="AK694" s="134"/>
      <c r="AL694" s="134"/>
      <c r="AM694" s="134"/>
      <c r="AN694" s="134"/>
      <c r="AO694" s="134"/>
      <c r="AP694" s="134"/>
      <c r="AQ694" s="134"/>
      <c r="AR694" s="134"/>
      <c r="AS694" s="134"/>
      <c r="AT694" s="134"/>
      <c r="AU694" s="134"/>
      <c r="AV694" s="134"/>
      <c r="AW694" s="134"/>
      <c r="AX694" s="134"/>
      <c r="AY694" s="134"/>
      <c r="AZ694" s="134"/>
      <c r="BA694" s="134"/>
      <c r="BB694" s="134"/>
      <c r="BC694" s="134"/>
      <c r="BD694" s="134"/>
      <c r="BE694" s="134"/>
      <c r="BF694" s="134"/>
      <c r="BG694" s="134"/>
      <c r="BH694" s="134"/>
      <c r="BI694" s="134"/>
      <c r="BJ694" s="134"/>
      <c r="BK694" s="134"/>
      <c r="BL694" s="134"/>
      <c r="BM694" s="134"/>
      <c r="BN694" s="134"/>
      <c r="BO694" s="134"/>
      <c r="BP694" s="134"/>
      <c r="BQ694" s="134"/>
      <c r="BR694" s="134"/>
      <c r="BS694" s="134"/>
      <c r="BT694" s="134"/>
      <c r="BU694" s="134"/>
      <c r="BV694" s="134"/>
    </row>
    <row r="695" spans="1:74" s="116" customFormat="1" ht="18" x14ac:dyDescent="0.25">
      <c r="A695" s="140"/>
      <c r="B695" s="140"/>
      <c r="C695" s="140"/>
      <c r="D695" s="140"/>
      <c r="E695" s="140"/>
      <c r="F695" s="209"/>
      <c r="G695" s="137"/>
      <c r="H695" s="137"/>
      <c r="I695" s="141"/>
      <c r="J695" s="141"/>
      <c r="K695" s="141"/>
      <c r="L695" s="141"/>
      <c r="M695" s="140"/>
      <c r="N695" s="140"/>
      <c r="O695" s="140"/>
      <c r="P695" s="1"/>
      <c r="Q695" s="1"/>
      <c r="R695" s="1"/>
      <c r="S695" s="1"/>
      <c r="T695" s="1"/>
      <c r="U695" s="1"/>
      <c r="V695" s="179"/>
      <c r="W695" s="171"/>
      <c r="X695" s="170"/>
      <c r="Y695" s="188"/>
      <c r="Z695" s="1"/>
    </row>
  </sheetData>
  <autoFilter ref="A28:CQ687" xr:uid="{00000000-0001-0000-0400-000000000000}">
    <filterColumn colId="1">
      <filters>
        <filter val="ТЕРм08-02-155-01_x000a_Аналог ТССЦ-101-2901 51,49/50,41=2%"/>
        <filter val="ТЦ_01.7.06.05_78_7804526950_15.05.2024_02_x000a_Аналог ТССЦ-101-3381 44,29/43,35=2%"/>
        <filter val="ТЦ_01.7.06.07_78_7804526950_15.05.2024_02"/>
        <filter val="ТЦ_01.7.06.07_78_7804526950_15.05.2024_02_x000a_Аналог ТССЦ-101-3056 6,3/6,17=2%"/>
        <filter val="ТЦ_01.7.06.07_78_7804526950_15.05.2024_02_x000a_аналог ТССЦ-509-0162 53,46/51,80=2%"/>
        <filter val="ТЦ_01.7.15.01_2_0278204832_15.05.2024_02_x000a_Аналог ТССЦ-101-2066 10,28/10,03=2%"/>
        <filter val="ТЦ_01.7.15.01_78_7804526950_15.05.2024_02_x000a_Аналог ТССЦ-101-2066 10,28/10,03=2%"/>
        <filter val="ТЦ_01.7.15.02_2_0278204832_15.05.2024_02_x000a_Аналог ТССЦ-101-6794 25,60/25,05=2%"/>
        <filter val="ТЦ_01.7.15.04_2_0278204832_15.05.2024_02_x000a_Аналог ТССЦ-101-6794 25,60/25,05=2%"/>
        <filter val="ТЦ_01.7.15.04_78_7804526950_15.05.2024_02_x000a_аналог ТССЦ-101-4610 15160,33/14810,41=2%"/>
        <filter val="ТЦ_01.7.15.05_2_0278204832_15.05.2024_02_x000a_Аналог ТССЦ-101-6794 25,60/25,05=2%"/>
        <filter val="ТЦ_01.7.15.05_78_7804526950_15.05.2024_02_x000a_Аналог ТССЦ-101-0120 27445,97/26855,15=2%"/>
        <filter val="ТЦ_01.7.15.08_78_7804526950_15.05.2024_02_x000a_Аналог ТССЦ-101-1879 6,42/6,24=2%"/>
        <filter val="ТЦ_01.7.15.11_2_0278204832_15.05.2024_02_x000a_Аналог ТССЦ-101-6794 25,60/25,05=2%"/>
        <filter val="ТЦ_01.7.15.11_78_7804526950_15.05.2024_02_x000a_Аналог ТССЦ-101-2036 32,71/32,02=2%"/>
        <filter val="ТЦ_01.7.15.12_2_0278204832_15.05.2024_02_x000a_Аналог ТССЦ-101-4949 10,26/10,03=2%"/>
        <filter val="ТЦ_07.2.06.04_2_0278204832_15.05.2024_02_x000a_Аналог ТССЦ-101-1638 5134,83/4987,13=2%"/>
        <filter val="ТЦ_07.2.06.04_2_0278204832_15.05.2024_02_x000a_Аналог ТССЦ-101-6794 25,60/25,05=2%"/>
        <filter val="ТЦ_07.2.06.04_2_0278204832_15.05.2024_02_x000a_Аналог ТССЦ-509-0020 42,77/41,87=2%"/>
        <filter val="ТЦ_07.2.06.04_2_0278204832_15.05.2024_02_x000a_Аналог ТССЦ-509-2857 23,70/23,16=2%"/>
        <filter val="ТЦ_07.2.06.04_78_7804526950_15.05.2024_02_x000a_Аналог ТССЦ-509-2857 23,70/23,16=2%"/>
        <filter val="ТЦ_08.1.02.13_2_0278204832_15.05.2024_02_x000a_Аналог ТССЦ-101-6593 340,00/333,27=2%"/>
        <filter val="ТЦ_08.1.02.13_78_7804526950_15.05.2024_02_x000a_Аналог ТССЦ-101-3131 8,87/8,68=2%"/>
        <filter val="ТЦ_08.1.02.13_78_7804526950_15.05.2024_02_x000a_Аналог ТССЦ-101-3134 12,82/12,54=2%"/>
        <filter val="ТЦ_08.1.02.13_78_7804526950_15.05.2024_02_x000a_Аналог ТССЦ-101-6593 340,00/333,27=2%"/>
        <filter val="ТЦ_08.1.02.13_78_7804526950_15.05.2024_02_x000a_АналогТССЦ-101-3133 10,31/10,08=2%"/>
        <filter val="ТЦ_09.3.01.04_78_7804526950_15.05.2024_02_x000a_Аналог ТССЦ-509-0020 42,77/41,87=2%"/>
        <filter val="ТЦ_09.3.01.04_78_7804526950_15.05.2024_02_x000a_Аналог ТССЦ-509-5777 34,00/33,16=2%"/>
        <filter val="ТЦ_12.2.05.02_78_7804526950_15.05.2024_02_x000a_аналог ТССЦ-101-2901 51,49/50,41=2%"/>
        <filter val="ТЦ_14.2.02.03_78_7804526950_01.02.2024_02_x000a_Аналог ТССЦ-113-0395 95,68/93,73=2%"/>
        <filter val="ТЦ_14.2.02.03_78_7804526950_15.05.2024_02_x000a_Аналог ТССЦ-113-0521 65,66/64,28=2%"/>
        <filter val="ТЦ_14.5.01.01_78_7804526950_15.05.2024_02_x000a_аналог ТССЦ-101-2901 51,49/50,41=2%"/>
        <filter val="ТЦ_14.5.01.07_78_7804526950_15.05.2024_02_x000a_Аналог ТССЦ-101-1759 68,43/68,02=2%"/>
        <filter val="ТЦ_14.5.01.10_78_7804526950_15.05.2024_02_x000a_Аналог ТССЦ-101-2415 52,74/51,66=2%"/>
        <filter val="ТЦ_20.1.02.07_78_7804526950_15.05.2024_02_x000a_Аналог ТССЦ-509-0040 1137,00/1114,51=2%"/>
        <filter val="ТЦ_20.1.02.10_2_0278204832_15.05.2024_02_x000a_Аналог ТССЦ-509-0073 1283,04/1257,16=2%"/>
        <filter val="ТЦ_20.1.02.18_2_0278204832_15.05.2024_02_x000a_Аналог ТССЦ-201-8057 20,45/20,25=2%"/>
        <filter val="ТЦ_20.1.02.18_78_7804526950_15.05.2024_02_x000a_Аналог ТССЦ-201-8057 20,45/20,25=2%"/>
        <filter val="ТЦ_20.1.02.18_78_7804526950_15.05.2024_02_x000a_аналог ТССЦ-509-2900 5,07/4,96=2%"/>
        <filter val="ТЦ_20.1.02.19_78_7804526950_15.05.2024_02_x000a_Аналог ТССЦ-509-0020 42,77/41,87=2%"/>
        <filter val="ТЦ_20.1.02.19_78_7804526950_15.05.2024_02_x000a_Аналог ТССЦ-509-8108 10,71/10,47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01-2901 51,49/50,41=2%"/>
        <filter val="ТЦ_20.2.03.03_2_0278204832_15.05.2024_02_x000a_Аналог ТССЦ-509-8366 14,14/13,85=2%"/>
        <filter val="ТЦ_20.2.05.02_2_0278204832_15.05.2024_02_x000a_Аналог ТССЦ-509-5777 34,00/33,16=2%"/>
        <filter val="ТЦ_20.2.05.02_78_7804526950_15.05.2024_02_x000a_Аналог ТССЦ-509-0238 7,54/7,37=3%"/>
        <filter val="ТЦ_20.2.05.02_78_7804526950_15.05.2024_02_x000a_Аналог ТССЦ-509-5777 34,00/33,16=2%"/>
        <filter val="ТЦ_20.2.07.03_2_0278204832_15.05.2024_02_x000a_Аналог ТССЦ-107-0001 12,39/12,09=2%"/>
        <filter val="ТЦ_20.2.07.03_2_0278204832_15.05.2024_02_x000a_Аналог ТССЦ-201-0776 12578,44/12437,78=2%"/>
        <filter val="ТЦ_20.2.07.03_2_0278204832_15.05.2024_02_x000a_Аналог ТССЦ-201-8057 20,45/20,25=2%"/>
        <filter val="ТЦ_20.2.07.03_2_0278204832_15.05.2024_02_x000a_Аналог ТССЦ-509-2857 23,70/23,16=2%"/>
        <filter val="ТЦ_20.2.07.03_2_0278204832_15.05.2024_02_x000a_Аналог ТССЦ-509-3465 24,16/23,67=2%"/>
        <filter val="ТЦ_20.2.08.03_78_7804526950_15.05.2024_02_x000a_Аналог ТССЦ-111-0126 335,61/328,92=2%"/>
        <filter val="ТЦ_20.2.08.09_2_0278204832_15.05.2024_02_x000a_Аналог ТССЦ-101-1638 5134,83/4987,13=2%"/>
        <filter val="ТЦ_20.2.08.09_78_7804526950_15.05.2024_02_x000a_Аналог ТССЦ-101-6794 25,60/25,05=2%"/>
        <filter val="ТЦ_20.3.03.07_78_7806155468_15.05.2024_02_x000a_Аналог ТССЦ-509-0765 129,31/126,54=2%"/>
        <filter val="ТЦ_20.4.03.06_78_7804526950_15.05.2024_02_x000a_Аналог ТССЦ-503-0474 1223/1198,58=2%"/>
        <filter val="ТЦ_20.5.01.02_78_7804526950_15.05.2024_02"/>
        <filter val="ТЦ_20.5.02.02_78_7806155468_15.05.2024_02_x000a_Аналог ТССЦ-503-0693 2306,87/2261,59=2%"/>
        <filter val="ТЦ_20.5.02.09_2_0278204832_15.05.2024_02_x000a_Аналог ТССЦ-111-0126 335,61/328,92=2%"/>
        <filter val="ТЦ_20.5.03.03_77_9705198797_06.05.2024_02_x000a_Аналог ТССЦ-110-0355 10225,04/10022,42=2%"/>
        <filter val="ТЦ_20.5.04.07_2_0278204832_15.05.2024_02_x000a_Аналог ТССЦ-101-2066 10,28/10,03=2%"/>
        <filter val="ТЦ_20.5.04.07_78_7804526950_15.05.2024_02_x000a_Аналог ТССЦ-509-0020 42,77/41,87=2%"/>
        <filter val="ТЦ_21.1.00.00_78_7804526950_15.05.2024_02_x000a_Аналог ТССЦ-111-0126 335,61/328,92=2%"/>
        <filter val="ТЦ_21.1.00.00_78_7804526950_15.05.2024_02_x000a_Аналог ТССЦ-501-2377 178,91/175,39=2%"/>
        <filter val="ТЦ_21.1.06.00_2_0276132981_15.05.2024_02_x000a_Аналог ТССЦ-501-7965 29794,41/29199,32=2%"/>
        <filter val="ТЦ_21.1.06.00_2_0276132981_15.05.2024_02_x000a_Аналог ТССЦ-501-7992 102768,47/100715,23=2%"/>
        <filter val="ТЦ_21.1.06.05_2_0276132981_15.05.2024_02_x000a_Аналог ТССЦ-501-7992 102768,47/100715,23=2%"/>
        <filter val="ТЦ_21.1.06.09_2_0276132981_15.05.2024_02_x000a_Аналог ТССЦ-501-7965 29794,41/29199,32=2%"/>
        <filter val="ТЦ_21.1.06.09_2_0276132981_15.05.2024_02_x000a_Аналог ТССЦ-501-7992 102768,47/100715,23=2%"/>
        <filter val="ТЦ_21.1.08.03_78_7804526950_15.05.2024_02_x000a_аналог ТССЦ-501-1818 19587,14/19193,28=2%"/>
        <filter val="ТЦ_21.1.08.03_78_7804526950_15.05.2024_02_x000a_аналог ТССЦ-501-2017 92813,21/90976,53=2%"/>
        <filter val="ТЦ_21.2.03.05_78_7804526950_15.05.2024_02_x000a_Аналог ТССЦ-502-0501 3834,26/3755,85=2%"/>
        <filter val="ТЦ_21.2.03.05_78_7804526950_15.05.2024_02_x000a_Аналог ТССЦ-502-0505 17170,22/16817,89=2%"/>
        <filter val="ТЦ_23.5.02.02_78_7804526950_15.05.2024_02_x000a_Аналог ТССЦ-103-2014 98,60/96,47=2%"/>
        <filter val="ТЦ_24.3.01.02_78_7804526950_15.05.2024_02_x000a_Аналог ТССЦ-103-2407 18,06/17,68=2%"/>
        <filter val="ТЦ_24.3.03.01_78_7804526950_15.05.2024_02_x000a_Аналог ТССЦ-507-0709 21,21/20,78=2%"/>
        <filter val="ТЦ_25.2.01.01_78_7804526950_15.05.2024_02_x000a_аналог ТССЦ-111-0109 6,72/6,58=2%"/>
        <filter val="ТЦ_25.2.01.01_78_7804526950_15.05.2024_02_x000a_аналог ТССЦ-111-0128 117,00/114,66=2%"/>
        <filter val="ТЦ_25.2.01.01_78_7804526950_15.05.2024_02_x000a_аналог ТССЦ-111-0158 21,00/20,54=2%"/>
        <filter val="ТЦ_25.2.01.05_78_7806333470_15.05.2024_02_x000a_Аналог ТССЦ-509-5777 34,00/33,16=2%"/>
        <filter val="ТЦ_59.1.23.08_78_7804526950_15.05.2024_02_x000a_Аналог ТССЦ-101-2036 32,71/32,02=2%"/>
        <filter val="ТЦ_62.1.02.10_78_7804526950_29.07.2024_02"/>
        <filter val="ТЦ_62.1.02.14_78_7804526950_29.07.2024_02"/>
        <filter val="ТЦ_62.1.02.16_78_7804526950_29.07.2024_02"/>
        <filter val="ТЦ_62.1.02.22_78_7804526950_15.05.2024_02"/>
        <filter val="ТЦ_62.2.01.04_78_7804526950_15.05.2024_02_x000a_Аналог ТССЦ-503-0474 1223/1198,58=2%"/>
        <filter val="ТЦ_62.3.02.01_78_7804526950_15.05.2024_02"/>
        <filter val="ТЦ_62.3.02.01_78_7804526950_15.05.2024_02_x000a_Аналог ТССЦ-509-2228 8,88/8,7=2%"/>
        <filter val="ТЦ_62.3.02.01_78_7806155468_15.05.2024_02"/>
        <filter val="ТЦ_63.4.03.01_78_7804526950_15.05.2024_02"/>
      </filters>
    </filterColumn>
    <filterColumn colId="2" showButton="0"/>
    <filterColumn colId="3" showButton="0"/>
  </autoFilter>
  <mergeCells count="408">
    <mergeCell ref="A690:O690"/>
    <mergeCell ref="A682:K682"/>
    <mergeCell ref="A688:O688"/>
    <mergeCell ref="A677:K677"/>
    <mergeCell ref="A678:K678"/>
    <mergeCell ref="A679:K679"/>
    <mergeCell ref="A680:K680"/>
    <mergeCell ref="A681:K681"/>
    <mergeCell ref="A683:K683"/>
    <mergeCell ref="A684:K684"/>
    <mergeCell ref="A685:K685"/>
    <mergeCell ref="A686:K686"/>
    <mergeCell ref="A687:K687"/>
    <mergeCell ref="A689:O689"/>
    <mergeCell ref="A672:K672"/>
    <mergeCell ref="A673:K673"/>
    <mergeCell ref="A674:K674"/>
    <mergeCell ref="A675:K675"/>
    <mergeCell ref="A676:K676"/>
    <mergeCell ref="A667:K667"/>
    <mergeCell ref="A668:K668"/>
    <mergeCell ref="A669:K669"/>
    <mergeCell ref="A670:K670"/>
    <mergeCell ref="A671:K671"/>
    <mergeCell ref="A662:K662"/>
    <mergeCell ref="A663:K663"/>
    <mergeCell ref="A664:K664"/>
    <mergeCell ref="A665:K665"/>
    <mergeCell ref="A666:K666"/>
    <mergeCell ref="A657:K657"/>
    <mergeCell ref="A658:K658"/>
    <mergeCell ref="A659:K659"/>
    <mergeCell ref="A660:K660"/>
    <mergeCell ref="A661:K661"/>
    <mergeCell ref="A652:K652"/>
    <mergeCell ref="A653:K653"/>
    <mergeCell ref="A654:K654"/>
    <mergeCell ref="A655:K655"/>
    <mergeCell ref="A656:K656"/>
    <mergeCell ref="A647:K647"/>
    <mergeCell ref="A648:K648"/>
    <mergeCell ref="A649:K649"/>
    <mergeCell ref="A650:K650"/>
    <mergeCell ref="A651:K651"/>
    <mergeCell ref="A642:K642"/>
    <mergeCell ref="A643:K643"/>
    <mergeCell ref="A644:K644"/>
    <mergeCell ref="A645:K645"/>
    <mergeCell ref="A646:K646"/>
    <mergeCell ref="A637:K637"/>
    <mergeCell ref="A638:K638"/>
    <mergeCell ref="A639:K639"/>
    <mergeCell ref="A640:K640"/>
    <mergeCell ref="A641:K641"/>
    <mergeCell ref="A632:K632"/>
    <mergeCell ref="A633:K633"/>
    <mergeCell ref="A634:K634"/>
    <mergeCell ref="A635:K635"/>
    <mergeCell ref="A636:K636"/>
    <mergeCell ref="A627:K627"/>
    <mergeCell ref="A628:K628"/>
    <mergeCell ref="A629:K629"/>
    <mergeCell ref="A630:K630"/>
    <mergeCell ref="A631:K631"/>
    <mergeCell ref="A622:K622"/>
    <mergeCell ref="A623:K623"/>
    <mergeCell ref="A624:K624"/>
    <mergeCell ref="A625:K625"/>
    <mergeCell ref="A626:K626"/>
    <mergeCell ref="A617:K617"/>
    <mergeCell ref="A618:K618"/>
    <mergeCell ref="A619:K619"/>
    <mergeCell ref="A620:K620"/>
    <mergeCell ref="A621:K621"/>
    <mergeCell ref="A612:K612"/>
    <mergeCell ref="A613:K613"/>
    <mergeCell ref="A614:K614"/>
    <mergeCell ref="A615:K615"/>
    <mergeCell ref="A616:K616"/>
    <mergeCell ref="C607:E607"/>
    <mergeCell ref="C608:E608"/>
    <mergeCell ref="C609:E609"/>
    <mergeCell ref="C610:E610"/>
    <mergeCell ref="A611:K611"/>
    <mergeCell ref="C595:E595"/>
    <mergeCell ref="C600:E600"/>
    <mergeCell ref="C602:E602"/>
    <mergeCell ref="C604:E604"/>
    <mergeCell ref="C606:E606"/>
    <mergeCell ref="C585:E585"/>
    <mergeCell ref="C586:E586"/>
    <mergeCell ref="C591:E591"/>
    <mergeCell ref="C593:E593"/>
    <mergeCell ref="C594:E594"/>
    <mergeCell ref="C580:E580"/>
    <mergeCell ref="C581:E581"/>
    <mergeCell ref="C582:E582"/>
    <mergeCell ref="C583:E583"/>
    <mergeCell ref="C584:E584"/>
    <mergeCell ref="C572:E572"/>
    <mergeCell ref="C576:E576"/>
    <mergeCell ref="C577:E577"/>
    <mergeCell ref="C578:E578"/>
    <mergeCell ref="C579:E579"/>
    <mergeCell ref="C562:E562"/>
    <mergeCell ref="C563:E563"/>
    <mergeCell ref="C568:E568"/>
    <mergeCell ref="C570:E570"/>
    <mergeCell ref="C571:E571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A555:O555"/>
    <mergeCell ref="C556:E556"/>
    <mergeCell ref="C545:E545"/>
    <mergeCell ref="C546:E546"/>
    <mergeCell ref="C547:E547"/>
    <mergeCell ref="C549:E549"/>
    <mergeCell ref="C551:E551"/>
    <mergeCell ref="C536:E536"/>
    <mergeCell ref="C537:E537"/>
    <mergeCell ref="A538:O538"/>
    <mergeCell ref="C539:E539"/>
    <mergeCell ref="C544:E544"/>
    <mergeCell ref="C527:E527"/>
    <mergeCell ref="C532:E532"/>
    <mergeCell ref="C533:E533"/>
    <mergeCell ref="C534:E534"/>
    <mergeCell ref="C535:E535"/>
    <mergeCell ref="C514:E514"/>
    <mergeCell ref="C519:E519"/>
    <mergeCell ref="C521:E521"/>
    <mergeCell ref="C523:E523"/>
    <mergeCell ref="C525:E525"/>
    <mergeCell ref="C489:E489"/>
    <mergeCell ref="C494:E494"/>
    <mergeCell ref="C499:E499"/>
    <mergeCell ref="C504:E504"/>
    <mergeCell ref="C509:E509"/>
    <mergeCell ref="A479:O479"/>
    <mergeCell ref="A480:O480"/>
    <mergeCell ref="C481:E481"/>
    <mergeCell ref="C486:E486"/>
    <mergeCell ref="A488:O488"/>
    <mergeCell ref="C470:E470"/>
    <mergeCell ref="C471:E471"/>
    <mergeCell ref="C472:E472"/>
    <mergeCell ref="C473:E473"/>
    <mergeCell ref="C478:E478"/>
    <mergeCell ref="C465:E465"/>
    <mergeCell ref="C466:E466"/>
    <mergeCell ref="C467:E467"/>
    <mergeCell ref="C468:E468"/>
    <mergeCell ref="C469:E469"/>
    <mergeCell ref="C445:E445"/>
    <mergeCell ref="C450:E450"/>
    <mergeCell ref="C455:E455"/>
    <mergeCell ref="C459:E459"/>
    <mergeCell ref="C460:E460"/>
    <mergeCell ref="C425:E425"/>
    <mergeCell ref="C430:E430"/>
    <mergeCell ref="C434:E434"/>
    <mergeCell ref="C439:E439"/>
    <mergeCell ref="C444:E444"/>
    <mergeCell ref="C420:E420"/>
    <mergeCell ref="C421:E421"/>
    <mergeCell ref="C422:E422"/>
    <mergeCell ref="C423:E423"/>
    <mergeCell ref="A424:O424"/>
    <mergeCell ref="C405:E405"/>
    <mergeCell ref="C406:E406"/>
    <mergeCell ref="C411:E411"/>
    <mergeCell ref="C413:E413"/>
    <mergeCell ref="C418:E418"/>
    <mergeCell ref="C400:E400"/>
    <mergeCell ref="C401:E401"/>
    <mergeCell ref="C402:E402"/>
    <mergeCell ref="C403:E403"/>
    <mergeCell ref="C404:E404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1:E361"/>
    <mergeCell ref="C362:E362"/>
    <mergeCell ref="C363:E363"/>
    <mergeCell ref="C365:E365"/>
    <mergeCell ref="C366:E366"/>
    <mergeCell ref="C352:E352"/>
    <mergeCell ref="C353:E353"/>
    <mergeCell ref="C354:E354"/>
    <mergeCell ref="C359:E359"/>
    <mergeCell ref="C360:E360"/>
    <mergeCell ref="C343:E343"/>
    <mergeCell ref="C344:E344"/>
    <mergeCell ref="C349:E349"/>
    <mergeCell ref="C350:E350"/>
    <mergeCell ref="C351:E351"/>
    <mergeCell ref="C338:E338"/>
    <mergeCell ref="C339:E339"/>
    <mergeCell ref="C340:E340"/>
    <mergeCell ref="C341:E341"/>
    <mergeCell ref="C342:E342"/>
    <mergeCell ref="C331:E331"/>
    <mergeCell ref="C333:E333"/>
    <mergeCell ref="C335:E335"/>
    <mergeCell ref="C336:E336"/>
    <mergeCell ref="C337:E337"/>
    <mergeCell ref="C323:E323"/>
    <mergeCell ref="C325:E325"/>
    <mergeCell ref="C326:E326"/>
    <mergeCell ref="C327:E327"/>
    <mergeCell ref="C329:E329"/>
    <mergeCell ref="C313:E313"/>
    <mergeCell ref="C314:E314"/>
    <mergeCell ref="A315:O315"/>
    <mergeCell ref="C316:E316"/>
    <mergeCell ref="C321:E321"/>
    <mergeCell ref="C308:E308"/>
    <mergeCell ref="C309:E309"/>
    <mergeCell ref="C310:E310"/>
    <mergeCell ref="C311:E311"/>
    <mergeCell ref="C312:E312"/>
    <mergeCell ref="C299:E299"/>
    <mergeCell ref="C300:E300"/>
    <mergeCell ref="C301:E301"/>
    <mergeCell ref="C306:E306"/>
    <mergeCell ref="C307:E307"/>
    <mergeCell ref="C290:E290"/>
    <mergeCell ref="C291:E291"/>
    <mergeCell ref="C296:E296"/>
    <mergeCell ref="C297:E297"/>
    <mergeCell ref="C298:E298"/>
    <mergeCell ref="C285:E285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C270:E270"/>
    <mergeCell ref="C275:E275"/>
    <mergeCell ref="C277:E277"/>
    <mergeCell ref="C278:E278"/>
    <mergeCell ref="C279:E279"/>
    <mergeCell ref="C260:E260"/>
    <mergeCell ref="C261:E261"/>
    <mergeCell ref="C262:E262"/>
    <mergeCell ref="C263:E263"/>
    <mergeCell ref="C268:E268"/>
    <mergeCell ref="C251:E251"/>
    <mergeCell ref="C256:E256"/>
    <mergeCell ref="C257:E257"/>
    <mergeCell ref="C258:E258"/>
    <mergeCell ref="C259:E259"/>
    <mergeCell ref="C242:E242"/>
    <mergeCell ref="C243:E243"/>
    <mergeCell ref="C244:E244"/>
    <mergeCell ref="C245:E245"/>
    <mergeCell ref="C250:E250"/>
    <mergeCell ref="C234:E234"/>
    <mergeCell ref="C236:E236"/>
    <mergeCell ref="C238:E238"/>
    <mergeCell ref="C240:E240"/>
    <mergeCell ref="C241:E241"/>
    <mergeCell ref="C221:E221"/>
    <mergeCell ref="C222:E222"/>
    <mergeCell ref="C227:E227"/>
    <mergeCell ref="A228:O228"/>
    <mergeCell ref="C229:E229"/>
    <mergeCell ref="C213:E213"/>
    <mergeCell ref="A214:O214"/>
    <mergeCell ref="C215:E215"/>
    <mergeCell ref="C219:E219"/>
    <mergeCell ref="C220:E220"/>
    <mergeCell ref="C200:E200"/>
    <mergeCell ref="C201:E201"/>
    <mergeCell ref="C202:E202"/>
    <mergeCell ref="C207:E207"/>
    <mergeCell ref="C208:E208"/>
    <mergeCell ref="C185:E185"/>
    <mergeCell ref="C189:E189"/>
    <mergeCell ref="C190:E190"/>
    <mergeCell ref="C194:E194"/>
    <mergeCell ref="C195:E195"/>
    <mergeCell ref="C176:E176"/>
    <mergeCell ref="C181:E181"/>
    <mergeCell ref="C182:E182"/>
    <mergeCell ref="C183:E183"/>
    <mergeCell ref="C184:E184"/>
    <mergeCell ref="C167:E167"/>
    <mergeCell ref="C168:E168"/>
    <mergeCell ref="C173:E173"/>
    <mergeCell ref="C174:E174"/>
    <mergeCell ref="C175:E175"/>
    <mergeCell ref="C155:E155"/>
    <mergeCell ref="C160:E160"/>
    <mergeCell ref="C161:E161"/>
    <mergeCell ref="A162:O162"/>
    <mergeCell ref="C163:E163"/>
    <mergeCell ref="C146:E146"/>
    <mergeCell ref="C148:E148"/>
    <mergeCell ref="C150:E150"/>
    <mergeCell ref="C152:E152"/>
    <mergeCell ref="A154:O154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100:E100"/>
    <mergeCell ref="C105:E105"/>
    <mergeCell ref="C107:E107"/>
    <mergeCell ref="C109:E109"/>
    <mergeCell ref="C111:E111"/>
    <mergeCell ref="C75:E75"/>
    <mergeCell ref="C80:E80"/>
    <mergeCell ref="C85:E85"/>
    <mergeCell ref="C90:E90"/>
    <mergeCell ref="C95:E95"/>
    <mergeCell ref="A54:O54"/>
    <mergeCell ref="C55:E55"/>
    <mergeCell ref="C60:E60"/>
    <mergeCell ref="C65:E65"/>
    <mergeCell ref="C70:E70"/>
    <mergeCell ref="C49:E49"/>
    <mergeCell ref="C50:E50"/>
    <mergeCell ref="C51:E51"/>
    <mergeCell ref="C52:E52"/>
    <mergeCell ref="C53:E53"/>
    <mergeCell ref="C40:E40"/>
    <mergeCell ref="C41:E41"/>
    <mergeCell ref="A42:O42"/>
    <mergeCell ref="C43:E43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692:O692"/>
    <mergeCell ref="A693:O693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tabColor rgb="FF92D050"/>
    <pageSetUpPr fitToPage="1"/>
  </sheetPr>
  <dimension ref="A1:CQ480"/>
  <sheetViews>
    <sheetView topLeftCell="A153" workbookViewId="0">
      <selection activeCell="V217" sqref="V217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199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199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199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2335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18.75" x14ac:dyDescent="0.25">
      <c r="A13" s="289" t="s">
        <v>2336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2336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2337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9807.0920000000006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2426.857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3830.6219999999998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686.80399999999997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758.47199999999998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1753.74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 t="s">
        <v>1793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294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295"/>
      <c r="G26" s="293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296"/>
      <c r="G27" s="293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13" t="s">
        <v>2338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2338</v>
      </c>
    </row>
    <row r="30" spans="1:69" s="3" customFormat="1" ht="67.5" hidden="1" x14ac:dyDescent="0.25">
      <c r="A30" s="35" t="s">
        <v>1009</v>
      </c>
      <c r="B30" s="36" t="s">
        <v>737</v>
      </c>
      <c r="C30" s="316" t="s">
        <v>738</v>
      </c>
      <c r="D30" s="316"/>
      <c r="E30" s="316"/>
      <c r="F30" s="205" t="s">
        <v>739</v>
      </c>
      <c r="G30" s="56">
        <v>18.21</v>
      </c>
      <c r="H30" s="39" t="s">
        <v>2086</v>
      </c>
      <c r="I30" s="39" t="s">
        <v>741</v>
      </c>
      <c r="J30" s="39">
        <v>43.08</v>
      </c>
      <c r="K30" s="37" t="s">
        <v>42</v>
      </c>
      <c r="L30" s="39">
        <v>108261</v>
      </c>
      <c r="M30" s="39">
        <v>85370</v>
      </c>
      <c r="N30" s="40" t="s">
        <v>2087</v>
      </c>
      <c r="O30" s="39">
        <v>6715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8038.7608832830374</v>
      </c>
      <c r="W30" s="159">
        <v>1.2</v>
      </c>
      <c r="X30" s="158">
        <f>V30*W30</f>
        <v>9646.5130599396452</v>
      </c>
      <c r="Y30" s="181">
        <f>X30/G30</f>
        <v>529.73712575176523</v>
      </c>
      <c r="BP30" s="33"/>
      <c r="BQ30" s="41" t="s">
        <v>738</v>
      </c>
    </row>
    <row r="31" spans="1:69" s="3" customFormat="1" ht="18.75" hidden="1" x14ac:dyDescent="0.25">
      <c r="A31" s="42"/>
      <c r="B31" s="43"/>
      <c r="C31" s="44" t="s">
        <v>2088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2089</v>
      </c>
      <c r="F32" s="207"/>
      <c r="G32" s="50"/>
      <c r="H32" s="51"/>
      <c r="I32" s="17"/>
      <c r="J32" s="17"/>
      <c r="K32" s="17"/>
      <c r="L32" s="52">
        <v>85056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hidden="1" x14ac:dyDescent="0.25">
      <c r="A33" s="47"/>
      <c r="B33" s="48"/>
      <c r="C33" s="48"/>
      <c r="D33" s="48"/>
      <c r="E33" s="49" t="s">
        <v>2090</v>
      </c>
      <c r="F33" s="207"/>
      <c r="G33" s="50"/>
      <c r="H33" s="51"/>
      <c r="I33" s="17"/>
      <c r="J33" s="17"/>
      <c r="K33" s="17"/>
      <c r="L33" s="52">
        <v>44720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hidden="1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238037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x14ac:dyDescent="0.25">
      <c r="A35" s="35" t="s">
        <v>53</v>
      </c>
      <c r="B35" s="36" t="s">
        <v>2092</v>
      </c>
      <c r="C35" s="316" t="s">
        <v>2093</v>
      </c>
      <c r="D35" s="316"/>
      <c r="E35" s="316"/>
      <c r="F35" s="205" t="s">
        <v>265</v>
      </c>
      <c r="G35" s="56">
        <v>2485.7399999999998</v>
      </c>
      <c r="H35" s="39">
        <v>23.04</v>
      </c>
      <c r="I35" s="39"/>
      <c r="J35" s="39">
        <v>23.04</v>
      </c>
      <c r="K35" s="37" t="s">
        <v>42</v>
      </c>
      <c r="L35" s="39">
        <v>490244</v>
      </c>
      <c r="M35" s="39"/>
      <c r="N35" s="40"/>
      <c r="O35" s="39">
        <v>490244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88" si="0">O35*P35*Q35*R35*S35*T35*U35</f>
        <v>586888.20408997906</v>
      </c>
      <c r="W35" s="159">
        <v>1.2</v>
      </c>
      <c r="X35" s="158">
        <f t="shared" ref="X35:X94" si="1">V35*W35</f>
        <v>704265.84490797482</v>
      </c>
      <c r="Y35" s="181">
        <f t="shared" ref="Y35:Y94" si="2">X35/G35</f>
        <v>283.32240898403489</v>
      </c>
      <c r="BP35" s="33"/>
      <c r="BQ35" s="41" t="s">
        <v>2093</v>
      </c>
    </row>
    <row r="36" spans="1:70" s="3" customFormat="1" ht="18.75" hidden="1" x14ac:dyDescent="0.25">
      <c r="A36" s="42"/>
      <c r="B36" s="43"/>
      <c r="C36" s="44" t="s">
        <v>2094</v>
      </c>
      <c r="D36" s="45"/>
      <c r="E36" s="45"/>
      <c r="F36" s="206"/>
      <c r="G36" s="45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70" s="3" customFormat="1" ht="18.75" hidden="1" x14ac:dyDescent="0.25">
      <c r="A37" s="351" t="s">
        <v>2095</v>
      </c>
      <c r="B37" s="352"/>
      <c r="C37" s="352"/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3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  <c r="BR37" s="34" t="s">
        <v>2095</v>
      </c>
    </row>
    <row r="38" spans="1:70" s="3" customFormat="1" ht="67.5" hidden="1" x14ac:dyDescent="0.25">
      <c r="A38" s="35" t="s">
        <v>63</v>
      </c>
      <c r="B38" s="36" t="s">
        <v>255</v>
      </c>
      <c r="C38" s="316" t="s">
        <v>256</v>
      </c>
      <c r="D38" s="316"/>
      <c r="E38" s="316"/>
      <c r="F38" s="205" t="s">
        <v>238</v>
      </c>
      <c r="G38" s="56">
        <v>28.09</v>
      </c>
      <c r="H38" s="39" t="s">
        <v>257</v>
      </c>
      <c r="I38" s="39" t="s">
        <v>258</v>
      </c>
      <c r="J38" s="39">
        <v>57.82</v>
      </c>
      <c r="K38" s="37" t="s">
        <v>42</v>
      </c>
      <c r="L38" s="39">
        <v>191386</v>
      </c>
      <c r="M38" s="39">
        <v>158835</v>
      </c>
      <c r="N38" s="40" t="s">
        <v>2097</v>
      </c>
      <c r="O38" s="39">
        <v>13903</v>
      </c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>
        <f t="shared" si="0"/>
        <v>16643.766576363974</v>
      </c>
      <c r="W38" s="159">
        <v>1.2</v>
      </c>
      <c r="X38" s="158">
        <f t="shared" si="1"/>
        <v>19972.51989163677</v>
      </c>
      <c r="Y38" s="181">
        <f t="shared" si="2"/>
        <v>711.01886406681274</v>
      </c>
      <c r="BP38" s="33"/>
      <c r="BQ38" s="41" t="s">
        <v>256</v>
      </c>
      <c r="BR38" s="34"/>
    </row>
    <row r="39" spans="1:70" s="3" customFormat="1" ht="18.75" hidden="1" x14ac:dyDescent="0.25">
      <c r="A39" s="42"/>
      <c r="B39" s="43"/>
      <c r="C39" s="44" t="s">
        <v>2098</v>
      </c>
      <c r="D39" s="45"/>
      <c r="E39" s="45"/>
      <c r="F39" s="206"/>
      <c r="G39" s="45"/>
      <c r="H39" s="45"/>
      <c r="I39" s="45"/>
      <c r="J39" s="45"/>
      <c r="K39" s="45"/>
      <c r="L39" s="45"/>
      <c r="M39" s="45"/>
      <c r="N39" s="45"/>
      <c r="O39" s="46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  <c r="BR39" s="34"/>
    </row>
    <row r="40" spans="1:70" s="3" customFormat="1" ht="18.75" hidden="1" x14ac:dyDescent="0.25">
      <c r="A40" s="47"/>
      <c r="B40" s="48"/>
      <c r="C40" s="48"/>
      <c r="D40" s="48"/>
      <c r="E40" s="49" t="s">
        <v>2099</v>
      </c>
      <c r="F40" s="207"/>
      <c r="G40" s="50"/>
      <c r="H40" s="51"/>
      <c r="I40" s="17"/>
      <c r="J40" s="17"/>
      <c r="K40" s="17"/>
      <c r="L40" s="52">
        <v>155799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  <c r="BR40" s="34"/>
    </row>
    <row r="41" spans="1:70" s="3" customFormat="1" ht="18.75" hidden="1" x14ac:dyDescent="0.25">
      <c r="A41" s="47"/>
      <c r="B41" s="48"/>
      <c r="C41" s="48"/>
      <c r="D41" s="48"/>
      <c r="E41" s="49" t="s">
        <v>2100</v>
      </c>
      <c r="F41" s="207"/>
      <c r="G41" s="50"/>
      <c r="H41" s="51"/>
      <c r="I41" s="17"/>
      <c r="J41" s="17"/>
      <c r="K41" s="17"/>
      <c r="L41" s="52">
        <v>81915</v>
      </c>
      <c r="M41" s="53"/>
      <c r="N41" s="53"/>
      <c r="O41" s="54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/>
    </row>
    <row r="42" spans="1:70" s="3" customFormat="1" ht="18.75" hidden="1" x14ac:dyDescent="0.25">
      <c r="A42" s="47"/>
      <c r="B42" s="48"/>
      <c r="C42" s="48"/>
      <c r="D42" s="48"/>
      <c r="E42" s="49" t="s">
        <v>47</v>
      </c>
      <c r="F42" s="207"/>
      <c r="G42" s="50"/>
      <c r="H42" s="51"/>
      <c r="I42" s="17"/>
      <c r="J42" s="17"/>
      <c r="K42" s="17"/>
      <c r="L42" s="52">
        <v>429100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  <c r="BR42" s="34"/>
    </row>
    <row r="43" spans="1:70" s="3" customFormat="1" ht="67.5" hidden="1" x14ac:dyDescent="0.25">
      <c r="A43" s="35" t="s">
        <v>72</v>
      </c>
      <c r="B43" s="36" t="s">
        <v>246</v>
      </c>
      <c r="C43" s="316" t="s">
        <v>247</v>
      </c>
      <c r="D43" s="316"/>
      <c r="E43" s="316"/>
      <c r="F43" s="205" t="s">
        <v>238</v>
      </c>
      <c r="G43" s="56">
        <v>19.53</v>
      </c>
      <c r="H43" s="39" t="s">
        <v>248</v>
      </c>
      <c r="I43" s="39" t="s">
        <v>249</v>
      </c>
      <c r="J43" s="39">
        <v>52.81</v>
      </c>
      <c r="K43" s="37" t="s">
        <v>42</v>
      </c>
      <c r="L43" s="39">
        <v>67643</v>
      </c>
      <c r="M43" s="39">
        <v>56749</v>
      </c>
      <c r="N43" s="40" t="s">
        <v>2102</v>
      </c>
      <c r="O43" s="39">
        <v>8829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10569.504071259262</v>
      </c>
      <c r="W43" s="159">
        <v>1.2</v>
      </c>
      <c r="X43" s="158">
        <f t="shared" si="1"/>
        <v>12683.404885511114</v>
      </c>
      <c r="Y43" s="181">
        <f t="shared" si="2"/>
        <v>649.43189377937085</v>
      </c>
      <c r="BP43" s="33"/>
      <c r="BQ43" s="41" t="s">
        <v>247</v>
      </c>
      <c r="BR43" s="34"/>
    </row>
    <row r="44" spans="1:70" s="3" customFormat="1" ht="18.75" hidden="1" x14ac:dyDescent="0.25">
      <c r="A44" s="42"/>
      <c r="B44" s="43"/>
      <c r="C44" s="44" t="s">
        <v>2103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18.75" hidden="1" x14ac:dyDescent="0.25">
      <c r="A45" s="47"/>
      <c r="B45" s="48"/>
      <c r="C45" s="48"/>
      <c r="D45" s="48"/>
      <c r="E45" s="49" t="s">
        <v>2104</v>
      </c>
      <c r="F45" s="207"/>
      <c r="G45" s="50"/>
      <c r="H45" s="51"/>
      <c r="I45" s="17"/>
      <c r="J45" s="17"/>
      <c r="K45" s="17"/>
      <c r="L45" s="52">
        <v>55409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  <c r="BR45" s="34"/>
    </row>
    <row r="46" spans="1:70" s="3" customFormat="1" ht="18.75" hidden="1" x14ac:dyDescent="0.25">
      <c r="A46" s="47"/>
      <c r="B46" s="48"/>
      <c r="C46" s="48"/>
      <c r="D46" s="48"/>
      <c r="E46" s="49" t="s">
        <v>2105</v>
      </c>
      <c r="F46" s="207"/>
      <c r="G46" s="50"/>
      <c r="H46" s="51"/>
      <c r="I46" s="17"/>
      <c r="J46" s="17"/>
      <c r="K46" s="17"/>
      <c r="L46" s="52">
        <v>29133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18.75" hidden="1" x14ac:dyDescent="0.25">
      <c r="A47" s="47"/>
      <c r="B47" s="48"/>
      <c r="C47" s="48"/>
      <c r="D47" s="48"/>
      <c r="E47" s="49" t="s">
        <v>47</v>
      </c>
      <c r="F47" s="207"/>
      <c r="G47" s="50"/>
      <c r="H47" s="51"/>
      <c r="I47" s="17"/>
      <c r="J47" s="17"/>
      <c r="K47" s="17"/>
      <c r="L47" s="52">
        <v>152185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67.5" hidden="1" x14ac:dyDescent="0.25">
      <c r="A48" s="35" t="s">
        <v>80</v>
      </c>
      <c r="B48" s="36" t="s">
        <v>1305</v>
      </c>
      <c r="C48" s="316" t="s">
        <v>1306</v>
      </c>
      <c r="D48" s="316"/>
      <c r="E48" s="316"/>
      <c r="F48" s="205" t="s">
        <v>56</v>
      </c>
      <c r="G48" s="38">
        <v>0.1</v>
      </c>
      <c r="H48" s="39" t="s">
        <v>1307</v>
      </c>
      <c r="I48" s="39" t="s">
        <v>1308</v>
      </c>
      <c r="J48" s="39">
        <v>302.85000000000002</v>
      </c>
      <c r="K48" s="37" t="s">
        <v>42</v>
      </c>
      <c r="L48" s="39">
        <v>2568</v>
      </c>
      <c r="M48" s="39">
        <v>2270</v>
      </c>
      <c r="N48" s="40" t="s">
        <v>2107</v>
      </c>
      <c r="O48" s="39">
        <v>259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>
        <f t="shared" si="0"/>
        <v>310.05794024874268</v>
      </c>
      <c r="W48" s="159">
        <v>1.2</v>
      </c>
      <c r="X48" s="158">
        <f t="shared" si="1"/>
        <v>372.06952829849121</v>
      </c>
      <c r="Y48" s="181">
        <f t="shared" si="2"/>
        <v>3720.695282984912</v>
      </c>
      <c r="BP48" s="33"/>
      <c r="BQ48" s="41" t="s">
        <v>1306</v>
      </c>
      <c r="BR48" s="34"/>
    </row>
    <row r="49" spans="1:70" s="3" customFormat="1" ht="18.75" hidden="1" x14ac:dyDescent="0.25">
      <c r="A49" s="42"/>
      <c r="B49" s="43"/>
      <c r="C49" s="44" t="s">
        <v>1052</v>
      </c>
      <c r="D49" s="45"/>
      <c r="E49" s="45"/>
      <c r="F49" s="206"/>
      <c r="G49" s="45"/>
      <c r="H49" s="45"/>
      <c r="I49" s="45"/>
      <c r="J49" s="45"/>
      <c r="K49" s="45"/>
      <c r="L49" s="45"/>
      <c r="M49" s="45"/>
      <c r="N49" s="45"/>
      <c r="O49" s="46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18.75" hidden="1" x14ac:dyDescent="0.25">
      <c r="A50" s="47"/>
      <c r="B50" s="48"/>
      <c r="C50" s="48"/>
      <c r="D50" s="48"/>
      <c r="E50" s="49" t="s">
        <v>2108</v>
      </c>
      <c r="F50" s="207"/>
      <c r="G50" s="50"/>
      <c r="H50" s="51"/>
      <c r="I50" s="17"/>
      <c r="J50" s="17"/>
      <c r="K50" s="17"/>
      <c r="L50" s="52">
        <v>2204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  <c r="BR50" s="34"/>
    </row>
    <row r="51" spans="1:70" s="3" customFormat="1" ht="18.75" hidden="1" x14ac:dyDescent="0.25">
      <c r="A51" s="47"/>
      <c r="B51" s="48"/>
      <c r="C51" s="48"/>
      <c r="D51" s="48"/>
      <c r="E51" s="49" t="s">
        <v>2109</v>
      </c>
      <c r="F51" s="207"/>
      <c r="G51" s="50"/>
      <c r="H51" s="51"/>
      <c r="I51" s="17"/>
      <c r="J51" s="17"/>
      <c r="K51" s="17"/>
      <c r="L51" s="52">
        <v>1159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hidden="1" x14ac:dyDescent="0.25">
      <c r="A52" s="47"/>
      <c r="B52" s="48"/>
      <c r="C52" s="48"/>
      <c r="D52" s="48"/>
      <c r="E52" s="49" t="s">
        <v>47</v>
      </c>
      <c r="F52" s="207"/>
      <c r="G52" s="50"/>
      <c r="H52" s="51"/>
      <c r="I52" s="17"/>
      <c r="J52" s="17"/>
      <c r="K52" s="17"/>
      <c r="L52" s="52">
        <v>5931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67.5" hidden="1" x14ac:dyDescent="0.25">
      <c r="A53" s="35" t="s">
        <v>89</v>
      </c>
      <c r="B53" s="36" t="s">
        <v>73</v>
      </c>
      <c r="C53" s="316" t="s">
        <v>74</v>
      </c>
      <c r="D53" s="316"/>
      <c r="E53" s="316"/>
      <c r="F53" s="205" t="s">
        <v>56</v>
      </c>
      <c r="G53" s="56">
        <v>2.92</v>
      </c>
      <c r="H53" s="39" t="s">
        <v>75</v>
      </c>
      <c r="I53" s="39" t="s">
        <v>76</v>
      </c>
      <c r="J53" s="39">
        <v>265.20999999999998</v>
      </c>
      <c r="K53" s="37" t="s">
        <v>42</v>
      </c>
      <c r="L53" s="39">
        <v>62635</v>
      </c>
      <c r="M53" s="39">
        <v>55186</v>
      </c>
      <c r="N53" s="40" t="s">
        <v>2111</v>
      </c>
      <c r="O53" s="39">
        <v>6629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 t="shared" si="0"/>
        <v>7935.8072815016021</v>
      </c>
      <c r="W53" s="159">
        <v>1.2</v>
      </c>
      <c r="X53" s="158">
        <f t="shared" si="1"/>
        <v>9522.9687378019225</v>
      </c>
      <c r="Y53" s="181">
        <f t="shared" si="2"/>
        <v>3261.2906636307953</v>
      </c>
      <c r="BP53" s="33"/>
      <c r="BQ53" s="41" t="s">
        <v>74</v>
      </c>
      <c r="BR53" s="34"/>
    </row>
    <row r="54" spans="1:70" s="3" customFormat="1" ht="18.75" hidden="1" x14ac:dyDescent="0.25">
      <c r="A54" s="42"/>
      <c r="B54" s="43"/>
      <c r="C54" s="44" t="s">
        <v>2112</v>
      </c>
      <c r="D54" s="45"/>
      <c r="E54" s="45"/>
      <c r="F54" s="206"/>
      <c r="G54" s="45"/>
      <c r="H54" s="45"/>
      <c r="I54" s="45"/>
      <c r="J54" s="45"/>
      <c r="K54" s="45"/>
      <c r="L54" s="45"/>
      <c r="M54" s="45"/>
      <c r="N54" s="45"/>
      <c r="O54" s="46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18.75" hidden="1" x14ac:dyDescent="0.25">
      <c r="A55" s="47"/>
      <c r="B55" s="48"/>
      <c r="C55" s="48"/>
      <c r="D55" s="48"/>
      <c r="E55" s="49" t="s">
        <v>2113</v>
      </c>
      <c r="F55" s="207"/>
      <c r="G55" s="50"/>
      <c r="H55" s="51"/>
      <c r="I55" s="17"/>
      <c r="J55" s="17"/>
      <c r="K55" s="17"/>
      <c r="L55" s="52">
        <v>53566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  <c r="BR55" s="34"/>
    </row>
    <row r="56" spans="1:70" s="3" customFormat="1" ht="18.75" hidden="1" x14ac:dyDescent="0.25">
      <c r="A56" s="47"/>
      <c r="B56" s="48"/>
      <c r="C56" s="48"/>
      <c r="D56" s="48"/>
      <c r="E56" s="49" t="s">
        <v>2114</v>
      </c>
      <c r="F56" s="207"/>
      <c r="G56" s="50"/>
      <c r="H56" s="51"/>
      <c r="I56" s="17"/>
      <c r="J56" s="17"/>
      <c r="K56" s="17"/>
      <c r="L56" s="52">
        <v>28164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hidden="1" x14ac:dyDescent="0.25">
      <c r="A57" s="47"/>
      <c r="B57" s="48"/>
      <c r="C57" s="48"/>
      <c r="D57" s="48"/>
      <c r="E57" s="49" t="s">
        <v>47</v>
      </c>
      <c r="F57" s="207"/>
      <c r="G57" s="50"/>
      <c r="H57" s="51"/>
      <c r="I57" s="17"/>
      <c r="J57" s="17"/>
      <c r="K57" s="17"/>
      <c r="L57" s="52">
        <v>144365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67.5" hidden="1" x14ac:dyDescent="0.25">
      <c r="A58" s="35" t="s">
        <v>1013</v>
      </c>
      <c r="B58" s="36" t="s">
        <v>64</v>
      </c>
      <c r="C58" s="316" t="s">
        <v>65</v>
      </c>
      <c r="D58" s="316"/>
      <c r="E58" s="316"/>
      <c r="F58" s="205" t="s">
        <v>56</v>
      </c>
      <c r="G58" s="56">
        <v>0.42</v>
      </c>
      <c r="H58" s="39" t="s">
        <v>66</v>
      </c>
      <c r="I58" s="39" t="s">
        <v>67</v>
      </c>
      <c r="J58" s="39">
        <v>161.83000000000001</v>
      </c>
      <c r="K58" s="37" t="s">
        <v>42</v>
      </c>
      <c r="L58" s="39">
        <v>7771</v>
      </c>
      <c r="M58" s="39">
        <v>7099</v>
      </c>
      <c r="N58" s="40" t="s">
        <v>2116</v>
      </c>
      <c r="O58" s="39">
        <v>582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696.73251438134446</v>
      </c>
      <c r="W58" s="159">
        <v>1.2</v>
      </c>
      <c r="X58" s="158">
        <f t="shared" si="1"/>
        <v>836.07901725761337</v>
      </c>
      <c r="Y58" s="181">
        <f t="shared" si="2"/>
        <v>1990.6643268038415</v>
      </c>
      <c r="BP58" s="33"/>
      <c r="BQ58" s="41" t="s">
        <v>65</v>
      </c>
      <c r="BR58" s="34"/>
    </row>
    <row r="59" spans="1:70" s="3" customFormat="1" ht="18.75" hidden="1" x14ac:dyDescent="0.25">
      <c r="A59" s="42"/>
      <c r="B59" s="43"/>
      <c r="C59" s="44" t="s">
        <v>2117</v>
      </c>
      <c r="D59" s="45"/>
      <c r="E59" s="45"/>
      <c r="F59" s="206"/>
      <c r="G59" s="45"/>
      <c r="H59" s="45"/>
      <c r="I59" s="45"/>
      <c r="J59" s="45"/>
      <c r="K59" s="45"/>
      <c r="L59" s="45"/>
      <c r="M59" s="45"/>
      <c r="N59" s="45"/>
      <c r="O59" s="46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18.75" hidden="1" x14ac:dyDescent="0.25">
      <c r="A60" s="47"/>
      <c r="B60" s="48"/>
      <c r="C60" s="48"/>
      <c r="D60" s="48"/>
      <c r="E60" s="49" t="s">
        <v>2118</v>
      </c>
      <c r="F60" s="207"/>
      <c r="G60" s="50"/>
      <c r="H60" s="51"/>
      <c r="I60" s="17"/>
      <c r="J60" s="17"/>
      <c r="K60" s="17"/>
      <c r="L60" s="52">
        <v>6889</v>
      </c>
      <c r="M60" s="53"/>
      <c r="N60" s="53"/>
      <c r="O60" s="54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  <c r="BR60" s="34"/>
    </row>
    <row r="61" spans="1:70" s="3" customFormat="1" ht="18.75" hidden="1" x14ac:dyDescent="0.25">
      <c r="A61" s="47"/>
      <c r="B61" s="48"/>
      <c r="C61" s="48"/>
      <c r="D61" s="48"/>
      <c r="E61" s="49" t="s">
        <v>2119</v>
      </c>
      <c r="F61" s="207"/>
      <c r="G61" s="50"/>
      <c r="H61" s="51"/>
      <c r="I61" s="17"/>
      <c r="J61" s="17"/>
      <c r="K61" s="17"/>
      <c r="L61" s="52">
        <v>3622</v>
      </c>
      <c r="M61" s="53"/>
      <c r="N61" s="53"/>
      <c r="O61" s="54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/>
    </row>
    <row r="62" spans="1:70" s="3" customFormat="1" ht="18.75" hidden="1" x14ac:dyDescent="0.25">
      <c r="A62" s="47"/>
      <c r="B62" s="48"/>
      <c r="C62" s="48"/>
      <c r="D62" s="48"/>
      <c r="E62" s="49" t="s">
        <v>47</v>
      </c>
      <c r="F62" s="207"/>
      <c r="G62" s="50"/>
      <c r="H62" s="51"/>
      <c r="I62" s="17"/>
      <c r="J62" s="17"/>
      <c r="K62" s="17"/>
      <c r="L62" s="52">
        <v>18282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67.5" hidden="1" x14ac:dyDescent="0.25">
      <c r="A63" s="35" t="s">
        <v>101</v>
      </c>
      <c r="B63" s="36" t="s">
        <v>54</v>
      </c>
      <c r="C63" s="316" t="s">
        <v>55</v>
      </c>
      <c r="D63" s="316"/>
      <c r="E63" s="316"/>
      <c r="F63" s="205" t="s">
        <v>56</v>
      </c>
      <c r="G63" s="56">
        <v>0.24</v>
      </c>
      <c r="H63" s="39" t="s">
        <v>57</v>
      </c>
      <c r="I63" s="39" t="s">
        <v>58</v>
      </c>
      <c r="J63" s="39">
        <v>114.45</v>
      </c>
      <c r="K63" s="37" t="s">
        <v>42</v>
      </c>
      <c r="L63" s="39">
        <v>2208</v>
      </c>
      <c r="M63" s="39">
        <v>1964</v>
      </c>
      <c r="N63" s="40" t="s">
        <v>1923</v>
      </c>
      <c r="O63" s="39">
        <v>236</v>
      </c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>
        <f t="shared" si="0"/>
        <v>282.52383744673079</v>
      </c>
      <c r="W63" s="159">
        <v>1.2</v>
      </c>
      <c r="X63" s="158">
        <f t="shared" si="1"/>
        <v>339.02860493607693</v>
      </c>
      <c r="Y63" s="181">
        <f t="shared" si="2"/>
        <v>1412.619187233654</v>
      </c>
      <c r="BP63" s="33"/>
      <c r="BQ63" s="41" t="s">
        <v>55</v>
      </c>
      <c r="BR63" s="34"/>
    </row>
    <row r="64" spans="1:70" s="3" customFormat="1" ht="18.75" hidden="1" x14ac:dyDescent="0.25">
      <c r="A64" s="42"/>
      <c r="B64" s="43"/>
      <c r="C64" s="44" t="s">
        <v>2121</v>
      </c>
      <c r="D64" s="45"/>
      <c r="E64" s="45"/>
      <c r="F64" s="206"/>
      <c r="G64" s="45"/>
      <c r="H64" s="45"/>
      <c r="I64" s="45"/>
      <c r="J64" s="45"/>
      <c r="K64" s="45"/>
      <c r="L64" s="45"/>
      <c r="M64" s="45"/>
      <c r="N64" s="45"/>
      <c r="O64" s="46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hidden="1" x14ac:dyDescent="0.25">
      <c r="A65" s="47"/>
      <c r="B65" s="48"/>
      <c r="C65" s="48"/>
      <c r="D65" s="48"/>
      <c r="E65" s="49" t="s">
        <v>2122</v>
      </c>
      <c r="F65" s="207"/>
      <c r="G65" s="50"/>
      <c r="H65" s="51"/>
      <c r="I65" s="17"/>
      <c r="J65" s="17"/>
      <c r="K65" s="17"/>
      <c r="L65" s="52">
        <v>1907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18.75" hidden="1" x14ac:dyDescent="0.25">
      <c r="A66" s="47"/>
      <c r="B66" s="48"/>
      <c r="C66" s="48"/>
      <c r="D66" s="48"/>
      <c r="E66" s="49" t="s">
        <v>2123</v>
      </c>
      <c r="F66" s="207"/>
      <c r="G66" s="50"/>
      <c r="H66" s="51"/>
      <c r="I66" s="17"/>
      <c r="J66" s="17"/>
      <c r="K66" s="17"/>
      <c r="L66" s="52">
        <v>1003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18.75" hidden="1" x14ac:dyDescent="0.25">
      <c r="A67" s="47"/>
      <c r="B67" s="48"/>
      <c r="C67" s="48"/>
      <c r="D67" s="48"/>
      <c r="E67" s="49" t="s">
        <v>47</v>
      </c>
      <c r="F67" s="207"/>
      <c r="G67" s="50"/>
      <c r="H67" s="51"/>
      <c r="I67" s="17"/>
      <c r="J67" s="17"/>
      <c r="K67" s="17"/>
      <c r="L67" s="52">
        <v>5118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67.5" x14ac:dyDescent="0.25">
      <c r="A68" s="35" t="s">
        <v>106</v>
      </c>
      <c r="B68" s="36" t="s">
        <v>2125</v>
      </c>
      <c r="C68" s="316" t="s">
        <v>2126</v>
      </c>
      <c r="D68" s="316"/>
      <c r="E68" s="316"/>
      <c r="F68" s="205" t="s">
        <v>265</v>
      </c>
      <c r="G68" s="38">
        <v>127.5</v>
      </c>
      <c r="H68" s="39">
        <v>127.12</v>
      </c>
      <c r="I68" s="39"/>
      <c r="J68" s="39">
        <v>127.12</v>
      </c>
      <c r="K68" s="37" t="s">
        <v>42</v>
      </c>
      <c r="L68" s="39">
        <v>138739</v>
      </c>
      <c r="M68" s="39"/>
      <c r="N68" s="40"/>
      <c r="O68" s="39">
        <v>138739</v>
      </c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>
        <f t="shared" si="0"/>
        <v>166089.29950644905</v>
      </c>
      <c r="W68" s="159">
        <v>1.2</v>
      </c>
      <c r="X68" s="158">
        <f t="shared" si="1"/>
        <v>199307.15940773886</v>
      </c>
      <c r="Y68" s="181">
        <f t="shared" si="2"/>
        <v>1563.1934071195205</v>
      </c>
      <c r="BP68" s="33"/>
      <c r="BQ68" s="41" t="s">
        <v>2126</v>
      </c>
      <c r="BR68" s="34"/>
    </row>
    <row r="69" spans="1:70" s="3" customFormat="1" ht="18.75" hidden="1" x14ac:dyDescent="0.25">
      <c r="A69" s="42"/>
      <c r="B69" s="43"/>
      <c r="C69" s="44" t="s">
        <v>2127</v>
      </c>
      <c r="D69" s="45"/>
      <c r="E69" s="45"/>
      <c r="F69" s="206"/>
      <c r="G69" s="45"/>
      <c r="H69" s="45"/>
      <c r="I69" s="45"/>
      <c r="J69" s="45"/>
      <c r="K69" s="45"/>
      <c r="L69" s="45"/>
      <c r="M69" s="45"/>
      <c r="N69" s="45"/>
      <c r="O69" s="46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67.5" x14ac:dyDescent="0.25">
      <c r="A70" s="35" t="s">
        <v>1014</v>
      </c>
      <c r="B70" s="36" t="s">
        <v>2125</v>
      </c>
      <c r="C70" s="316" t="s">
        <v>2129</v>
      </c>
      <c r="D70" s="316"/>
      <c r="E70" s="316"/>
      <c r="F70" s="205" t="s">
        <v>265</v>
      </c>
      <c r="G70" s="38">
        <v>749.7</v>
      </c>
      <c r="H70" s="39">
        <v>118.59</v>
      </c>
      <c r="I70" s="39"/>
      <c r="J70" s="39">
        <v>118.59</v>
      </c>
      <c r="K70" s="37" t="s">
        <v>42</v>
      </c>
      <c r="L70" s="39">
        <v>761043</v>
      </c>
      <c r="M70" s="39"/>
      <c r="N70" s="40"/>
      <c r="O70" s="39">
        <v>761043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0"/>
        <v>911071.13907615386</v>
      </c>
      <c r="W70" s="159">
        <v>1.2</v>
      </c>
      <c r="X70" s="158">
        <f t="shared" si="1"/>
        <v>1093285.3668913846</v>
      </c>
      <c r="Y70" s="181">
        <f t="shared" si="2"/>
        <v>1458.2971413783973</v>
      </c>
      <c r="BP70" s="33"/>
      <c r="BQ70" s="41" t="s">
        <v>2129</v>
      </c>
      <c r="BR70" s="34"/>
    </row>
    <row r="71" spans="1:70" s="3" customFormat="1" ht="18.75" hidden="1" x14ac:dyDescent="0.25">
      <c r="A71" s="42"/>
      <c r="B71" s="43"/>
      <c r="C71" s="44" t="s">
        <v>2130</v>
      </c>
      <c r="D71" s="45"/>
      <c r="E71" s="45"/>
      <c r="F71" s="206"/>
      <c r="G71" s="45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  <c r="BR71" s="34"/>
    </row>
    <row r="72" spans="1:70" s="3" customFormat="1" ht="67.5" x14ac:dyDescent="0.25">
      <c r="A72" s="35" t="s">
        <v>119</v>
      </c>
      <c r="B72" s="36" t="s">
        <v>2125</v>
      </c>
      <c r="C72" s="316" t="s">
        <v>2132</v>
      </c>
      <c r="D72" s="316"/>
      <c r="E72" s="316"/>
      <c r="F72" s="205" t="s">
        <v>265</v>
      </c>
      <c r="G72" s="38">
        <v>1065.9000000000001</v>
      </c>
      <c r="H72" s="39">
        <v>175.26</v>
      </c>
      <c r="I72" s="39"/>
      <c r="J72" s="39">
        <v>175.26</v>
      </c>
      <c r="K72" s="37" t="s">
        <v>42</v>
      </c>
      <c r="L72" s="39">
        <v>1599090</v>
      </c>
      <c r="M72" s="39"/>
      <c r="N72" s="40"/>
      <c r="O72" s="39">
        <v>1599090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0"/>
        <v>1914326.4543334439</v>
      </c>
      <c r="W72" s="159">
        <v>1.2</v>
      </c>
      <c r="X72" s="158">
        <f t="shared" si="1"/>
        <v>2297191.7452001325</v>
      </c>
      <c r="Y72" s="181">
        <f t="shared" si="2"/>
        <v>2155.1662868938288</v>
      </c>
      <c r="BP72" s="33"/>
      <c r="BQ72" s="41" t="s">
        <v>2132</v>
      </c>
      <c r="BR72" s="34"/>
    </row>
    <row r="73" spans="1:70" s="3" customFormat="1" ht="18.75" hidden="1" x14ac:dyDescent="0.25">
      <c r="A73" s="42"/>
      <c r="B73" s="43"/>
      <c r="C73" s="44" t="s">
        <v>2133</v>
      </c>
      <c r="D73" s="45"/>
      <c r="E73" s="45"/>
      <c r="F73" s="206"/>
      <c r="G73" s="45"/>
      <c r="H73" s="45"/>
      <c r="I73" s="45"/>
      <c r="J73" s="45"/>
      <c r="K73" s="45"/>
      <c r="L73" s="45"/>
      <c r="M73" s="45"/>
      <c r="N73" s="45"/>
      <c r="O73" s="46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67.5" x14ac:dyDescent="0.25">
      <c r="A74" s="35" t="s">
        <v>1015</v>
      </c>
      <c r="B74" s="36" t="s">
        <v>2135</v>
      </c>
      <c r="C74" s="316" t="s">
        <v>2136</v>
      </c>
      <c r="D74" s="316"/>
      <c r="E74" s="316"/>
      <c r="F74" s="205" t="s">
        <v>265</v>
      </c>
      <c r="G74" s="38">
        <v>163.19999999999999</v>
      </c>
      <c r="H74" s="39">
        <v>219.53</v>
      </c>
      <c r="I74" s="39"/>
      <c r="J74" s="39">
        <v>219.53</v>
      </c>
      <c r="K74" s="37" t="s">
        <v>42</v>
      </c>
      <c r="L74" s="39">
        <v>306682</v>
      </c>
      <c r="M74" s="39"/>
      <c r="N74" s="40"/>
      <c r="O74" s="39">
        <v>306682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367139.72676202666</v>
      </c>
      <c r="W74" s="159">
        <v>1.2</v>
      </c>
      <c r="X74" s="158">
        <f t="shared" si="1"/>
        <v>440567.67211443197</v>
      </c>
      <c r="Y74" s="181">
        <f t="shared" si="2"/>
        <v>2699.5568144266667</v>
      </c>
      <c r="BP74" s="33"/>
      <c r="BQ74" s="41" t="s">
        <v>2136</v>
      </c>
      <c r="BR74" s="34"/>
    </row>
    <row r="75" spans="1:70" s="3" customFormat="1" ht="18.75" hidden="1" x14ac:dyDescent="0.25">
      <c r="A75" s="42"/>
      <c r="B75" s="43"/>
      <c r="C75" s="44" t="s">
        <v>319</v>
      </c>
      <c r="D75" s="45"/>
      <c r="E75" s="45"/>
      <c r="F75" s="206"/>
      <c r="G75" s="45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  <c r="BR75" s="34"/>
    </row>
    <row r="76" spans="1:70" s="3" customFormat="1" ht="67.5" hidden="1" x14ac:dyDescent="0.25">
      <c r="A76" s="35" t="s">
        <v>126</v>
      </c>
      <c r="B76" s="36" t="s">
        <v>429</v>
      </c>
      <c r="C76" s="316" t="s">
        <v>430</v>
      </c>
      <c r="D76" s="316"/>
      <c r="E76" s="316"/>
      <c r="F76" s="205" t="s">
        <v>109</v>
      </c>
      <c r="G76" s="55">
        <v>19</v>
      </c>
      <c r="H76" s="39" t="s">
        <v>431</v>
      </c>
      <c r="I76" s="39"/>
      <c r="J76" s="39">
        <v>7.45</v>
      </c>
      <c r="K76" s="37" t="s">
        <v>42</v>
      </c>
      <c r="L76" s="39">
        <v>33052</v>
      </c>
      <c r="M76" s="39">
        <v>31841</v>
      </c>
      <c r="N76" s="40"/>
      <c r="O76" s="39">
        <v>1211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0"/>
        <v>1449.7303692711478</v>
      </c>
      <c r="W76" s="159">
        <v>1.2</v>
      </c>
      <c r="X76" s="158">
        <f t="shared" si="1"/>
        <v>1739.6764431253773</v>
      </c>
      <c r="Y76" s="181">
        <f t="shared" si="2"/>
        <v>91.561918059230379</v>
      </c>
      <c r="BP76" s="33"/>
      <c r="BQ76" s="41" t="s">
        <v>430</v>
      </c>
      <c r="BR76" s="34"/>
    </row>
    <row r="77" spans="1:70" s="3" customFormat="1" ht="18.75" hidden="1" x14ac:dyDescent="0.25">
      <c r="A77" s="42"/>
      <c r="B77" s="43"/>
      <c r="C77" s="44" t="s">
        <v>2138</v>
      </c>
      <c r="D77" s="45"/>
      <c r="E77" s="45"/>
      <c r="F77" s="206"/>
      <c r="G77" s="45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  <c r="BR77" s="34"/>
    </row>
    <row r="78" spans="1:70" s="3" customFormat="1" ht="18.75" hidden="1" x14ac:dyDescent="0.25">
      <c r="A78" s="47"/>
      <c r="B78" s="48"/>
      <c r="C78" s="48"/>
      <c r="D78" s="48"/>
      <c r="E78" s="49" t="s">
        <v>2139</v>
      </c>
      <c r="F78" s="207"/>
      <c r="G78" s="50"/>
      <c r="H78" s="51"/>
      <c r="I78" s="17"/>
      <c r="J78" s="17"/>
      <c r="K78" s="17"/>
      <c r="L78" s="52">
        <v>30249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18.75" hidden="1" x14ac:dyDescent="0.25">
      <c r="A79" s="47"/>
      <c r="B79" s="48"/>
      <c r="C79" s="48"/>
      <c r="D79" s="48"/>
      <c r="E79" s="49" t="s">
        <v>2140</v>
      </c>
      <c r="F79" s="207"/>
      <c r="G79" s="50"/>
      <c r="H79" s="51"/>
      <c r="I79" s="17"/>
      <c r="J79" s="17"/>
      <c r="K79" s="17"/>
      <c r="L79" s="52">
        <v>16876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  <c r="BR79" s="34"/>
    </row>
    <row r="80" spans="1:70" s="3" customFormat="1" ht="18.75" hidden="1" x14ac:dyDescent="0.25">
      <c r="A80" s="47"/>
      <c r="B80" s="48"/>
      <c r="C80" s="48"/>
      <c r="D80" s="48"/>
      <c r="E80" s="49" t="s">
        <v>47</v>
      </c>
      <c r="F80" s="207"/>
      <c r="G80" s="50"/>
      <c r="H80" s="51"/>
      <c r="I80" s="17"/>
      <c r="J80" s="17"/>
      <c r="K80" s="17"/>
      <c r="L80" s="52">
        <v>80177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7.5" x14ac:dyDescent="0.25">
      <c r="A81" s="35" t="s">
        <v>131</v>
      </c>
      <c r="B81" s="36" t="s">
        <v>2142</v>
      </c>
      <c r="C81" s="316" t="s">
        <v>2143</v>
      </c>
      <c r="D81" s="316"/>
      <c r="E81" s="316"/>
      <c r="F81" s="205" t="s">
        <v>437</v>
      </c>
      <c r="G81" s="55">
        <v>5</v>
      </c>
      <c r="H81" s="39">
        <v>774.53</v>
      </c>
      <c r="I81" s="39"/>
      <c r="J81" s="39">
        <v>774.53</v>
      </c>
      <c r="K81" s="37" t="s">
        <v>42</v>
      </c>
      <c r="L81" s="39">
        <v>33150</v>
      </c>
      <c r="M81" s="39"/>
      <c r="N81" s="40"/>
      <c r="O81" s="39">
        <v>33150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39685.022082030191</v>
      </c>
      <c r="W81" s="159">
        <v>1.2</v>
      </c>
      <c r="X81" s="158">
        <f t="shared" si="1"/>
        <v>47622.026498436229</v>
      </c>
      <c r="Y81" s="248">
        <f t="shared" si="2"/>
        <v>9524.4052996872451</v>
      </c>
      <c r="BP81" s="33"/>
      <c r="BQ81" s="41" t="s">
        <v>2143</v>
      </c>
      <c r="BR81" s="34"/>
    </row>
    <row r="82" spans="1:70" s="3" customFormat="1" ht="67.5" x14ac:dyDescent="0.25">
      <c r="A82" s="35" t="s">
        <v>1016</v>
      </c>
      <c r="B82" s="36" t="s">
        <v>2142</v>
      </c>
      <c r="C82" s="316" t="s">
        <v>2145</v>
      </c>
      <c r="D82" s="316"/>
      <c r="E82" s="316"/>
      <c r="F82" s="205" t="s">
        <v>437</v>
      </c>
      <c r="G82" s="55">
        <v>8</v>
      </c>
      <c r="H82" s="39">
        <v>810.28</v>
      </c>
      <c r="I82" s="39"/>
      <c r="J82" s="39">
        <v>810.28</v>
      </c>
      <c r="K82" s="37" t="s">
        <v>42</v>
      </c>
      <c r="L82" s="39">
        <v>55488</v>
      </c>
      <c r="M82" s="39"/>
      <c r="N82" s="40"/>
      <c r="O82" s="39">
        <v>55488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0"/>
        <v>66426.621577305923</v>
      </c>
      <c r="W82" s="159">
        <v>1.2</v>
      </c>
      <c r="X82" s="158">
        <f t="shared" si="1"/>
        <v>79711.945892767108</v>
      </c>
      <c r="Y82" s="248">
        <f t="shared" si="2"/>
        <v>9963.9932365958884</v>
      </c>
      <c r="BP82" s="33"/>
      <c r="BQ82" s="41" t="s">
        <v>2145</v>
      </c>
      <c r="BR82" s="34"/>
    </row>
    <row r="83" spans="1:70" s="3" customFormat="1" ht="67.5" x14ac:dyDescent="0.25">
      <c r="A83" s="35" t="s">
        <v>142</v>
      </c>
      <c r="B83" s="36" t="s">
        <v>2142</v>
      </c>
      <c r="C83" s="316" t="s">
        <v>2147</v>
      </c>
      <c r="D83" s="316"/>
      <c r="E83" s="316"/>
      <c r="F83" s="205" t="s">
        <v>437</v>
      </c>
      <c r="G83" s="55">
        <v>6</v>
      </c>
      <c r="H83" s="39">
        <v>3350.24</v>
      </c>
      <c r="I83" s="39"/>
      <c r="J83" s="39">
        <v>3350.24</v>
      </c>
      <c r="K83" s="37" t="s">
        <v>42</v>
      </c>
      <c r="L83" s="39">
        <v>172068</v>
      </c>
      <c r="M83" s="39"/>
      <c r="N83" s="40"/>
      <c r="O83" s="39">
        <v>172068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205988.60873637316</v>
      </c>
      <c r="W83" s="159">
        <v>1.2</v>
      </c>
      <c r="X83" s="158">
        <f t="shared" si="1"/>
        <v>247186.33048364779</v>
      </c>
      <c r="Y83" s="248">
        <f t="shared" si="2"/>
        <v>41197.721747274634</v>
      </c>
      <c r="BP83" s="33"/>
      <c r="BQ83" s="41" t="s">
        <v>2147</v>
      </c>
      <c r="BR83" s="34"/>
    </row>
    <row r="84" spans="1:70" s="3" customFormat="1" ht="67.5" x14ac:dyDescent="0.25">
      <c r="A84" s="35" t="s">
        <v>1017</v>
      </c>
      <c r="B84" s="36" t="s">
        <v>2149</v>
      </c>
      <c r="C84" s="316" t="s">
        <v>2150</v>
      </c>
      <c r="D84" s="316"/>
      <c r="E84" s="316"/>
      <c r="F84" s="205" t="s">
        <v>437</v>
      </c>
      <c r="G84" s="55">
        <v>9</v>
      </c>
      <c r="H84" s="39">
        <v>133.46</v>
      </c>
      <c r="I84" s="39"/>
      <c r="J84" s="39">
        <v>133.46</v>
      </c>
      <c r="K84" s="37" t="s">
        <v>42</v>
      </c>
      <c r="L84" s="39">
        <v>10282</v>
      </c>
      <c r="M84" s="39"/>
      <c r="N84" s="40"/>
      <c r="O84" s="39">
        <v>10282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12308.941087403751</v>
      </c>
      <c r="W84" s="159">
        <v>1.2</v>
      </c>
      <c r="X84" s="158">
        <f t="shared" si="1"/>
        <v>14770.7293048845</v>
      </c>
      <c r="Y84" s="248">
        <f t="shared" si="2"/>
        <v>1641.1921449871668</v>
      </c>
      <c r="BP84" s="33"/>
      <c r="BQ84" s="41" t="s">
        <v>2150</v>
      </c>
      <c r="BR84" s="34"/>
    </row>
    <row r="85" spans="1:70" s="3" customFormat="1" ht="67.5" x14ac:dyDescent="0.25">
      <c r="A85" s="35" t="s">
        <v>1018</v>
      </c>
      <c r="B85" s="36" t="s">
        <v>2152</v>
      </c>
      <c r="C85" s="316" t="s">
        <v>2153</v>
      </c>
      <c r="D85" s="316"/>
      <c r="E85" s="316"/>
      <c r="F85" s="205" t="s">
        <v>437</v>
      </c>
      <c r="G85" s="55">
        <v>63</v>
      </c>
      <c r="H85" s="39">
        <v>17.04</v>
      </c>
      <c r="I85" s="39"/>
      <c r="J85" s="39">
        <v>17.04</v>
      </c>
      <c r="K85" s="37" t="s">
        <v>42</v>
      </c>
      <c r="L85" s="39">
        <v>9189</v>
      </c>
      <c r="M85" s="39"/>
      <c r="N85" s="40"/>
      <c r="O85" s="39">
        <v>9189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11000.47263685597</v>
      </c>
      <c r="W85" s="159">
        <v>1.2</v>
      </c>
      <c r="X85" s="158">
        <f t="shared" si="1"/>
        <v>13200.567164227163</v>
      </c>
      <c r="Y85" s="248">
        <f t="shared" si="2"/>
        <v>209.53281213058989</v>
      </c>
      <c r="BP85" s="33"/>
      <c r="BQ85" s="41" t="s">
        <v>2153</v>
      </c>
      <c r="BR85" s="34"/>
    </row>
    <row r="86" spans="1:70" s="3" customFormat="1" ht="67.5" x14ac:dyDescent="0.25">
      <c r="A86" s="35" t="s">
        <v>151</v>
      </c>
      <c r="B86" s="36" t="s">
        <v>2152</v>
      </c>
      <c r="C86" s="316" t="s">
        <v>2155</v>
      </c>
      <c r="D86" s="316"/>
      <c r="E86" s="316"/>
      <c r="F86" s="205" t="s">
        <v>437</v>
      </c>
      <c r="G86" s="55">
        <v>22</v>
      </c>
      <c r="H86" s="39">
        <v>67.52</v>
      </c>
      <c r="I86" s="39"/>
      <c r="J86" s="39">
        <v>67.52</v>
      </c>
      <c r="K86" s="37" t="s">
        <v>42</v>
      </c>
      <c r="L86" s="39">
        <v>12715</v>
      </c>
      <c r="M86" s="39"/>
      <c r="N86" s="40"/>
      <c r="O86" s="39">
        <v>12715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0"/>
        <v>15221.570309894834</v>
      </c>
      <c r="W86" s="159">
        <v>1.2</v>
      </c>
      <c r="X86" s="158">
        <f t="shared" si="1"/>
        <v>18265.884371873799</v>
      </c>
      <c r="Y86" s="248">
        <f t="shared" si="2"/>
        <v>830.26747144880903</v>
      </c>
      <c r="BP86" s="33"/>
      <c r="BQ86" s="41" t="s">
        <v>2155</v>
      </c>
      <c r="BR86" s="34"/>
    </row>
    <row r="87" spans="1:70" s="3" customFormat="1" ht="18.75" hidden="1" x14ac:dyDescent="0.25">
      <c r="A87" s="351" t="s">
        <v>2156</v>
      </c>
      <c r="B87" s="352"/>
      <c r="C87" s="352"/>
      <c r="D87" s="352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3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 t="s">
        <v>2156</v>
      </c>
    </row>
    <row r="88" spans="1:70" s="3" customFormat="1" ht="67.5" hidden="1" x14ac:dyDescent="0.25">
      <c r="A88" s="35" t="s">
        <v>156</v>
      </c>
      <c r="B88" s="36" t="s">
        <v>2158</v>
      </c>
      <c r="C88" s="316" t="s">
        <v>2159</v>
      </c>
      <c r="D88" s="316"/>
      <c r="E88" s="316"/>
      <c r="F88" s="205" t="s">
        <v>2160</v>
      </c>
      <c r="G88" s="55">
        <v>3</v>
      </c>
      <c r="H88" s="39" t="s">
        <v>2161</v>
      </c>
      <c r="I88" s="39" t="s">
        <v>2162</v>
      </c>
      <c r="J88" s="39">
        <v>94.4</v>
      </c>
      <c r="K88" s="37" t="s">
        <v>42</v>
      </c>
      <c r="L88" s="39">
        <v>31581</v>
      </c>
      <c r="M88" s="39">
        <v>20699</v>
      </c>
      <c r="N88" s="40" t="s">
        <v>2163</v>
      </c>
      <c r="O88" s="39">
        <v>2424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2901.8550083511673</v>
      </c>
      <c r="W88" s="159">
        <v>1.2</v>
      </c>
      <c r="X88" s="158">
        <f t="shared" si="1"/>
        <v>3482.2260100214007</v>
      </c>
      <c r="Y88" s="181">
        <f t="shared" si="2"/>
        <v>1160.7420033404669</v>
      </c>
      <c r="BP88" s="33"/>
      <c r="BQ88" s="41" t="s">
        <v>2159</v>
      </c>
      <c r="BR88" s="34"/>
    </row>
    <row r="89" spans="1:70" s="3" customFormat="1" ht="18.75" hidden="1" x14ac:dyDescent="0.25">
      <c r="A89" s="42"/>
      <c r="B89" s="43"/>
      <c r="C89" s="44" t="s">
        <v>2164</v>
      </c>
      <c r="D89" s="45"/>
      <c r="E89" s="45"/>
      <c r="F89" s="206"/>
      <c r="G89" s="45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18.75" hidden="1" x14ac:dyDescent="0.25">
      <c r="A90" s="47"/>
      <c r="B90" s="48"/>
      <c r="C90" s="48"/>
      <c r="D90" s="48"/>
      <c r="E90" s="49" t="s">
        <v>2165</v>
      </c>
      <c r="F90" s="207"/>
      <c r="G90" s="50"/>
      <c r="H90" s="51"/>
      <c r="I90" s="17"/>
      <c r="J90" s="17"/>
      <c r="K90" s="17"/>
      <c r="L90" s="52">
        <v>21557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18.75" hidden="1" x14ac:dyDescent="0.25">
      <c r="A91" s="47"/>
      <c r="B91" s="48"/>
      <c r="C91" s="48"/>
      <c r="D91" s="48"/>
      <c r="E91" s="49" t="s">
        <v>2166</v>
      </c>
      <c r="F91" s="207"/>
      <c r="G91" s="50"/>
      <c r="H91" s="51"/>
      <c r="I91" s="17"/>
      <c r="J91" s="17"/>
      <c r="K91" s="17"/>
      <c r="L91" s="52">
        <v>11334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18.75" hidden="1" x14ac:dyDescent="0.25">
      <c r="A92" s="47"/>
      <c r="B92" s="48"/>
      <c r="C92" s="48"/>
      <c r="D92" s="48"/>
      <c r="E92" s="49" t="s">
        <v>47</v>
      </c>
      <c r="F92" s="207"/>
      <c r="G92" s="50"/>
      <c r="H92" s="51"/>
      <c r="I92" s="17"/>
      <c r="J92" s="17"/>
      <c r="K92" s="17"/>
      <c r="L92" s="52">
        <v>64472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45" x14ac:dyDescent="0.25">
      <c r="A93" s="111" t="s">
        <v>165</v>
      </c>
      <c r="B93" s="112" t="s">
        <v>2168</v>
      </c>
      <c r="C93" s="305" t="s">
        <v>2169</v>
      </c>
      <c r="D93" s="305"/>
      <c r="E93" s="305"/>
      <c r="F93" s="208" t="s">
        <v>2170</v>
      </c>
      <c r="G93" s="113">
        <v>1</v>
      </c>
      <c r="H93" s="114">
        <v>32349.279999999999</v>
      </c>
      <c r="I93" s="114"/>
      <c r="J93" s="114"/>
      <c r="K93" s="144" t="s">
        <v>52</v>
      </c>
      <c r="L93" s="114">
        <v>201536</v>
      </c>
      <c r="M93" s="114"/>
      <c r="N93" s="115"/>
      <c r="O93" s="114"/>
      <c r="P93" s="189"/>
      <c r="Q93" s="189"/>
      <c r="R93" s="189"/>
      <c r="S93" s="189"/>
      <c r="T93" s="189"/>
      <c r="U93" s="189">
        <v>1.03</v>
      </c>
      <c r="V93" s="180">
        <f>L93*U93</f>
        <v>207582.08000000002</v>
      </c>
      <c r="W93" s="190">
        <v>1.2</v>
      </c>
      <c r="X93" s="191">
        <f t="shared" si="1"/>
        <v>249098.49600000001</v>
      </c>
      <c r="Y93" s="248">
        <f t="shared" si="2"/>
        <v>249098.49600000001</v>
      </c>
      <c r="BP93" s="33"/>
      <c r="BQ93" s="41" t="s">
        <v>2169</v>
      </c>
      <c r="BR93" s="34"/>
    </row>
    <row r="94" spans="1:70" s="3" customFormat="1" ht="45" x14ac:dyDescent="0.25">
      <c r="A94" s="111" t="s">
        <v>168</v>
      </c>
      <c r="B94" s="112" t="s">
        <v>2168</v>
      </c>
      <c r="C94" s="305" t="s">
        <v>2172</v>
      </c>
      <c r="D94" s="305"/>
      <c r="E94" s="305"/>
      <c r="F94" s="208" t="s">
        <v>2170</v>
      </c>
      <c r="G94" s="113">
        <v>1</v>
      </c>
      <c r="H94" s="114">
        <v>32521.35</v>
      </c>
      <c r="I94" s="114"/>
      <c r="J94" s="114"/>
      <c r="K94" s="144" t="s">
        <v>52</v>
      </c>
      <c r="L94" s="114">
        <v>202608</v>
      </c>
      <c r="M94" s="114"/>
      <c r="N94" s="115"/>
      <c r="O94" s="114"/>
      <c r="P94" s="189"/>
      <c r="Q94" s="189"/>
      <c r="R94" s="189"/>
      <c r="S94" s="189"/>
      <c r="T94" s="189"/>
      <c r="U94" s="189">
        <v>1.03</v>
      </c>
      <c r="V94" s="180">
        <f t="shared" ref="V94:V95" si="3">L94*U94</f>
        <v>208686.24000000002</v>
      </c>
      <c r="W94" s="190">
        <v>1.2</v>
      </c>
      <c r="X94" s="191">
        <f t="shared" si="1"/>
        <v>250423.48800000001</v>
      </c>
      <c r="Y94" s="248">
        <f t="shared" si="2"/>
        <v>250423.48800000001</v>
      </c>
      <c r="BP94" s="33"/>
      <c r="BQ94" s="41" t="s">
        <v>2172</v>
      </c>
      <c r="BR94" s="34"/>
    </row>
    <row r="95" spans="1:70" s="3" customFormat="1" ht="45" x14ac:dyDescent="0.25">
      <c r="A95" s="111" t="s">
        <v>2339</v>
      </c>
      <c r="B95" s="112" t="s">
        <v>2168</v>
      </c>
      <c r="C95" s="305" t="s">
        <v>2174</v>
      </c>
      <c r="D95" s="305"/>
      <c r="E95" s="305"/>
      <c r="F95" s="208" t="s">
        <v>2170</v>
      </c>
      <c r="G95" s="113">
        <v>1</v>
      </c>
      <c r="H95" s="114">
        <v>42673.52</v>
      </c>
      <c r="I95" s="114"/>
      <c r="J95" s="114"/>
      <c r="K95" s="144" t="s">
        <v>52</v>
      </c>
      <c r="L95" s="114">
        <v>265856</v>
      </c>
      <c r="M95" s="114"/>
      <c r="N95" s="115"/>
      <c r="O95" s="114"/>
      <c r="P95" s="189"/>
      <c r="Q95" s="189"/>
      <c r="R95" s="189"/>
      <c r="S95" s="189"/>
      <c r="T95" s="189"/>
      <c r="U95" s="189">
        <v>1.03</v>
      </c>
      <c r="V95" s="180">
        <f t="shared" si="3"/>
        <v>273831.67999999999</v>
      </c>
      <c r="W95" s="190">
        <v>1.2</v>
      </c>
      <c r="X95" s="191">
        <f t="shared" ref="X95:X158" si="4">V95*W95</f>
        <v>328598.016</v>
      </c>
      <c r="Y95" s="248">
        <f t="shared" ref="Y95:Y158" si="5">X95/G95</f>
        <v>328598.016</v>
      </c>
      <c r="BP95" s="33"/>
      <c r="BQ95" s="41" t="s">
        <v>2174</v>
      </c>
      <c r="BR95" s="34"/>
    </row>
    <row r="96" spans="1:70" s="3" customFormat="1" ht="67.5" x14ac:dyDescent="0.25">
      <c r="A96" s="35" t="s">
        <v>181</v>
      </c>
      <c r="B96" s="36" t="s">
        <v>2176</v>
      </c>
      <c r="C96" s="316" t="s">
        <v>2177</v>
      </c>
      <c r="D96" s="316"/>
      <c r="E96" s="316"/>
      <c r="F96" s="205" t="s">
        <v>265</v>
      </c>
      <c r="G96" s="38">
        <v>132.6</v>
      </c>
      <c r="H96" s="39">
        <v>17.670000000000002</v>
      </c>
      <c r="I96" s="39"/>
      <c r="J96" s="39">
        <v>17.670000000000002</v>
      </c>
      <c r="K96" s="37" t="s">
        <v>42</v>
      </c>
      <c r="L96" s="39">
        <v>20056</v>
      </c>
      <c r="M96" s="39"/>
      <c r="N96" s="40"/>
      <c r="O96" s="39">
        <v>20056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8" si="6">O96*P96*Q96*R96*S96*T96*U96</f>
        <v>24009.737643354369</v>
      </c>
      <c r="W96" s="159">
        <v>1.2</v>
      </c>
      <c r="X96" s="158">
        <f t="shared" si="4"/>
        <v>28811.685172025242</v>
      </c>
      <c r="Y96" s="248">
        <f t="shared" si="5"/>
        <v>217.2826936050169</v>
      </c>
      <c r="BP96" s="33"/>
      <c r="BQ96" s="41" t="s">
        <v>2177</v>
      </c>
      <c r="BR96" s="34"/>
    </row>
    <row r="97" spans="1:70" s="3" customFormat="1" ht="18.75" hidden="1" x14ac:dyDescent="0.25">
      <c r="A97" s="42"/>
      <c r="B97" s="43"/>
      <c r="C97" s="44" t="s">
        <v>2178</v>
      </c>
      <c r="D97" s="45"/>
      <c r="E97" s="45"/>
      <c r="F97" s="206"/>
      <c r="G97" s="45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67.5" x14ac:dyDescent="0.25">
      <c r="A98" s="35" t="s">
        <v>185</v>
      </c>
      <c r="B98" s="36" t="s">
        <v>2180</v>
      </c>
      <c r="C98" s="316" t="s">
        <v>2181</v>
      </c>
      <c r="D98" s="316"/>
      <c r="E98" s="316"/>
      <c r="F98" s="205" t="s">
        <v>265</v>
      </c>
      <c r="G98" s="38">
        <v>132.6</v>
      </c>
      <c r="H98" s="39">
        <v>26.45</v>
      </c>
      <c r="I98" s="39"/>
      <c r="J98" s="39">
        <v>26.45</v>
      </c>
      <c r="K98" s="37" t="s">
        <v>42</v>
      </c>
      <c r="L98" s="39">
        <v>30022</v>
      </c>
      <c r="M98" s="39"/>
      <c r="N98" s="40"/>
      <c r="O98" s="39">
        <v>30022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6"/>
        <v>35940.384100956573</v>
      </c>
      <c r="W98" s="159">
        <v>1.2</v>
      </c>
      <c r="X98" s="158">
        <f t="shared" si="4"/>
        <v>43128.460921147889</v>
      </c>
      <c r="Y98" s="248">
        <f t="shared" si="5"/>
        <v>325.2523448050369</v>
      </c>
      <c r="BP98" s="33"/>
      <c r="BQ98" s="41" t="s">
        <v>2181</v>
      </c>
      <c r="BR98" s="34"/>
    </row>
    <row r="99" spans="1:70" s="3" customFormat="1" ht="18.75" hidden="1" x14ac:dyDescent="0.25">
      <c r="A99" s="42"/>
      <c r="B99" s="43"/>
      <c r="C99" s="44" t="s">
        <v>2178</v>
      </c>
      <c r="D99" s="45"/>
      <c r="E99" s="45"/>
      <c r="F99" s="206"/>
      <c r="G99" s="45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67.5" x14ac:dyDescent="0.25">
      <c r="A100" s="35" t="s">
        <v>187</v>
      </c>
      <c r="B100" s="36" t="s">
        <v>2142</v>
      </c>
      <c r="C100" s="316" t="s">
        <v>2183</v>
      </c>
      <c r="D100" s="316"/>
      <c r="E100" s="316"/>
      <c r="F100" s="205" t="s">
        <v>437</v>
      </c>
      <c r="G100" s="55">
        <v>6</v>
      </c>
      <c r="H100" s="39">
        <v>917.52</v>
      </c>
      <c r="I100" s="39"/>
      <c r="J100" s="39">
        <v>917.52</v>
      </c>
      <c r="K100" s="37" t="s">
        <v>42</v>
      </c>
      <c r="L100" s="39">
        <v>47124</v>
      </c>
      <c r="M100" s="39"/>
      <c r="N100" s="40"/>
      <c r="O100" s="39">
        <v>47124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6"/>
        <v>56413.785236609066</v>
      </c>
      <c r="W100" s="159">
        <v>1.2</v>
      </c>
      <c r="X100" s="158">
        <f t="shared" si="4"/>
        <v>67696.542283930874</v>
      </c>
      <c r="Y100" s="248">
        <f t="shared" si="5"/>
        <v>11282.757047321813</v>
      </c>
      <c r="BP100" s="33"/>
      <c r="BQ100" s="41" t="s">
        <v>2183</v>
      </c>
      <c r="BR100" s="34"/>
    </row>
    <row r="101" spans="1:70" s="3" customFormat="1" ht="45" x14ac:dyDescent="0.25">
      <c r="A101" s="111" t="s">
        <v>2340</v>
      </c>
      <c r="B101" s="112" t="s">
        <v>2185</v>
      </c>
      <c r="C101" s="305" t="s">
        <v>2186</v>
      </c>
      <c r="D101" s="305"/>
      <c r="E101" s="305"/>
      <c r="F101" s="208" t="s">
        <v>437</v>
      </c>
      <c r="G101" s="113">
        <v>3</v>
      </c>
      <c r="H101" s="114">
        <v>110.41</v>
      </c>
      <c r="I101" s="114"/>
      <c r="J101" s="114"/>
      <c r="K101" s="144" t="s">
        <v>52</v>
      </c>
      <c r="L101" s="114">
        <v>2064</v>
      </c>
      <c r="M101" s="114"/>
      <c r="N101" s="115"/>
      <c r="O101" s="114"/>
      <c r="P101" s="189"/>
      <c r="Q101" s="189"/>
      <c r="R101" s="189"/>
      <c r="S101" s="189"/>
      <c r="T101" s="189"/>
      <c r="U101" s="189">
        <v>1.03</v>
      </c>
      <c r="V101" s="180">
        <f t="shared" ref="V101:V102" si="7">L101*U101</f>
        <v>2125.92</v>
      </c>
      <c r="W101" s="190">
        <v>1.2</v>
      </c>
      <c r="X101" s="191">
        <f t="shared" si="4"/>
        <v>2551.1039999999998</v>
      </c>
      <c r="Y101" s="248">
        <f t="shared" si="5"/>
        <v>850.36799999999994</v>
      </c>
      <c r="BP101" s="33"/>
      <c r="BQ101" s="41" t="s">
        <v>2186</v>
      </c>
      <c r="BR101" s="34"/>
    </row>
    <row r="102" spans="1:70" s="3" customFormat="1" ht="45" x14ac:dyDescent="0.25">
      <c r="A102" s="111" t="s">
        <v>2341</v>
      </c>
      <c r="B102" s="112" t="s">
        <v>2185</v>
      </c>
      <c r="C102" s="305" t="s">
        <v>2188</v>
      </c>
      <c r="D102" s="305"/>
      <c r="E102" s="305"/>
      <c r="F102" s="208" t="s">
        <v>437</v>
      </c>
      <c r="G102" s="113">
        <v>3</v>
      </c>
      <c r="H102" s="114">
        <v>788.66</v>
      </c>
      <c r="I102" s="114"/>
      <c r="J102" s="114"/>
      <c r="K102" s="144" t="s">
        <v>52</v>
      </c>
      <c r="L102" s="114">
        <v>14740</v>
      </c>
      <c r="M102" s="114"/>
      <c r="N102" s="115"/>
      <c r="O102" s="114"/>
      <c r="P102" s="189"/>
      <c r="Q102" s="189"/>
      <c r="R102" s="189"/>
      <c r="S102" s="189"/>
      <c r="T102" s="189"/>
      <c r="U102" s="189">
        <v>1.03</v>
      </c>
      <c r="V102" s="180">
        <f t="shared" si="7"/>
        <v>15182.2</v>
      </c>
      <c r="W102" s="190">
        <v>1.2</v>
      </c>
      <c r="X102" s="191">
        <f t="shared" si="4"/>
        <v>18218.64</v>
      </c>
      <c r="Y102" s="248">
        <f t="shared" si="5"/>
        <v>6072.88</v>
      </c>
      <c r="BP102" s="33"/>
      <c r="BQ102" s="41" t="s">
        <v>2188</v>
      </c>
      <c r="BR102" s="34"/>
    </row>
    <row r="103" spans="1:70" s="3" customFormat="1" ht="67.5" x14ac:dyDescent="0.25">
      <c r="A103" s="35" t="s">
        <v>200</v>
      </c>
      <c r="B103" s="36" t="s">
        <v>2190</v>
      </c>
      <c r="C103" s="316" t="s">
        <v>2191</v>
      </c>
      <c r="D103" s="316"/>
      <c r="E103" s="316"/>
      <c r="F103" s="205" t="s">
        <v>437</v>
      </c>
      <c r="G103" s="55">
        <v>60</v>
      </c>
      <c r="H103" s="39">
        <v>0.06</v>
      </c>
      <c r="I103" s="39"/>
      <c r="J103" s="39">
        <v>0.06</v>
      </c>
      <c r="K103" s="37" t="s">
        <v>42</v>
      </c>
      <c r="L103" s="39">
        <v>31</v>
      </c>
      <c r="M103" s="39"/>
      <c r="N103" s="40"/>
      <c r="O103" s="39">
        <v>31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6"/>
        <v>37.111182037494288</v>
      </c>
      <c r="W103" s="159">
        <v>1.2</v>
      </c>
      <c r="X103" s="158">
        <f t="shared" si="4"/>
        <v>44.533418444993146</v>
      </c>
      <c r="Y103" s="248">
        <f t="shared" si="5"/>
        <v>0.74222364074988578</v>
      </c>
      <c r="BP103" s="33"/>
      <c r="BQ103" s="41" t="s">
        <v>2191</v>
      </c>
      <c r="BR103" s="34"/>
    </row>
    <row r="104" spans="1:70" s="3" customFormat="1" ht="18.75" hidden="1" x14ac:dyDescent="0.25">
      <c r="A104" s="351" t="s">
        <v>2192</v>
      </c>
      <c r="B104" s="352"/>
      <c r="C104" s="352"/>
      <c r="D104" s="352"/>
      <c r="E104" s="352"/>
      <c r="F104" s="352"/>
      <c r="G104" s="352"/>
      <c r="H104" s="352"/>
      <c r="I104" s="352"/>
      <c r="J104" s="352"/>
      <c r="K104" s="352"/>
      <c r="L104" s="352"/>
      <c r="M104" s="352"/>
      <c r="N104" s="352"/>
      <c r="O104" s="353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 t="s">
        <v>2192</v>
      </c>
    </row>
    <row r="105" spans="1:70" s="3" customFormat="1" ht="67.5" x14ac:dyDescent="0.25">
      <c r="A105" s="35" t="s">
        <v>202</v>
      </c>
      <c r="B105" s="36" t="s">
        <v>2194</v>
      </c>
      <c r="C105" s="316" t="s">
        <v>2195</v>
      </c>
      <c r="D105" s="316"/>
      <c r="E105" s="316"/>
      <c r="F105" s="205" t="s">
        <v>437</v>
      </c>
      <c r="G105" s="55">
        <v>1232</v>
      </c>
      <c r="H105" s="39">
        <v>2.74</v>
      </c>
      <c r="I105" s="39"/>
      <c r="J105" s="39">
        <v>2.74</v>
      </c>
      <c r="K105" s="37" t="s">
        <v>42</v>
      </c>
      <c r="L105" s="39">
        <v>28896</v>
      </c>
      <c r="M105" s="39"/>
      <c r="N105" s="40"/>
      <c r="O105" s="39">
        <v>28896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6"/>
        <v>34592.410198562415</v>
      </c>
      <c r="W105" s="159">
        <v>1.2</v>
      </c>
      <c r="X105" s="158">
        <f t="shared" si="4"/>
        <v>41510.892238274893</v>
      </c>
      <c r="Y105" s="248">
        <f t="shared" si="5"/>
        <v>33.693906037560787</v>
      </c>
      <c r="BP105" s="33"/>
      <c r="BQ105" s="41" t="s">
        <v>2195</v>
      </c>
      <c r="BR105" s="34"/>
    </row>
    <row r="106" spans="1:70" s="3" customFormat="1" ht="67.5" x14ac:dyDescent="0.25">
      <c r="A106" s="35" t="s">
        <v>211</v>
      </c>
      <c r="B106" s="36" t="s">
        <v>2194</v>
      </c>
      <c r="C106" s="316" t="s">
        <v>2197</v>
      </c>
      <c r="D106" s="316"/>
      <c r="E106" s="316"/>
      <c r="F106" s="205" t="s">
        <v>437</v>
      </c>
      <c r="G106" s="55">
        <v>123</v>
      </c>
      <c r="H106" s="39">
        <v>3.52</v>
      </c>
      <c r="I106" s="39"/>
      <c r="J106" s="39">
        <v>3.52</v>
      </c>
      <c r="K106" s="37" t="s">
        <v>42</v>
      </c>
      <c r="L106" s="39">
        <v>3706</v>
      </c>
      <c r="M106" s="39"/>
      <c r="N106" s="40"/>
      <c r="O106" s="39">
        <v>3706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6"/>
        <v>4436.5819558372214</v>
      </c>
      <c r="W106" s="159">
        <v>1.2</v>
      </c>
      <c r="X106" s="158">
        <f t="shared" si="4"/>
        <v>5323.8983470046651</v>
      </c>
      <c r="Y106" s="248">
        <f t="shared" si="5"/>
        <v>43.283726398411915</v>
      </c>
      <c r="BP106" s="33"/>
      <c r="BQ106" s="41" t="s">
        <v>2197</v>
      </c>
      <c r="BR106" s="34"/>
    </row>
    <row r="107" spans="1:70" s="3" customFormat="1" ht="67.5" x14ac:dyDescent="0.25">
      <c r="A107" s="35" t="s">
        <v>213</v>
      </c>
      <c r="B107" s="36" t="s">
        <v>2199</v>
      </c>
      <c r="C107" s="316" t="s">
        <v>2200</v>
      </c>
      <c r="D107" s="316"/>
      <c r="E107" s="316"/>
      <c r="F107" s="205" t="s">
        <v>265</v>
      </c>
      <c r="G107" s="55">
        <v>10</v>
      </c>
      <c r="H107" s="39">
        <v>17.18</v>
      </c>
      <c r="I107" s="39"/>
      <c r="J107" s="39">
        <v>17.18</v>
      </c>
      <c r="K107" s="37" t="s">
        <v>42</v>
      </c>
      <c r="L107" s="39">
        <v>1471</v>
      </c>
      <c r="M107" s="39"/>
      <c r="N107" s="40"/>
      <c r="O107" s="39">
        <v>1471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6"/>
        <v>1760.985444424326</v>
      </c>
      <c r="W107" s="159">
        <v>1.2</v>
      </c>
      <c r="X107" s="158">
        <f t="shared" si="4"/>
        <v>2113.1825333091911</v>
      </c>
      <c r="Y107" s="248">
        <f t="shared" si="5"/>
        <v>211.31825333091911</v>
      </c>
      <c r="BP107" s="33"/>
      <c r="BQ107" s="41" t="s">
        <v>2200</v>
      </c>
      <c r="BR107" s="34"/>
    </row>
    <row r="108" spans="1:70" s="3" customFormat="1" ht="67.5" x14ac:dyDescent="0.25">
      <c r="A108" s="35" t="s">
        <v>215</v>
      </c>
      <c r="B108" s="36" t="s">
        <v>2194</v>
      </c>
      <c r="C108" s="316" t="s">
        <v>2202</v>
      </c>
      <c r="D108" s="316"/>
      <c r="E108" s="316"/>
      <c r="F108" s="205" t="s">
        <v>437</v>
      </c>
      <c r="G108" s="55">
        <v>82</v>
      </c>
      <c r="H108" s="39">
        <v>2.35</v>
      </c>
      <c r="I108" s="39"/>
      <c r="J108" s="39">
        <v>2.35</v>
      </c>
      <c r="K108" s="37" t="s">
        <v>42</v>
      </c>
      <c r="L108" s="39">
        <v>1650</v>
      </c>
      <c r="M108" s="39"/>
      <c r="N108" s="40"/>
      <c r="O108" s="39">
        <v>1650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6"/>
        <v>1975.2725923182447</v>
      </c>
      <c r="W108" s="159">
        <v>1.2</v>
      </c>
      <c r="X108" s="158">
        <f t="shared" si="4"/>
        <v>2370.3271107818937</v>
      </c>
      <c r="Y108" s="248">
        <f t="shared" si="5"/>
        <v>28.906428180266996</v>
      </c>
      <c r="BP108" s="33"/>
      <c r="BQ108" s="41" t="s">
        <v>2202</v>
      </c>
      <c r="BR108" s="34"/>
    </row>
    <row r="109" spans="1:70" s="3" customFormat="1" ht="67.5" x14ac:dyDescent="0.25">
      <c r="A109" s="35" t="s">
        <v>217</v>
      </c>
      <c r="B109" s="36" t="s">
        <v>2204</v>
      </c>
      <c r="C109" s="316" t="s">
        <v>2205</v>
      </c>
      <c r="D109" s="316"/>
      <c r="E109" s="316"/>
      <c r="F109" s="205" t="s">
        <v>437</v>
      </c>
      <c r="G109" s="55">
        <v>6710</v>
      </c>
      <c r="H109" s="39">
        <v>0.2</v>
      </c>
      <c r="I109" s="39"/>
      <c r="J109" s="39">
        <v>0.2</v>
      </c>
      <c r="K109" s="37" t="s">
        <v>42</v>
      </c>
      <c r="L109" s="39">
        <v>11488</v>
      </c>
      <c r="M109" s="39"/>
      <c r="N109" s="40"/>
      <c r="O109" s="39">
        <v>11488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6"/>
        <v>13752.685782152725</v>
      </c>
      <c r="W109" s="159">
        <v>1.2</v>
      </c>
      <c r="X109" s="158">
        <f t="shared" si="4"/>
        <v>16503.222938583269</v>
      </c>
      <c r="Y109" s="248">
        <f t="shared" si="5"/>
        <v>2.4594967121584603</v>
      </c>
      <c r="BP109" s="33"/>
      <c r="BQ109" s="41" t="s">
        <v>2205</v>
      </c>
      <c r="BR109" s="34"/>
    </row>
    <row r="110" spans="1:70" s="3" customFormat="1" ht="67.5" x14ac:dyDescent="0.25">
      <c r="A110" s="35" t="s">
        <v>219</v>
      </c>
      <c r="B110" s="36" t="s">
        <v>2207</v>
      </c>
      <c r="C110" s="316" t="s">
        <v>2208</v>
      </c>
      <c r="D110" s="316"/>
      <c r="E110" s="316"/>
      <c r="F110" s="205" t="s">
        <v>2209</v>
      </c>
      <c r="G110" s="55">
        <v>25</v>
      </c>
      <c r="H110" s="39">
        <v>25.52</v>
      </c>
      <c r="I110" s="39"/>
      <c r="J110" s="39">
        <v>25.52</v>
      </c>
      <c r="K110" s="37" t="s">
        <v>42</v>
      </c>
      <c r="L110" s="39">
        <v>5461</v>
      </c>
      <c r="M110" s="39"/>
      <c r="N110" s="40"/>
      <c r="O110" s="39">
        <v>5461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6"/>
        <v>6537.5537131211722</v>
      </c>
      <c r="W110" s="159">
        <v>1.2</v>
      </c>
      <c r="X110" s="158">
        <f t="shared" si="4"/>
        <v>7845.0644557454061</v>
      </c>
      <c r="Y110" s="248">
        <f t="shared" si="5"/>
        <v>313.80257822981622</v>
      </c>
      <c r="BP110" s="33"/>
      <c r="BQ110" s="41" t="s">
        <v>2208</v>
      </c>
      <c r="BR110" s="34"/>
    </row>
    <row r="111" spans="1:70" s="3" customFormat="1" ht="67.5" x14ac:dyDescent="0.25">
      <c r="A111" s="35" t="s">
        <v>221</v>
      </c>
      <c r="B111" s="36" t="s">
        <v>2211</v>
      </c>
      <c r="C111" s="316" t="s">
        <v>2212</v>
      </c>
      <c r="D111" s="316"/>
      <c r="E111" s="316"/>
      <c r="F111" s="205" t="s">
        <v>265</v>
      </c>
      <c r="G111" s="55">
        <v>39</v>
      </c>
      <c r="H111" s="39">
        <v>9.4</v>
      </c>
      <c r="I111" s="39"/>
      <c r="J111" s="39">
        <v>9.4</v>
      </c>
      <c r="K111" s="37" t="s">
        <v>42</v>
      </c>
      <c r="L111" s="39">
        <v>3138</v>
      </c>
      <c r="M111" s="39"/>
      <c r="N111" s="40"/>
      <c r="O111" s="39">
        <v>3138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6"/>
        <v>3756.6093301179703</v>
      </c>
      <c r="W111" s="159">
        <v>1.2</v>
      </c>
      <c r="X111" s="158">
        <f t="shared" si="4"/>
        <v>4507.9311961415642</v>
      </c>
      <c r="Y111" s="248">
        <f t="shared" si="5"/>
        <v>115.58797938824523</v>
      </c>
      <c r="BP111" s="33"/>
      <c r="BQ111" s="41" t="s">
        <v>2212</v>
      </c>
      <c r="BR111" s="34"/>
    </row>
    <row r="112" spans="1:70" s="3" customFormat="1" ht="67.5" hidden="1" x14ac:dyDescent="0.25">
      <c r="A112" s="35" t="s">
        <v>230</v>
      </c>
      <c r="B112" s="36" t="s">
        <v>2214</v>
      </c>
      <c r="C112" s="316" t="s">
        <v>2215</v>
      </c>
      <c r="D112" s="316"/>
      <c r="E112" s="316"/>
      <c r="F112" s="205" t="s">
        <v>739</v>
      </c>
      <c r="G112" s="56">
        <v>6.16</v>
      </c>
      <c r="H112" s="39" t="s">
        <v>2216</v>
      </c>
      <c r="I112" s="39" t="s">
        <v>2217</v>
      </c>
      <c r="J112" s="39">
        <v>422.51</v>
      </c>
      <c r="K112" s="37" t="s">
        <v>42</v>
      </c>
      <c r="L112" s="39">
        <v>204695</v>
      </c>
      <c r="M112" s="39">
        <v>39824</v>
      </c>
      <c r="N112" s="40" t="s">
        <v>2218</v>
      </c>
      <c r="O112" s="39">
        <v>22279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6"/>
        <v>26670.968535914046</v>
      </c>
      <c r="W112" s="159">
        <v>1.2</v>
      </c>
      <c r="X112" s="158">
        <f t="shared" si="4"/>
        <v>32005.162243096853</v>
      </c>
      <c r="Y112" s="181">
        <f t="shared" si="5"/>
        <v>5195.6432212819564</v>
      </c>
      <c r="BP112" s="33"/>
      <c r="BQ112" s="41" t="s">
        <v>2215</v>
      </c>
      <c r="BR112" s="34"/>
    </row>
    <row r="113" spans="1:70" s="3" customFormat="1" ht="18.75" hidden="1" x14ac:dyDescent="0.25">
      <c r="A113" s="42"/>
      <c r="B113" s="43"/>
      <c r="C113" s="44" t="s">
        <v>2219</v>
      </c>
      <c r="D113" s="45"/>
      <c r="E113" s="45"/>
      <c r="F113" s="206"/>
      <c r="G113" s="45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18.75" hidden="1" x14ac:dyDescent="0.25">
      <c r="A114" s="47"/>
      <c r="B114" s="48"/>
      <c r="C114" s="48"/>
      <c r="D114" s="48"/>
      <c r="E114" s="49" t="s">
        <v>2220</v>
      </c>
      <c r="F114" s="207"/>
      <c r="G114" s="50"/>
      <c r="H114" s="51"/>
      <c r="I114" s="17"/>
      <c r="J114" s="17"/>
      <c r="K114" s="17"/>
      <c r="L114" s="52">
        <v>79796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  <c r="BR114" s="34"/>
    </row>
    <row r="115" spans="1:70" s="3" customFormat="1" ht="18.75" hidden="1" x14ac:dyDescent="0.25">
      <c r="A115" s="47"/>
      <c r="B115" s="48"/>
      <c r="C115" s="48"/>
      <c r="D115" s="48"/>
      <c r="E115" s="49" t="s">
        <v>2221</v>
      </c>
      <c r="F115" s="207"/>
      <c r="G115" s="50"/>
      <c r="H115" s="51"/>
      <c r="I115" s="17"/>
      <c r="J115" s="17"/>
      <c r="K115" s="17"/>
      <c r="L115" s="52">
        <v>41955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18.75" hidden="1" x14ac:dyDescent="0.25">
      <c r="A116" s="47"/>
      <c r="B116" s="48"/>
      <c r="C116" s="48"/>
      <c r="D116" s="48"/>
      <c r="E116" s="49" t="s">
        <v>47</v>
      </c>
      <c r="F116" s="207"/>
      <c r="G116" s="50"/>
      <c r="H116" s="51"/>
      <c r="I116" s="17"/>
      <c r="J116" s="17"/>
      <c r="K116" s="17"/>
      <c r="L116" s="52">
        <v>326446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67.5" x14ac:dyDescent="0.25">
      <c r="A117" s="35" t="s">
        <v>232</v>
      </c>
      <c r="B117" s="36" t="s">
        <v>2223</v>
      </c>
      <c r="C117" s="316" t="s">
        <v>2224</v>
      </c>
      <c r="D117" s="316"/>
      <c r="E117" s="316"/>
      <c r="F117" s="205" t="s">
        <v>265</v>
      </c>
      <c r="G117" s="56">
        <v>628.32000000000005</v>
      </c>
      <c r="H117" s="39">
        <v>1.24</v>
      </c>
      <c r="I117" s="39"/>
      <c r="J117" s="39">
        <v>1.24</v>
      </c>
      <c r="K117" s="37" t="s">
        <v>42</v>
      </c>
      <c r="L117" s="39">
        <v>6669</v>
      </c>
      <c r="M117" s="39"/>
      <c r="N117" s="40"/>
      <c r="O117" s="39">
        <v>6669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6"/>
        <v>7983.6926776790142</v>
      </c>
      <c r="W117" s="159">
        <v>1.2</v>
      </c>
      <c r="X117" s="158">
        <f t="shared" si="4"/>
        <v>9580.431213214817</v>
      </c>
      <c r="Y117" s="181">
        <f t="shared" si="5"/>
        <v>15.247694189608506</v>
      </c>
      <c r="BP117" s="33"/>
      <c r="BQ117" s="41" t="s">
        <v>2224</v>
      </c>
      <c r="BR117" s="34"/>
    </row>
    <row r="118" spans="1:70" s="3" customFormat="1" ht="18.75" hidden="1" x14ac:dyDescent="0.25">
      <c r="A118" s="42"/>
      <c r="B118" s="43"/>
      <c r="C118" s="44" t="s">
        <v>2225</v>
      </c>
      <c r="D118" s="45"/>
      <c r="E118" s="45"/>
      <c r="F118" s="206"/>
      <c r="G118" s="4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7.5" x14ac:dyDescent="0.25">
      <c r="A119" s="35" t="s">
        <v>235</v>
      </c>
      <c r="B119" s="36" t="s">
        <v>2227</v>
      </c>
      <c r="C119" s="316" t="s">
        <v>2228</v>
      </c>
      <c r="D119" s="316"/>
      <c r="E119" s="316"/>
      <c r="F119" s="205" t="s">
        <v>437</v>
      </c>
      <c r="G119" s="55">
        <v>41</v>
      </c>
      <c r="H119" s="39">
        <v>0.41</v>
      </c>
      <c r="I119" s="39"/>
      <c r="J119" s="39">
        <v>0.41</v>
      </c>
      <c r="K119" s="37" t="s">
        <v>42</v>
      </c>
      <c r="L119" s="39">
        <v>144</v>
      </c>
      <c r="M119" s="39"/>
      <c r="N119" s="40"/>
      <c r="O119" s="39">
        <v>144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6"/>
        <v>172.38742623868319</v>
      </c>
      <c r="W119" s="159">
        <v>1.2</v>
      </c>
      <c r="X119" s="158">
        <f t="shared" si="4"/>
        <v>206.86491148641983</v>
      </c>
      <c r="Y119" s="181">
        <f t="shared" si="5"/>
        <v>5.0454856460102393</v>
      </c>
      <c r="BP119" s="33"/>
      <c r="BQ119" s="41" t="s">
        <v>2228</v>
      </c>
      <c r="BR119" s="34"/>
    </row>
    <row r="120" spans="1:70" s="3" customFormat="1" ht="67.5" x14ac:dyDescent="0.25">
      <c r="A120" s="35" t="s">
        <v>245</v>
      </c>
      <c r="B120" s="36" t="s">
        <v>2227</v>
      </c>
      <c r="C120" s="316" t="s">
        <v>2230</v>
      </c>
      <c r="D120" s="316"/>
      <c r="E120" s="316"/>
      <c r="F120" s="205" t="s">
        <v>437</v>
      </c>
      <c r="G120" s="55">
        <v>41</v>
      </c>
      <c r="H120" s="39">
        <v>0.88</v>
      </c>
      <c r="I120" s="39"/>
      <c r="J120" s="39">
        <v>0.88</v>
      </c>
      <c r="K120" s="37" t="s">
        <v>42</v>
      </c>
      <c r="L120" s="39">
        <v>309</v>
      </c>
      <c r="M120" s="39"/>
      <c r="N120" s="40"/>
      <c r="O120" s="39">
        <v>309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6"/>
        <v>369.91468547050766</v>
      </c>
      <c r="W120" s="159">
        <v>1.2</v>
      </c>
      <c r="X120" s="158">
        <f t="shared" si="4"/>
        <v>443.89762256460921</v>
      </c>
      <c r="Y120" s="181">
        <f t="shared" si="5"/>
        <v>10.826771282063639</v>
      </c>
      <c r="BP120" s="33"/>
      <c r="BQ120" s="41" t="s">
        <v>2230</v>
      </c>
      <c r="BR120" s="34"/>
    </row>
    <row r="121" spans="1:70" s="3" customFormat="1" ht="67.5" hidden="1" x14ac:dyDescent="0.25">
      <c r="A121" s="35" t="s">
        <v>254</v>
      </c>
      <c r="B121" s="36" t="s">
        <v>2232</v>
      </c>
      <c r="C121" s="316" t="s">
        <v>325</v>
      </c>
      <c r="D121" s="316"/>
      <c r="E121" s="316"/>
      <c r="F121" s="205" t="s">
        <v>326</v>
      </c>
      <c r="G121" s="55">
        <v>16</v>
      </c>
      <c r="H121" s="39" t="s">
        <v>1204</v>
      </c>
      <c r="I121" s="39"/>
      <c r="J121" s="39">
        <v>1.55</v>
      </c>
      <c r="K121" s="37" t="s">
        <v>42</v>
      </c>
      <c r="L121" s="39">
        <v>3085</v>
      </c>
      <c r="M121" s="39">
        <v>2873</v>
      </c>
      <c r="N121" s="40"/>
      <c r="O121" s="39">
        <v>212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6"/>
        <v>253.79259974028352</v>
      </c>
      <c r="W121" s="159">
        <v>1.2</v>
      </c>
      <c r="X121" s="158">
        <f t="shared" si="4"/>
        <v>304.55111968834024</v>
      </c>
      <c r="Y121" s="181">
        <f t="shared" si="5"/>
        <v>19.034444980521265</v>
      </c>
      <c r="BP121" s="33"/>
      <c r="BQ121" s="41" t="s">
        <v>325</v>
      </c>
      <c r="BR121" s="34"/>
    </row>
    <row r="122" spans="1:70" s="3" customFormat="1" ht="18.75" hidden="1" x14ac:dyDescent="0.25">
      <c r="A122" s="47"/>
      <c r="B122" s="48"/>
      <c r="C122" s="48"/>
      <c r="D122" s="48"/>
      <c r="E122" s="49" t="s">
        <v>2233</v>
      </c>
      <c r="F122" s="207"/>
      <c r="G122" s="50"/>
      <c r="H122" s="51"/>
      <c r="I122" s="17"/>
      <c r="J122" s="17"/>
      <c r="K122" s="17"/>
      <c r="L122" s="52">
        <v>2787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18.75" hidden="1" x14ac:dyDescent="0.25">
      <c r="A123" s="47"/>
      <c r="B123" s="48"/>
      <c r="C123" s="48"/>
      <c r="D123" s="48"/>
      <c r="E123" s="49" t="s">
        <v>2234</v>
      </c>
      <c r="F123" s="207"/>
      <c r="G123" s="50"/>
      <c r="H123" s="51"/>
      <c r="I123" s="17"/>
      <c r="J123" s="17"/>
      <c r="K123" s="17"/>
      <c r="L123" s="52">
        <v>1465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18.75" hidden="1" x14ac:dyDescent="0.25">
      <c r="A124" s="47"/>
      <c r="B124" s="48"/>
      <c r="C124" s="48"/>
      <c r="D124" s="48"/>
      <c r="E124" s="49" t="s">
        <v>47</v>
      </c>
      <c r="F124" s="207"/>
      <c r="G124" s="50"/>
      <c r="H124" s="51"/>
      <c r="I124" s="17"/>
      <c r="J124" s="17"/>
      <c r="K124" s="17"/>
      <c r="L124" s="52">
        <v>7337</v>
      </c>
      <c r="M124" s="53"/>
      <c r="N124" s="53"/>
      <c r="O124" s="54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  <c r="BR124" s="34"/>
    </row>
    <row r="125" spans="1:70" s="3" customFormat="1" ht="67.5" x14ac:dyDescent="0.25">
      <c r="A125" s="35" t="s">
        <v>288</v>
      </c>
      <c r="B125" s="36" t="s">
        <v>2236</v>
      </c>
      <c r="C125" s="316" t="s">
        <v>2237</v>
      </c>
      <c r="D125" s="316"/>
      <c r="E125" s="316"/>
      <c r="F125" s="205" t="s">
        <v>437</v>
      </c>
      <c r="G125" s="55">
        <v>16</v>
      </c>
      <c r="H125" s="39">
        <v>56.6</v>
      </c>
      <c r="I125" s="39"/>
      <c r="J125" s="39">
        <v>56.6</v>
      </c>
      <c r="K125" s="37" t="s">
        <v>42</v>
      </c>
      <c r="L125" s="39">
        <v>7752</v>
      </c>
      <c r="M125" s="39"/>
      <c r="N125" s="40"/>
      <c r="O125" s="39">
        <v>7752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6"/>
        <v>9280.1897791824449</v>
      </c>
      <c r="W125" s="159">
        <v>1.2</v>
      </c>
      <c r="X125" s="158">
        <f t="shared" si="4"/>
        <v>11136.227735018934</v>
      </c>
      <c r="Y125" s="248">
        <f t="shared" si="5"/>
        <v>696.01423343868339</v>
      </c>
      <c r="BP125" s="33"/>
      <c r="BQ125" s="41" t="s">
        <v>2237</v>
      </c>
      <c r="BR125" s="34"/>
    </row>
    <row r="126" spans="1:70" s="3" customFormat="1" ht="67.5" x14ac:dyDescent="0.25">
      <c r="A126" s="35" t="s">
        <v>300</v>
      </c>
      <c r="B126" s="36" t="s">
        <v>2239</v>
      </c>
      <c r="C126" s="316" t="s">
        <v>2240</v>
      </c>
      <c r="D126" s="316"/>
      <c r="E126" s="316"/>
      <c r="F126" s="205" t="s">
        <v>437</v>
      </c>
      <c r="G126" s="55">
        <v>39</v>
      </c>
      <c r="H126" s="39">
        <v>0.31</v>
      </c>
      <c r="I126" s="39"/>
      <c r="J126" s="39">
        <v>0.31</v>
      </c>
      <c r="K126" s="37" t="s">
        <v>42</v>
      </c>
      <c r="L126" s="39">
        <v>103</v>
      </c>
      <c r="M126" s="39"/>
      <c r="N126" s="40"/>
      <c r="O126" s="39">
        <v>103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6"/>
        <v>123.30489515683587</v>
      </c>
      <c r="W126" s="159">
        <v>1.2</v>
      </c>
      <c r="X126" s="158">
        <f t="shared" si="4"/>
        <v>147.96587418820303</v>
      </c>
      <c r="Y126" s="248">
        <f t="shared" si="5"/>
        <v>3.7939967740564882</v>
      </c>
      <c r="BP126" s="33"/>
      <c r="BQ126" s="41" t="s">
        <v>2240</v>
      </c>
      <c r="BR126" s="34"/>
    </row>
    <row r="127" spans="1:70" s="3" customFormat="1" ht="67.5" x14ac:dyDescent="0.25">
      <c r="A127" s="35" t="s">
        <v>309</v>
      </c>
      <c r="B127" s="36" t="s">
        <v>2242</v>
      </c>
      <c r="C127" s="316" t="s">
        <v>2243</v>
      </c>
      <c r="D127" s="316"/>
      <c r="E127" s="316"/>
      <c r="F127" s="205" t="s">
        <v>437</v>
      </c>
      <c r="G127" s="55">
        <v>33</v>
      </c>
      <c r="H127" s="39">
        <v>0.21</v>
      </c>
      <c r="I127" s="39"/>
      <c r="J127" s="39">
        <v>0.21</v>
      </c>
      <c r="K127" s="37" t="s">
        <v>42</v>
      </c>
      <c r="L127" s="39">
        <v>59</v>
      </c>
      <c r="M127" s="39"/>
      <c r="N127" s="40"/>
      <c r="O127" s="39">
        <v>59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6"/>
        <v>70.630959361682699</v>
      </c>
      <c r="W127" s="159">
        <v>1.2</v>
      </c>
      <c r="X127" s="158">
        <f t="shared" si="4"/>
        <v>84.757151234019233</v>
      </c>
      <c r="Y127" s="248">
        <f t="shared" si="5"/>
        <v>2.5683985222430072</v>
      </c>
      <c r="BP127" s="33"/>
      <c r="BQ127" s="41" t="s">
        <v>2243</v>
      </c>
      <c r="BR127" s="34"/>
    </row>
    <row r="128" spans="1:70" s="3" customFormat="1" ht="67.5" x14ac:dyDescent="0.25">
      <c r="A128" s="35" t="s">
        <v>323</v>
      </c>
      <c r="B128" s="36" t="s">
        <v>2245</v>
      </c>
      <c r="C128" s="316" t="s">
        <v>2246</v>
      </c>
      <c r="D128" s="316"/>
      <c r="E128" s="316"/>
      <c r="F128" s="205" t="s">
        <v>437</v>
      </c>
      <c r="G128" s="55">
        <v>6</v>
      </c>
      <c r="H128" s="39">
        <v>0.34</v>
      </c>
      <c r="I128" s="39"/>
      <c r="J128" s="39">
        <v>0.34</v>
      </c>
      <c r="K128" s="37" t="s">
        <v>42</v>
      </c>
      <c r="L128" s="39">
        <v>17</v>
      </c>
      <c r="M128" s="39"/>
      <c r="N128" s="40"/>
      <c r="O128" s="39">
        <v>17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6"/>
        <v>20.351293375400097</v>
      </c>
      <c r="W128" s="159">
        <v>1.2</v>
      </c>
      <c r="X128" s="158">
        <f t="shared" si="4"/>
        <v>24.421552050480116</v>
      </c>
      <c r="Y128" s="248">
        <f t="shared" si="5"/>
        <v>4.0702586750800194</v>
      </c>
      <c r="BP128" s="33"/>
      <c r="BQ128" s="41" t="s">
        <v>2246</v>
      </c>
      <c r="BR128" s="34"/>
    </row>
    <row r="129" spans="1:70" s="3" customFormat="1" ht="67.5" x14ac:dyDescent="0.25">
      <c r="A129" s="35" t="s">
        <v>331</v>
      </c>
      <c r="B129" s="36" t="s">
        <v>2248</v>
      </c>
      <c r="C129" s="316" t="s">
        <v>2249</v>
      </c>
      <c r="D129" s="316"/>
      <c r="E129" s="316"/>
      <c r="F129" s="205" t="s">
        <v>437</v>
      </c>
      <c r="G129" s="55">
        <v>63</v>
      </c>
      <c r="H129" s="39">
        <v>0.21</v>
      </c>
      <c r="I129" s="39"/>
      <c r="J129" s="39">
        <v>0.21</v>
      </c>
      <c r="K129" s="37" t="s">
        <v>42</v>
      </c>
      <c r="L129" s="39">
        <v>113</v>
      </c>
      <c r="M129" s="39"/>
      <c r="N129" s="40"/>
      <c r="O129" s="39">
        <v>113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6"/>
        <v>135.27624420118889</v>
      </c>
      <c r="W129" s="159">
        <v>1.2</v>
      </c>
      <c r="X129" s="158">
        <f t="shared" si="4"/>
        <v>162.33149304142665</v>
      </c>
      <c r="Y129" s="248">
        <f t="shared" si="5"/>
        <v>2.5766903657369311</v>
      </c>
      <c r="BP129" s="33"/>
      <c r="BQ129" s="41" t="s">
        <v>2249</v>
      </c>
      <c r="BR129" s="34"/>
    </row>
    <row r="130" spans="1:70" s="3" customFormat="1" ht="67.5" x14ac:dyDescent="0.25">
      <c r="A130" s="35" t="s">
        <v>335</v>
      </c>
      <c r="B130" s="36" t="s">
        <v>2251</v>
      </c>
      <c r="C130" s="316" t="s">
        <v>2252</v>
      </c>
      <c r="D130" s="316"/>
      <c r="E130" s="316"/>
      <c r="F130" s="205" t="s">
        <v>437</v>
      </c>
      <c r="G130" s="55">
        <v>102</v>
      </c>
      <c r="H130" s="39">
        <v>0.13</v>
      </c>
      <c r="I130" s="39"/>
      <c r="J130" s="39">
        <v>0.13</v>
      </c>
      <c r="K130" s="37" t="s">
        <v>42</v>
      </c>
      <c r="L130" s="39">
        <v>114</v>
      </c>
      <c r="M130" s="39"/>
      <c r="N130" s="40"/>
      <c r="O130" s="39">
        <v>114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6"/>
        <v>136.47337910562419</v>
      </c>
      <c r="W130" s="159">
        <v>1.2</v>
      </c>
      <c r="X130" s="158">
        <f t="shared" si="4"/>
        <v>163.76805492674902</v>
      </c>
      <c r="Y130" s="248">
        <f t="shared" si="5"/>
        <v>1.6055691659485198</v>
      </c>
      <c r="BP130" s="33"/>
      <c r="BQ130" s="41" t="s">
        <v>2252</v>
      </c>
      <c r="BR130" s="34"/>
    </row>
    <row r="131" spans="1:70" s="3" customFormat="1" ht="67.5" x14ac:dyDescent="0.25">
      <c r="A131" s="35" t="s">
        <v>339</v>
      </c>
      <c r="B131" s="36" t="s">
        <v>2254</v>
      </c>
      <c r="C131" s="316" t="s">
        <v>2255</v>
      </c>
      <c r="D131" s="316"/>
      <c r="E131" s="316"/>
      <c r="F131" s="205" t="s">
        <v>437</v>
      </c>
      <c r="G131" s="55">
        <v>156</v>
      </c>
      <c r="H131" s="39">
        <v>0.32</v>
      </c>
      <c r="I131" s="39"/>
      <c r="J131" s="39">
        <v>0.32</v>
      </c>
      <c r="K131" s="37" t="s">
        <v>42</v>
      </c>
      <c r="L131" s="39">
        <v>427</v>
      </c>
      <c r="M131" s="39"/>
      <c r="N131" s="40"/>
      <c r="O131" s="39">
        <v>427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6"/>
        <v>511.176604193873</v>
      </c>
      <c r="W131" s="159">
        <v>1.2</v>
      </c>
      <c r="X131" s="158">
        <f t="shared" si="4"/>
        <v>613.41192503264756</v>
      </c>
      <c r="Y131" s="248">
        <f t="shared" si="5"/>
        <v>3.9321277245682538</v>
      </c>
      <c r="BP131" s="33"/>
      <c r="BQ131" s="41" t="s">
        <v>2255</v>
      </c>
      <c r="BR131" s="34"/>
    </row>
    <row r="132" spans="1:70" s="3" customFormat="1" ht="67.5" x14ac:dyDescent="0.25">
      <c r="A132" s="35" t="s">
        <v>342</v>
      </c>
      <c r="B132" s="36" t="s">
        <v>2257</v>
      </c>
      <c r="C132" s="316" t="s">
        <v>2258</v>
      </c>
      <c r="D132" s="316"/>
      <c r="E132" s="316"/>
      <c r="F132" s="205" t="s">
        <v>437</v>
      </c>
      <c r="G132" s="55">
        <v>156</v>
      </c>
      <c r="H132" s="39">
        <v>0.51</v>
      </c>
      <c r="I132" s="39"/>
      <c r="J132" s="39">
        <v>0.51</v>
      </c>
      <c r="K132" s="37" t="s">
        <v>42</v>
      </c>
      <c r="L132" s="39">
        <v>681</v>
      </c>
      <c r="M132" s="39"/>
      <c r="N132" s="40"/>
      <c r="O132" s="39">
        <v>681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6"/>
        <v>815.24886992043923</v>
      </c>
      <c r="W132" s="159">
        <v>1.2</v>
      </c>
      <c r="X132" s="158">
        <f t="shared" si="4"/>
        <v>978.29864390452701</v>
      </c>
      <c r="Y132" s="248">
        <f t="shared" si="5"/>
        <v>6.2711451532341478</v>
      </c>
      <c r="BP132" s="33"/>
      <c r="BQ132" s="41" t="s">
        <v>2258</v>
      </c>
      <c r="BR132" s="34"/>
    </row>
    <row r="133" spans="1:70" s="3" customFormat="1" ht="67.5" x14ac:dyDescent="0.25">
      <c r="A133" s="35" t="s">
        <v>350</v>
      </c>
      <c r="B133" s="36" t="s">
        <v>2260</v>
      </c>
      <c r="C133" s="316" t="s">
        <v>2261</v>
      </c>
      <c r="D133" s="316"/>
      <c r="E133" s="316"/>
      <c r="F133" s="205" t="s">
        <v>437</v>
      </c>
      <c r="G133" s="55">
        <v>156</v>
      </c>
      <c r="H133" s="39">
        <v>1.75</v>
      </c>
      <c r="I133" s="39"/>
      <c r="J133" s="39">
        <v>1.75</v>
      </c>
      <c r="K133" s="37" t="s">
        <v>42</v>
      </c>
      <c r="L133" s="39">
        <v>2337</v>
      </c>
      <c r="M133" s="39"/>
      <c r="N133" s="40"/>
      <c r="O133" s="39">
        <v>2337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6"/>
        <v>2797.7042716652954</v>
      </c>
      <c r="W133" s="159">
        <v>1.2</v>
      </c>
      <c r="X133" s="158">
        <f t="shared" si="4"/>
        <v>3357.2451259983545</v>
      </c>
      <c r="Y133" s="248">
        <f t="shared" si="5"/>
        <v>21.520802089733042</v>
      </c>
      <c r="BP133" s="33"/>
      <c r="BQ133" s="41" t="s">
        <v>2261</v>
      </c>
      <c r="BR133" s="34"/>
    </row>
    <row r="134" spans="1:70" s="3" customFormat="1" ht="67.5" x14ac:dyDescent="0.25">
      <c r="A134" s="35" t="s">
        <v>353</v>
      </c>
      <c r="B134" s="36" t="s">
        <v>2260</v>
      </c>
      <c r="C134" s="316" t="s">
        <v>2263</v>
      </c>
      <c r="D134" s="316"/>
      <c r="E134" s="316"/>
      <c r="F134" s="205" t="s">
        <v>437</v>
      </c>
      <c r="G134" s="55">
        <v>156</v>
      </c>
      <c r="H134" s="39">
        <v>0.02</v>
      </c>
      <c r="I134" s="39"/>
      <c r="J134" s="39">
        <v>0.02</v>
      </c>
      <c r="K134" s="37" t="s">
        <v>42</v>
      </c>
      <c r="L134" s="39">
        <v>27</v>
      </c>
      <c r="M134" s="39"/>
      <c r="N134" s="40"/>
      <c r="O134" s="39">
        <v>27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6"/>
        <v>32.322642419753095</v>
      </c>
      <c r="W134" s="159">
        <v>1.2</v>
      </c>
      <c r="X134" s="158">
        <f t="shared" si="4"/>
        <v>38.787170903703711</v>
      </c>
      <c r="Y134" s="248">
        <f t="shared" si="5"/>
        <v>0.24863571092117764</v>
      </c>
      <c r="BP134" s="33"/>
      <c r="BQ134" s="41" t="s">
        <v>2263</v>
      </c>
      <c r="BR134" s="34"/>
    </row>
    <row r="135" spans="1:70" s="3" customFormat="1" ht="67.5" hidden="1" x14ac:dyDescent="0.25">
      <c r="A135" s="35" t="s">
        <v>355</v>
      </c>
      <c r="B135" s="36" t="s">
        <v>894</v>
      </c>
      <c r="C135" s="316" t="s">
        <v>895</v>
      </c>
      <c r="D135" s="316"/>
      <c r="E135" s="316"/>
      <c r="F135" s="205" t="s">
        <v>238</v>
      </c>
      <c r="G135" s="56">
        <v>0.89</v>
      </c>
      <c r="H135" s="39" t="s">
        <v>2265</v>
      </c>
      <c r="I135" s="39">
        <v>72.959999999999994</v>
      </c>
      <c r="J135" s="39">
        <v>5.29</v>
      </c>
      <c r="K135" s="37" t="s">
        <v>42</v>
      </c>
      <c r="L135" s="39">
        <v>6884</v>
      </c>
      <c r="M135" s="39">
        <v>6102</v>
      </c>
      <c r="N135" s="40">
        <v>742</v>
      </c>
      <c r="O135" s="39">
        <v>40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6"/>
        <v>47.885396177411991</v>
      </c>
      <c r="W135" s="159">
        <v>1.2</v>
      </c>
      <c r="X135" s="158">
        <f t="shared" si="4"/>
        <v>57.462475412894385</v>
      </c>
      <c r="Y135" s="181">
        <f t="shared" si="5"/>
        <v>64.564579115611664</v>
      </c>
      <c r="BP135" s="33"/>
      <c r="BQ135" s="41" t="s">
        <v>895</v>
      </c>
      <c r="BR135" s="34"/>
    </row>
    <row r="136" spans="1:70" s="3" customFormat="1" ht="18.75" hidden="1" x14ac:dyDescent="0.25">
      <c r="A136" s="42"/>
      <c r="B136" s="43"/>
      <c r="C136" s="44" t="s">
        <v>2266</v>
      </c>
      <c r="D136" s="45"/>
      <c r="E136" s="45"/>
      <c r="F136" s="206"/>
      <c r="G136" s="45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18.75" hidden="1" x14ac:dyDescent="0.25">
      <c r="A137" s="47"/>
      <c r="B137" s="48"/>
      <c r="C137" s="48"/>
      <c r="D137" s="48"/>
      <c r="E137" s="49" t="s">
        <v>2267</v>
      </c>
      <c r="F137" s="207"/>
      <c r="G137" s="50"/>
      <c r="H137" s="51"/>
      <c r="I137" s="17"/>
      <c r="J137" s="17"/>
      <c r="K137" s="17"/>
      <c r="L137" s="52">
        <v>5919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/>
    </row>
    <row r="138" spans="1:70" s="3" customFormat="1" ht="18.75" hidden="1" x14ac:dyDescent="0.25">
      <c r="A138" s="47"/>
      <c r="B138" s="48"/>
      <c r="C138" s="48"/>
      <c r="D138" s="48"/>
      <c r="E138" s="49" t="s">
        <v>2268</v>
      </c>
      <c r="F138" s="207"/>
      <c r="G138" s="50"/>
      <c r="H138" s="51"/>
      <c r="I138" s="17"/>
      <c r="J138" s="17"/>
      <c r="K138" s="17"/>
      <c r="L138" s="52">
        <v>3112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18.75" hidden="1" x14ac:dyDescent="0.25">
      <c r="A139" s="47"/>
      <c r="B139" s="48"/>
      <c r="C139" s="48"/>
      <c r="D139" s="48"/>
      <c r="E139" s="49" t="s">
        <v>47</v>
      </c>
      <c r="F139" s="207"/>
      <c r="G139" s="50"/>
      <c r="H139" s="51"/>
      <c r="I139" s="17"/>
      <c r="J139" s="17"/>
      <c r="K139" s="17"/>
      <c r="L139" s="52">
        <v>15915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/>
    </row>
    <row r="140" spans="1:70" s="3" customFormat="1" ht="67.5" x14ac:dyDescent="0.25">
      <c r="A140" s="35" t="s">
        <v>363</v>
      </c>
      <c r="B140" s="36" t="s">
        <v>2270</v>
      </c>
      <c r="C140" s="316" t="s">
        <v>2271</v>
      </c>
      <c r="D140" s="316"/>
      <c r="E140" s="316"/>
      <c r="F140" s="205" t="s">
        <v>265</v>
      </c>
      <c r="G140" s="56">
        <v>90.78</v>
      </c>
      <c r="H140" s="39">
        <v>14.1</v>
      </c>
      <c r="I140" s="39"/>
      <c r="J140" s="39">
        <v>14.1</v>
      </c>
      <c r="K140" s="37" t="s">
        <v>42</v>
      </c>
      <c r="L140" s="39">
        <v>10957</v>
      </c>
      <c r="M140" s="39"/>
      <c r="N140" s="40"/>
      <c r="O140" s="39">
        <v>10957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6"/>
        <v>13117.007147897581</v>
      </c>
      <c r="W140" s="159">
        <v>1.2</v>
      </c>
      <c r="X140" s="158">
        <f t="shared" si="4"/>
        <v>15740.408577477096</v>
      </c>
      <c r="Y140" s="248">
        <f t="shared" si="5"/>
        <v>173.39070915925419</v>
      </c>
      <c r="BP140" s="33"/>
      <c r="BQ140" s="41" t="s">
        <v>2271</v>
      </c>
      <c r="BR140" s="34"/>
    </row>
    <row r="141" spans="1:70" s="3" customFormat="1" ht="18.75" hidden="1" x14ac:dyDescent="0.25">
      <c r="A141" s="42"/>
      <c r="B141" s="43"/>
      <c r="C141" s="44" t="s">
        <v>2272</v>
      </c>
      <c r="D141" s="45"/>
      <c r="E141" s="45"/>
      <c r="F141" s="206"/>
      <c r="G141" s="45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67.5" x14ac:dyDescent="0.25">
      <c r="A142" s="35" t="s">
        <v>1176</v>
      </c>
      <c r="B142" s="36" t="s">
        <v>2274</v>
      </c>
      <c r="C142" s="316" t="s">
        <v>2275</v>
      </c>
      <c r="D142" s="316"/>
      <c r="E142" s="316"/>
      <c r="F142" s="205" t="s">
        <v>265</v>
      </c>
      <c r="G142" s="55">
        <v>7</v>
      </c>
      <c r="H142" s="39">
        <v>12.01</v>
      </c>
      <c r="I142" s="39"/>
      <c r="J142" s="39">
        <v>12.01</v>
      </c>
      <c r="K142" s="37" t="s">
        <v>42</v>
      </c>
      <c r="L142" s="39">
        <v>720</v>
      </c>
      <c r="M142" s="39"/>
      <c r="N142" s="40"/>
      <c r="O142" s="39">
        <v>720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6"/>
        <v>861.93713119341578</v>
      </c>
      <c r="W142" s="159">
        <v>1.2</v>
      </c>
      <c r="X142" s="158">
        <f t="shared" si="4"/>
        <v>1034.3245574320988</v>
      </c>
      <c r="Y142" s="248">
        <f t="shared" si="5"/>
        <v>147.7606510617284</v>
      </c>
      <c r="BP142" s="33"/>
      <c r="BQ142" s="41" t="s">
        <v>2275</v>
      </c>
      <c r="BR142" s="34"/>
    </row>
    <row r="143" spans="1:70" s="3" customFormat="1" ht="67.5" x14ac:dyDescent="0.25">
      <c r="A143" s="35" t="s">
        <v>371</v>
      </c>
      <c r="B143" s="36" t="s">
        <v>2277</v>
      </c>
      <c r="C143" s="316" t="s">
        <v>2278</v>
      </c>
      <c r="D143" s="316"/>
      <c r="E143" s="316"/>
      <c r="F143" s="205" t="s">
        <v>437</v>
      </c>
      <c r="G143" s="55">
        <v>16</v>
      </c>
      <c r="H143" s="39">
        <v>23.43</v>
      </c>
      <c r="I143" s="39"/>
      <c r="J143" s="39">
        <v>23.43</v>
      </c>
      <c r="K143" s="37" t="s">
        <v>42</v>
      </c>
      <c r="L143" s="39">
        <v>3209</v>
      </c>
      <c r="M143" s="39"/>
      <c r="N143" s="40"/>
      <c r="O143" s="39">
        <v>3209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6"/>
        <v>3841.6059083328769</v>
      </c>
      <c r="W143" s="159">
        <v>1.2</v>
      </c>
      <c r="X143" s="158">
        <f t="shared" si="4"/>
        <v>4609.9270899994517</v>
      </c>
      <c r="Y143" s="248">
        <f t="shared" si="5"/>
        <v>288.12044312496573</v>
      </c>
      <c r="BP143" s="33"/>
      <c r="BQ143" s="41" t="s">
        <v>2278</v>
      </c>
      <c r="BR143" s="34"/>
    </row>
    <row r="144" spans="1:70" s="3" customFormat="1" ht="67.5" hidden="1" x14ac:dyDescent="0.25">
      <c r="A144" s="35" t="s">
        <v>381</v>
      </c>
      <c r="B144" s="36" t="s">
        <v>1523</v>
      </c>
      <c r="C144" s="316" t="s">
        <v>1524</v>
      </c>
      <c r="D144" s="316"/>
      <c r="E144" s="316"/>
      <c r="F144" s="205" t="s">
        <v>238</v>
      </c>
      <c r="G144" s="56">
        <v>18.64</v>
      </c>
      <c r="H144" s="39" t="s">
        <v>1525</v>
      </c>
      <c r="I144" s="39" t="s">
        <v>1526</v>
      </c>
      <c r="J144" s="39">
        <v>603.04999999999995</v>
      </c>
      <c r="K144" s="37" t="s">
        <v>42</v>
      </c>
      <c r="L144" s="39">
        <v>378035</v>
      </c>
      <c r="M144" s="39">
        <v>239042</v>
      </c>
      <c r="N144" s="40" t="s">
        <v>2280</v>
      </c>
      <c r="O144" s="39">
        <v>96222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6"/>
        <v>115190.71477457343</v>
      </c>
      <c r="W144" s="159">
        <v>1.2</v>
      </c>
      <c r="X144" s="158">
        <f t="shared" si="4"/>
        <v>138228.85772948811</v>
      </c>
      <c r="Y144" s="181">
        <f t="shared" si="5"/>
        <v>7415.7112515819799</v>
      </c>
      <c r="BP144" s="33"/>
      <c r="BQ144" s="41" t="s">
        <v>1524</v>
      </c>
      <c r="BR144" s="34"/>
    </row>
    <row r="145" spans="1:71" s="3" customFormat="1" ht="18.75" hidden="1" x14ac:dyDescent="0.25">
      <c r="A145" s="42"/>
      <c r="B145" s="43"/>
      <c r="C145" s="44" t="s">
        <v>2281</v>
      </c>
      <c r="D145" s="45"/>
      <c r="E145" s="45"/>
      <c r="F145" s="206"/>
      <c r="G145" s="45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/>
    </row>
    <row r="146" spans="1:71" s="3" customFormat="1" ht="18.75" hidden="1" x14ac:dyDescent="0.25">
      <c r="A146" s="47"/>
      <c r="B146" s="48"/>
      <c r="C146" s="48"/>
      <c r="D146" s="48"/>
      <c r="E146" s="49" t="s">
        <v>2282</v>
      </c>
      <c r="F146" s="207"/>
      <c r="G146" s="50"/>
      <c r="H146" s="51"/>
      <c r="I146" s="17"/>
      <c r="J146" s="17"/>
      <c r="K146" s="17"/>
      <c r="L146" s="52">
        <v>233942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  <c r="BR146" s="34"/>
    </row>
    <row r="147" spans="1:71" s="3" customFormat="1" ht="18.75" hidden="1" x14ac:dyDescent="0.25">
      <c r="A147" s="47"/>
      <c r="B147" s="48"/>
      <c r="C147" s="48"/>
      <c r="D147" s="48"/>
      <c r="E147" s="49" t="s">
        <v>2283</v>
      </c>
      <c r="F147" s="207"/>
      <c r="G147" s="50"/>
      <c r="H147" s="51"/>
      <c r="I147" s="17"/>
      <c r="J147" s="17"/>
      <c r="K147" s="17"/>
      <c r="L147" s="52">
        <v>123000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1" s="3" customFormat="1" ht="18.75" hidden="1" x14ac:dyDescent="0.25">
      <c r="A148" s="47"/>
      <c r="B148" s="48"/>
      <c r="C148" s="48"/>
      <c r="D148" s="48"/>
      <c r="E148" s="49" t="s">
        <v>47</v>
      </c>
      <c r="F148" s="207"/>
      <c r="G148" s="50"/>
      <c r="H148" s="51"/>
      <c r="I148" s="17"/>
      <c r="J148" s="17"/>
      <c r="K148" s="17"/>
      <c r="L148" s="52">
        <v>734977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1" s="3" customFormat="1" ht="67.5" x14ac:dyDescent="0.25">
      <c r="A149" s="35" t="s">
        <v>384</v>
      </c>
      <c r="B149" s="36" t="s">
        <v>2285</v>
      </c>
      <c r="C149" s="316" t="s">
        <v>2286</v>
      </c>
      <c r="D149" s="316"/>
      <c r="E149" s="316"/>
      <c r="F149" s="205" t="s">
        <v>265</v>
      </c>
      <c r="G149" s="56">
        <v>210.12</v>
      </c>
      <c r="H149" s="39">
        <v>11.22</v>
      </c>
      <c r="I149" s="39"/>
      <c r="J149" s="39">
        <v>11.22</v>
      </c>
      <c r="K149" s="37" t="s">
        <v>42</v>
      </c>
      <c r="L149" s="39">
        <v>20181</v>
      </c>
      <c r="M149" s="39"/>
      <c r="N149" s="40"/>
      <c r="O149" s="39">
        <v>20181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6"/>
        <v>24159.379506408786</v>
      </c>
      <c r="W149" s="159">
        <v>1.2</v>
      </c>
      <c r="X149" s="158">
        <f t="shared" si="4"/>
        <v>28991.255407690544</v>
      </c>
      <c r="Y149" s="181">
        <f t="shared" si="5"/>
        <v>137.97475446264298</v>
      </c>
      <c r="BP149" s="33"/>
      <c r="BQ149" s="41" t="s">
        <v>2286</v>
      </c>
      <c r="BR149" s="34"/>
    </row>
    <row r="150" spans="1:71" s="3" customFormat="1" ht="18.75" hidden="1" x14ac:dyDescent="0.25">
      <c r="A150" s="42"/>
      <c r="B150" s="43"/>
      <c r="C150" s="44" t="s">
        <v>2287</v>
      </c>
      <c r="D150" s="45"/>
      <c r="E150" s="45"/>
      <c r="F150" s="206"/>
      <c r="G150" s="45"/>
      <c r="H150" s="45"/>
      <c r="I150" s="45"/>
      <c r="J150" s="45"/>
      <c r="K150" s="45"/>
      <c r="L150" s="45"/>
      <c r="M150" s="45"/>
      <c r="N150" s="45"/>
      <c r="O150" s="46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1" s="3" customFormat="1" ht="67.5" x14ac:dyDescent="0.25">
      <c r="A151" s="35" t="s">
        <v>386</v>
      </c>
      <c r="B151" s="36" t="s">
        <v>2289</v>
      </c>
      <c r="C151" s="316" t="s">
        <v>2290</v>
      </c>
      <c r="D151" s="316"/>
      <c r="E151" s="316"/>
      <c r="F151" s="205" t="s">
        <v>265</v>
      </c>
      <c r="G151" s="38">
        <v>1297.8</v>
      </c>
      <c r="H151" s="39">
        <v>13.8</v>
      </c>
      <c r="I151" s="39"/>
      <c r="J151" s="39">
        <v>13.8</v>
      </c>
      <c r="K151" s="37" t="s">
        <v>42</v>
      </c>
      <c r="L151" s="39">
        <v>153307</v>
      </c>
      <c r="M151" s="39"/>
      <c r="N151" s="40"/>
      <c r="O151" s="39">
        <v>153307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6"/>
        <v>183529.16079426251</v>
      </c>
      <c r="W151" s="159">
        <v>1.2</v>
      </c>
      <c r="X151" s="158">
        <f t="shared" si="4"/>
        <v>220234.992953115</v>
      </c>
      <c r="Y151" s="181">
        <f t="shared" si="5"/>
        <v>169.69871548244336</v>
      </c>
      <c r="BP151" s="33"/>
      <c r="BQ151" s="41" t="s">
        <v>2290</v>
      </c>
      <c r="BR151" s="34"/>
    </row>
    <row r="152" spans="1:71" s="3" customFormat="1" ht="18.75" hidden="1" x14ac:dyDescent="0.25">
      <c r="A152" s="42"/>
      <c r="B152" s="43"/>
      <c r="C152" s="44" t="s">
        <v>2291</v>
      </c>
      <c r="D152" s="45"/>
      <c r="E152" s="45"/>
      <c r="F152" s="206"/>
      <c r="G152" s="45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/>
    </row>
    <row r="153" spans="1:71" s="3" customFormat="1" ht="67.5" x14ac:dyDescent="0.25">
      <c r="A153" s="35" t="s">
        <v>388</v>
      </c>
      <c r="B153" s="36" t="s">
        <v>2293</v>
      </c>
      <c r="C153" s="316" t="s">
        <v>2294</v>
      </c>
      <c r="D153" s="316"/>
      <c r="E153" s="316"/>
      <c r="F153" s="205" t="s">
        <v>265</v>
      </c>
      <c r="G153" s="55">
        <v>412</v>
      </c>
      <c r="H153" s="39">
        <v>20.36</v>
      </c>
      <c r="I153" s="39"/>
      <c r="J153" s="39">
        <v>20.36</v>
      </c>
      <c r="K153" s="37" t="s">
        <v>42</v>
      </c>
      <c r="L153" s="39">
        <v>71804</v>
      </c>
      <c r="M153" s="39"/>
      <c r="N153" s="40"/>
      <c r="O153" s="39">
        <v>71804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6"/>
        <v>85959.074678072269</v>
      </c>
      <c r="W153" s="159">
        <v>1.2</v>
      </c>
      <c r="X153" s="158">
        <f t="shared" si="4"/>
        <v>103150.88961368673</v>
      </c>
      <c r="Y153" s="181">
        <f t="shared" si="5"/>
        <v>250.36623692642408</v>
      </c>
      <c r="BP153" s="33"/>
      <c r="BQ153" s="41" t="s">
        <v>2294</v>
      </c>
      <c r="BR153" s="34"/>
    </row>
    <row r="154" spans="1:71" s="3" customFormat="1" ht="18.75" hidden="1" x14ac:dyDescent="0.25">
      <c r="A154" s="42"/>
      <c r="B154" s="43"/>
      <c r="C154" s="44" t="s">
        <v>2295</v>
      </c>
      <c r="D154" s="45"/>
      <c r="E154" s="45"/>
      <c r="F154" s="206"/>
      <c r="G154" s="45"/>
      <c r="H154" s="45"/>
      <c r="I154" s="45"/>
      <c r="J154" s="45"/>
      <c r="K154" s="45"/>
      <c r="L154" s="45"/>
      <c r="M154" s="45"/>
      <c r="N154" s="45"/>
      <c r="O154" s="46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  <c r="BR154" s="34"/>
    </row>
    <row r="155" spans="1:71" s="3" customFormat="1" ht="67.5" x14ac:dyDescent="0.25">
      <c r="A155" s="35" t="s">
        <v>391</v>
      </c>
      <c r="B155" s="36" t="s">
        <v>2274</v>
      </c>
      <c r="C155" s="316" t="s">
        <v>2297</v>
      </c>
      <c r="D155" s="316"/>
      <c r="E155" s="316"/>
      <c r="F155" s="205" t="s">
        <v>265</v>
      </c>
      <c r="G155" s="55">
        <v>4</v>
      </c>
      <c r="H155" s="39">
        <v>22.14</v>
      </c>
      <c r="I155" s="39"/>
      <c r="J155" s="39">
        <v>22.14</v>
      </c>
      <c r="K155" s="37" t="s">
        <v>42</v>
      </c>
      <c r="L155" s="39">
        <v>758</v>
      </c>
      <c r="M155" s="39"/>
      <c r="N155" s="40"/>
      <c r="O155" s="39">
        <v>758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6"/>
        <v>907.42825756195725</v>
      </c>
      <c r="W155" s="159">
        <v>1.2</v>
      </c>
      <c r="X155" s="158">
        <f t="shared" si="4"/>
        <v>1088.9139090743486</v>
      </c>
      <c r="Y155" s="248">
        <f t="shared" si="5"/>
        <v>272.22847726858714</v>
      </c>
      <c r="BP155" s="33"/>
      <c r="BQ155" s="41" t="s">
        <v>2297</v>
      </c>
      <c r="BR155" s="34"/>
    </row>
    <row r="156" spans="1:71" s="3" customFormat="1" ht="67.5" x14ac:dyDescent="0.25">
      <c r="A156" s="35" t="s">
        <v>393</v>
      </c>
      <c r="B156" s="36" t="s">
        <v>2251</v>
      </c>
      <c r="C156" s="316" t="s">
        <v>2252</v>
      </c>
      <c r="D156" s="316"/>
      <c r="E156" s="316"/>
      <c r="F156" s="205" t="s">
        <v>437</v>
      </c>
      <c r="G156" s="55">
        <v>1864</v>
      </c>
      <c r="H156" s="39">
        <v>0.27</v>
      </c>
      <c r="I156" s="39"/>
      <c r="J156" s="39">
        <v>0.27</v>
      </c>
      <c r="K156" s="37" t="s">
        <v>42</v>
      </c>
      <c r="L156" s="39">
        <v>4308</v>
      </c>
      <c r="M156" s="39"/>
      <c r="N156" s="40"/>
      <c r="O156" s="39">
        <v>4308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6"/>
        <v>5157.2571683072711</v>
      </c>
      <c r="W156" s="159">
        <v>1.2</v>
      </c>
      <c r="X156" s="158">
        <f t="shared" si="4"/>
        <v>6188.7086019687249</v>
      </c>
      <c r="Y156" s="248">
        <f t="shared" si="5"/>
        <v>3.3201226405411615</v>
      </c>
      <c r="BP156" s="33"/>
      <c r="BQ156" s="41" t="s">
        <v>2252</v>
      </c>
      <c r="BR156" s="34"/>
    </row>
    <row r="157" spans="1:71" s="3" customFormat="1" ht="67.5" x14ac:dyDescent="0.25">
      <c r="A157" s="35" t="s">
        <v>395</v>
      </c>
      <c r="B157" s="36" t="s">
        <v>2300</v>
      </c>
      <c r="C157" s="316" t="s">
        <v>2301</v>
      </c>
      <c r="D157" s="316"/>
      <c r="E157" s="316"/>
      <c r="F157" s="205" t="s">
        <v>437</v>
      </c>
      <c r="G157" s="55">
        <v>6</v>
      </c>
      <c r="H157" s="39">
        <v>11.42</v>
      </c>
      <c r="I157" s="39"/>
      <c r="J157" s="39">
        <v>11.42</v>
      </c>
      <c r="K157" s="37" t="s">
        <v>42</v>
      </c>
      <c r="L157" s="39">
        <v>587</v>
      </c>
      <c r="M157" s="39"/>
      <c r="N157" s="40"/>
      <c r="O157" s="39">
        <v>587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6"/>
        <v>702.71818890352085</v>
      </c>
      <c r="W157" s="159">
        <v>1.2</v>
      </c>
      <c r="X157" s="158">
        <f t="shared" si="4"/>
        <v>843.26182668422496</v>
      </c>
      <c r="Y157" s="248">
        <f t="shared" si="5"/>
        <v>140.54363778070416</v>
      </c>
      <c r="BP157" s="33"/>
      <c r="BQ157" s="41" t="s">
        <v>2301</v>
      </c>
      <c r="BR157" s="34"/>
    </row>
    <row r="158" spans="1:71" s="3" customFormat="1" ht="67.5" x14ac:dyDescent="0.25">
      <c r="A158" s="35" t="s">
        <v>397</v>
      </c>
      <c r="B158" s="36" t="s">
        <v>2300</v>
      </c>
      <c r="C158" s="316" t="s">
        <v>2303</v>
      </c>
      <c r="D158" s="316"/>
      <c r="E158" s="316"/>
      <c r="F158" s="205" t="s">
        <v>437</v>
      </c>
      <c r="G158" s="55">
        <v>54</v>
      </c>
      <c r="H158" s="39">
        <v>16.190000000000001</v>
      </c>
      <c r="I158" s="39"/>
      <c r="J158" s="39">
        <v>16.190000000000001</v>
      </c>
      <c r="K158" s="37" t="s">
        <v>42</v>
      </c>
      <c r="L158" s="39">
        <v>7484</v>
      </c>
      <c r="M158" s="39"/>
      <c r="N158" s="40"/>
      <c r="O158" s="39">
        <v>7484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6"/>
        <v>8959.3576247937854</v>
      </c>
      <c r="W158" s="159">
        <v>1.2</v>
      </c>
      <c r="X158" s="158">
        <f t="shared" si="4"/>
        <v>10751.229149752542</v>
      </c>
      <c r="Y158" s="248">
        <f t="shared" si="5"/>
        <v>199.09683610652857</v>
      </c>
      <c r="BP158" s="33"/>
      <c r="BQ158" s="41" t="s">
        <v>2303</v>
      </c>
      <c r="BR158" s="34"/>
    </row>
    <row r="159" spans="1:71" s="3" customFormat="1" ht="68.25" thickBot="1" x14ac:dyDescent="0.3">
      <c r="A159" s="35" t="s">
        <v>399</v>
      </c>
      <c r="B159" s="36" t="s">
        <v>2300</v>
      </c>
      <c r="C159" s="316" t="s">
        <v>2305</v>
      </c>
      <c r="D159" s="316"/>
      <c r="E159" s="316"/>
      <c r="F159" s="205" t="s">
        <v>437</v>
      </c>
      <c r="G159" s="55">
        <v>6</v>
      </c>
      <c r="H159" s="39">
        <v>26.02</v>
      </c>
      <c r="I159" s="39"/>
      <c r="J159" s="39">
        <v>26.02</v>
      </c>
      <c r="K159" s="37" t="s">
        <v>42</v>
      </c>
      <c r="L159" s="39">
        <v>1336</v>
      </c>
      <c r="M159" s="39"/>
      <c r="N159" s="40"/>
      <c r="O159" s="39">
        <v>1336</v>
      </c>
      <c r="P159" s="220">
        <v>1.052</v>
      </c>
      <c r="Q159" s="194">
        <v>1.0209999999999999</v>
      </c>
      <c r="R159" s="194">
        <v>1.0349999999999999</v>
      </c>
      <c r="S159" s="194">
        <v>1.0249999999999999</v>
      </c>
      <c r="T159" s="194">
        <v>1.02</v>
      </c>
      <c r="U159" s="194">
        <v>1.03</v>
      </c>
      <c r="V159" s="195">
        <f t="shared" ref="V159" si="8">O159*P159*Q159*R159*S159*T159*U159</f>
        <v>1599.3722323255602</v>
      </c>
      <c r="W159" s="196">
        <v>1.2</v>
      </c>
      <c r="X159" s="197">
        <f t="shared" ref="X159" si="9">V159*W159</f>
        <v>1919.2466787906721</v>
      </c>
      <c r="Y159" s="251">
        <f t="shared" ref="Y159" si="10">X159/G159</f>
        <v>319.87444646511204</v>
      </c>
      <c r="BP159" s="33"/>
      <c r="BQ159" s="41" t="s">
        <v>2305</v>
      </c>
      <c r="BR159" s="34"/>
    </row>
    <row r="160" spans="1:71" s="3" customFormat="1" ht="23.25" hidden="1" thickTop="1" x14ac:dyDescent="0.25">
      <c r="A160" s="317" t="s">
        <v>938</v>
      </c>
      <c r="B160" s="318"/>
      <c r="C160" s="318"/>
      <c r="D160" s="318"/>
      <c r="E160" s="318"/>
      <c r="F160" s="318"/>
      <c r="G160" s="318"/>
      <c r="H160" s="318"/>
      <c r="I160" s="318"/>
      <c r="J160" s="318"/>
      <c r="K160" s="319"/>
      <c r="L160" s="39">
        <v>5821744</v>
      </c>
      <c r="M160" s="39">
        <v>707854</v>
      </c>
      <c r="N160" s="39" t="s">
        <v>2342</v>
      </c>
      <c r="O160" s="39">
        <v>4194677</v>
      </c>
      <c r="P160" s="154"/>
      <c r="Q160" s="154"/>
      <c r="R160" s="154"/>
      <c r="S160" s="154"/>
      <c r="T160" s="154"/>
      <c r="U160" s="154"/>
      <c r="V160" s="172">
        <f>SUM(V30:V159)</f>
        <v>5729002.3695319528</v>
      </c>
      <c r="W160" s="159"/>
      <c r="X160" s="158">
        <f>SUM(X29:X159)</f>
        <v>6874802.8434383422</v>
      </c>
      <c r="Y160" s="181"/>
      <c r="BS160" s="41" t="s">
        <v>938</v>
      </c>
    </row>
    <row r="161" spans="1:72" s="3" customFormat="1" ht="18.75" hidden="1" x14ac:dyDescent="0.25">
      <c r="A161" s="317" t="s">
        <v>940</v>
      </c>
      <c r="B161" s="318"/>
      <c r="C161" s="318"/>
      <c r="D161" s="318"/>
      <c r="E161" s="318"/>
      <c r="F161" s="318"/>
      <c r="G161" s="318"/>
      <c r="H161" s="318"/>
      <c r="I161" s="318"/>
      <c r="J161" s="318"/>
      <c r="K161" s="319"/>
      <c r="L161" s="39">
        <v>735081</v>
      </c>
      <c r="M161" s="39"/>
      <c r="N161" s="39"/>
      <c r="O161" s="39"/>
      <c r="P161" s="154"/>
      <c r="Q161" s="154"/>
      <c r="R161" s="154"/>
      <c r="S161" s="154"/>
      <c r="T161" s="154"/>
      <c r="U161" s="154"/>
      <c r="V161" s="172">
        <f>L210+L211</f>
        <v>5729002.36953195</v>
      </c>
      <c r="W161" s="159"/>
      <c r="X161" s="158">
        <f>V161*1.2</f>
        <v>6874802.8434383394</v>
      </c>
      <c r="Y161" s="181"/>
      <c r="BS161" s="41" t="s">
        <v>940</v>
      </c>
    </row>
    <row r="162" spans="1:72" s="3" customFormat="1" ht="18.75" hidden="1" x14ac:dyDescent="0.25">
      <c r="A162" s="320" t="s">
        <v>941</v>
      </c>
      <c r="B162" s="321"/>
      <c r="C162" s="321"/>
      <c r="D162" s="321"/>
      <c r="E162" s="321"/>
      <c r="F162" s="321"/>
      <c r="G162" s="321"/>
      <c r="H162" s="321"/>
      <c r="I162" s="321"/>
      <c r="J162" s="321"/>
      <c r="K162" s="322"/>
      <c r="L162" s="61"/>
      <c r="M162" s="61"/>
      <c r="N162" s="61"/>
      <c r="O162" s="61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S162" s="41"/>
      <c r="BT162" s="2" t="s">
        <v>941</v>
      </c>
    </row>
    <row r="163" spans="1:72" s="3" customFormat="1" ht="18.75" hidden="1" x14ac:dyDescent="0.25">
      <c r="A163" s="320" t="s">
        <v>2343</v>
      </c>
      <c r="B163" s="321"/>
      <c r="C163" s="321"/>
      <c r="D163" s="321"/>
      <c r="E163" s="321"/>
      <c r="F163" s="321"/>
      <c r="G163" s="321"/>
      <c r="H163" s="321"/>
      <c r="I163" s="321"/>
      <c r="J163" s="321"/>
      <c r="K163" s="322"/>
      <c r="L163" s="61">
        <v>30249</v>
      </c>
      <c r="M163" s="61"/>
      <c r="N163" s="61"/>
      <c r="O163" s="61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S163" s="41"/>
      <c r="BT163" s="2" t="s">
        <v>2343</v>
      </c>
    </row>
    <row r="164" spans="1:72" s="3" customFormat="1" ht="18.75" hidden="1" x14ac:dyDescent="0.25">
      <c r="A164" s="320" t="s">
        <v>2344</v>
      </c>
      <c r="B164" s="321"/>
      <c r="C164" s="321"/>
      <c r="D164" s="321"/>
      <c r="E164" s="321"/>
      <c r="F164" s="321"/>
      <c r="G164" s="321"/>
      <c r="H164" s="321"/>
      <c r="I164" s="321"/>
      <c r="J164" s="321"/>
      <c r="K164" s="322"/>
      <c r="L164" s="61">
        <v>704832</v>
      </c>
      <c r="M164" s="61"/>
      <c r="N164" s="61"/>
      <c r="O164" s="61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S164" s="41"/>
      <c r="BT164" s="2" t="s">
        <v>2344</v>
      </c>
    </row>
    <row r="165" spans="1:72" s="3" customFormat="1" ht="18.75" hidden="1" x14ac:dyDescent="0.25">
      <c r="A165" s="317" t="s">
        <v>945</v>
      </c>
      <c r="B165" s="318"/>
      <c r="C165" s="318"/>
      <c r="D165" s="318"/>
      <c r="E165" s="318"/>
      <c r="F165" s="318"/>
      <c r="G165" s="318"/>
      <c r="H165" s="318"/>
      <c r="I165" s="318"/>
      <c r="J165" s="318"/>
      <c r="K165" s="319"/>
      <c r="L165" s="39">
        <v>387458</v>
      </c>
      <c r="M165" s="39"/>
      <c r="N165" s="39"/>
      <c r="O165" s="39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S165" s="41" t="s">
        <v>945</v>
      </c>
    </row>
    <row r="166" spans="1:72" s="3" customFormat="1" ht="18.75" hidden="1" x14ac:dyDescent="0.25">
      <c r="A166" s="320" t="s">
        <v>941</v>
      </c>
      <c r="B166" s="321"/>
      <c r="C166" s="321"/>
      <c r="D166" s="321"/>
      <c r="E166" s="321"/>
      <c r="F166" s="321"/>
      <c r="G166" s="321"/>
      <c r="H166" s="321"/>
      <c r="I166" s="321"/>
      <c r="J166" s="321"/>
      <c r="K166" s="322"/>
      <c r="L166" s="61"/>
      <c r="M166" s="61"/>
      <c r="N166" s="61"/>
      <c r="O166" s="61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S166" s="41"/>
      <c r="BT166" s="2" t="s">
        <v>941</v>
      </c>
    </row>
    <row r="167" spans="1:72" s="3" customFormat="1" ht="18.75" hidden="1" x14ac:dyDescent="0.25">
      <c r="A167" s="320" t="s">
        <v>2345</v>
      </c>
      <c r="B167" s="321"/>
      <c r="C167" s="321"/>
      <c r="D167" s="321"/>
      <c r="E167" s="321"/>
      <c r="F167" s="321"/>
      <c r="G167" s="321"/>
      <c r="H167" s="321"/>
      <c r="I167" s="321"/>
      <c r="J167" s="321"/>
      <c r="K167" s="322"/>
      <c r="L167" s="61">
        <v>370582</v>
      </c>
      <c r="M167" s="61"/>
      <c r="N167" s="61"/>
      <c r="O167" s="61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S167" s="41"/>
      <c r="BT167" s="2" t="s">
        <v>2345</v>
      </c>
    </row>
    <row r="168" spans="1:72" s="3" customFormat="1" ht="18.75" hidden="1" x14ac:dyDescent="0.25">
      <c r="A168" s="320" t="s">
        <v>2346</v>
      </c>
      <c r="B168" s="321"/>
      <c r="C168" s="321"/>
      <c r="D168" s="321"/>
      <c r="E168" s="321"/>
      <c r="F168" s="321"/>
      <c r="G168" s="321"/>
      <c r="H168" s="321"/>
      <c r="I168" s="321"/>
      <c r="J168" s="321"/>
      <c r="K168" s="322"/>
      <c r="L168" s="61">
        <v>16876</v>
      </c>
      <c r="M168" s="61"/>
      <c r="N168" s="61"/>
      <c r="O168" s="61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S168" s="41"/>
      <c r="BT168" s="2" t="s">
        <v>2346</v>
      </c>
    </row>
    <row r="169" spans="1:72" s="3" customFormat="1" ht="18.75" hidden="1" x14ac:dyDescent="0.25">
      <c r="A169" s="317" t="s">
        <v>951</v>
      </c>
      <c r="B169" s="318"/>
      <c r="C169" s="318"/>
      <c r="D169" s="318"/>
      <c r="E169" s="318"/>
      <c r="F169" s="318"/>
      <c r="G169" s="318"/>
      <c r="H169" s="318"/>
      <c r="I169" s="318"/>
      <c r="J169" s="318"/>
      <c r="K169" s="319"/>
      <c r="L169" s="39"/>
      <c r="M169" s="39"/>
      <c r="N169" s="39"/>
      <c r="O169" s="39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S169" s="41" t="s">
        <v>951</v>
      </c>
    </row>
    <row r="170" spans="1:72" s="3" customFormat="1" ht="18.75" hidden="1" x14ac:dyDescent="0.25">
      <c r="A170" s="320" t="s">
        <v>952</v>
      </c>
      <c r="B170" s="321"/>
      <c r="C170" s="321"/>
      <c r="D170" s="321"/>
      <c r="E170" s="321"/>
      <c r="F170" s="321"/>
      <c r="G170" s="321"/>
      <c r="H170" s="321"/>
      <c r="I170" s="321"/>
      <c r="J170" s="321"/>
      <c r="K170" s="322"/>
      <c r="L170" s="61"/>
      <c r="M170" s="61"/>
      <c r="N170" s="61"/>
      <c r="O170" s="61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S170" s="41"/>
      <c r="BT170" s="2" t="s">
        <v>952</v>
      </c>
    </row>
    <row r="171" spans="1:72" s="3" customFormat="1" ht="18.75" hidden="1" x14ac:dyDescent="0.25">
      <c r="A171" s="320" t="s">
        <v>1773</v>
      </c>
      <c r="B171" s="321"/>
      <c r="C171" s="321"/>
      <c r="D171" s="321"/>
      <c r="E171" s="321"/>
      <c r="F171" s="321"/>
      <c r="G171" s="321"/>
      <c r="H171" s="321"/>
      <c r="I171" s="321"/>
      <c r="J171" s="321"/>
      <c r="K171" s="322"/>
      <c r="L171" s="61"/>
      <c r="M171" s="61"/>
      <c r="N171" s="61"/>
      <c r="O171" s="61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S171" s="41"/>
      <c r="BT171" s="2" t="s">
        <v>1773</v>
      </c>
    </row>
    <row r="172" spans="1:72" s="3" customFormat="1" ht="18.75" hidden="1" x14ac:dyDescent="0.25">
      <c r="A172" s="320" t="s">
        <v>2347</v>
      </c>
      <c r="B172" s="321"/>
      <c r="C172" s="321"/>
      <c r="D172" s="321"/>
      <c r="E172" s="321"/>
      <c r="F172" s="321"/>
      <c r="G172" s="321"/>
      <c r="H172" s="321"/>
      <c r="I172" s="321"/>
      <c r="J172" s="321"/>
      <c r="K172" s="322"/>
      <c r="L172" s="61">
        <v>2426857</v>
      </c>
      <c r="M172" s="61"/>
      <c r="N172" s="61"/>
      <c r="O172" s="61">
        <v>2426857</v>
      </c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S172" s="41"/>
      <c r="BT172" s="2" t="s">
        <v>2347</v>
      </c>
    </row>
    <row r="173" spans="1:72" s="3" customFormat="1" ht="18.75" hidden="1" x14ac:dyDescent="0.25">
      <c r="A173" s="320" t="s">
        <v>958</v>
      </c>
      <c r="B173" s="321"/>
      <c r="C173" s="321"/>
      <c r="D173" s="321"/>
      <c r="E173" s="321"/>
      <c r="F173" s="321"/>
      <c r="G173" s="321"/>
      <c r="H173" s="321"/>
      <c r="I173" s="321"/>
      <c r="J173" s="321"/>
      <c r="K173" s="322"/>
      <c r="L173" s="61">
        <v>2426857</v>
      </c>
      <c r="M173" s="61"/>
      <c r="N173" s="61"/>
      <c r="O173" s="61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S173" s="41"/>
      <c r="BT173" s="2" t="s">
        <v>958</v>
      </c>
    </row>
    <row r="174" spans="1:72" s="3" customFormat="1" ht="18.75" hidden="1" x14ac:dyDescent="0.25">
      <c r="A174" s="320" t="s">
        <v>959</v>
      </c>
      <c r="B174" s="321"/>
      <c r="C174" s="321"/>
      <c r="D174" s="321"/>
      <c r="E174" s="321"/>
      <c r="F174" s="321"/>
      <c r="G174" s="321"/>
      <c r="H174" s="321"/>
      <c r="I174" s="321"/>
      <c r="J174" s="321"/>
      <c r="K174" s="322"/>
      <c r="L174" s="61"/>
      <c r="M174" s="61"/>
      <c r="N174" s="61"/>
      <c r="O174" s="61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S174" s="41"/>
      <c r="BT174" s="2" t="s">
        <v>959</v>
      </c>
    </row>
    <row r="175" spans="1:72" s="3" customFormat="1" ht="18.75" hidden="1" x14ac:dyDescent="0.25">
      <c r="A175" s="320" t="s">
        <v>960</v>
      </c>
      <c r="B175" s="321"/>
      <c r="C175" s="321"/>
      <c r="D175" s="321"/>
      <c r="E175" s="321"/>
      <c r="F175" s="321"/>
      <c r="G175" s="321"/>
      <c r="H175" s="321"/>
      <c r="I175" s="321"/>
      <c r="J175" s="321"/>
      <c r="K175" s="322"/>
      <c r="L175" s="61"/>
      <c r="M175" s="61"/>
      <c r="N175" s="61"/>
      <c r="O175" s="61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S175" s="41"/>
      <c r="BT175" s="2" t="s">
        <v>960</v>
      </c>
    </row>
    <row r="176" spans="1:72" s="3" customFormat="1" ht="22.5" hidden="1" x14ac:dyDescent="0.25">
      <c r="A176" s="320" t="s">
        <v>2348</v>
      </c>
      <c r="B176" s="321"/>
      <c r="C176" s="321"/>
      <c r="D176" s="321"/>
      <c r="E176" s="321"/>
      <c r="F176" s="321"/>
      <c r="G176" s="321"/>
      <c r="H176" s="321"/>
      <c r="I176" s="321"/>
      <c r="J176" s="321"/>
      <c r="K176" s="322"/>
      <c r="L176" s="61">
        <v>2675031</v>
      </c>
      <c r="M176" s="61">
        <v>676013</v>
      </c>
      <c r="N176" s="61" t="s">
        <v>2342</v>
      </c>
      <c r="O176" s="61">
        <v>1766609</v>
      </c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S176" s="41"/>
      <c r="BT176" s="2" t="s">
        <v>2348</v>
      </c>
    </row>
    <row r="177" spans="1:72" s="3" customFormat="1" ht="18.75" hidden="1" x14ac:dyDescent="0.25">
      <c r="A177" s="320" t="s">
        <v>2349</v>
      </c>
      <c r="B177" s="321"/>
      <c r="C177" s="321"/>
      <c r="D177" s="321"/>
      <c r="E177" s="321"/>
      <c r="F177" s="321"/>
      <c r="G177" s="321"/>
      <c r="H177" s="321"/>
      <c r="I177" s="321"/>
      <c r="J177" s="321"/>
      <c r="K177" s="322"/>
      <c r="L177" s="61">
        <v>704832</v>
      </c>
      <c r="M177" s="61"/>
      <c r="N177" s="61"/>
      <c r="O177" s="61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S177" s="41"/>
      <c r="BT177" s="2" t="s">
        <v>2349</v>
      </c>
    </row>
    <row r="178" spans="1:72" s="3" customFormat="1" ht="18.75" hidden="1" x14ac:dyDescent="0.25">
      <c r="A178" s="320" t="s">
        <v>2350</v>
      </c>
      <c r="B178" s="321"/>
      <c r="C178" s="321"/>
      <c r="D178" s="321"/>
      <c r="E178" s="321"/>
      <c r="F178" s="321"/>
      <c r="G178" s="321"/>
      <c r="H178" s="321"/>
      <c r="I178" s="321"/>
      <c r="J178" s="321"/>
      <c r="K178" s="322"/>
      <c r="L178" s="61">
        <v>370582</v>
      </c>
      <c r="M178" s="61"/>
      <c r="N178" s="61"/>
      <c r="O178" s="61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S178" s="41"/>
      <c r="BT178" s="2" t="s">
        <v>2350</v>
      </c>
    </row>
    <row r="179" spans="1:72" s="3" customFormat="1" ht="18.75" hidden="1" x14ac:dyDescent="0.25">
      <c r="A179" s="320" t="s">
        <v>957</v>
      </c>
      <c r="B179" s="321"/>
      <c r="C179" s="321"/>
      <c r="D179" s="321"/>
      <c r="E179" s="321"/>
      <c r="F179" s="321"/>
      <c r="G179" s="321"/>
      <c r="H179" s="321"/>
      <c r="I179" s="321"/>
      <c r="J179" s="321"/>
      <c r="K179" s="322"/>
      <c r="L179" s="61">
        <v>3750445</v>
      </c>
      <c r="M179" s="61"/>
      <c r="N179" s="61"/>
      <c r="O179" s="61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S179" s="41"/>
      <c r="BT179" s="2" t="s">
        <v>957</v>
      </c>
    </row>
    <row r="180" spans="1:72" s="3" customFormat="1" ht="18.75" hidden="1" x14ac:dyDescent="0.25">
      <c r="A180" s="320" t="s">
        <v>979</v>
      </c>
      <c r="B180" s="321"/>
      <c r="C180" s="321"/>
      <c r="D180" s="321"/>
      <c r="E180" s="321"/>
      <c r="F180" s="321"/>
      <c r="G180" s="321"/>
      <c r="H180" s="321"/>
      <c r="I180" s="321"/>
      <c r="J180" s="321"/>
      <c r="K180" s="322"/>
      <c r="L180" s="61"/>
      <c r="M180" s="61"/>
      <c r="N180" s="61"/>
      <c r="O180" s="61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S180" s="41"/>
      <c r="BT180" s="2" t="s">
        <v>979</v>
      </c>
    </row>
    <row r="181" spans="1:72" s="3" customFormat="1" ht="18.75" hidden="1" x14ac:dyDescent="0.25">
      <c r="A181" s="320" t="s">
        <v>2351</v>
      </c>
      <c r="B181" s="321"/>
      <c r="C181" s="321"/>
      <c r="D181" s="321"/>
      <c r="E181" s="321"/>
      <c r="F181" s="321"/>
      <c r="G181" s="321"/>
      <c r="H181" s="321"/>
      <c r="I181" s="321"/>
      <c r="J181" s="321"/>
      <c r="K181" s="322"/>
      <c r="L181" s="61">
        <v>33052</v>
      </c>
      <c r="M181" s="61">
        <v>31841</v>
      </c>
      <c r="N181" s="61"/>
      <c r="O181" s="61">
        <v>1211</v>
      </c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S181" s="41"/>
      <c r="BT181" s="2" t="s">
        <v>2351</v>
      </c>
    </row>
    <row r="182" spans="1:72" s="3" customFormat="1" ht="18.75" hidden="1" x14ac:dyDescent="0.25">
      <c r="A182" s="320" t="s">
        <v>2331</v>
      </c>
      <c r="B182" s="321"/>
      <c r="C182" s="321"/>
      <c r="D182" s="321"/>
      <c r="E182" s="321"/>
      <c r="F182" s="321"/>
      <c r="G182" s="321"/>
      <c r="H182" s="321"/>
      <c r="I182" s="321"/>
      <c r="J182" s="321"/>
      <c r="K182" s="322"/>
      <c r="L182" s="61">
        <v>30249</v>
      </c>
      <c r="M182" s="61"/>
      <c r="N182" s="61"/>
      <c r="O182" s="61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S182" s="41"/>
      <c r="BT182" s="2" t="s">
        <v>2331</v>
      </c>
    </row>
    <row r="183" spans="1:72" s="3" customFormat="1" ht="18.75" hidden="1" x14ac:dyDescent="0.25">
      <c r="A183" s="320" t="s">
        <v>2332</v>
      </c>
      <c r="B183" s="321"/>
      <c r="C183" s="321"/>
      <c r="D183" s="321"/>
      <c r="E183" s="321"/>
      <c r="F183" s="321"/>
      <c r="G183" s="321"/>
      <c r="H183" s="321"/>
      <c r="I183" s="321"/>
      <c r="J183" s="321"/>
      <c r="K183" s="322"/>
      <c r="L183" s="61">
        <v>16876</v>
      </c>
      <c r="M183" s="61"/>
      <c r="N183" s="61"/>
      <c r="O183" s="61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S183" s="41"/>
      <c r="BT183" s="2" t="s">
        <v>2332</v>
      </c>
    </row>
    <row r="184" spans="1:72" s="3" customFormat="1" ht="18.75" hidden="1" x14ac:dyDescent="0.25">
      <c r="A184" s="320" t="s">
        <v>957</v>
      </c>
      <c r="B184" s="321"/>
      <c r="C184" s="321"/>
      <c r="D184" s="321"/>
      <c r="E184" s="321"/>
      <c r="F184" s="321"/>
      <c r="G184" s="321"/>
      <c r="H184" s="321"/>
      <c r="I184" s="321"/>
      <c r="J184" s="321"/>
      <c r="K184" s="322"/>
      <c r="L184" s="61">
        <v>80177</v>
      </c>
      <c r="M184" s="61"/>
      <c r="N184" s="61"/>
      <c r="O184" s="61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S184" s="41"/>
      <c r="BT184" s="2" t="s">
        <v>957</v>
      </c>
    </row>
    <row r="185" spans="1:72" s="3" customFormat="1" ht="18.75" hidden="1" x14ac:dyDescent="0.25">
      <c r="A185" s="320" t="s">
        <v>958</v>
      </c>
      <c r="B185" s="321"/>
      <c r="C185" s="321"/>
      <c r="D185" s="321"/>
      <c r="E185" s="321"/>
      <c r="F185" s="321"/>
      <c r="G185" s="321"/>
      <c r="H185" s="321"/>
      <c r="I185" s="321"/>
      <c r="J185" s="321"/>
      <c r="K185" s="322"/>
      <c r="L185" s="61">
        <v>3830622</v>
      </c>
      <c r="M185" s="61"/>
      <c r="N185" s="61"/>
      <c r="O185" s="61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S185" s="41"/>
      <c r="BT185" s="2" t="s">
        <v>958</v>
      </c>
    </row>
    <row r="186" spans="1:72" s="3" customFormat="1" ht="18.75" hidden="1" x14ac:dyDescent="0.25">
      <c r="A186" s="320" t="s">
        <v>983</v>
      </c>
      <c r="B186" s="321"/>
      <c r="C186" s="321"/>
      <c r="D186" s="321"/>
      <c r="E186" s="321"/>
      <c r="F186" s="321"/>
      <c r="G186" s="321"/>
      <c r="H186" s="321"/>
      <c r="I186" s="321"/>
      <c r="J186" s="321"/>
      <c r="K186" s="322"/>
      <c r="L186" s="61"/>
      <c r="M186" s="61"/>
      <c r="N186" s="61"/>
      <c r="O186" s="61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S186" s="41"/>
      <c r="BT186" s="2" t="s">
        <v>983</v>
      </c>
    </row>
    <row r="187" spans="1:72" s="3" customFormat="1" ht="18.75" hidden="1" x14ac:dyDescent="0.25">
      <c r="A187" s="320" t="s">
        <v>986</v>
      </c>
      <c r="B187" s="321"/>
      <c r="C187" s="321"/>
      <c r="D187" s="321"/>
      <c r="E187" s="321"/>
      <c r="F187" s="321"/>
      <c r="G187" s="321"/>
      <c r="H187" s="321"/>
      <c r="I187" s="321"/>
      <c r="J187" s="321"/>
      <c r="K187" s="322"/>
      <c r="L187" s="61"/>
      <c r="M187" s="61"/>
      <c r="N187" s="61"/>
      <c r="O187" s="61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S187" s="41"/>
      <c r="BT187" s="2" t="s">
        <v>986</v>
      </c>
    </row>
    <row r="188" spans="1:72" s="3" customFormat="1" ht="18.75" hidden="1" x14ac:dyDescent="0.25">
      <c r="A188" s="320" t="s">
        <v>2352</v>
      </c>
      <c r="B188" s="321"/>
      <c r="C188" s="321"/>
      <c r="D188" s="321"/>
      <c r="E188" s="321"/>
      <c r="F188" s="321"/>
      <c r="G188" s="321"/>
      <c r="H188" s="321"/>
      <c r="I188" s="321"/>
      <c r="J188" s="321"/>
      <c r="K188" s="322"/>
      <c r="L188" s="61">
        <v>686804</v>
      </c>
      <c r="M188" s="61"/>
      <c r="N188" s="61"/>
      <c r="O188" s="61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S188" s="41"/>
      <c r="BT188" s="2" t="s">
        <v>2352</v>
      </c>
    </row>
    <row r="189" spans="1:72" s="3" customFormat="1" ht="18.75" hidden="1" x14ac:dyDescent="0.25">
      <c r="A189" s="320" t="s">
        <v>958</v>
      </c>
      <c r="B189" s="321"/>
      <c r="C189" s="321"/>
      <c r="D189" s="321"/>
      <c r="E189" s="321"/>
      <c r="F189" s="321"/>
      <c r="G189" s="321"/>
      <c r="H189" s="321"/>
      <c r="I189" s="321"/>
      <c r="J189" s="321"/>
      <c r="K189" s="322"/>
      <c r="L189" s="61">
        <v>686804</v>
      </c>
      <c r="M189" s="61"/>
      <c r="N189" s="61"/>
      <c r="O189" s="61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S189" s="41"/>
      <c r="BT189" s="2" t="s">
        <v>958</v>
      </c>
    </row>
    <row r="190" spans="1:72" s="3" customFormat="1" ht="18.75" hidden="1" x14ac:dyDescent="0.25">
      <c r="A190" s="320" t="s">
        <v>988</v>
      </c>
      <c r="B190" s="321"/>
      <c r="C190" s="321"/>
      <c r="D190" s="321"/>
      <c r="E190" s="321"/>
      <c r="F190" s="321"/>
      <c r="G190" s="321"/>
      <c r="H190" s="321"/>
      <c r="I190" s="321"/>
      <c r="J190" s="321"/>
      <c r="K190" s="322"/>
      <c r="L190" s="61">
        <v>6944283</v>
      </c>
      <c r="M190" s="61"/>
      <c r="N190" s="61"/>
      <c r="O190" s="61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S190" s="41"/>
      <c r="BT190" s="2" t="s">
        <v>988</v>
      </c>
    </row>
    <row r="191" spans="1:72" s="3" customFormat="1" ht="18.75" hidden="1" x14ac:dyDescent="0.25">
      <c r="A191" s="320" t="s">
        <v>989</v>
      </c>
      <c r="B191" s="321"/>
      <c r="C191" s="321"/>
      <c r="D191" s="321"/>
      <c r="E191" s="321"/>
      <c r="F191" s="321"/>
      <c r="G191" s="321"/>
      <c r="H191" s="321"/>
      <c r="I191" s="321"/>
      <c r="J191" s="321"/>
      <c r="K191" s="322"/>
      <c r="L191" s="61"/>
      <c r="M191" s="61"/>
      <c r="N191" s="61"/>
      <c r="O191" s="61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S191" s="41"/>
      <c r="BT191" s="2" t="s">
        <v>989</v>
      </c>
    </row>
    <row r="192" spans="1:72" s="3" customFormat="1" ht="18.75" hidden="1" x14ac:dyDescent="0.25">
      <c r="A192" s="320" t="s">
        <v>1024</v>
      </c>
      <c r="B192" s="321"/>
      <c r="C192" s="321"/>
      <c r="D192" s="321"/>
      <c r="E192" s="321"/>
      <c r="F192" s="321"/>
      <c r="G192" s="321"/>
      <c r="H192" s="321"/>
      <c r="I192" s="321"/>
      <c r="J192" s="321"/>
      <c r="K192" s="322"/>
      <c r="L192" s="61">
        <v>707854</v>
      </c>
      <c r="M192" s="61"/>
      <c r="N192" s="61"/>
      <c r="O192" s="61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S192" s="41"/>
      <c r="BT192" s="2" t="s">
        <v>1024</v>
      </c>
    </row>
    <row r="193" spans="1:73" s="3" customFormat="1" ht="18.75" hidden="1" x14ac:dyDescent="0.25">
      <c r="A193" s="320" t="s">
        <v>990</v>
      </c>
      <c r="B193" s="321"/>
      <c r="C193" s="321"/>
      <c r="D193" s="321"/>
      <c r="E193" s="321"/>
      <c r="F193" s="321"/>
      <c r="G193" s="321"/>
      <c r="H193" s="321"/>
      <c r="I193" s="321"/>
      <c r="J193" s="321"/>
      <c r="K193" s="322"/>
      <c r="L193" s="61">
        <v>4194677</v>
      </c>
      <c r="M193" s="61"/>
      <c r="N193" s="61"/>
      <c r="O193" s="61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S193" s="41"/>
      <c r="BT193" s="2" t="s">
        <v>990</v>
      </c>
    </row>
    <row r="194" spans="1:73" s="3" customFormat="1" ht="18.75" hidden="1" x14ac:dyDescent="0.25">
      <c r="A194" s="320" t="s">
        <v>991</v>
      </c>
      <c r="B194" s="321"/>
      <c r="C194" s="321"/>
      <c r="D194" s="321"/>
      <c r="E194" s="321"/>
      <c r="F194" s="321"/>
      <c r="G194" s="321"/>
      <c r="H194" s="321"/>
      <c r="I194" s="321"/>
      <c r="J194" s="321"/>
      <c r="K194" s="322"/>
      <c r="L194" s="61">
        <v>232409</v>
      </c>
      <c r="M194" s="61"/>
      <c r="N194" s="61"/>
      <c r="O194" s="61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S194" s="41"/>
      <c r="BT194" s="2" t="s">
        <v>991</v>
      </c>
    </row>
    <row r="195" spans="1:73" s="3" customFormat="1" ht="18.75" hidden="1" x14ac:dyDescent="0.25">
      <c r="A195" s="320" t="s">
        <v>1025</v>
      </c>
      <c r="B195" s="321"/>
      <c r="C195" s="321"/>
      <c r="D195" s="321"/>
      <c r="E195" s="321"/>
      <c r="F195" s="321"/>
      <c r="G195" s="321"/>
      <c r="H195" s="321"/>
      <c r="I195" s="321"/>
      <c r="J195" s="321"/>
      <c r="K195" s="322"/>
      <c r="L195" s="61">
        <v>50618</v>
      </c>
      <c r="M195" s="61"/>
      <c r="N195" s="61"/>
      <c r="O195" s="61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S195" s="41"/>
      <c r="BT195" s="2" t="s">
        <v>1025</v>
      </c>
    </row>
    <row r="196" spans="1:73" s="3" customFormat="1" ht="18.75" hidden="1" x14ac:dyDescent="0.25">
      <c r="A196" s="320" t="s">
        <v>993</v>
      </c>
      <c r="B196" s="321"/>
      <c r="C196" s="321"/>
      <c r="D196" s="321"/>
      <c r="E196" s="321"/>
      <c r="F196" s="321"/>
      <c r="G196" s="321"/>
      <c r="H196" s="321"/>
      <c r="I196" s="321"/>
      <c r="J196" s="321"/>
      <c r="K196" s="322"/>
      <c r="L196" s="61">
        <v>686804</v>
      </c>
      <c r="M196" s="61"/>
      <c r="N196" s="61"/>
      <c r="O196" s="61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S196" s="41"/>
      <c r="BT196" s="2" t="s">
        <v>993</v>
      </c>
    </row>
    <row r="197" spans="1:73" s="3" customFormat="1" ht="18.75" hidden="1" x14ac:dyDescent="0.25">
      <c r="A197" s="320" t="s">
        <v>994</v>
      </c>
      <c r="B197" s="321"/>
      <c r="C197" s="321"/>
      <c r="D197" s="321"/>
      <c r="E197" s="321"/>
      <c r="F197" s="321"/>
      <c r="G197" s="321"/>
      <c r="H197" s="321"/>
      <c r="I197" s="321"/>
      <c r="J197" s="321"/>
      <c r="K197" s="322"/>
      <c r="L197" s="61">
        <v>735081</v>
      </c>
      <c r="M197" s="61"/>
      <c r="N197" s="61"/>
      <c r="O197" s="61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S197" s="41"/>
      <c r="BT197" s="2" t="s">
        <v>994</v>
      </c>
    </row>
    <row r="198" spans="1:73" s="3" customFormat="1" ht="18.75" hidden="1" x14ac:dyDescent="0.25">
      <c r="A198" s="320" t="s">
        <v>995</v>
      </c>
      <c r="B198" s="321"/>
      <c r="C198" s="321"/>
      <c r="D198" s="321"/>
      <c r="E198" s="321"/>
      <c r="F198" s="321"/>
      <c r="G198" s="321"/>
      <c r="H198" s="321"/>
      <c r="I198" s="321"/>
      <c r="J198" s="321"/>
      <c r="K198" s="322"/>
      <c r="L198" s="61">
        <v>387458</v>
      </c>
      <c r="M198" s="61"/>
      <c r="N198" s="61"/>
      <c r="O198" s="61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S198" s="41"/>
      <c r="BT198" s="2" t="s">
        <v>995</v>
      </c>
    </row>
    <row r="199" spans="1:73" s="3" customFormat="1" ht="18.75" hidden="1" x14ac:dyDescent="0.25">
      <c r="A199" s="320" t="s">
        <v>996</v>
      </c>
      <c r="B199" s="321"/>
      <c r="C199" s="321"/>
      <c r="D199" s="321"/>
      <c r="E199" s="321"/>
      <c r="F199" s="321"/>
      <c r="G199" s="321"/>
      <c r="H199" s="321"/>
      <c r="I199" s="321"/>
      <c r="J199" s="321"/>
      <c r="K199" s="322"/>
      <c r="L199" s="61">
        <v>6257479</v>
      </c>
      <c r="M199" s="61"/>
      <c r="N199" s="61"/>
      <c r="O199" s="61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S199" s="41"/>
      <c r="BT199" s="2" t="s">
        <v>996</v>
      </c>
    </row>
    <row r="200" spans="1:73" s="3" customFormat="1" ht="18.75" hidden="1" x14ac:dyDescent="0.25">
      <c r="A200" s="320" t="s">
        <v>997</v>
      </c>
      <c r="B200" s="321"/>
      <c r="C200" s="321"/>
      <c r="D200" s="321"/>
      <c r="E200" s="321"/>
      <c r="F200" s="321"/>
      <c r="G200" s="321"/>
      <c r="H200" s="321"/>
      <c r="I200" s="321"/>
      <c r="J200" s="321"/>
      <c r="K200" s="322"/>
      <c r="L200" s="61">
        <v>325389</v>
      </c>
      <c r="M200" s="61"/>
      <c r="N200" s="61"/>
      <c r="O200" s="61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S200" s="41"/>
      <c r="BT200" s="2" t="s">
        <v>997</v>
      </c>
    </row>
    <row r="201" spans="1:73" s="3" customFormat="1" ht="18.75" hidden="1" x14ac:dyDescent="0.25">
      <c r="A201" s="317" t="s">
        <v>988</v>
      </c>
      <c r="B201" s="318"/>
      <c r="C201" s="318"/>
      <c r="D201" s="318"/>
      <c r="E201" s="318"/>
      <c r="F201" s="318"/>
      <c r="G201" s="318"/>
      <c r="H201" s="318"/>
      <c r="I201" s="318"/>
      <c r="J201" s="318"/>
      <c r="K201" s="319"/>
      <c r="L201" s="39">
        <v>6582868</v>
      </c>
      <c r="M201" s="39"/>
      <c r="N201" s="39"/>
      <c r="O201" s="39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S201" s="41"/>
      <c r="BU201" s="41" t="s">
        <v>988</v>
      </c>
    </row>
    <row r="202" spans="1:73" s="3" customFormat="1" ht="18.75" hidden="1" x14ac:dyDescent="0.25">
      <c r="A202" s="320" t="s">
        <v>998</v>
      </c>
      <c r="B202" s="321"/>
      <c r="C202" s="321"/>
      <c r="D202" s="321"/>
      <c r="E202" s="321"/>
      <c r="F202" s="321"/>
      <c r="G202" s="321"/>
      <c r="H202" s="321"/>
      <c r="I202" s="321"/>
      <c r="J202" s="321"/>
      <c r="K202" s="322"/>
      <c r="L202" s="61">
        <v>138240</v>
      </c>
      <c r="M202" s="61"/>
      <c r="N202" s="61"/>
      <c r="O202" s="61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S202" s="41"/>
      <c r="BT202" s="2" t="s">
        <v>998</v>
      </c>
      <c r="BU202" s="41"/>
    </row>
    <row r="203" spans="1:73" s="3" customFormat="1" ht="18.75" hidden="1" x14ac:dyDescent="0.25">
      <c r="A203" s="320" t="s">
        <v>999</v>
      </c>
      <c r="B203" s="321"/>
      <c r="C203" s="321"/>
      <c r="D203" s="321"/>
      <c r="E203" s="321"/>
      <c r="F203" s="321"/>
      <c r="G203" s="321"/>
      <c r="H203" s="321"/>
      <c r="I203" s="321"/>
      <c r="J203" s="321"/>
      <c r="K203" s="322"/>
      <c r="L203" s="61">
        <v>230400</v>
      </c>
      <c r="M203" s="61"/>
      <c r="N203" s="61"/>
      <c r="O203" s="61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S203" s="41"/>
      <c r="BT203" s="2" t="s">
        <v>999</v>
      </c>
      <c r="BU203" s="41"/>
    </row>
    <row r="204" spans="1:73" s="3" customFormat="1" ht="18.75" hidden="1" x14ac:dyDescent="0.25">
      <c r="A204" s="320" t="s">
        <v>1000</v>
      </c>
      <c r="B204" s="321"/>
      <c r="C204" s="321"/>
      <c r="D204" s="321"/>
      <c r="E204" s="321"/>
      <c r="F204" s="321"/>
      <c r="G204" s="321"/>
      <c r="H204" s="321"/>
      <c r="I204" s="321"/>
      <c r="J204" s="321"/>
      <c r="K204" s="322"/>
      <c r="L204" s="61">
        <v>164572</v>
      </c>
      <c r="M204" s="61"/>
      <c r="N204" s="61"/>
      <c r="O204" s="61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S204" s="41"/>
      <c r="BT204" s="2" t="s">
        <v>1000</v>
      </c>
      <c r="BU204" s="41"/>
    </row>
    <row r="205" spans="1:73" s="3" customFormat="1" ht="18.75" hidden="1" x14ac:dyDescent="0.25">
      <c r="A205" s="320" t="s">
        <v>1001</v>
      </c>
      <c r="B205" s="321"/>
      <c r="C205" s="321"/>
      <c r="D205" s="321"/>
      <c r="E205" s="321"/>
      <c r="F205" s="321"/>
      <c r="G205" s="321"/>
      <c r="H205" s="321"/>
      <c r="I205" s="321"/>
      <c r="J205" s="321"/>
      <c r="K205" s="322"/>
      <c r="L205" s="61">
        <v>131657</v>
      </c>
      <c r="M205" s="61"/>
      <c r="N205" s="61"/>
      <c r="O205" s="61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S205" s="41"/>
      <c r="BT205" s="2" t="s">
        <v>1001</v>
      </c>
      <c r="BU205" s="41"/>
    </row>
    <row r="206" spans="1:73" s="3" customFormat="1" ht="18.75" hidden="1" x14ac:dyDescent="0.25">
      <c r="A206" s="317" t="s">
        <v>988</v>
      </c>
      <c r="B206" s="318"/>
      <c r="C206" s="318"/>
      <c r="D206" s="318"/>
      <c r="E206" s="318"/>
      <c r="F206" s="318"/>
      <c r="G206" s="318"/>
      <c r="H206" s="318"/>
      <c r="I206" s="318"/>
      <c r="J206" s="318"/>
      <c r="K206" s="319"/>
      <c r="L206" s="39">
        <v>7247737</v>
      </c>
      <c r="M206" s="39"/>
      <c r="N206" s="39"/>
      <c r="O206" s="39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S206" s="41"/>
      <c r="BU206" s="41" t="s">
        <v>988</v>
      </c>
    </row>
    <row r="207" spans="1:73" s="3" customFormat="1" ht="18.75" hidden="1" x14ac:dyDescent="0.25">
      <c r="A207" s="320" t="s">
        <v>2353</v>
      </c>
      <c r="B207" s="321"/>
      <c r="C207" s="321"/>
      <c r="D207" s="321"/>
      <c r="E207" s="321"/>
      <c r="F207" s="321"/>
      <c r="G207" s="321"/>
      <c r="H207" s="321"/>
      <c r="I207" s="321"/>
      <c r="J207" s="321"/>
      <c r="K207" s="322"/>
      <c r="L207" s="61">
        <v>7934541</v>
      </c>
      <c r="M207" s="61"/>
      <c r="N207" s="61"/>
      <c r="O207" s="61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S207" s="41"/>
      <c r="BT207" s="2" t="s">
        <v>2353</v>
      </c>
      <c r="BU207" s="41"/>
    </row>
    <row r="208" spans="1:73" s="3" customFormat="1" ht="18.75" hidden="1" x14ac:dyDescent="0.25">
      <c r="A208" s="320" t="s">
        <v>1003</v>
      </c>
      <c r="B208" s="321"/>
      <c r="C208" s="321"/>
      <c r="D208" s="321"/>
      <c r="E208" s="321"/>
      <c r="F208" s="321"/>
      <c r="G208" s="321"/>
      <c r="H208" s="321"/>
      <c r="I208" s="321"/>
      <c r="J208" s="321"/>
      <c r="K208" s="322"/>
      <c r="L208" s="61">
        <v>238036</v>
      </c>
      <c r="M208" s="61"/>
      <c r="N208" s="61"/>
      <c r="O208" s="61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S208" s="41"/>
      <c r="BT208" s="2" t="s">
        <v>1003</v>
      </c>
      <c r="BU208" s="41"/>
    </row>
    <row r="209" spans="1:95" s="116" customFormat="1" ht="18.75" hidden="1" x14ac:dyDescent="0.25">
      <c r="A209" s="324" t="s">
        <v>5479</v>
      </c>
      <c r="B209" s="325"/>
      <c r="C209" s="325"/>
      <c r="D209" s="325"/>
      <c r="E209" s="325"/>
      <c r="F209" s="325"/>
      <c r="G209" s="325"/>
      <c r="H209" s="325"/>
      <c r="I209" s="325"/>
      <c r="J209" s="325"/>
      <c r="K209" s="326"/>
      <c r="L209" s="117">
        <f>L207+L208</f>
        <v>8172577</v>
      </c>
      <c r="M209" s="117"/>
      <c r="N209" s="117"/>
      <c r="O209" s="117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Z209" s="3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  <c r="BJ209" s="65"/>
      <c r="BK209" s="65"/>
      <c r="BL209" s="65"/>
      <c r="BM209" s="65"/>
      <c r="BN209" s="65"/>
      <c r="BO209" s="65"/>
      <c r="BP209" s="65"/>
      <c r="BQ209" s="65"/>
      <c r="BR209" s="65"/>
      <c r="BS209" s="65"/>
      <c r="BT209" s="65"/>
      <c r="BU209" s="65" t="s">
        <v>1004</v>
      </c>
      <c r="BV209" s="65"/>
      <c r="BW209" s="65"/>
    </row>
    <row r="210" spans="1:95" s="121" customFormat="1" ht="15" hidden="1" customHeight="1" x14ac:dyDescent="0.25">
      <c r="A210" s="327" t="s">
        <v>5480</v>
      </c>
      <c r="B210" s="328"/>
      <c r="C210" s="328"/>
      <c r="D210" s="328"/>
      <c r="E210" s="328"/>
      <c r="F210" s="328"/>
      <c r="G210" s="328"/>
      <c r="H210" s="328"/>
      <c r="I210" s="328"/>
      <c r="J210" s="328"/>
      <c r="K210" s="329"/>
      <c r="L210" s="118">
        <f>L193*1.052*1.021*1.035*1.025*1.02*1.03</f>
        <v>5021594.2495319499</v>
      </c>
      <c r="M210" s="119"/>
      <c r="N210" s="120"/>
      <c r="O210" s="120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Z210" s="3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  <c r="BV210" s="65"/>
      <c r="BW210" s="65"/>
      <c r="CG210" s="122"/>
      <c r="CI210" s="122" t="s">
        <v>1004</v>
      </c>
      <c r="CK210" s="123"/>
      <c r="CL210" s="124"/>
      <c r="CM210" s="124"/>
      <c r="CN210" s="124"/>
      <c r="CO210" s="124"/>
      <c r="CP210" s="124"/>
      <c r="CQ210" s="124"/>
    </row>
    <row r="211" spans="1:95" s="121" customFormat="1" ht="15" hidden="1" customHeight="1" x14ac:dyDescent="0.25">
      <c r="A211" s="327" t="s">
        <v>5486</v>
      </c>
      <c r="B211" s="328"/>
      <c r="C211" s="328"/>
      <c r="D211" s="328"/>
      <c r="E211" s="328"/>
      <c r="F211" s="328"/>
      <c r="G211" s="328"/>
      <c r="H211" s="328"/>
      <c r="I211" s="328"/>
      <c r="J211" s="328"/>
      <c r="K211" s="329"/>
      <c r="L211" s="118">
        <f>L196*1.03</f>
        <v>707408.12</v>
      </c>
      <c r="M211" s="119"/>
      <c r="N211" s="120"/>
      <c r="O211" s="120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Z211" s="3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CG211" s="122"/>
      <c r="CI211" s="122" t="s">
        <v>1004</v>
      </c>
      <c r="CK211" s="123"/>
      <c r="CL211" s="124"/>
      <c r="CM211" s="124"/>
      <c r="CN211" s="124"/>
      <c r="CO211" s="124"/>
      <c r="CP211" s="124"/>
      <c r="CQ211" s="124"/>
    </row>
    <row r="212" spans="1:95" s="121" customFormat="1" ht="15" hidden="1" customHeight="1" x14ac:dyDescent="0.25">
      <c r="A212" s="327" t="s">
        <v>5481</v>
      </c>
      <c r="B212" s="328"/>
      <c r="C212" s="328"/>
      <c r="D212" s="328"/>
      <c r="E212" s="328"/>
      <c r="F212" s="328"/>
      <c r="G212" s="328"/>
      <c r="H212" s="328"/>
      <c r="I212" s="328"/>
      <c r="J212" s="328"/>
      <c r="K212" s="329"/>
      <c r="L212" s="118">
        <f>L209-L210-L211</f>
        <v>2443574.63046805</v>
      </c>
      <c r="M212" s="119"/>
      <c r="N212" s="120"/>
      <c r="O212" s="120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Z212" s="3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CG212" s="122"/>
      <c r="CI212" s="122" t="s">
        <v>1004</v>
      </c>
      <c r="CK212" s="123"/>
      <c r="CL212" s="124"/>
      <c r="CM212" s="124"/>
      <c r="CN212" s="124"/>
      <c r="CO212" s="124"/>
      <c r="CP212" s="124"/>
      <c r="CQ212" s="124"/>
    </row>
    <row r="213" spans="1:95" s="65" customFormat="1" ht="15" hidden="1" customHeight="1" x14ac:dyDescent="0.25">
      <c r="A213" s="330" t="s">
        <v>5482</v>
      </c>
      <c r="B213" s="331"/>
      <c r="C213" s="331"/>
      <c r="D213" s="331"/>
      <c r="E213" s="331"/>
      <c r="F213" s="331"/>
      <c r="G213" s="331"/>
      <c r="H213" s="331"/>
      <c r="I213" s="331"/>
      <c r="J213" s="331"/>
      <c r="K213" s="332"/>
      <c r="L213" s="125">
        <f>'00-ЭС1.СУБ'!L202</f>
        <v>1</v>
      </c>
      <c r="M213" s="89"/>
      <c r="N213" s="126"/>
      <c r="O213" s="89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Z213" s="3"/>
      <c r="CG213" s="95"/>
      <c r="CH213" s="101" t="s">
        <v>1003</v>
      </c>
      <c r="CI213" s="95"/>
      <c r="CK213" s="127"/>
    </row>
    <row r="214" spans="1:95" s="65" customFormat="1" ht="28.5" hidden="1" customHeight="1" x14ac:dyDescent="0.25">
      <c r="A214" s="330" t="s">
        <v>5483</v>
      </c>
      <c r="B214" s="331"/>
      <c r="C214" s="331"/>
      <c r="D214" s="331"/>
      <c r="E214" s="331"/>
      <c r="F214" s="331"/>
      <c r="G214" s="331"/>
      <c r="H214" s="331"/>
      <c r="I214" s="331"/>
      <c r="J214" s="331"/>
      <c r="K214" s="332"/>
      <c r="L214" s="128">
        <f>L210+L211+L212*L213</f>
        <v>8172577</v>
      </c>
      <c r="M214" s="129"/>
      <c r="N214" s="98"/>
      <c r="O214" s="98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Z214" s="3"/>
      <c r="CG214" s="95"/>
      <c r="CI214" s="95" t="s">
        <v>1004</v>
      </c>
      <c r="CK214" s="130"/>
    </row>
    <row r="215" spans="1:95" s="65" customFormat="1" ht="15" hidden="1" customHeight="1" x14ac:dyDescent="0.25">
      <c r="A215" s="333" t="s">
        <v>1005</v>
      </c>
      <c r="B215" s="334"/>
      <c r="C215" s="334"/>
      <c r="D215" s="334"/>
      <c r="E215" s="334"/>
      <c r="F215" s="334"/>
      <c r="G215" s="334"/>
      <c r="H215" s="334"/>
      <c r="I215" s="334"/>
      <c r="J215" s="334"/>
      <c r="K215" s="335"/>
      <c r="L215" s="131">
        <f>L214*0.2</f>
        <v>1634515.4000000001</v>
      </c>
      <c r="M215" s="89"/>
      <c r="N215" s="89"/>
      <c r="O215" s="89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Z215" s="3"/>
      <c r="CG215" s="95"/>
      <c r="CH215" s="101" t="s">
        <v>1005</v>
      </c>
      <c r="CI215" s="95"/>
    </row>
    <row r="216" spans="1:95" s="65" customFormat="1" ht="15" hidden="1" customHeight="1" x14ac:dyDescent="0.25">
      <c r="A216" s="330" t="s">
        <v>1006</v>
      </c>
      <c r="B216" s="331"/>
      <c r="C216" s="331"/>
      <c r="D216" s="331"/>
      <c r="E216" s="331"/>
      <c r="F216" s="331"/>
      <c r="G216" s="331"/>
      <c r="H216" s="331"/>
      <c r="I216" s="331"/>
      <c r="J216" s="331"/>
      <c r="K216" s="332"/>
      <c r="L216" s="132">
        <f>L214+L215</f>
        <v>9807092.4000000004</v>
      </c>
      <c r="M216" s="98"/>
      <c r="N216" s="98"/>
      <c r="O216" s="98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Z216" s="3"/>
      <c r="CG216" s="95"/>
      <c r="CI216" s="95"/>
      <c r="CJ216" s="95" t="s">
        <v>1006</v>
      </c>
      <c r="CM216" s="127"/>
    </row>
    <row r="217" spans="1:95" s="16" customFormat="1" ht="12.75" customHeight="1" thickTop="1" x14ac:dyDescent="0.25">
      <c r="A217" s="323"/>
      <c r="B217" s="323"/>
      <c r="C217" s="323"/>
      <c r="D217" s="323"/>
      <c r="E217" s="323"/>
      <c r="F217" s="323"/>
      <c r="G217" s="323"/>
      <c r="H217" s="323"/>
      <c r="I217" s="323"/>
      <c r="J217" s="323"/>
      <c r="K217" s="323"/>
      <c r="L217" s="323"/>
      <c r="M217" s="323"/>
      <c r="N217" s="323"/>
      <c r="O217" s="323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Z217" s="3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</row>
    <row r="218" spans="1:95" s="135" customFormat="1" ht="12.75" customHeight="1" x14ac:dyDescent="0.25">
      <c r="A218" s="287" t="s">
        <v>5484</v>
      </c>
      <c r="B218" s="287"/>
      <c r="C218" s="287"/>
      <c r="D218" s="287"/>
      <c r="E218" s="287"/>
      <c r="F218" s="287"/>
      <c r="G218" s="287"/>
      <c r="H218" s="287"/>
      <c r="I218" s="287"/>
      <c r="J218" s="287"/>
      <c r="K218" s="287"/>
      <c r="L218" s="287"/>
      <c r="M218" s="287"/>
      <c r="N218" s="287"/>
      <c r="O218" s="287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Z218" s="3"/>
      <c r="AA218" s="134"/>
      <c r="AB218" s="134"/>
      <c r="AC218" s="134"/>
      <c r="AD218" s="134"/>
      <c r="AE218" s="134"/>
      <c r="AF218" s="134"/>
      <c r="AG218" s="134"/>
      <c r="AH218" s="134"/>
      <c r="AI218" s="134"/>
      <c r="AJ218" s="134"/>
      <c r="AK218" s="134"/>
      <c r="AL218" s="134"/>
      <c r="AM218" s="134"/>
      <c r="AN218" s="134"/>
      <c r="AO218" s="134"/>
      <c r="AP218" s="134"/>
      <c r="AQ218" s="134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134"/>
    </row>
    <row r="219" spans="1:95" s="135" customFormat="1" ht="12.75" customHeight="1" x14ac:dyDescent="0.25">
      <c r="A219" s="288" t="s">
        <v>1007</v>
      </c>
      <c r="B219" s="288"/>
      <c r="C219" s="288"/>
      <c r="D219" s="288"/>
      <c r="E219" s="288"/>
      <c r="F219" s="288"/>
      <c r="G219" s="288"/>
      <c r="H219" s="288"/>
      <c r="I219" s="288"/>
      <c r="J219" s="288"/>
      <c r="K219" s="288"/>
      <c r="L219" s="288"/>
      <c r="M219" s="288"/>
      <c r="N219" s="288"/>
      <c r="O219" s="288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Z219" s="3"/>
      <c r="AA219" s="134"/>
      <c r="AB219" s="134"/>
      <c r="AC219" s="134"/>
      <c r="AD219" s="134"/>
      <c r="AE219" s="134"/>
      <c r="AF219" s="134"/>
      <c r="AG219" s="134"/>
      <c r="AH219" s="134"/>
      <c r="AI219" s="134"/>
      <c r="AJ219" s="134"/>
      <c r="AK219" s="134"/>
      <c r="AL219" s="134"/>
      <c r="AM219" s="134"/>
      <c r="AN219" s="134"/>
      <c r="AO219" s="134"/>
      <c r="AP219" s="134"/>
      <c r="AQ219" s="134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134"/>
    </row>
    <row r="220" spans="1:95" s="135" customFormat="1" ht="13.5" customHeight="1" x14ac:dyDescent="0.25">
      <c r="A220" s="137"/>
      <c r="B220" s="137"/>
      <c r="C220" s="137"/>
      <c r="D220" s="137"/>
      <c r="E220" s="137"/>
      <c r="F220" s="209"/>
      <c r="G220" s="137"/>
      <c r="H220" s="138"/>
      <c r="I220" s="139"/>
      <c r="J220" s="139"/>
      <c r="K220" s="139"/>
      <c r="L220" s="139"/>
      <c r="M220" s="137"/>
      <c r="N220" s="137"/>
      <c r="O220" s="137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Z220" s="3"/>
      <c r="AA220" s="134"/>
      <c r="AB220" s="134"/>
      <c r="AC220" s="134"/>
      <c r="AD220" s="134"/>
      <c r="AE220" s="134"/>
      <c r="AF220" s="134"/>
      <c r="AG220" s="134"/>
      <c r="AH220" s="134"/>
      <c r="AI220" s="134"/>
      <c r="AJ220" s="134"/>
      <c r="AK220" s="134"/>
      <c r="AL220" s="134"/>
      <c r="AM220" s="134"/>
      <c r="AN220" s="134"/>
      <c r="AO220" s="134"/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134"/>
    </row>
    <row r="221" spans="1:95" s="135" customFormat="1" ht="12.75" customHeight="1" x14ac:dyDescent="0.25">
      <c r="A221" s="287" t="s">
        <v>5485</v>
      </c>
      <c r="B221" s="287"/>
      <c r="C221" s="287"/>
      <c r="D221" s="287"/>
      <c r="E221" s="287"/>
      <c r="F221" s="287"/>
      <c r="G221" s="287"/>
      <c r="H221" s="287"/>
      <c r="I221" s="287"/>
      <c r="J221" s="287"/>
      <c r="K221" s="287"/>
      <c r="L221" s="287"/>
      <c r="M221" s="287"/>
      <c r="N221" s="287"/>
      <c r="O221" s="287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Z221" s="3"/>
      <c r="AA221" s="134"/>
      <c r="AB221" s="134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134"/>
    </row>
    <row r="222" spans="1:95" s="135" customFormat="1" ht="12.75" customHeight="1" x14ac:dyDescent="0.25">
      <c r="A222" s="288" t="s">
        <v>1007</v>
      </c>
      <c r="B222" s="288"/>
      <c r="C222" s="288"/>
      <c r="D222" s="288"/>
      <c r="E222" s="288"/>
      <c r="F222" s="288"/>
      <c r="G222" s="288"/>
      <c r="H222" s="288"/>
      <c r="I222" s="288"/>
      <c r="J222" s="288"/>
      <c r="K222" s="288"/>
      <c r="L222" s="288"/>
      <c r="M222" s="288"/>
      <c r="N222" s="288"/>
      <c r="O222" s="288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Z222" s="3"/>
      <c r="AA222" s="134"/>
      <c r="AB222" s="134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134"/>
    </row>
    <row r="223" spans="1:95" s="135" customFormat="1" ht="13.5" customHeight="1" x14ac:dyDescent="0.25">
      <c r="A223" s="137"/>
      <c r="B223" s="137"/>
      <c r="C223" s="137"/>
      <c r="D223" s="137"/>
      <c r="E223" s="137"/>
      <c r="F223" s="209"/>
      <c r="G223" s="137"/>
      <c r="H223" s="138"/>
      <c r="I223" s="139"/>
      <c r="J223" s="139"/>
      <c r="K223" s="139"/>
      <c r="L223" s="139"/>
      <c r="M223" s="137"/>
      <c r="N223" s="137"/>
      <c r="O223" s="137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Z223" s="3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  <c r="BH223" s="134"/>
      <c r="BI223" s="134"/>
      <c r="BJ223" s="134"/>
      <c r="BK223" s="134"/>
      <c r="BL223" s="134"/>
      <c r="BM223" s="134"/>
      <c r="BN223" s="134"/>
      <c r="BO223" s="134"/>
      <c r="BP223" s="134"/>
      <c r="BQ223" s="134"/>
      <c r="BR223" s="134"/>
      <c r="BS223" s="134"/>
      <c r="BT223" s="134"/>
      <c r="BU223" s="134"/>
      <c r="BV223" s="134"/>
    </row>
    <row r="224" spans="1:95" s="116" customFormat="1" ht="18.75" x14ac:dyDescent="0.25">
      <c r="A224" s="140"/>
      <c r="B224" s="140"/>
      <c r="C224" s="140"/>
      <c r="D224" s="140"/>
      <c r="E224" s="140"/>
      <c r="F224" s="209"/>
      <c r="G224" s="140"/>
      <c r="H224" s="137"/>
      <c r="I224" s="141"/>
      <c r="J224" s="141"/>
      <c r="K224" s="141"/>
      <c r="L224" s="141"/>
      <c r="M224" s="140"/>
      <c r="N224" s="140"/>
      <c r="O224" s="140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Z224" s="3"/>
    </row>
    <row r="225" spans="16:26" ht="11.25" customHeight="1" x14ac:dyDescent="0.25"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Z225" s="3"/>
    </row>
    <row r="226" spans="16:26" ht="11.25" customHeight="1" x14ac:dyDescent="0.25"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Z226" s="3"/>
    </row>
    <row r="227" spans="16:26" ht="11.25" customHeight="1" x14ac:dyDescent="0.25"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Z227" s="3"/>
    </row>
    <row r="228" spans="16:26" ht="11.25" customHeight="1" x14ac:dyDescent="0.25"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Z228" s="3"/>
    </row>
    <row r="229" spans="16:26" ht="11.25" customHeight="1" x14ac:dyDescent="0.25"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Z229" s="3"/>
    </row>
    <row r="230" spans="16:26" ht="11.25" customHeight="1" x14ac:dyDescent="0.25"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Z230" s="3"/>
    </row>
    <row r="231" spans="16:26" ht="11.25" customHeight="1" x14ac:dyDescent="0.25"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Z231" s="3"/>
    </row>
    <row r="232" spans="16:26" ht="11.25" customHeight="1" x14ac:dyDescent="0.25"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Z232" s="3"/>
    </row>
    <row r="233" spans="16:26" ht="11.25" customHeight="1" x14ac:dyDescent="0.25"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Z233" s="3"/>
    </row>
    <row r="234" spans="16:26" ht="11.25" customHeight="1" x14ac:dyDescent="0.25"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Z234" s="3"/>
    </row>
    <row r="235" spans="16:26" ht="11.25" customHeight="1" x14ac:dyDescent="0.25"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Z235" s="3"/>
    </row>
    <row r="236" spans="16:26" ht="11.25" customHeight="1" x14ac:dyDescent="0.25"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Z236" s="3"/>
    </row>
    <row r="237" spans="16:26" ht="11.25" customHeight="1" x14ac:dyDescent="0.25"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Z237" s="3"/>
    </row>
    <row r="238" spans="16:26" ht="11.25" customHeight="1" x14ac:dyDescent="0.25"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Z238" s="3"/>
    </row>
    <row r="239" spans="16:26" ht="11.25" customHeight="1" x14ac:dyDescent="0.25"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Z239" s="3"/>
    </row>
    <row r="240" spans="16:26" ht="11.25" customHeight="1" x14ac:dyDescent="0.25"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Z240" s="3"/>
    </row>
    <row r="241" spans="16:26" ht="11.25" customHeight="1" x14ac:dyDescent="0.25"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Z241" s="3"/>
    </row>
    <row r="242" spans="16:26" ht="11.25" customHeight="1" x14ac:dyDescent="0.25"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Z242" s="3"/>
    </row>
    <row r="243" spans="16:26" ht="11.25" customHeight="1" x14ac:dyDescent="0.25"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Z243" s="3"/>
    </row>
    <row r="244" spans="16:26" ht="11.25" customHeight="1" x14ac:dyDescent="0.25"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Z244" s="3"/>
    </row>
    <row r="245" spans="16:26" ht="11.25" customHeight="1" x14ac:dyDescent="0.25"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Z245" s="3"/>
    </row>
    <row r="246" spans="16:26" ht="11.25" customHeight="1" x14ac:dyDescent="0.25"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Z246" s="3"/>
    </row>
    <row r="247" spans="16:26" ht="11.25" customHeight="1" x14ac:dyDescent="0.25"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Z247" s="3"/>
    </row>
    <row r="248" spans="16:26" ht="11.25" customHeight="1" x14ac:dyDescent="0.25"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Z248" s="3"/>
    </row>
    <row r="249" spans="16:26" ht="11.25" customHeight="1" x14ac:dyDescent="0.25"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Z249" s="3"/>
    </row>
    <row r="250" spans="16:26" ht="11.25" customHeight="1" x14ac:dyDescent="0.25"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Z250" s="3"/>
    </row>
    <row r="251" spans="16:26" ht="11.25" customHeight="1" x14ac:dyDescent="0.25"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Z251" s="3"/>
    </row>
    <row r="252" spans="16:26" ht="11.25" customHeight="1" x14ac:dyDescent="0.25"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Z252" s="3"/>
    </row>
    <row r="253" spans="16:26" ht="11.25" customHeight="1" x14ac:dyDescent="0.25"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Z253" s="3"/>
    </row>
    <row r="254" spans="16:26" ht="11.25" customHeight="1" x14ac:dyDescent="0.25"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Z254" s="3"/>
    </row>
    <row r="255" spans="16:26" ht="11.25" customHeight="1" x14ac:dyDescent="0.25"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Z255" s="3"/>
    </row>
    <row r="256" spans="16:26" ht="11.25" customHeight="1" x14ac:dyDescent="0.25"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Z256" s="3"/>
    </row>
    <row r="257" spans="16:26" ht="11.25" customHeight="1" x14ac:dyDescent="0.25"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Z257" s="3"/>
    </row>
    <row r="258" spans="16:26" ht="11.25" customHeight="1" x14ac:dyDescent="0.25"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Z258" s="3"/>
    </row>
    <row r="259" spans="16:26" ht="11.25" customHeight="1" x14ac:dyDescent="0.25"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Z259" s="3"/>
    </row>
    <row r="260" spans="16:26" ht="11.25" customHeight="1" x14ac:dyDescent="0.25"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Z260" s="3"/>
    </row>
    <row r="261" spans="16:26" ht="11.25" customHeight="1" x14ac:dyDescent="0.25"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Z261" s="3"/>
    </row>
    <row r="262" spans="16:26" ht="11.25" customHeight="1" x14ac:dyDescent="0.25"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Z262" s="3"/>
    </row>
    <row r="263" spans="16:26" ht="11.25" customHeight="1" x14ac:dyDescent="0.25"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Z263" s="3"/>
    </row>
    <row r="264" spans="16:26" ht="11.25" customHeight="1" x14ac:dyDescent="0.25"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Z264" s="3"/>
    </row>
    <row r="265" spans="16:26" ht="11.25" customHeight="1" x14ac:dyDescent="0.25"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Z265" s="3"/>
    </row>
    <row r="266" spans="16:26" ht="11.25" customHeight="1" x14ac:dyDescent="0.25"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Z266" s="3"/>
    </row>
    <row r="267" spans="16:26" ht="11.25" customHeight="1" x14ac:dyDescent="0.25"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Z267" s="3"/>
    </row>
    <row r="268" spans="16:26" ht="11.25" customHeight="1" x14ac:dyDescent="0.25"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Z268" s="3"/>
    </row>
    <row r="269" spans="16:26" ht="11.25" customHeight="1" x14ac:dyDescent="0.25"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Z269" s="3"/>
    </row>
    <row r="270" spans="16:26" ht="11.25" customHeight="1" x14ac:dyDescent="0.25"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Z270" s="3"/>
    </row>
    <row r="271" spans="16:26" ht="11.25" customHeight="1" x14ac:dyDescent="0.25"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Z271" s="3"/>
    </row>
    <row r="272" spans="16:26" ht="11.25" customHeight="1" x14ac:dyDescent="0.25"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Z272" s="3"/>
    </row>
    <row r="273" spans="16:26" ht="11.25" customHeight="1" x14ac:dyDescent="0.25"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Z273" s="3"/>
    </row>
    <row r="274" spans="16:26" ht="11.25" customHeight="1" x14ac:dyDescent="0.25"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Z274" s="3"/>
    </row>
    <row r="275" spans="16:26" ht="11.25" customHeight="1" x14ac:dyDescent="0.25"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Z275" s="3"/>
    </row>
    <row r="276" spans="16:26" ht="11.25" customHeight="1" x14ac:dyDescent="0.25"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Z276" s="3"/>
    </row>
    <row r="277" spans="16:26" ht="11.25" customHeight="1" x14ac:dyDescent="0.25"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Z277" s="3"/>
    </row>
    <row r="278" spans="16:26" ht="11.25" customHeight="1" x14ac:dyDescent="0.25"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Z278" s="3"/>
    </row>
    <row r="279" spans="16:26" ht="11.25" customHeight="1" x14ac:dyDescent="0.25"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Z279" s="3"/>
    </row>
    <row r="280" spans="16:26" ht="11.25" customHeight="1" x14ac:dyDescent="0.25"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Z280" s="3"/>
    </row>
    <row r="281" spans="16:26" ht="11.25" customHeight="1" x14ac:dyDescent="0.25"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Z281" s="3"/>
    </row>
    <row r="282" spans="16:26" ht="11.25" customHeight="1" x14ac:dyDescent="0.25"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Z282" s="3"/>
    </row>
    <row r="283" spans="16:26" ht="11.25" customHeight="1" x14ac:dyDescent="0.25"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Z283" s="3"/>
    </row>
    <row r="284" spans="16:26" ht="11.25" customHeight="1" x14ac:dyDescent="0.25"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Z284" s="3"/>
    </row>
    <row r="285" spans="16:26" ht="11.25" customHeight="1" x14ac:dyDescent="0.25"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Z285" s="3"/>
    </row>
    <row r="286" spans="16:26" ht="11.25" customHeight="1" x14ac:dyDescent="0.25"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Z286" s="3"/>
    </row>
    <row r="287" spans="16:26" ht="11.25" customHeight="1" x14ac:dyDescent="0.25"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Z287" s="3"/>
    </row>
    <row r="288" spans="16:26" ht="11.25" customHeight="1" x14ac:dyDescent="0.25"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Z288" s="3"/>
    </row>
    <row r="289" spans="16:26" ht="11.25" customHeight="1" x14ac:dyDescent="0.25"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Z289" s="3"/>
    </row>
    <row r="290" spans="16:26" ht="11.25" customHeight="1" x14ac:dyDescent="0.25"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Z290" s="3"/>
    </row>
    <row r="291" spans="16:26" ht="11.25" customHeight="1" x14ac:dyDescent="0.25"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Z291" s="3"/>
    </row>
    <row r="292" spans="16:26" ht="11.25" customHeight="1" x14ac:dyDescent="0.25"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Z292" s="3"/>
    </row>
    <row r="293" spans="16:26" ht="11.25" customHeight="1" x14ac:dyDescent="0.25"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Z293" s="3"/>
    </row>
    <row r="294" spans="16:26" ht="11.25" customHeight="1" x14ac:dyDescent="0.25"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Z294" s="3"/>
    </row>
    <row r="295" spans="16:26" ht="11.25" customHeight="1" x14ac:dyDescent="0.25"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Z295" s="3"/>
    </row>
    <row r="296" spans="16:26" ht="11.25" customHeight="1" x14ac:dyDescent="0.25"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Z296" s="3"/>
    </row>
    <row r="297" spans="16:26" ht="11.25" customHeight="1" x14ac:dyDescent="0.25"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Z297" s="3"/>
    </row>
    <row r="298" spans="16:26" ht="11.25" customHeight="1" x14ac:dyDescent="0.25"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Z298" s="3"/>
    </row>
    <row r="299" spans="16:26" ht="11.25" customHeight="1" x14ac:dyDescent="0.25"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Z299" s="3"/>
    </row>
    <row r="300" spans="16:26" ht="11.25" customHeight="1" x14ac:dyDescent="0.25"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Z300" s="3"/>
    </row>
    <row r="301" spans="16:26" ht="11.25" customHeight="1" x14ac:dyDescent="0.25"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Z301" s="3"/>
    </row>
    <row r="302" spans="16:26" ht="11.25" customHeight="1" x14ac:dyDescent="0.25"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Z302" s="3"/>
    </row>
    <row r="303" spans="16:26" ht="11.25" customHeight="1" x14ac:dyDescent="0.25"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Z303" s="3"/>
    </row>
    <row r="304" spans="16:26" ht="11.25" customHeight="1" x14ac:dyDescent="0.25"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Z304" s="3"/>
    </row>
    <row r="305" spans="16:26" ht="11.25" customHeight="1" x14ac:dyDescent="0.25"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Z305" s="3"/>
    </row>
    <row r="306" spans="16:26" ht="11.25" customHeight="1" x14ac:dyDescent="0.25"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Z306" s="3"/>
    </row>
    <row r="307" spans="16:26" ht="11.25" customHeight="1" x14ac:dyDescent="0.25"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</row>
    <row r="308" spans="16:26" ht="11.25" customHeight="1" x14ac:dyDescent="0.25"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</row>
    <row r="309" spans="16:26" ht="11.25" customHeight="1" x14ac:dyDescent="0.25"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</row>
    <row r="310" spans="16:26" ht="11.25" customHeight="1" x14ac:dyDescent="0.25"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</row>
    <row r="311" spans="16:26" ht="11.25" customHeight="1" x14ac:dyDescent="0.25"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</row>
    <row r="312" spans="16:26" ht="11.25" customHeight="1" x14ac:dyDescent="0.25"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</row>
    <row r="313" spans="16:26" ht="11.25" customHeight="1" x14ac:dyDescent="0.25"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</row>
    <row r="314" spans="16:26" ht="11.25" customHeight="1" x14ac:dyDescent="0.25"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</row>
    <row r="315" spans="16:26" ht="11.25" customHeight="1" x14ac:dyDescent="0.2"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</row>
    <row r="316" spans="16:26" ht="11.25" customHeight="1" x14ac:dyDescent="0.2"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</row>
    <row r="317" spans="16:26" ht="11.25" customHeight="1" x14ac:dyDescent="0.2"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</row>
    <row r="318" spans="16:26" ht="11.25" customHeight="1" x14ac:dyDescent="0.25"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</row>
    <row r="319" spans="16:26" ht="11.25" customHeight="1" x14ac:dyDescent="0.2"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</row>
    <row r="320" spans="16:26" ht="11.25" customHeight="1" x14ac:dyDescent="0.2"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</row>
    <row r="321" spans="16:26" ht="11.25" customHeight="1" x14ac:dyDescent="0.25"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</row>
    <row r="322" spans="16:26" ht="11.25" customHeight="1" x14ac:dyDescent="0.2"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</row>
    <row r="323" spans="16:26" ht="11.25" customHeight="1" x14ac:dyDescent="0.2"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</row>
    <row r="324" spans="16:26" ht="11.25" customHeight="1" x14ac:dyDescent="0.2"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</row>
    <row r="325" spans="16:26" ht="11.25" customHeight="1" x14ac:dyDescent="0.2"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</row>
    <row r="326" spans="16:26" ht="11.25" customHeight="1" x14ac:dyDescent="0.2"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</row>
    <row r="327" spans="16:26" ht="11.25" customHeight="1" x14ac:dyDescent="0.2"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</row>
    <row r="328" spans="16:26" ht="11.25" customHeight="1" x14ac:dyDescent="0.2"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</row>
    <row r="329" spans="16:26" ht="11.25" customHeight="1" x14ac:dyDescent="0.2"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</row>
    <row r="330" spans="16:26" ht="11.25" customHeight="1" x14ac:dyDescent="0.2"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</row>
    <row r="331" spans="16:26" ht="11.25" customHeight="1" x14ac:dyDescent="0.2"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</row>
    <row r="332" spans="16:26" ht="11.25" customHeight="1" x14ac:dyDescent="0.2"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</row>
    <row r="333" spans="16:26" ht="11.25" customHeight="1" x14ac:dyDescent="0.2"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</row>
    <row r="334" spans="16:26" ht="11.25" customHeight="1" x14ac:dyDescent="0.2"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</row>
    <row r="335" spans="16:26" ht="11.25" customHeight="1" x14ac:dyDescent="0.2"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</row>
    <row r="336" spans="16:26" ht="11.25" customHeight="1" x14ac:dyDescent="0.2"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</row>
    <row r="337" spans="16:25" ht="11.25" customHeight="1" x14ac:dyDescent="0.2"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</row>
    <row r="338" spans="16:25" ht="11.25" customHeight="1" x14ac:dyDescent="0.2"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</row>
    <row r="339" spans="16:25" ht="11.25" customHeight="1" x14ac:dyDescent="0.2"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</row>
    <row r="340" spans="16:25" ht="11.25" customHeight="1" x14ac:dyDescent="0.2"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</row>
    <row r="341" spans="16:25" ht="11.25" customHeight="1" x14ac:dyDescent="0.2"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</row>
    <row r="342" spans="16:25" ht="11.25" customHeight="1" x14ac:dyDescent="0.2"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</row>
    <row r="343" spans="16:25" ht="11.25" customHeight="1" x14ac:dyDescent="0.2"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</row>
    <row r="344" spans="16:25" ht="11.25" customHeight="1" x14ac:dyDescent="0.2"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</row>
    <row r="345" spans="16:25" ht="11.25" customHeight="1" x14ac:dyDescent="0.2"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</row>
    <row r="346" spans="16:25" ht="11.25" customHeight="1" x14ac:dyDescent="0.2"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</row>
    <row r="347" spans="16:25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6:25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6:25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6:25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6:25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6:25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</row>
    <row r="397" spans="16:25" ht="11.25" customHeight="1" x14ac:dyDescent="0.2"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</row>
    <row r="398" spans="16:25" ht="11.25" customHeight="1" x14ac:dyDescent="0.2"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</row>
    <row r="399" spans="16:25" ht="11.25" customHeight="1" x14ac:dyDescent="0.2"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</row>
    <row r="400" spans="16:25" ht="11.25" customHeight="1" x14ac:dyDescent="0.2"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</row>
    <row r="401" spans="15:26" ht="11.25" customHeight="1" x14ac:dyDescent="0.2"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</row>
    <row r="402" spans="15:26" ht="11.25" customHeight="1" x14ac:dyDescent="0.2"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</row>
    <row r="403" spans="15:26" ht="11.25" customHeight="1" x14ac:dyDescent="0.2"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</row>
    <row r="404" spans="15:26" ht="11.25" customHeight="1" x14ac:dyDescent="0.2"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</row>
    <row r="405" spans="15:26" ht="11.25" customHeight="1" x14ac:dyDescent="0.2"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</row>
    <row r="406" spans="15:26" ht="11.25" customHeight="1" x14ac:dyDescent="0.2"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</row>
    <row r="407" spans="15:26" ht="11.25" customHeight="1" x14ac:dyDescent="0.2"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</row>
    <row r="408" spans="15:26" ht="11.25" customHeight="1" x14ac:dyDescent="0.2">
      <c r="O408" s="154"/>
      <c r="P408" s="154"/>
      <c r="Q408" s="154"/>
      <c r="R408" s="154"/>
      <c r="S408" s="154"/>
      <c r="T408" s="154"/>
      <c r="U408" s="154"/>
      <c r="V408" s="154"/>
      <c r="W408" s="154"/>
      <c r="X408" s="154"/>
      <c r="Y408" s="154"/>
      <c r="Z408" s="154"/>
    </row>
    <row r="409" spans="15:26" ht="11.25" customHeight="1" x14ac:dyDescent="0.2">
      <c r="O409" s="154"/>
      <c r="P409" s="154"/>
      <c r="Q409" s="154"/>
      <c r="R409" s="154"/>
      <c r="S409" s="154"/>
      <c r="T409" s="154"/>
      <c r="U409" s="154"/>
      <c r="V409" s="154"/>
      <c r="W409" s="154"/>
      <c r="X409" s="154"/>
      <c r="Y409" s="154"/>
      <c r="Z409" s="154"/>
    </row>
    <row r="410" spans="15:26" ht="11.25" customHeight="1" x14ac:dyDescent="0.2">
      <c r="O410" s="154"/>
      <c r="P410" s="154"/>
      <c r="Q410" s="154"/>
      <c r="R410" s="154"/>
      <c r="S410" s="154"/>
      <c r="T410" s="154"/>
      <c r="U410" s="154"/>
      <c r="V410" s="154"/>
      <c r="W410" s="154"/>
      <c r="X410" s="154"/>
      <c r="Y410" s="154"/>
      <c r="Z410" s="154"/>
    </row>
    <row r="411" spans="15:26" ht="11.25" customHeight="1" x14ac:dyDescent="0.2">
      <c r="O411" s="154"/>
      <c r="P411" s="154"/>
      <c r="Q411" s="154"/>
      <c r="R411" s="154"/>
      <c r="S411" s="154"/>
      <c r="T411" s="154"/>
      <c r="U411" s="154"/>
      <c r="V411" s="154"/>
      <c r="W411" s="154"/>
      <c r="X411" s="154"/>
      <c r="Y411" s="154"/>
      <c r="Z411" s="154"/>
    </row>
    <row r="412" spans="15:26" ht="11.25" customHeight="1" x14ac:dyDescent="0.2">
      <c r="O412" s="154"/>
      <c r="P412" s="154"/>
      <c r="Q412" s="154"/>
      <c r="R412" s="154"/>
      <c r="S412" s="154"/>
      <c r="T412" s="154"/>
      <c r="U412" s="154"/>
      <c r="V412" s="154"/>
      <c r="W412" s="154"/>
      <c r="X412" s="154"/>
      <c r="Y412" s="154"/>
      <c r="Z412" s="154"/>
    </row>
    <row r="413" spans="15:26" ht="11.25" customHeight="1" x14ac:dyDescent="0.2">
      <c r="O413" s="154"/>
      <c r="P413" s="154"/>
      <c r="Q413" s="154"/>
      <c r="R413" s="154"/>
      <c r="S413" s="154"/>
      <c r="T413" s="154"/>
      <c r="U413" s="154"/>
      <c r="V413" s="154"/>
      <c r="W413" s="154"/>
      <c r="X413" s="154"/>
      <c r="Y413" s="154"/>
      <c r="Z413" s="154"/>
    </row>
    <row r="414" spans="15:26" ht="11.25" customHeight="1" x14ac:dyDescent="0.2">
      <c r="O414" s="154"/>
      <c r="P414" s="154"/>
      <c r="Q414" s="154"/>
      <c r="R414" s="154"/>
      <c r="S414" s="154"/>
      <c r="T414" s="154"/>
      <c r="U414" s="154"/>
      <c r="V414" s="154"/>
      <c r="W414" s="154"/>
      <c r="X414" s="154"/>
      <c r="Y414" s="154"/>
      <c r="Z414" s="154"/>
    </row>
    <row r="415" spans="15:26" ht="11.25" customHeight="1" x14ac:dyDescent="0.2">
      <c r="O415" s="154"/>
      <c r="P415" s="154"/>
      <c r="Q415" s="154"/>
      <c r="R415" s="154"/>
      <c r="S415" s="154"/>
      <c r="T415" s="154"/>
      <c r="U415" s="154"/>
      <c r="V415" s="154"/>
      <c r="W415" s="154"/>
      <c r="X415" s="154"/>
      <c r="Y415" s="154"/>
      <c r="Z415" s="154"/>
    </row>
    <row r="416" spans="15:26" ht="11.25" customHeight="1" x14ac:dyDescent="0.2">
      <c r="O416" s="154"/>
      <c r="P416" s="154"/>
      <c r="Q416" s="154"/>
      <c r="R416" s="154"/>
      <c r="S416" s="154"/>
      <c r="T416" s="154"/>
      <c r="U416" s="154"/>
      <c r="V416" s="154"/>
      <c r="W416" s="154"/>
      <c r="X416" s="154"/>
      <c r="Y416" s="154"/>
      <c r="Z416" s="154"/>
    </row>
    <row r="417" spans="15:26" ht="11.25" customHeight="1" x14ac:dyDescent="0.2">
      <c r="O417" s="154"/>
      <c r="P417" s="154"/>
      <c r="Q417" s="154"/>
      <c r="R417" s="154"/>
      <c r="S417" s="154"/>
      <c r="T417" s="154"/>
      <c r="U417" s="154"/>
      <c r="V417" s="154"/>
      <c r="W417" s="154"/>
      <c r="X417" s="154"/>
      <c r="Y417" s="154"/>
      <c r="Z417" s="154"/>
    </row>
    <row r="418" spans="15:26" ht="11.25" customHeight="1" x14ac:dyDescent="0.2">
      <c r="O418" s="154"/>
      <c r="P418" s="154"/>
      <c r="Q418" s="154"/>
      <c r="R418" s="154"/>
      <c r="S418" s="154"/>
      <c r="T418" s="154"/>
      <c r="U418" s="154"/>
      <c r="V418" s="154"/>
      <c r="W418" s="154"/>
      <c r="X418" s="154"/>
      <c r="Y418" s="154"/>
      <c r="Z418" s="154"/>
    </row>
    <row r="419" spans="15:26" ht="11.25" customHeight="1" x14ac:dyDescent="0.2">
      <c r="O419" s="154"/>
      <c r="P419" s="154"/>
      <c r="Q419" s="154"/>
      <c r="R419" s="154"/>
      <c r="S419" s="154"/>
      <c r="T419" s="154"/>
      <c r="U419" s="154"/>
      <c r="V419" s="154"/>
      <c r="W419" s="154"/>
      <c r="X419" s="154"/>
      <c r="Y419" s="154"/>
      <c r="Z419" s="154"/>
    </row>
    <row r="420" spans="15:26" ht="11.25" customHeight="1" x14ac:dyDescent="0.2">
      <c r="O420" s="154"/>
      <c r="P420" s="154"/>
      <c r="Q420" s="154"/>
      <c r="R420" s="154"/>
      <c r="S420" s="154"/>
      <c r="T420" s="154"/>
      <c r="U420" s="154"/>
      <c r="V420" s="154"/>
      <c r="W420" s="154"/>
      <c r="X420" s="154"/>
      <c r="Y420" s="154"/>
      <c r="Z420" s="154"/>
    </row>
    <row r="421" spans="15:26" ht="11.25" customHeight="1" x14ac:dyDescent="0.2">
      <c r="O421" s="154"/>
      <c r="P421" s="154"/>
      <c r="Q421" s="154"/>
      <c r="R421" s="154"/>
      <c r="S421" s="154"/>
      <c r="T421" s="154"/>
      <c r="U421" s="154"/>
      <c r="V421" s="154"/>
      <c r="W421" s="154"/>
      <c r="X421" s="154"/>
      <c r="Y421" s="154"/>
      <c r="Z421" s="154"/>
    </row>
    <row r="422" spans="15:26" ht="11.25" customHeight="1" x14ac:dyDescent="0.2">
      <c r="O422" s="154"/>
      <c r="P422" s="154"/>
      <c r="Q422" s="154"/>
      <c r="R422" s="154"/>
      <c r="S422" s="154"/>
      <c r="T422" s="154"/>
      <c r="U422" s="154"/>
      <c r="V422" s="154"/>
      <c r="W422" s="154"/>
      <c r="X422" s="154"/>
      <c r="Y422" s="154"/>
      <c r="Z422" s="154"/>
    </row>
    <row r="423" spans="15:26" ht="11.25" customHeight="1" x14ac:dyDescent="0.2"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  <c r="Y423" s="154"/>
      <c r="Z423" s="154"/>
    </row>
    <row r="424" spans="15:26" ht="11.25" customHeight="1" x14ac:dyDescent="0.2">
      <c r="O424" s="154"/>
      <c r="P424" s="154"/>
      <c r="Q424" s="154"/>
      <c r="R424" s="154"/>
      <c r="S424" s="154"/>
      <c r="T424" s="154"/>
      <c r="U424" s="154"/>
      <c r="V424" s="154"/>
      <c r="W424" s="154"/>
      <c r="X424" s="154"/>
      <c r="Y424" s="154"/>
      <c r="Z424" s="154"/>
    </row>
    <row r="425" spans="15:26" ht="11.25" customHeight="1" x14ac:dyDescent="0.2"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  <c r="Y425" s="154"/>
      <c r="Z425" s="154"/>
    </row>
    <row r="426" spans="15:26" ht="11.25" customHeight="1" x14ac:dyDescent="0.2">
      <c r="O426" s="154"/>
      <c r="P426" s="154"/>
      <c r="Q426" s="154"/>
      <c r="R426" s="154"/>
      <c r="S426" s="154"/>
      <c r="T426" s="154"/>
      <c r="U426" s="154"/>
      <c r="V426" s="154"/>
      <c r="W426" s="154"/>
      <c r="X426" s="154"/>
      <c r="Y426" s="154"/>
      <c r="Z426" s="154"/>
    </row>
    <row r="427" spans="15:26" ht="11.25" customHeight="1" x14ac:dyDescent="0.2">
      <c r="O427" s="154"/>
      <c r="P427" s="154"/>
      <c r="Q427" s="154"/>
      <c r="R427" s="154"/>
      <c r="S427" s="154"/>
      <c r="T427" s="154"/>
      <c r="U427" s="154"/>
      <c r="V427" s="154"/>
      <c r="W427" s="154"/>
      <c r="X427" s="154"/>
      <c r="Y427" s="154"/>
      <c r="Z427" s="154"/>
    </row>
    <row r="428" spans="15:26" ht="11.25" customHeight="1" x14ac:dyDescent="0.2">
      <c r="O428" s="154"/>
      <c r="P428" s="154"/>
      <c r="Q428" s="154"/>
      <c r="R428" s="154"/>
      <c r="S428" s="154"/>
      <c r="T428" s="154"/>
      <c r="U428" s="154"/>
      <c r="V428" s="154"/>
      <c r="W428" s="154"/>
      <c r="X428" s="154"/>
      <c r="Y428" s="154"/>
      <c r="Z428" s="154"/>
    </row>
    <row r="429" spans="15:26" ht="11.25" customHeight="1" x14ac:dyDescent="0.2">
      <c r="O429" s="154"/>
      <c r="P429" s="154"/>
      <c r="Q429" s="154"/>
      <c r="R429" s="154"/>
      <c r="S429" s="154"/>
      <c r="T429" s="154"/>
      <c r="U429" s="154"/>
      <c r="V429" s="154"/>
      <c r="W429" s="154"/>
      <c r="X429" s="154"/>
      <c r="Y429" s="154"/>
      <c r="Z429" s="154"/>
    </row>
    <row r="430" spans="15:26" ht="11.25" customHeight="1" x14ac:dyDescent="0.2">
      <c r="O430" s="154"/>
      <c r="P430" s="154"/>
      <c r="Q430" s="154"/>
      <c r="R430" s="154"/>
      <c r="S430" s="154"/>
      <c r="T430" s="154"/>
      <c r="U430" s="154"/>
      <c r="V430" s="154"/>
      <c r="W430" s="154"/>
      <c r="X430" s="154"/>
      <c r="Y430" s="154"/>
      <c r="Z430" s="154"/>
    </row>
    <row r="431" spans="15:26" ht="11.25" customHeight="1" x14ac:dyDescent="0.2">
      <c r="O431" s="154"/>
      <c r="P431" s="154"/>
      <c r="Q431" s="154"/>
      <c r="R431" s="154"/>
      <c r="S431" s="154"/>
      <c r="T431" s="154"/>
      <c r="U431" s="154"/>
      <c r="V431" s="154"/>
      <c r="W431" s="154"/>
      <c r="X431" s="154"/>
      <c r="Y431" s="154"/>
      <c r="Z431" s="154"/>
    </row>
    <row r="432" spans="15:26" ht="11.25" customHeight="1" x14ac:dyDescent="0.2"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</row>
    <row r="433" spans="15:26" ht="11.25" customHeight="1" x14ac:dyDescent="0.2">
      <c r="O433" s="154"/>
      <c r="P433" s="154"/>
      <c r="Q433" s="154"/>
      <c r="R433" s="154"/>
      <c r="S433" s="154"/>
      <c r="T433" s="154"/>
      <c r="U433" s="154"/>
      <c r="V433" s="154"/>
      <c r="W433" s="154"/>
      <c r="X433" s="154"/>
      <c r="Y433" s="154"/>
      <c r="Z433" s="154"/>
    </row>
    <row r="434" spans="15:26" ht="11.25" customHeight="1" x14ac:dyDescent="0.2">
      <c r="O434" s="154"/>
      <c r="P434" s="154"/>
      <c r="Q434" s="154"/>
      <c r="R434" s="154"/>
      <c r="S434" s="154"/>
      <c r="T434" s="154"/>
      <c r="U434" s="154"/>
      <c r="V434" s="154"/>
      <c r="W434" s="154"/>
      <c r="X434" s="154"/>
      <c r="Y434" s="154"/>
      <c r="Z434" s="154"/>
    </row>
    <row r="435" spans="15:26" ht="11.25" customHeight="1" x14ac:dyDescent="0.2">
      <c r="O435" s="154"/>
      <c r="P435" s="154"/>
      <c r="Q435" s="154"/>
      <c r="R435" s="154"/>
      <c r="S435" s="154"/>
      <c r="T435" s="154"/>
      <c r="U435" s="154"/>
      <c r="V435" s="154"/>
      <c r="W435" s="154"/>
      <c r="X435" s="154"/>
      <c r="Y435" s="154"/>
      <c r="Z435" s="154"/>
    </row>
    <row r="436" spans="15:26" ht="11.25" customHeight="1" x14ac:dyDescent="0.2">
      <c r="O436" s="154"/>
      <c r="P436" s="154"/>
      <c r="Q436" s="154"/>
      <c r="R436" s="154"/>
      <c r="S436" s="154"/>
      <c r="T436" s="154"/>
      <c r="U436" s="154"/>
      <c r="V436" s="154"/>
      <c r="W436" s="154"/>
      <c r="X436" s="154"/>
      <c r="Y436" s="154"/>
      <c r="Z436" s="154"/>
    </row>
    <row r="437" spans="15:26" ht="11.25" customHeight="1" x14ac:dyDescent="0.2">
      <c r="O437" s="154"/>
      <c r="P437" s="154"/>
      <c r="Q437" s="154"/>
      <c r="R437" s="154"/>
      <c r="S437" s="154"/>
      <c r="T437" s="154"/>
      <c r="U437" s="154"/>
      <c r="V437" s="154"/>
      <c r="W437" s="154"/>
      <c r="X437" s="154"/>
      <c r="Y437" s="154"/>
      <c r="Z437" s="154"/>
    </row>
    <row r="438" spans="15:26" ht="11.25" customHeight="1" x14ac:dyDescent="0.2">
      <c r="O438" s="154"/>
      <c r="P438" s="154"/>
      <c r="Q438" s="154"/>
      <c r="R438" s="154"/>
      <c r="S438" s="154"/>
      <c r="T438" s="154"/>
      <c r="U438" s="154"/>
      <c r="V438" s="154"/>
      <c r="W438" s="154"/>
      <c r="X438" s="154"/>
      <c r="Y438" s="154"/>
      <c r="Z438" s="154"/>
    </row>
    <row r="439" spans="15:26" ht="11.25" customHeight="1" x14ac:dyDescent="0.2">
      <c r="O439" s="154"/>
      <c r="P439" s="154"/>
      <c r="Q439" s="154"/>
      <c r="R439" s="154"/>
      <c r="S439" s="154"/>
      <c r="T439" s="154"/>
      <c r="U439" s="154"/>
      <c r="V439" s="154"/>
      <c r="W439" s="154"/>
      <c r="X439" s="154"/>
      <c r="Y439" s="154"/>
      <c r="Z439" s="154"/>
    </row>
    <row r="440" spans="15:26" ht="11.25" customHeight="1" x14ac:dyDescent="0.2">
      <c r="O440" s="154"/>
      <c r="P440" s="154"/>
      <c r="Q440" s="154"/>
      <c r="R440" s="154"/>
      <c r="S440" s="154"/>
      <c r="T440" s="154"/>
      <c r="U440" s="154"/>
      <c r="V440" s="154"/>
      <c r="W440" s="154"/>
      <c r="X440" s="154"/>
      <c r="Y440" s="154"/>
      <c r="Z440" s="154"/>
    </row>
    <row r="441" spans="15:26" ht="11.25" customHeight="1" x14ac:dyDescent="0.2">
      <c r="O441" s="154"/>
      <c r="P441" s="154"/>
      <c r="Q441" s="154"/>
      <c r="R441" s="154"/>
      <c r="S441" s="154"/>
      <c r="T441" s="154"/>
      <c r="U441" s="154"/>
      <c r="V441" s="154"/>
      <c r="W441" s="154"/>
      <c r="X441" s="154"/>
      <c r="Y441" s="154"/>
      <c r="Z441" s="154"/>
    </row>
    <row r="442" spans="15:26" ht="11.25" customHeight="1" x14ac:dyDescent="0.2">
      <c r="O442" s="154"/>
      <c r="P442" s="154"/>
      <c r="Q442" s="154"/>
      <c r="R442" s="154"/>
      <c r="S442" s="154"/>
      <c r="T442" s="154"/>
      <c r="U442" s="154"/>
      <c r="V442" s="154"/>
      <c r="W442" s="154"/>
      <c r="X442" s="154"/>
      <c r="Y442" s="154"/>
      <c r="Z442" s="154"/>
    </row>
    <row r="443" spans="15:26" ht="11.25" customHeight="1" x14ac:dyDescent="0.2">
      <c r="O443" s="154"/>
      <c r="P443" s="154"/>
      <c r="Q443" s="154"/>
      <c r="R443" s="154"/>
      <c r="S443" s="154"/>
      <c r="T443" s="154"/>
      <c r="U443" s="154"/>
      <c r="V443" s="154"/>
      <c r="W443" s="154"/>
      <c r="X443" s="154"/>
      <c r="Y443" s="154"/>
      <c r="Z443" s="154"/>
    </row>
    <row r="444" spans="15:26" ht="11.25" customHeight="1" x14ac:dyDescent="0.2">
      <c r="O444" s="154"/>
      <c r="P444" s="154"/>
      <c r="Q444" s="154"/>
      <c r="R444" s="154"/>
      <c r="S444" s="154"/>
      <c r="T444" s="154"/>
      <c r="U444" s="154"/>
      <c r="V444" s="154"/>
      <c r="W444" s="154"/>
      <c r="X444" s="154"/>
      <c r="Y444" s="154"/>
      <c r="Z444" s="154"/>
    </row>
    <row r="445" spans="15:26" ht="11.25" customHeight="1" x14ac:dyDescent="0.2">
      <c r="O445" s="154"/>
      <c r="P445" s="154"/>
      <c r="Q445" s="154"/>
      <c r="R445" s="154"/>
      <c r="S445" s="154"/>
      <c r="T445" s="154"/>
      <c r="U445" s="154"/>
      <c r="V445" s="154"/>
      <c r="W445" s="154"/>
      <c r="X445" s="154"/>
      <c r="Y445" s="154"/>
      <c r="Z445" s="154"/>
    </row>
    <row r="446" spans="15:26" ht="11.25" customHeight="1" x14ac:dyDescent="0.2">
      <c r="O446" s="154"/>
      <c r="P446" s="154"/>
      <c r="Q446" s="154"/>
      <c r="R446" s="154"/>
      <c r="S446" s="154"/>
      <c r="T446" s="154"/>
      <c r="U446" s="154"/>
      <c r="V446" s="154"/>
      <c r="W446" s="154"/>
      <c r="X446" s="154"/>
      <c r="Y446" s="154"/>
      <c r="Z446" s="154"/>
    </row>
    <row r="447" spans="15:26" ht="11.25" customHeight="1" x14ac:dyDescent="0.2"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</row>
    <row r="448" spans="15:26" ht="11.25" customHeight="1" x14ac:dyDescent="0.2"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</row>
    <row r="449" spans="16:25" ht="11.25" customHeight="1" x14ac:dyDescent="0.2"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</row>
    <row r="450" spans="16:25" ht="11.25" customHeight="1" x14ac:dyDescent="0.2"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</row>
    <row r="451" spans="16:25" ht="11.25" customHeight="1" x14ac:dyDescent="0.2"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</row>
    <row r="452" spans="16:25" ht="11.25" customHeight="1" x14ac:dyDescent="0.2"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</row>
    <row r="453" spans="16:25" ht="11.25" customHeight="1" x14ac:dyDescent="0.2"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</row>
    <row r="454" spans="16:25" ht="11.25" customHeight="1" x14ac:dyDescent="0.2"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</row>
    <row r="455" spans="16:25" ht="11.25" customHeight="1" x14ac:dyDescent="0.2"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</row>
    <row r="456" spans="16:25" ht="11.25" customHeight="1" x14ac:dyDescent="0.2"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</row>
    <row r="457" spans="16:25" ht="11.25" customHeight="1" x14ac:dyDescent="0.2"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</row>
    <row r="458" spans="16:25" ht="11.25" customHeight="1" x14ac:dyDescent="0.2"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</row>
    <row r="459" spans="16:25" ht="11.25" customHeight="1" x14ac:dyDescent="0.2"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</row>
    <row r="460" spans="16:25" ht="11.25" customHeight="1" x14ac:dyDescent="0.2"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</row>
    <row r="461" spans="16:25" ht="11.25" customHeight="1" x14ac:dyDescent="0.2"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</row>
    <row r="462" spans="16:25" ht="11.25" customHeight="1" x14ac:dyDescent="0.2"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</row>
    <row r="463" spans="16:25" ht="11.25" customHeight="1" x14ac:dyDescent="0.2"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</row>
    <row r="464" spans="16:25" ht="11.25" customHeight="1" x14ac:dyDescent="0.2"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</row>
    <row r="465" spans="16:25" ht="11.25" customHeight="1" x14ac:dyDescent="0.2"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</row>
    <row r="466" spans="16:25" ht="11.25" customHeight="1" x14ac:dyDescent="0.2"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</row>
    <row r="467" spans="16:25" ht="11.25" customHeight="1" x14ac:dyDescent="0.2"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</row>
    <row r="468" spans="16:25" ht="11.25" customHeight="1" x14ac:dyDescent="0.2"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</row>
    <row r="469" spans="16:25" ht="11.25" customHeight="1" x14ac:dyDescent="0.2"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</row>
    <row r="470" spans="16:25" ht="11.25" customHeight="1" x14ac:dyDescent="0.2"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</row>
    <row r="471" spans="16:25" ht="11.25" customHeight="1" x14ac:dyDescent="0.2"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</row>
    <row r="472" spans="16:25" ht="11.25" customHeight="1" x14ac:dyDescent="0.2"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</row>
    <row r="473" spans="16:25" ht="11.25" customHeight="1" x14ac:dyDescent="0.2"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</row>
    <row r="474" spans="16:25" ht="11.25" customHeight="1" x14ac:dyDescent="0.2"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</row>
    <row r="475" spans="16:25" ht="11.25" customHeight="1" x14ac:dyDescent="0.2"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</row>
    <row r="476" spans="16:25" ht="11.25" customHeight="1" x14ac:dyDescent="0.2"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</row>
    <row r="477" spans="16:25" ht="11.25" customHeight="1" x14ac:dyDescent="0.2"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</row>
    <row r="478" spans="16:25" ht="11.25" customHeight="1" x14ac:dyDescent="0.2"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</row>
    <row r="479" spans="16:25" ht="11.25" customHeight="1" thickBot="1" x14ac:dyDescent="0.25"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</row>
    <row r="480" spans="16:25" ht="11.25" customHeight="1" thickTop="1" x14ac:dyDescent="0.2"/>
  </sheetData>
  <autoFilter ref="A28:CQ216" xr:uid="{00000000-0001-0000-0500-000000000000}">
    <filterColumn colId="1">
      <filters>
        <filter val="ТЦ_01.7.06.05_78_7804526950_15.05.2024_02_x000a_Аналог ТССЦ-101-3381 44,29/43,35=2%"/>
        <filter val="ТЦ_01.7.06.07_78_7804526950_15.05.2024_02"/>
        <filter val="ТЦ_01.7.06.07_78_7804526950_15.05.2024_02_x000a_Аналог ТССЦ-101-3056 6,3/6,17=2%"/>
        <filter val="ТЦ_01.7.06.07_78_7804526950_15.05.2024_02_x000a_аналог ТССЦ-509-0162 53,46/51,80=2%"/>
        <filter val="ТЦ_01.7.15.04_78_7804526950_15.05.2024_02_x000a_аналог ТССЦ-101-4610 15160,33/14810,41=2%"/>
        <filter val="ТЦ_01.7.15.05_78_7804526950_15.05.2024_02_x000a_Аналог ТССЦ-101-0120 27445,97/26855,15=2%"/>
        <filter val="ТЦ_01.7.15.08_78_7804526950_15.05.2024_02_x000a_Аналог ТССЦ-101-1879 6,42/6,24=2%"/>
        <filter val="ТЦ_01.7.15.11_78_7804526950_15.05.2024_02_x000a_Аналог ТССЦ-101-2036 32,71/32,02=2%"/>
        <filter val="ТЦ_08.1.02.13_78_7804526950_15.05.2024_02_x000a_Аналог ТССЦ-101-3131 8,87/8,68=2%"/>
        <filter val="ТЦ_08.1.02.13_78_7804526950_15.05.2024_02_x000a_Аналог ТССЦ-101-3134 12,82/12,54=2%"/>
        <filter val="ТЦ_08.1.02.13_78_7804526950_15.05.2024_02_x000a_АналогТССЦ-101-3133 10,31/10,08=2%"/>
        <filter val="ТЦ_14.5.01.07_78_7804526950_15.05.2024_02_x000a_Аналог ТССЦ-101-1759 68,43/68,02=2%"/>
        <filter val="ТЦ_20.1.02.07_78_7804526950_15.05.2024_02_x000a_Аналог ТССЦ-509-0040 1137,00/1114,51=2%"/>
        <filter val="ТЦ_20.1.02.18_78_7804526950_15.05.2024_02_x000a_аналог ТССЦ-509-2900 5,07/4,96=2%"/>
        <filter val="ТЦ_20.1.02.19_78_7804526950_15.05.2024_02_x000a_Аналог ТССЦ-509-0020 42,77/41,87=2%"/>
        <filter val="ТЦ_20.1.02.19_78_7804526950_15.05.2024_02_x000a_Аналог ТССЦ-509-8108 10,71/10,47=2%"/>
        <filter val="ТЦ_20.2.05.02_78_7804526950_15.05.2024_02_x000a_Аналог ТССЦ-509-0238 7,54/7,37=3%"/>
        <filter val="ТЦ_20.2.08.03_78_7804526950_15.05.2024_02_x000a_Аналог ТССЦ-111-0126 335,61/328,92=2%"/>
        <filter val="ТЦ_20.5.01.02_78_7804526950_15.05.2024_02"/>
        <filter val="ТЦ_20.5.04.07_78_7804526950_15.05.2024_02_x000a_Аналог ТССЦ-509-0020 42,77/41,87=2%"/>
        <filter val="ТЦ_21.1.00.00_78_7804526950_15.05.2024_02_x000a_Аналог ТССЦ-111-0126 335,61/328,92=2%"/>
        <filter val="ТЦ_21.1.00.00_78_7804526950_15.05.2024_02_x000a_Аналог ТССЦ-501-2377 178,91/175,39=2%"/>
        <filter val="ТЦ_21.1.06.00_2_0276132981_15.05.2024_02_x000a_Аналог ТССЦ-501-7965 29794,41/29199,32=2%"/>
        <filter val="ТЦ_21.1.06.00_2_0276132981_15.05.2024_02_x000a_Аналог ТССЦ-501-7992 102768,47/100715,23=2%"/>
        <filter val="ТЦ_21.1.08.03_78_7804526950_15.05.2024_02_x000a_аналог ТССЦ-501-1818 19587,14/19193,28=2%"/>
        <filter val="ТЦ_21.1.08.03_78_7804526950_15.05.2024_02_x000a_аналог ТССЦ-501-2017 92813,21/90976,53=2%"/>
        <filter val="ТЦ_24.3.01.02_78_7804526950_15.05.2024_02_x000a_Аналог ТССЦ-103-2407 18,06/17,68=2%"/>
        <filter val="ТЦ_24.3.03.01_78_7804526950_15.05.2024_02_x000a_Аналог ТССЦ-507-0709 21,21/20,78=2%"/>
        <filter val="ТЦ_25.2.01.01_78_7804526950_15.05.2024_02_x000a_аналог ТССЦ-111-0109 6,72/6,58=2%"/>
        <filter val="ТЦ_25.2.01.01_78_7804526950_15.05.2024_02_x000a_аналог ТССЦ-111-0128 117,00/114,66=2%"/>
        <filter val="ТЦ_25.2.01.01_78_7804526950_15.05.2024_02_x000a_аналог ТССЦ-111-0158 21,00/20,54=2%"/>
        <filter val="ТЦ_59.1.23.08_78_7804526950_15.05.2024_02_x000a_Аналог ТССЦ-101-2036 32,71/32,02=2%"/>
        <filter val="ТЦ_62.1.02.14_78_7804526950_29.07.2024_02"/>
        <filter val="ТЦ_63.4.03.01_78_7804526950_15.05.2024_02"/>
      </filters>
    </filterColumn>
    <filterColumn colId="2" showButton="0"/>
    <filterColumn colId="3" showButton="0"/>
  </autoFilter>
  <mergeCells count="158">
    <mergeCell ref="A219:O219"/>
    <mergeCell ref="A211:K211"/>
    <mergeCell ref="A217:O217"/>
    <mergeCell ref="A206:K206"/>
    <mergeCell ref="A207:K207"/>
    <mergeCell ref="A208:K208"/>
    <mergeCell ref="A209:K209"/>
    <mergeCell ref="A210:K210"/>
    <mergeCell ref="A212:K212"/>
    <mergeCell ref="A213:K213"/>
    <mergeCell ref="A214:K214"/>
    <mergeCell ref="A215:K215"/>
    <mergeCell ref="A216:K216"/>
    <mergeCell ref="A218:O218"/>
    <mergeCell ref="A201:K201"/>
    <mergeCell ref="A202:K202"/>
    <mergeCell ref="A203:K203"/>
    <mergeCell ref="A204:K204"/>
    <mergeCell ref="A205:K20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C156:E156"/>
    <mergeCell ref="C157:E157"/>
    <mergeCell ref="C158:E158"/>
    <mergeCell ref="C159:E159"/>
    <mergeCell ref="A160:K160"/>
    <mergeCell ref="C144:E144"/>
    <mergeCell ref="C149:E149"/>
    <mergeCell ref="C151:E151"/>
    <mergeCell ref="C153:E153"/>
    <mergeCell ref="C155:E155"/>
    <mergeCell ref="C134:E134"/>
    <mergeCell ref="C135:E135"/>
    <mergeCell ref="C140:E140"/>
    <mergeCell ref="C142:E142"/>
    <mergeCell ref="C143:E143"/>
    <mergeCell ref="C129:E129"/>
    <mergeCell ref="C130:E130"/>
    <mergeCell ref="C131:E131"/>
    <mergeCell ref="C132:E132"/>
    <mergeCell ref="C133:E133"/>
    <mergeCell ref="C121:E121"/>
    <mergeCell ref="C125:E125"/>
    <mergeCell ref="C126:E126"/>
    <mergeCell ref="C127:E127"/>
    <mergeCell ref="C128:E128"/>
    <mergeCell ref="C111:E111"/>
    <mergeCell ref="C112:E112"/>
    <mergeCell ref="C117:E117"/>
    <mergeCell ref="C119:E119"/>
    <mergeCell ref="C120:E120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A104:O104"/>
    <mergeCell ref="C105:E105"/>
    <mergeCell ref="C94:E94"/>
    <mergeCell ref="C95:E95"/>
    <mergeCell ref="C96:E96"/>
    <mergeCell ref="C98:E98"/>
    <mergeCell ref="C100:E100"/>
    <mergeCell ref="C85:E85"/>
    <mergeCell ref="C86:E86"/>
    <mergeCell ref="A87:O87"/>
    <mergeCell ref="C88:E88"/>
    <mergeCell ref="C93:E93"/>
    <mergeCell ref="C76:E76"/>
    <mergeCell ref="C81:E81"/>
    <mergeCell ref="C82:E82"/>
    <mergeCell ref="C83:E83"/>
    <mergeCell ref="C84:E84"/>
    <mergeCell ref="C63:E63"/>
    <mergeCell ref="C68:E68"/>
    <mergeCell ref="C70:E70"/>
    <mergeCell ref="C72:E72"/>
    <mergeCell ref="C74:E74"/>
    <mergeCell ref="C38:E38"/>
    <mergeCell ref="C43:E43"/>
    <mergeCell ref="C48:E48"/>
    <mergeCell ref="C53:E53"/>
    <mergeCell ref="C58:E5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221:O221"/>
    <mergeCell ref="A222:O222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A37:O37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pageSetUpPr fitToPage="1"/>
  </sheetPr>
  <dimension ref="A1:CQ557"/>
  <sheetViews>
    <sheetView topLeftCell="A458" workbookViewId="0">
      <selection activeCell="Y30" sqref="Y30:Y405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199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199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199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1249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18.75" x14ac:dyDescent="0.25">
      <c r="A13" s="289" t="s">
        <v>1250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1250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1251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364993.25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242078.054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9916.0319999999992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3429.328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7547.4369999999999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20720.68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 t="s">
        <v>1252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294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295"/>
      <c r="G26" s="293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296"/>
      <c r="G27" s="293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13" t="s">
        <v>1030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45" x14ac:dyDescent="0.25">
      <c r="A30" s="111" t="s">
        <v>1253</v>
      </c>
      <c r="B30" s="112" t="s">
        <v>1254</v>
      </c>
      <c r="C30" s="305" t="s">
        <v>1255</v>
      </c>
      <c r="D30" s="305"/>
      <c r="E30" s="305"/>
      <c r="F30" s="208" t="s">
        <v>51</v>
      </c>
      <c r="G30" s="113">
        <v>1</v>
      </c>
      <c r="H30" s="114">
        <v>488680.58</v>
      </c>
      <c r="I30" s="114"/>
      <c r="J30" s="114"/>
      <c r="K30" s="144" t="s">
        <v>52</v>
      </c>
      <c r="L30" s="114">
        <v>3044480.01</v>
      </c>
      <c r="M30" s="114"/>
      <c r="N30" s="115"/>
      <c r="O30" s="114"/>
      <c r="P30" s="189"/>
      <c r="Q30" s="189"/>
      <c r="R30" s="189"/>
      <c r="S30" s="189"/>
      <c r="T30" s="189"/>
      <c r="U30" s="189">
        <v>1.03</v>
      </c>
      <c r="V30" s="180">
        <f>L30*U30</f>
        <v>3135814.4102999996</v>
      </c>
      <c r="W30" s="190">
        <v>1.2</v>
      </c>
      <c r="X30" s="191">
        <f>V30*W30</f>
        <v>3762977.2923599994</v>
      </c>
      <c r="Y30" s="181">
        <f>X30/G30</f>
        <v>3762977.2923599994</v>
      </c>
      <c r="BP30" s="33"/>
      <c r="BQ30" s="41" t="s">
        <v>1255</v>
      </c>
    </row>
    <row r="31" spans="1:69" s="3" customFormat="1" ht="45" x14ac:dyDescent="0.25">
      <c r="A31" s="111" t="s">
        <v>48</v>
      </c>
      <c r="B31" s="112" t="s">
        <v>1256</v>
      </c>
      <c r="C31" s="305" t="s">
        <v>1257</v>
      </c>
      <c r="D31" s="305"/>
      <c r="E31" s="305"/>
      <c r="F31" s="208" t="s">
        <v>51</v>
      </c>
      <c r="G31" s="113">
        <v>1</v>
      </c>
      <c r="H31" s="114">
        <v>31316.85</v>
      </c>
      <c r="I31" s="114"/>
      <c r="J31" s="114"/>
      <c r="K31" s="144" t="s">
        <v>52</v>
      </c>
      <c r="L31" s="114">
        <v>195103.98</v>
      </c>
      <c r="M31" s="114"/>
      <c r="N31" s="115"/>
      <c r="O31" s="114"/>
      <c r="P31" s="189"/>
      <c r="Q31" s="189"/>
      <c r="R31" s="189"/>
      <c r="S31" s="189"/>
      <c r="T31" s="189"/>
      <c r="U31" s="189">
        <v>1.03</v>
      </c>
      <c r="V31" s="180">
        <f t="shared" ref="V31:V32" si="0">L31*U31</f>
        <v>200957.09940000001</v>
      </c>
      <c r="W31" s="190">
        <v>1.2</v>
      </c>
      <c r="X31" s="191">
        <f t="shared" ref="X31:X91" si="1">V31*W31</f>
        <v>241148.51928000001</v>
      </c>
      <c r="Y31" s="181">
        <f t="shared" ref="Y31:Y91" si="2">X31/G31</f>
        <v>241148.51928000001</v>
      </c>
      <c r="BP31" s="33"/>
      <c r="BQ31" s="41" t="s">
        <v>1257</v>
      </c>
    </row>
    <row r="32" spans="1:69" s="3" customFormat="1" ht="45" x14ac:dyDescent="0.25">
      <c r="A32" s="111" t="s">
        <v>1045</v>
      </c>
      <c r="B32" s="112" t="s">
        <v>1256</v>
      </c>
      <c r="C32" s="305" t="s">
        <v>1258</v>
      </c>
      <c r="D32" s="305"/>
      <c r="E32" s="305"/>
      <c r="F32" s="208" t="s">
        <v>51</v>
      </c>
      <c r="G32" s="113">
        <v>1</v>
      </c>
      <c r="H32" s="114">
        <v>30456.5</v>
      </c>
      <c r="I32" s="114"/>
      <c r="J32" s="114"/>
      <c r="K32" s="144" t="s">
        <v>52</v>
      </c>
      <c r="L32" s="114">
        <v>189744</v>
      </c>
      <c r="M32" s="114"/>
      <c r="N32" s="115"/>
      <c r="O32" s="114"/>
      <c r="P32" s="189"/>
      <c r="Q32" s="189"/>
      <c r="R32" s="189"/>
      <c r="S32" s="189"/>
      <c r="T32" s="189"/>
      <c r="U32" s="189">
        <v>1.03</v>
      </c>
      <c r="V32" s="180">
        <f t="shared" si="0"/>
        <v>195436.32</v>
      </c>
      <c r="W32" s="190">
        <v>1.2</v>
      </c>
      <c r="X32" s="191">
        <f t="shared" si="1"/>
        <v>234523.584</v>
      </c>
      <c r="Y32" s="181">
        <f t="shared" si="2"/>
        <v>234523.584</v>
      </c>
      <c r="BP32" s="33"/>
      <c r="BQ32" s="41" t="s">
        <v>1258</v>
      </c>
    </row>
    <row r="33" spans="1:70" s="3" customFormat="1" ht="18.75" hidden="1" x14ac:dyDescent="0.25">
      <c r="A33" s="313" t="s">
        <v>1259</v>
      </c>
      <c r="B33" s="314"/>
      <c r="C33" s="314"/>
      <c r="D33" s="314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5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 t="s">
        <v>1259</v>
      </c>
      <c r="BQ33" s="41"/>
    </row>
    <row r="34" spans="1:70" s="3" customFormat="1" ht="67.5" hidden="1" x14ac:dyDescent="0.25">
      <c r="A34" s="35" t="s">
        <v>63</v>
      </c>
      <c r="B34" s="36" t="s">
        <v>203</v>
      </c>
      <c r="C34" s="316" t="s">
        <v>204</v>
      </c>
      <c r="D34" s="316"/>
      <c r="E34" s="316"/>
      <c r="F34" s="205" t="s">
        <v>174</v>
      </c>
      <c r="G34" s="56">
        <v>5.26</v>
      </c>
      <c r="H34" s="39" t="s">
        <v>205</v>
      </c>
      <c r="I34" s="39" t="s">
        <v>206</v>
      </c>
      <c r="J34" s="39">
        <v>515.91999999999996</v>
      </c>
      <c r="K34" s="37" t="s">
        <v>42</v>
      </c>
      <c r="L34" s="39">
        <v>222677.11</v>
      </c>
      <c r="M34" s="39">
        <v>180989.2</v>
      </c>
      <c r="N34" s="40" t="s">
        <v>1260</v>
      </c>
      <c r="O34" s="39">
        <v>23229.16</v>
      </c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172">
        <f t="shared" ref="V34:V91" si="3">O34*P34*Q34*R34*S34*T34*U34</f>
        <v>27808.438236712285</v>
      </c>
      <c r="W34" s="159">
        <v>1.2</v>
      </c>
      <c r="X34" s="158">
        <f t="shared" si="1"/>
        <v>33370.125884054738</v>
      </c>
      <c r="Y34" s="181">
        <f t="shared" si="2"/>
        <v>6344.1303962081256</v>
      </c>
      <c r="BP34" s="33"/>
      <c r="BQ34" s="41" t="s">
        <v>204</v>
      </c>
    </row>
    <row r="35" spans="1:70" s="3" customFormat="1" ht="18.75" hidden="1" x14ac:dyDescent="0.25">
      <c r="A35" s="42"/>
      <c r="B35" s="43"/>
      <c r="C35" s="44" t="s">
        <v>1261</v>
      </c>
      <c r="D35" s="45"/>
      <c r="E35" s="45"/>
      <c r="F35" s="206"/>
      <c r="G35" s="45"/>
      <c r="H35" s="45"/>
      <c r="I35" s="45"/>
      <c r="J35" s="45"/>
      <c r="K35" s="45"/>
      <c r="L35" s="45"/>
      <c r="M35" s="45"/>
      <c r="N35" s="45"/>
      <c r="O35" s="46"/>
      <c r="P35" s="154"/>
      <c r="Q35" s="154"/>
      <c r="R35" s="154"/>
      <c r="S35" s="154"/>
      <c r="T35" s="154"/>
      <c r="U35" s="154"/>
      <c r="V35" s="172"/>
      <c r="W35" s="159"/>
      <c r="X35" s="158"/>
      <c r="Y35" s="181"/>
      <c r="BP35" s="33"/>
      <c r="BQ35" s="41"/>
    </row>
    <row r="36" spans="1:70" s="3" customFormat="1" ht="18.75" hidden="1" x14ac:dyDescent="0.25">
      <c r="A36" s="47"/>
      <c r="B36" s="48"/>
      <c r="C36" s="48"/>
      <c r="D36" s="48"/>
      <c r="E36" s="49" t="s">
        <v>1262</v>
      </c>
      <c r="F36" s="207"/>
      <c r="G36" s="50"/>
      <c r="H36" s="51"/>
      <c r="I36" s="17"/>
      <c r="J36" s="17"/>
      <c r="K36" s="17"/>
      <c r="L36" s="52">
        <v>178413.62</v>
      </c>
      <c r="M36" s="53"/>
      <c r="N36" s="53"/>
      <c r="O36" s="54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70" s="3" customFormat="1" ht="18.75" hidden="1" x14ac:dyDescent="0.25">
      <c r="A37" s="47"/>
      <c r="B37" s="48"/>
      <c r="C37" s="48"/>
      <c r="D37" s="48"/>
      <c r="E37" s="49" t="s">
        <v>1263</v>
      </c>
      <c r="F37" s="207"/>
      <c r="G37" s="50"/>
      <c r="H37" s="51"/>
      <c r="I37" s="17"/>
      <c r="J37" s="17"/>
      <c r="K37" s="17"/>
      <c r="L37" s="52">
        <v>93805.1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70" s="3" customFormat="1" ht="18.75" hidden="1" x14ac:dyDescent="0.25">
      <c r="A38" s="47"/>
      <c r="B38" s="48"/>
      <c r="C38" s="48"/>
      <c r="D38" s="48"/>
      <c r="E38" s="49" t="s">
        <v>47</v>
      </c>
      <c r="F38" s="207"/>
      <c r="G38" s="50"/>
      <c r="H38" s="51"/>
      <c r="I38" s="17"/>
      <c r="J38" s="17"/>
      <c r="K38" s="17"/>
      <c r="L38" s="52">
        <v>494895.83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67.5" x14ac:dyDescent="0.25">
      <c r="A39" s="35" t="s">
        <v>72</v>
      </c>
      <c r="B39" s="36" t="s">
        <v>1264</v>
      </c>
      <c r="C39" s="316" t="s">
        <v>1265</v>
      </c>
      <c r="D39" s="316"/>
      <c r="E39" s="316"/>
      <c r="F39" s="205" t="s">
        <v>437</v>
      </c>
      <c r="G39" s="55">
        <v>171</v>
      </c>
      <c r="H39" s="39">
        <v>3887.06</v>
      </c>
      <c r="I39" s="39"/>
      <c r="J39" s="39">
        <v>3887.06</v>
      </c>
      <c r="K39" s="37" t="s">
        <v>42</v>
      </c>
      <c r="L39" s="39">
        <v>5689722.9500000002</v>
      </c>
      <c r="M39" s="39"/>
      <c r="N39" s="40"/>
      <c r="O39" s="39">
        <v>5689722.9500000002</v>
      </c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>
        <f t="shared" si="3"/>
        <v>6811365.9400115823</v>
      </c>
      <c r="W39" s="159">
        <v>1.2</v>
      </c>
      <c r="X39" s="158">
        <f t="shared" si="1"/>
        <v>8173639.1280138986</v>
      </c>
      <c r="Y39" s="181">
        <f t="shared" si="2"/>
        <v>47799.059228151455</v>
      </c>
      <c r="BP39" s="33"/>
      <c r="BQ39" s="41" t="s">
        <v>1265</v>
      </c>
    </row>
    <row r="40" spans="1:70" s="3" customFormat="1" ht="68.25" x14ac:dyDescent="0.25">
      <c r="A40" s="35" t="s">
        <v>80</v>
      </c>
      <c r="B40" s="36" t="s">
        <v>1264</v>
      </c>
      <c r="C40" s="316" t="s">
        <v>1266</v>
      </c>
      <c r="D40" s="316"/>
      <c r="E40" s="316"/>
      <c r="F40" s="205" t="s">
        <v>437</v>
      </c>
      <c r="G40" s="55">
        <v>2</v>
      </c>
      <c r="H40" s="39">
        <v>6043.24</v>
      </c>
      <c r="I40" s="39"/>
      <c r="J40" s="39">
        <v>6043.24</v>
      </c>
      <c r="K40" s="37" t="s">
        <v>42</v>
      </c>
      <c r="L40" s="39">
        <v>103460.27</v>
      </c>
      <c r="M40" s="39"/>
      <c r="N40" s="40"/>
      <c r="O40" s="39">
        <v>103460.27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3"/>
        <v>123855.90043930033</v>
      </c>
      <c r="W40" s="159">
        <v>1.2</v>
      </c>
      <c r="X40" s="158">
        <f t="shared" si="1"/>
        <v>148627.08052716037</v>
      </c>
      <c r="Y40" s="181">
        <f t="shared" si="2"/>
        <v>74313.540263580187</v>
      </c>
      <c r="BP40" s="33"/>
      <c r="BQ40" s="41" t="s">
        <v>1266</v>
      </c>
    </row>
    <row r="41" spans="1:70" s="3" customFormat="1" ht="68.25" x14ac:dyDescent="0.25">
      <c r="A41" s="35" t="s">
        <v>89</v>
      </c>
      <c r="B41" s="36" t="s">
        <v>1264</v>
      </c>
      <c r="C41" s="316" t="s">
        <v>1267</v>
      </c>
      <c r="D41" s="316"/>
      <c r="E41" s="316"/>
      <c r="F41" s="205" t="s">
        <v>437</v>
      </c>
      <c r="G41" s="55">
        <v>251</v>
      </c>
      <c r="H41" s="39">
        <v>5395.12</v>
      </c>
      <c r="I41" s="39"/>
      <c r="J41" s="39">
        <v>5395.12</v>
      </c>
      <c r="K41" s="37" t="s">
        <v>42</v>
      </c>
      <c r="L41" s="39">
        <v>11591739.029999999</v>
      </c>
      <c r="M41" s="39"/>
      <c r="N41" s="40"/>
      <c r="O41" s="39">
        <v>11591739.029999999</v>
      </c>
      <c r="P41" s="154">
        <v>1.052</v>
      </c>
      <c r="Q41" s="154">
        <v>1.0209999999999999</v>
      </c>
      <c r="R41" s="154">
        <v>1.0349999999999999</v>
      </c>
      <c r="S41" s="154">
        <v>1.0249999999999999</v>
      </c>
      <c r="T41" s="154">
        <v>1.02</v>
      </c>
      <c r="U41" s="154">
        <v>1.03</v>
      </c>
      <c r="V41" s="172">
        <f t="shared" si="3"/>
        <v>13876875.395917982</v>
      </c>
      <c r="W41" s="159">
        <v>1.2</v>
      </c>
      <c r="X41" s="158">
        <f t="shared" si="1"/>
        <v>16652250.475101577</v>
      </c>
      <c r="Y41" s="181">
        <f t="shared" si="2"/>
        <v>66343.627390842943</v>
      </c>
      <c r="BP41" s="33"/>
      <c r="BQ41" s="41" t="s">
        <v>1267</v>
      </c>
    </row>
    <row r="42" spans="1:70" s="3" customFormat="1" ht="67.5" x14ac:dyDescent="0.25">
      <c r="A42" s="35" t="s">
        <v>1013</v>
      </c>
      <c r="B42" s="36" t="s">
        <v>1264</v>
      </c>
      <c r="C42" s="316" t="s">
        <v>1268</v>
      </c>
      <c r="D42" s="316"/>
      <c r="E42" s="316"/>
      <c r="F42" s="205" t="s">
        <v>437</v>
      </c>
      <c r="G42" s="55">
        <v>4</v>
      </c>
      <c r="H42" s="39">
        <v>10552.11</v>
      </c>
      <c r="I42" s="39"/>
      <c r="J42" s="39">
        <v>10552.11</v>
      </c>
      <c r="K42" s="37" t="s">
        <v>42</v>
      </c>
      <c r="L42" s="39">
        <v>361304.25</v>
      </c>
      <c r="M42" s="39"/>
      <c r="N42" s="40"/>
      <c r="O42" s="39">
        <v>361304.25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3"/>
        <v>432529.92879581766</v>
      </c>
      <c r="W42" s="159">
        <v>1.2</v>
      </c>
      <c r="X42" s="158">
        <f t="shared" si="1"/>
        <v>519035.91455498117</v>
      </c>
      <c r="Y42" s="181">
        <f t="shared" si="2"/>
        <v>129758.97863874529</v>
      </c>
      <c r="BP42" s="33"/>
      <c r="BQ42" s="41" t="s">
        <v>1268</v>
      </c>
    </row>
    <row r="43" spans="1:70" s="3" customFormat="1" ht="67.5" x14ac:dyDescent="0.25">
      <c r="A43" s="35" t="s">
        <v>101</v>
      </c>
      <c r="B43" s="36" t="s">
        <v>1264</v>
      </c>
      <c r="C43" s="316" t="s">
        <v>1269</v>
      </c>
      <c r="D43" s="316"/>
      <c r="E43" s="316"/>
      <c r="F43" s="205" t="s">
        <v>437</v>
      </c>
      <c r="G43" s="55">
        <v>68</v>
      </c>
      <c r="H43" s="39">
        <v>19859.810000000001</v>
      </c>
      <c r="I43" s="39"/>
      <c r="J43" s="39">
        <v>19859.810000000001</v>
      </c>
      <c r="K43" s="37" t="s">
        <v>42</v>
      </c>
      <c r="L43" s="39">
        <v>11559998.199999999</v>
      </c>
      <c r="M43" s="39"/>
      <c r="N43" s="40"/>
      <c r="O43" s="39">
        <v>11559998.199999999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3"/>
        <v>13838877.340429235</v>
      </c>
      <c r="W43" s="159">
        <v>1.2</v>
      </c>
      <c r="X43" s="158">
        <f t="shared" si="1"/>
        <v>16606652.808515081</v>
      </c>
      <c r="Y43" s="181">
        <f t="shared" si="2"/>
        <v>244215.48247816297</v>
      </c>
      <c r="BP43" s="33"/>
      <c r="BQ43" s="41" t="s">
        <v>1269</v>
      </c>
    </row>
    <row r="44" spans="1:70" s="3" customFormat="1" ht="67.5" x14ac:dyDescent="0.25">
      <c r="A44" s="35" t="s">
        <v>106</v>
      </c>
      <c r="B44" s="36" t="s">
        <v>1264</v>
      </c>
      <c r="C44" s="316" t="s">
        <v>1269</v>
      </c>
      <c r="D44" s="316"/>
      <c r="E44" s="316"/>
      <c r="F44" s="205" t="s">
        <v>437</v>
      </c>
      <c r="G44" s="55">
        <v>30</v>
      </c>
      <c r="H44" s="39">
        <v>8936.92</v>
      </c>
      <c r="I44" s="39"/>
      <c r="J44" s="39">
        <v>8936.92</v>
      </c>
      <c r="K44" s="37" t="s">
        <v>42</v>
      </c>
      <c r="L44" s="39">
        <v>2295001.06</v>
      </c>
      <c r="M44" s="39"/>
      <c r="N44" s="40"/>
      <c r="O44" s="39">
        <v>2295001.06</v>
      </c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>
        <f t="shared" si="3"/>
        <v>2747425.8746420122</v>
      </c>
      <c r="W44" s="159">
        <v>1.2</v>
      </c>
      <c r="X44" s="158">
        <f t="shared" si="1"/>
        <v>3296911.0495704147</v>
      </c>
      <c r="Y44" s="181">
        <f t="shared" si="2"/>
        <v>109897.0349856805</v>
      </c>
      <c r="BP44" s="33"/>
      <c r="BQ44" s="41" t="s">
        <v>1269</v>
      </c>
    </row>
    <row r="45" spans="1:70" s="3" customFormat="1" ht="18.75" hidden="1" x14ac:dyDescent="0.25">
      <c r="A45" s="351" t="s">
        <v>1270</v>
      </c>
      <c r="B45" s="352"/>
      <c r="C45" s="352"/>
      <c r="D45" s="352"/>
      <c r="E45" s="352"/>
      <c r="F45" s="352"/>
      <c r="G45" s="352"/>
      <c r="H45" s="352"/>
      <c r="I45" s="352"/>
      <c r="J45" s="352"/>
      <c r="K45" s="352"/>
      <c r="L45" s="352"/>
      <c r="M45" s="352"/>
      <c r="N45" s="352"/>
      <c r="O45" s="353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  <c r="BR45" s="34" t="s">
        <v>1270</v>
      </c>
    </row>
    <row r="46" spans="1:70" s="3" customFormat="1" ht="67.5" hidden="1" x14ac:dyDescent="0.25">
      <c r="A46" s="35" t="s">
        <v>1014</v>
      </c>
      <c r="B46" s="36" t="s">
        <v>255</v>
      </c>
      <c r="C46" s="316" t="s">
        <v>256</v>
      </c>
      <c r="D46" s="316"/>
      <c r="E46" s="316"/>
      <c r="F46" s="205" t="s">
        <v>238</v>
      </c>
      <c r="G46" s="56">
        <v>178.45</v>
      </c>
      <c r="H46" s="39" t="s">
        <v>257</v>
      </c>
      <c r="I46" s="39" t="s">
        <v>258</v>
      </c>
      <c r="J46" s="39">
        <v>57.82</v>
      </c>
      <c r="K46" s="37" t="s">
        <v>42</v>
      </c>
      <c r="L46" s="39">
        <v>1215833.67</v>
      </c>
      <c r="M46" s="39">
        <v>1009043.61</v>
      </c>
      <c r="N46" s="40" t="s">
        <v>1271</v>
      </c>
      <c r="O46" s="39">
        <v>88321.9</v>
      </c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>
        <f t="shared" si="3"/>
        <v>105733.2293160441</v>
      </c>
      <c r="W46" s="159">
        <v>1.2</v>
      </c>
      <c r="X46" s="158">
        <f t="shared" si="1"/>
        <v>126879.87517925292</v>
      </c>
      <c r="Y46" s="181">
        <f t="shared" si="2"/>
        <v>711.01078833988754</v>
      </c>
      <c r="BP46" s="33"/>
      <c r="BQ46" s="41" t="s">
        <v>256</v>
      </c>
      <c r="BR46" s="34"/>
    </row>
    <row r="47" spans="1:70" s="3" customFormat="1" ht="18.75" hidden="1" x14ac:dyDescent="0.25">
      <c r="A47" s="42"/>
      <c r="B47" s="43"/>
      <c r="C47" s="44" t="s">
        <v>1272</v>
      </c>
      <c r="D47" s="45"/>
      <c r="E47" s="45"/>
      <c r="F47" s="206"/>
      <c r="G47" s="45"/>
      <c r="H47" s="45"/>
      <c r="I47" s="45"/>
      <c r="J47" s="45"/>
      <c r="K47" s="45"/>
      <c r="L47" s="45"/>
      <c r="M47" s="45"/>
      <c r="N47" s="45"/>
      <c r="O47" s="46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18.75" hidden="1" x14ac:dyDescent="0.25">
      <c r="A48" s="47"/>
      <c r="B48" s="48"/>
      <c r="C48" s="48"/>
      <c r="D48" s="48"/>
      <c r="E48" s="49" t="s">
        <v>1273</v>
      </c>
      <c r="F48" s="207"/>
      <c r="G48" s="50"/>
      <c r="H48" s="51"/>
      <c r="I48" s="17"/>
      <c r="J48" s="17"/>
      <c r="K48" s="17"/>
      <c r="L48" s="52">
        <v>989760.17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  <c r="BR48" s="34"/>
    </row>
    <row r="49" spans="1:70" s="3" customFormat="1" ht="18.75" hidden="1" x14ac:dyDescent="0.25">
      <c r="A49" s="47"/>
      <c r="B49" s="48"/>
      <c r="C49" s="48"/>
      <c r="D49" s="48"/>
      <c r="E49" s="49" t="s">
        <v>1274</v>
      </c>
      <c r="F49" s="207"/>
      <c r="G49" s="50"/>
      <c r="H49" s="51"/>
      <c r="I49" s="17"/>
      <c r="J49" s="17"/>
      <c r="K49" s="17"/>
      <c r="L49" s="52">
        <v>520389.37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18.75" hidden="1" x14ac:dyDescent="0.25">
      <c r="A50" s="47"/>
      <c r="B50" s="48"/>
      <c r="C50" s="48"/>
      <c r="D50" s="48"/>
      <c r="E50" s="49" t="s">
        <v>47</v>
      </c>
      <c r="F50" s="207"/>
      <c r="G50" s="50"/>
      <c r="H50" s="51"/>
      <c r="I50" s="17"/>
      <c r="J50" s="17"/>
      <c r="K50" s="17"/>
      <c r="L50" s="52">
        <v>2725983.21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  <c r="BR50" s="34"/>
    </row>
    <row r="51" spans="1:70" s="3" customFormat="1" ht="67.5" hidden="1" x14ac:dyDescent="0.25">
      <c r="A51" s="35" t="s">
        <v>119</v>
      </c>
      <c r="B51" s="36" t="s">
        <v>246</v>
      </c>
      <c r="C51" s="316" t="s">
        <v>247</v>
      </c>
      <c r="D51" s="316"/>
      <c r="E51" s="316"/>
      <c r="F51" s="205" t="s">
        <v>238</v>
      </c>
      <c r="G51" s="38">
        <v>46.1</v>
      </c>
      <c r="H51" s="39" t="s">
        <v>248</v>
      </c>
      <c r="I51" s="39" t="s">
        <v>249</v>
      </c>
      <c r="J51" s="39">
        <v>52.81</v>
      </c>
      <c r="K51" s="37" t="s">
        <v>42</v>
      </c>
      <c r="L51" s="39">
        <v>159668.48000000001</v>
      </c>
      <c r="M51" s="39">
        <v>133955.09</v>
      </c>
      <c r="N51" s="40" t="s">
        <v>1275</v>
      </c>
      <c r="O51" s="39">
        <v>20839.669999999998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3"/>
        <v>24947.89635391318</v>
      </c>
      <c r="W51" s="159">
        <v>1.2</v>
      </c>
      <c r="X51" s="158">
        <f t="shared" si="1"/>
        <v>29937.475624695813</v>
      </c>
      <c r="Y51" s="181">
        <f t="shared" si="2"/>
        <v>649.40294196737125</v>
      </c>
      <c r="BP51" s="33"/>
      <c r="BQ51" s="41" t="s">
        <v>247</v>
      </c>
      <c r="BR51" s="34"/>
    </row>
    <row r="52" spans="1:70" s="3" customFormat="1" ht="18.75" hidden="1" x14ac:dyDescent="0.25">
      <c r="A52" s="42"/>
      <c r="B52" s="43"/>
      <c r="C52" s="44" t="s">
        <v>1276</v>
      </c>
      <c r="D52" s="45"/>
      <c r="E52" s="45"/>
      <c r="F52" s="206"/>
      <c r="G52" s="45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18.75" hidden="1" x14ac:dyDescent="0.25">
      <c r="A53" s="47"/>
      <c r="B53" s="48"/>
      <c r="C53" s="48"/>
      <c r="D53" s="48"/>
      <c r="E53" s="49" t="s">
        <v>1277</v>
      </c>
      <c r="F53" s="207"/>
      <c r="G53" s="50"/>
      <c r="H53" s="51"/>
      <c r="I53" s="17"/>
      <c r="J53" s="17"/>
      <c r="K53" s="17"/>
      <c r="L53" s="52">
        <v>130793.8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  <c r="BR53" s="34"/>
    </row>
    <row r="54" spans="1:70" s="3" customFormat="1" ht="18.75" hidden="1" x14ac:dyDescent="0.25">
      <c r="A54" s="47"/>
      <c r="B54" s="48"/>
      <c r="C54" s="48"/>
      <c r="D54" s="48"/>
      <c r="E54" s="49" t="s">
        <v>1278</v>
      </c>
      <c r="F54" s="207"/>
      <c r="G54" s="50"/>
      <c r="H54" s="51"/>
      <c r="I54" s="17"/>
      <c r="J54" s="17"/>
      <c r="K54" s="17"/>
      <c r="L54" s="52">
        <v>68767.87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18.75" hidden="1" x14ac:dyDescent="0.25">
      <c r="A55" s="47"/>
      <c r="B55" s="48"/>
      <c r="C55" s="48"/>
      <c r="D55" s="48"/>
      <c r="E55" s="49" t="s">
        <v>47</v>
      </c>
      <c r="F55" s="207"/>
      <c r="G55" s="50"/>
      <c r="H55" s="51"/>
      <c r="I55" s="17"/>
      <c r="J55" s="17"/>
      <c r="K55" s="17"/>
      <c r="L55" s="52">
        <v>359230.15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  <c r="BR55" s="34"/>
    </row>
    <row r="56" spans="1:70" s="3" customFormat="1" ht="67.5" hidden="1" x14ac:dyDescent="0.25">
      <c r="A56" s="35" t="s">
        <v>1015</v>
      </c>
      <c r="B56" s="36" t="s">
        <v>1279</v>
      </c>
      <c r="C56" s="316" t="s">
        <v>1280</v>
      </c>
      <c r="D56" s="316"/>
      <c r="E56" s="316"/>
      <c r="F56" s="205" t="s">
        <v>56</v>
      </c>
      <c r="G56" s="38">
        <v>0.4</v>
      </c>
      <c r="H56" s="39" t="s">
        <v>1281</v>
      </c>
      <c r="I56" s="39" t="s">
        <v>1282</v>
      </c>
      <c r="J56" s="39">
        <v>774.58</v>
      </c>
      <c r="K56" s="37" t="s">
        <v>42</v>
      </c>
      <c r="L56" s="39">
        <v>22443.57</v>
      </c>
      <c r="M56" s="39">
        <v>19483.939999999999</v>
      </c>
      <c r="N56" s="40" t="s">
        <v>1283</v>
      </c>
      <c r="O56" s="39">
        <v>2652.16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3"/>
        <v>3174.993308147124</v>
      </c>
      <c r="W56" s="159">
        <v>1.2</v>
      </c>
      <c r="X56" s="158">
        <f t="shared" si="1"/>
        <v>3809.9919697765486</v>
      </c>
      <c r="Y56" s="181">
        <f t="shared" si="2"/>
        <v>9524.9799244413716</v>
      </c>
      <c r="BP56" s="33"/>
      <c r="BQ56" s="41" t="s">
        <v>1280</v>
      </c>
      <c r="BR56" s="34"/>
    </row>
    <row r="57" spans="1:70" s="3" customFormat="1" ht="18.75" hidden="1" x14ac:dyDescent="0.25">
      <c r="A57" s="42"/>
      <c r="B57" s="43"/>
      <c r="C57" s="44" t="s">
        <v>1284</v>
      </c>
      <c r="D57" s="45"/>
      <c r="E57" s="45"/>
      <c r="F57" s="206"/>
      <c r="G57" s="45"/>
      <c r="H57" s="45"/>
      <c r="I57" s="45"/>
      <c r="J57" s="45"/>
      <c r="K57" s="45"/>
      <c r="L57" s="45"/>
      <c r="M57" s="45"/>
      <c r="N57" s="45"/>
      <c r="O57" s="46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hidden="1" x14ac:dyDescent="0.25">
      <c r="A58" s="47"/>
      <c r="B58" s="48"/>
      <c r="C58" s="48"/>
      <c r="D58" s="48"/>
      <c r="E58" s="49" t="s">
        <v>1285</v>
      </c>
      <c r="F58" s="207"/>
      <c r="G58" s="50"/>
      <c r="H58" s="51"/>
      <c r="I58" s="17"/>
      <c r="J58" s="17"/>
      <c r="K58" s="17"/>
      <c r="L58" s="52">
        <v>18921.63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18.75" hidden="1" x14ac:dyDescent="0.25">
      <c r="A59" s="47"/>
      <c r="B59" s="48"/>
      <c r="C59" s="48"/>
      <c r="D59" s="48"/>
      <c r="E59" s="49" t="s">
        <v>1286</v>
      </c>
      <c r="F59" s="207"/>
      <c r="G59" s="50"/>
      <c r="H59" s="51"/>
      <c r="I59" s="17"/>
      <c r="J59" s="17"/>
      <c r="K59" s="17"/>
      <c r="L59" s="52">
        <v>9948.49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18.75" hidden="1" x14ac:dyDescent="0.25">
      <c r="A60" s="47"/>
      <c r="B60" s="48"/>
      <c r="C60" s="48"/>
      <c r="D60" s="48"/>
      <c r="E60" s="49" t="s">
        <v>47</v>
      </c>
      <c r="F60" s="207"/>
      <c r="G60" s="50"/>
      <c r="H60" s="51"/>
      <c r="I60" s="17"/>
      <c r="J60" s="17"/>
      <c r="K60" s="17"/>
      <c r="L60" s="52">
        <v>51313.69</v>
      </c>
      <c r="M60" s="53"/>
      <c r="N60" s="53"/>
      <c r="O60" s="54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  <c r="BR60" s="34"/>
    </row>
    <row r="61" spans="1:70" s="3" customFormat="1" ht="67.5" hidden="1" x14ac:dyDescent="0.25">
      <c r="A61" s="35" t="s">
        <v>126</v>
      </c>
      <c r="B61" s="36" t="s">
        <v>1287</v>
      </c>
      <c r="C61" s="316" t="s">
        <v>1288</v>
      </c>
      <c r="D61" s="316"/>
      <c r="E61" s="316"/>
      <c r="F61" s="205" t="s">
        <v>56</v>
      </c>
      <c r="G61" s="38">
        <v>0.1</v>
      </c>
      <c r="H61" s="39" t="s">
        <v>1289</v>
      </c>
      <c r="I61" s="39" t="s">
        <v>1290</v>
      </c>
      <c r="J61" s="39">
        <v>604.22</v>
      </c>
      <c r="K61" s="37" t="s">
        <v>42</v>
      </c>
      <c r="L61" s="39">
        <v>4886.66</v>
      </c>
      <c r="M61" s="39">
        <v>4305.95</v>
      </c>
      <c r="N61" s="40" t="s">
        <v>1291</v>
      </c>
      <c r="O61" s="39">
        <v>517.21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3"/>
        <v>619.17014392298142</v>
      </c>
      <c r="W61" s="159">
        <v>1.2</v>
      </c>
      <c r="X61" s="158">
        <f t="shared" si="1"/>
        <v>743.00417270757771</v>
      </c>
      <c r="Y61" s="181">
        <f t="shared" si="2"/>
        <v>7430.0417270757771</v>
      </c>
      <c r="BP61" s="33"/>
      <c r="BQ61" s="41" t="s">
        <v>1288</v>
      </c>
      <c r="BR61" s="34"/>
    </row>
    <row r="62" spans="1:70" s="3" customFormat="1" ht="18.75" hidden="1" x14ac:dyDescent="0.25">
      <c r="A62" s="42"/>
      <c r="B62" s="43"/>
      <c r="C62" s="44" t="s">
        <v>1052</v>
      </c>
      <c r="D62" s="45"/>
      <c r="E62" s="45"/>
      <c r="F62" s="206"/>
      <c r="G62" s="45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hidden="1" x14ac:dyDescent="0.25">
      <c r="A63" s="47"/>
      <c r="B63" s="48"/>
      <c r="C63" s="48"/>
      <c r="D63" s="48"/>
      <c r="E63" s="49" t="s">
        <v>1292</v>
      </c>
      <c r="F63" s="207"/>
      <c r="G63" s="50"/>
      <c r="H63" s="51"/>
      <c r="I63" s="17"/>
      <c r="J63" s="17"/>
      <c r="K63" s="17"/>
      <c r="L63" s="52">
        <v>4181.1000000000004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hidden="1" x14ac:dyDescent="0.25">
      <c r="A64" s="47"/>
      <c r="B64" s="48"/>
      <c r="C64" s="48"/>
      <c r="D64" s="48"/>
      <c r="E64" s="49" t="s">
        <v>1293</v>
      </c>
      <c r="F64" s="207"/>
      <c r="G64" s="50"/>
      <c r="H64" s="51"/>
      <c r="I64" s="17"/>
      <c r="J64" s="17"/>
      <c r="K64" s="17"/>
      <c r="L64" s="52">
        <v>2198.31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hidden="1" x14ac:dyDescent="0.25">
      <c r="A65" s="47"/>
      <c r="B65" s="48"/>
      <c r="C65" s="48"/>
      <c r="D65" s="48"/>
      <c r="E65" s="49" t="s">
        <v>47</v>
      </c>
      <c r="F65" s="207"/>
      <c r="G65" s="50"/>
      <c r="H65" s="51"/>
      <c r="I65" s="17"/>
      <c r="J65" s="17"/>
      <c r="K65" s="17"/>
      <c r="L65" s="52">
        <v>11266.07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67.5" hidden="1" x14ac:dyDescent="0.25">
      <c r="A66" s="35" t="s">
        <v>131</v>
      </c>
      <c r="B66" s="36" t="s">
        <v>81</v>
      </c>
      <c r="C66" s="316" t="s">
        <v>82</v>
      </c>
      <c r="D66" s="316"/>
      <c r="E66" s="316"/>
      <c r="F66" s="205" t="s">
        <v>56</v>
      </c>
      <c r="G66" s="38">
        <v>0.6</v>
      </c>
      <c r="H66" s="39" t="s">
        <v>83</v>
      </c>
      <c r="I66" s="39" t="s">
        <v>84</v>
      </c>
      <c r="J66" s="39">
        <v>412.35</v>
      </c>
      <c r="K66" s="37" t="s">
        <v>42</v>
      </c>
      <c r="L66" s="39">
        <v>25467.29</v>
      </c>
      <c r="M66" s="39">
        <v>23059.25</v>
      </c>
      <c r="N66" s="40" t="s">
        <v>1294</v>
      </c>
      <c r="O66" s="39">
        <v>2117.83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 t="shared" si="3"/>
        <v>2535.328214660211</v>
      </c>
      <c r="W66" s="159">
        <v>1.2</v>
      </c>
      <c r="X66" s="158">
        <f t="shared" si="1"/>
        <v>3042.393857592253</v>
      </c>
      <c r="Y66" s="181">
        <f t="shared" si="2"/>
        <v>5070.6564293204219</v>
      </c>
      <c r="BP66" s="33"/>
      <c r="BQ66" s="41" t="s">
        <v>82</v>
      </c>
      <c r="BR66" s="34"/>
    </row>
    <row r="67" spans="1:70" s="3" customFormat="1" ht="18.75" hidden="1" x14ac:dyDescent="0.25">
      <c r="A67" s="42"/>
      <c r="B67" s="43"/>
      <c r="C67" s="44" t="s">
        <v>1069</v>
      </c>
      <c r="D67" s="45"/>
      <c r="E67" s="45"/>
      <c r="F67" s="206"/>
      <c r="G67" s="45"/>
      <c r="H67" s="45"/>
      <c r="I67" s="45"/>
      <c r="J67" s="45"/>
      <c r="K67" s="45"/>
      <c r="L67" s="45"/>
      <c r="M67" s="45"/>
      <c r="N67" s="45"/>
      <c r="O67" s="46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18.75" hidden="1" x14ac:dyDescent="0.25">
      <c r="A68" s="47"/>
      <c r="B68" s="48"/>
      <c r="C68" s="48"/>
      <c r="D68" s="48"/>
      <c r="E68" s="49" t="s">
        <v>1295</v>
      </c>
      <c r="F68" s="207"/>
      <c r="G68" s="50"/>
      <c r="H68" s="51"/>
      <c r="I68" s="17"/>
      <c r="J68" s="17"/>
      <c r="K68" s="17"/>
      <c r="L68" s="52">
        <v>22382.25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hidden="1" x14ac:dyDescent="0.25">
      <c r="A69" s="47"/>
      <c r="B69" s="48"/>
      <c r="C69" s="48"/>
      <c r="D69" s="48"/>
      <c r="E69" s="49" t="s">
        <v>1296</v>
      </c>
      <c r="F69" s="207"/>
      <c r="G69" s="50"/>
      <c r="H69" s="51"/>
      <c r="I69" s="17"/>
      <c r="J69" s="17"/>
      <c r="K69" s="17"/>
      <c r="L69" s="52">
        <v>11767.98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18.75" hidden="1" x14ac:dyDescent="0.25">
      <c r="A70" s="47"/>
      <c r="B70" s="48"/>
      <c r="C70" s="48"/>
      <c r="D70" s="48"/>
      <c r="E70" s="49" t="s">
        <v>47</v>
      </c>
      <c r="F70" s="207"/>
      <c r="G70" s="50"/>
      <c r="H70" s="51"/>
      <c r="I70" s="17"/>
      <c r="J70" s="17"/>
      <c r="K70" s="17"/>
      <c r="L70" s="52">
        <v>59617.52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7.5" hidden="1" x14ac:dyDescent="0.25">
      <c r="A71" s="35" t="s">
        <v>1016</v>
      </c>
      <c r="B71" s="36" t="s">
        <v>1297</v>
      </c>
      <c r="C71" s="316" t="s">
        <v>1298</v>
      </c>
      <c r="D71" s="316"/>
      <c r="E71" s="316"/>
      <c r="F71" s="205" t="s">
        <v>56</v>
      </c>
      <c r="G71" s="56">
        <v>0.86</v>
      </c>
      <c r="H71" s="39" t="s">
        <v>1299</v>
      </c>
      <c r="I71" s="39" t="s">
        <v>1300</v>
      </c>
      <c r="J71" s="39">
        <v>367.19</v>
      </c>
      <c r="K71" s="37" t="s">
        <v>42</v>
      </c>
      <c r="L71" s="39">
        <v>28562.16</v>
      </c>
      <c r="M71" s="39">
        <v>25511.3</v>
      </c>
      <c r="N71" s="40" t="s">
        <v>1301</v>
      </c>
      <c r="O71" s="39">
        <v>2703.11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3"/>
        <v>3235.9873315281034</v>
      </c>
      <c r="W71" s="159">
        <v>1.2</v>
      </c>
      <c r="X71" s="158">
        <f t="shared" si="1"/>
        <v>3883.1847978337237</v>
      </c>
      <c r="Y71" s="181">
        <f t="shared" si="2"/>
        <v>4515.3311602717722</v>
      </c>
      <c r="BP71" s="33"/>
      <c r="BQ71" s="41" t="s">
        <v>1298</v>
      </c>
      <c r="BR71" s="34"/>
    </row>
    <row r="72" spans="1:70" s="3" customFormat="1" ht="18.75" hidden="1" x14ac:dyDescent="0.25">
      <c r="A72" s="42"/>
      <c r="B72" s="43"/>
      <c r="C72" s="44" t="s">
        <v>1302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18.75" hidden="1" x14ac:dyDescent="0.25">
      <c r="A73" s="47"/>
      <c r="B73" s="48"/>
      <c r="C73" s="48"/>
      <c r="D73" s="48"/>
      <c r="E73" s="49" t="s">
        <v>1303</v>
      </c>
      <c r="F73" s="207"/>
      <c r="G73" s="50"/>
      <c r="H73" s="51"/>
      <c r="I73" s="17"/>
      <c r="J73" s="17"/>
      <c r="K73" s="17"/>
      <c r="L73" s="52">
        <v>24761.96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18.75" hidden="1" x14ac:dyDescent="0.25">
      <c r="A74" s="47"/>
      <c r="B74" s="48"/>
      <c r="C74" s="48"/>
      <c r="D74" s="48"/>
      <c r="E74" s="49" t="s">
        <v>1304</v>
      </c>
      <c r="F74" s="207"/>
      <c r="G74" s="50"/>
      <c r="H74" s="51"/>
      <c r="I74" s="17"/>
      <c r="J74" s="17"/>
      <c r="K74" s="17"/>
      <c r="L74" s="52">
        <v>13019.17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18.75" hidden="1" x14ac:dyDescent="0.25">
      <c r="A75" s="47"/>
      <c r="B75" s="48"/>
      <c r="C75" s="48"/>
      <c r="D75" s="48"/>
      <c r="E75" s="49" t="s">
        <v>47</v>
      </c>
      <c r="F75" s="207"/>
      <c r="G75" s="50"/>
      <c r="H75" s="51"/>
      <c r="I75" s="17"/>
      <c r="J75" s="17"/>
      <c r="K75" s="17"/>
      <c r="L75" s="52">
        <v>66343.289999999994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  <c r="BR75" s="34"/>
    </row>
    <row r="76" spans="1:70" s="3" customFormat="1" ht="67.5" hidden="1" x14ac:dyDescent="0.25">
      <c r="A76" s="35" t="s">
        <v>142</v>
      </c>
      <c r="B76" s="36" t="s">
        <v>1305</v>
      </c>
      <c r="C76" s="316" t="s">
        <v>1306</v>
      </c>
      <c r="D76" s="316"/>
      <c r="E76" s="316"/>
      <c r="F76" s="205" t="s">
        <v>56</v>
      </c>
      <c r="G76" s="38">
        <v>0.2</v>
      </c>
      <c r="H76" s="39" t="s">
        <v>1307</v>
      </c>
      <c r="I76" s="39" t="s">
        <v>1308</v>
      </c>
      <c r="J76" s="39">
        <v>302.85000000000002</v>
      </c>
      <c r="K76" s="37" t="s">
        <v>42</v>
      </c>
      <c r="L76" s="39">
        <v>5135.8599999999997</v>
      </c>
      <c r="M76" s="39">
        <v>4539.76</v>
      </c>
      <c r="N76" s="40" t="s">
        <v>1309</v>
      </c>
      <c r="O76" s="39">
        <v>518.48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3"/>
        <v>620.69050525161413</v>
      </c>
      <c r="W76" s="159">
        <v>1.2</v>
      </c>
      <c r="X76" s="158">
        <f t="shared" si="1"/>
        <v>744.82860630193693</v>
      </c>
      <c r="Y76" s="181">
        <f t="shared" si="2"/>
        <v>3724.1430315096845</v>
      </c>
      <c r="BP76" s="33"/>
      <c r="BQ76" s="41" t="s">
        <v>1306</v>
      </c>
      <c r="BR76" s="34"/>
    </row>
    <row r="77" spans="1:70" s="3" customFormat="1" ht="18.75" hidden="1" x14ac:dyDescent="0.25">
      <c r="A77" s="42"/>
      <c r="B77" s="43"/>
      <c r="C77" s="44" t="s">
        <v>1310</v>
      </c>
      <c r="D77" s="45"/>
      <c r="E77" s="45"/>
      <c r="F77" s="206"/>
      <c r="G77" s="45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  <c r="BR77" s="34"/>
    </row>
    <row r="78" spans="1:70" s="3" customFormat="1" ht="18.75" hidden="1" x14ac:dyDescent="0.25">
      <c r="A78" s="47"/>
      <c r="B78" s="48"/>
      <c r="C78" s="48"/>
      <c r="D78" s="48"/>
      <c r="E78" s="49" t="s">
        <v>1311</v>
      </c>
      <c r="F78" s="207"/>
      <c r="G78" s="50"/>
      <c r="H78" s="51"/>
      <c r="I78" s="17"/>
      <c r="J78" s="17"/>
      <c r="K78" s="17"/>
      <c r="L78" s="52">
        <v>4407.28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18.75" hidden="1" x14ac:dyDescent="0.25">
      <c r="A79" s="47"/>
      <c r="B79" s="48"/>
      <c r="C79" s="48"/>
      <c r="D79" s="48"/>
      <c r="E79" s="49" t="s">
        <v>1312</v>
      </c>
      <c r="F79" s="207"/>
      <c r="G79" s="50"/>
      <c r="H79" s="51"/>
      <c r="I79" s="17"/>
      <c r="J79" s="17"/>
      <c r="K79" s="17"/>
      <c r="L79" s="52">
        <v>2317.23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  <c r="BR79" s="34"/>
    </row>
    <row r="80" spans="1:70" s="3" customFormat="1" ht="18.75" hidden="1" x14ac:dyDescent="0.25">
      <c r="A80" s="47"/>
      <c r="B80" s="48"/>
      <c r="C80" s="48"/>
      <c r="D80" s="48"/>
      <c r="E80" s="49" t="s">
        <v>47</v>
      </c>
      <c r="F80" s="207"/>
      <c r="G80" s="50"/>
      <c r="H80" s="51"/>
      <c r="I80" s="17"/>
      <c r="J80" s="17"/>
      <c r="K80" s="17"/>
      <c r="L80" s="52">
        <v>11860.37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7.5" hidden="1" x14ac:dyDescent="0.25">
      <c r="A81" s="35" t="s">
        <v>1017</v>
      </c>
      <c r="B81" s="36" t="s">
        <v>73</v>
      </c>
      <c r="C81" s="316" t="s">
        <v>74</v>
      </c>
      <c r="D81" s="316"/>
      <c r="E81" s="316"/>
      <c r="F81" s="205" t="s">
        <v>56</v>
      </c>
      <c r="G81" s="56">
        <v>2.74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58774.36</v>
      </c>
      <c r="M81" s="39">
        <v>51784.43</v>
      </c>
      <c r="N81" s="40" t="s">
        <v>1313</v>
      </c>
      <c r="O81" s="39">
        <v>6220.58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3"/>
        <v>7446.8734438321371</v>
      </c>
      <c r="W81" s="159">
        <v>1.2</v>
      </c>
      <c r="X81" s="158">
        <f t="shared" si="1"/>
        <v>8936.2481325985646</v>
      </c>
      <c r="Y81" s="181">
        <f t="shared" si="2"/>
        <v>3261.4044279556801</v>
      </c>
      <c r="BP81" s="33"/>
      <c r="BQ81" s="41" t="s">
        <v>74</v>
      </c>
      <c r="BR81" s="34"/>
    </row>
    <row r="82" spans="1:70" s="3" customFormat="1" ht="18.75" hidden="1" x14ac:dyDescent="0.25">
      <c r="A82" s="42"/>
      <c r="B82" s="43"/>
      <c r="C82" s="44" t="s">
        <v>1314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18.75" hidden="1" x14ac:dyDescent="0.25">
      <c r="A83" s="47"/>
      <c r="B83" s="48"/>
      <c r="C83" s="48"/>
      <c r="D83" s="48"/>
      <c r="E83" s="49" t="s">
        <v>1315</v>
      </c>
      <c r="F83" s="207"/>
      <c r="G83" s="50"/>
      <c r="H83" s="51"/>
      <c r="I83" s="17"/>
      <c r="J83" s="17"/>
      <c r="K83" s="17"/>
      <c r="L83" s="52">
        <v>50264.639999999999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18.75" hidden="1" x14ac:dyDescent="0.25">
      <c r="A84" s="47"/>
      <c r="B84" s="48"/>
      <c r="C84" s="48"/>
      <c r="D84" s="48"/>
      <c r="E84" s="49" t="s">
        <v>1316</v>
      </c>
      <c r="F84" s="207"/>
      <c r="G84" s="50"/>
      <c r="H84" s="51"/>
      <c r="I84" s="17"/>
      <c r="J84" s="17"/>
      <c r="K84" s="17"/>
      <c r="L84" s="52">
        <v>26427.8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18.75" hidden="1" x14ac:dyDescent="0.25">
      <c r="A85" s="47"/>
      <c r="B85" s="48"/>
      <c r="C85" s="48"/>
      <c r="D85" s="48"/>
      <c r="E85" s="49" t="s">
        <v>47</v>
      </c>
      <c r="F85" s="207"/>
      <c r="G85" s="50"/>
      <c r="H85" s="51"/>
      <c r="I85" s="17"/>
      <c r="J85" s="17"/>
      <c r="K85" s="17"/>
      <c r="L85" s="52">
        <v>135466.79999999999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67.5" hidden="1" x14ac:dyDescent="0.25">
      <c r="A86" s="35" t="s">
        <v>1018</v>
      </c>
      <c r="B86" s="36" t="s">
        <v>64</v>
      </c>
      <c r="C86" s="316" t="s">
        <v>65</v>
      </c>
      <c r="D86" s="316"/>
      <c r="E86" s="316"/>
      <c r="F86" s="205" t="s">
        <v>56</v>
      </c>
      <c r="G86" s="56">
        <v>0.48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8881.07</v>
      </c>
      <c r="M86" s="39">
        <v>8113.11</v>
      </c>
      <c r="N86" s="40" t="s">
        <v>1317</v>
      </c>
      <c r="O86" s="39">
        <v>664.89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3"/>
        <v>795.9630266099864</v>
      </c>
      <c r="W86" s="159">
        <v>1.2</v>
      </c>
      <c r="X86" s="158">
        <f t="shared" si="1"/>
        <v>955.15563193198363</v>
      </c>
      <c r="Y86" s="181">
        <f t="shared" si="2"/>
        <v>1989.9075665249659</v>
      </c>
      <c r="BP86" s="33"/>
      <c r="BQ86" s="41" t="s">
        <v>65</v>
      </c>
      <c r="BR86" s="34"/>
    </row>
    <row r="87" spans="1:70" s="3" customFormat="1" ht="18.75" hidden="1" x14ac:dyDescent="0.25">
      <c r="A87" s="42"/>
      <c r="B87" s="43"/>
      <c r="C87" s="44" t="s">
        <v>1318</v>
      </c>
      <c r="D87" s="45"/>
      <c r="E87" s="45"/>
      <c r="F87" s="206"/>
      <c r="G87" s="45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18.75" hidden="1" x14ac:dyDescent="0.25">
      <c r="A88" s="47"/>
      <c r="B88" s="48"/>
      <c r="C88" s="48"/>
      <c r="D88" s="48"/>
      <c r="E88" s="49" t="s">
        <v>1319</v>
      </c>
      <c r="F88" s="207"/>
      <c r="G88" s="50"/>
      <c r="H88" s="51"/>
      <c r="I88" s="17"/>
      <c r="J88" s="17"/>
      <c r="K88" s="17"/>
      <c r="L88" s="52">
        <v>7872.73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/>
    </row>
    <row r="89" spans="1:70" s="3" customFormat="1" ht="18.75" hidden="1" x14ac:dyDescent="0.25">
      <c r="A89" s="47"/>
      <c r="B89" s="48"/>
      <c r="C89" s="48"/>
      <c r="D89" s="48"/>
      <c r="E89" s="49" t="s">
        <v>1320</v>
      </c>
      <c r="F89" s="207"/>
      <c r="G89" s="50"/>
      <c r="H89" s="51"/>
      <c r="I89" s="17"/>
      <c r="J89" s="17"/>
      <c r="K89" s="17"/>
      <c r="L89" s="52">
        <v>4139.2700000000004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18.75" hidden="1" x14ac:dyDescent="0.25">
      <c r="A90" s="47"/>
      <c r="B90" s="48"/>
      <c r="C90" s="48"/>
      <c r="D90" s="48"/>
      <c r="E90" s="49" t="s">
        <v>47</v>
      </c>
      <c r="F90" s="207"/>
      <c r="G90" s="50"/>
      <c r="H90" s="51"/>
      <c r="I90" s="17"/>
      <c r="J90" s="17"/>
      <c r="K90" s="17"/>
      <c r="L90" s="52">
        <v>20893.07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67.5" hidden="1" x14ac:dyDescent="0.25">
      <c r="A91" s="35" t="s">
        <v>151</v>
      </c>
      <c r="B91" s="36" t="s">
        <v>54</v>
      </c>
      <c r="C91" s="316" t="s">
        <v>55</v>
      </c>
      <c r="D91" s="316"/>
      <c r="E91" s="316"/>
      <c r="F91" s="205" t="s">
        <v>56</v>
      </c>
      <c r="G91" s="56">
        <v>4.26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39184.1</v>
      </c>
      <c r="M91" s="39">
        <v>34860.67</v>
      </c>
      <c r="N91" s="40" t="s">
        <v>1321</v>
      </c>
      <c r="O91" s="39">
        <v>4173.49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3"/>
        <v>4996.2305523116784</v>
      </c>
      <c r="W91" s="159">
        <v>1.2</v>
      </c>
      <c r="X91" s="158">
        <f t="shared" si="1"/>
        <v>5995.4766627740137</v>
      </c>
      <c r="Y91" s="181">
        <f t="shared" si="2"/>
        <v>1407.3888879751207</v>
      </c>
      <c r="BP91" s="33"/>
      <c r="BQ91" s="41" t="s">
        <v>55</v>
      </c>
      <c r="BR91" s="34"/>
    </row>
    <row r="92" spans="1:70" s="3" customFormat="1" ht="18.75" hidden="1" x14ac:dyDescent="0.25">
      <c r="A92" s="42"/>
      <c r="B92" s="43"/>
      <c r="C92" s="44" t="s">
        <v>1322</v>
      </c>
      <c r="D92" s="45"/>
      <c r="E92" s="45"/>
      <c r="F92" s="206"/>
      <c r="G92" s="45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18.75" hidden="1" x14ac:dyDescent="0.25">
      <c r="A93" s="47"/>
      <c r="B93" s="48"/>
      <c r="C93" s="48"/>
      <c r="D93" s="48"/>
      <c r="E93" s="49" t="s">
        <v>1323</v>
      </c>
      <c r="F93" s="207"/>
      <c r="G93" s="50"/>
      <c r="H93" s="51"/>
      <c r="I93" s="17"/>
      <c r="J93" s="17"/>
      <c r="K93" s="17"/>
      <c r="L93" s="52">
        <v>33841.61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  <c r="BR93" s="34"/>
    </row>
    <row r="94" spans="1:70" s="3" customFormat="1" ht="18.75" hidden="1" x14ac:dyDescent="0.25">
      <c r="A94" s="47"/>
      <c r="B94" s="48"/>
      <c r="C94" s="48"/>
      <c r="D94" s="48"/>
      <c r="E94" s="49" t="s">
        <v>1324</v>
      </c>
      <c r="F94" s="207"/>
      <c r="G94" s="50"/>
      <c r="H94" s="51"/>
      <c r="I94" s="17"/>
      <c r="J94" s="17"/>
      <c r="K94" s="17"/>
      <c r="L94" s="52">
        <v>17793.009999999998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18.75" hidden="1" x14ac:dyDescent="0.25">
      <c r="A95" s="47"/>
      <c r="B95" s="48"/>
      <c r="C95" s="48"/>
      <c r="D95" s="48"/>
      <c r="E95" s="49" t="s">
        <v>47</v>
      </c>
      <c r="F95" s="207"/>
      <c r="G95" s="50"/>
      <c r="H95" s="51"/>
      <c r="I95" s="17"/>
      <c r="J95" s="17"/>
      <c r="K95" s="17"/>
      <c r="L95" s="52">
        <v>90818.72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67.5" x14ac:dyDescent="0.25">
      <c r="A96" s="35" t="s">
        <v>156</v>
      </c>
      <c r="B96" s="36" t="s">
        <v>1325</v>
      </c>
      <c r="C96" s="316" t="s">
        <v>1326</v>
      </c>
      <c r="D96" s="316"/>
      <c r="E96" s="316"/>
      <c r="F96" s="205" t="s">
        <v>265</v>
      </c>
      <c r="G96" s="55">
        <v>1173</v>
      </c>
      <c r="H96" s="39">
        <v>1525.18</v>
      </c>
      <c r="I96" s="39"/>
      <c r="J96" s="39">
        <v>1525.18</v>
      </c>
      <c r="K96" s="37" t="s">
        <v>42</v>
      </c>
      <c r="L96" s="39">
        <v>15314149.359999999</v>
      </c>
      <c r="M96" s="39"/>
      <c r="N96" s="40"/>
      <c r="O96" s="39">
        <v>15314149.359999999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8" si="4">O96*P96*Q96*R96*S96*T96*U96</f>
        <v>18333102.730591506</v>
      </c>
      <c r="W96" s="159">
        <v>1.2</v>
      </c>
      <c r="X96" s="158">
        <f t="shared" ref="X96:X158" si="5">V96*W96</f>
        <v>21999723.276709806</v>
      </c>
      <c r="Y96" s="181">
        <f t="shared" ref="Y96:Y158" si="6">X96/G96</f>
        <v>18755.092307510491</v>
      </c>
      <c r="BP96" s="33"/>
      <c r="BQ96" s="41" t="s">
        <v>1326</v>
      </c>
      <c r="BR96" s="34"/>
    </row>
    <row r="97" spans="1:70" s="3" customFormat="1" ht="18.75" hidden="1" x14ac:dyDescent="0.25">
      <c r="A97" s="42"/>
      <c r="B97" s="43"/>
      <c r="C97" s="44" t="s">
        <v>1327</v>
      </c>
      <c r="D97" s="45"/>
      <c r="E97" s="45"/>
      <c r="F97" s="206"/>
      <c r="G97" s="45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67.5" x14ac:dyDescent="0.25">
      <c r="A98" s="35" t="s">
        <v>1019</v>
      </c>
      <c r="B98" s="36" t="s">
        <v>1325</v>
      </c>
      <c r="C98" s="316" t="s">
        <v>1328</v>
      </c>
      <c r="D98" s="316"/>
      <c r="E98" s="316"/>
      <c r="F98" s="205" t="s">
        <v>265</v>
      </c>
      <c r="G98" s="55">
        <v>969</v>
      </c>
      <c r="H98" s="39">
        <v>936.79</v>
      </c>
      <c r="I98" s="39"/>
      <c r="J98" s="39">
        <v>936.79</v>
      </c>
      <c r="K98" s="37" t="s">
        <v>42</v>
      </c>
      <c r="L98" s="39">
        <v>7770335.8099999996</v>
      </c>
      <c r="M98" s="39"/>
      <c r="N98" s="40"/>
      <c r="O98" s="39">
        <v>7770335.8099999996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4"/>
        <v>9302140.217334535</v>
      </c>
      <c r="W98" s="159">
        <v>1.2</v>
      </c>
      <c r="X98" s="158">
        <f t="shared" si="5"/>
        <v>11162568.260801442</v>
      </c>
      <c r="Y98" s="181">
        <f t="shared" si="6"/>
        <v>11519.678287720786</v>
      </c>
      <c r="BP98" s="33"/>
      <c r="BQ98" s="41" t="s">
        <v>1328</v>
      </c>
      <c r="BR98" s="34"/>
    </row>
    <row r="99" spans="1:70" s="3" customFormat="1" ht="18.75" hidden="1" x14ac:dyDescent="0.25">
      <c r="A99" s="42"/>
      <c r="B99" s="43"/>
      <c r="C99" s="44" t="s">
        <v>1329</v>
      </c>
      <c r="D99" s="45"/>
      <c r="E99" s="45"/>
      <c r="F99" s="206"/>
      <c r="G99" s="45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67.5" x14ac:dyDescent="0.25">
      <c r="A100" s="35" t="s">
        <v>1020</v>
      </c>
      <c r="B100" s="36" t="s">
        <v>1325</v>
      </c>
      <c r="C100" s="316" t="s">
        <v>1330</v>
      </c>
      <c r="D100" s="316"/>
      <c r="E100" s="316"/>
      <c r="F100" s="205" t="s">
        <v>265</v>
      </c>
      <c r="G100" s="55">
        <v>561</v>
      </c>
      <c r="H100" s="39">
        <v>471.01</v>
      </c>
      <c r="I100" s="39"/>
      <c r="J100" s="39">
        <v>471.01</v>
      </c>
      <c r="K100" s="37" t="s">
        <v>42</v>
      </c>
      <c r="L100" s="39">
        <v>2261865.38</v>
      </c>
      <c r="M100" s="39"/>
      <c r="N100" s="40"/>
      <c r="O100" s="39">
        <v>2261865.38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4"/>
        <v>2707757.9955318128</v>
      </c>
      <c r="W100" s="159">
        <v>1.2</v>
      </c>
      <c r="X100" s="158">
        <f t="shared" si="5"/>
        <v>3249309.5946381753</v>
      </c>
      <c r="Y100" s="181">
        <f t="shared" si="6"/>
        <v>5791.995712367514</v>
      </c>
      <c r="BP100" s="33"/>
      <c r="BQ100" s="41" t="s">
        <v>1330</v>
      </c>
      <c r="BR100" s="34"/>
    </row>
    <row r="101" spans="1:70" s="3" customFormat="1" ht="18.75" hidden="1" x14ac:dyDescent="0.25">
      <c r="A101" s="42"/>
      <c r="B101" s="43"/>
      <c r="C101" s="44" t="s">
        <v>285</v>
      </c>
      <c r="D101" s="45"/>
      <c r="E101" s="45"/>
      <c r="F101" s="206"/>
      <c r="G101" s="45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7.5" x14ac:dyDescent="0.25">
      <c r="A102" s="35" t="s">
        <v>171</v>
      </c>
      <c r="B102" s="36" t="s">
        <v>1325</v>
      </c>
      <c r="C102" s="316" t="s">
        <v>1331</v>
      </c>
      <c r="D102" s="316"/>
      <c r="E102" s="316"/>
      <c r="F102" s="205" t="s">
        <v>265</v>
      </c>
      <c r="G102" s="55">
        <v>2346</v>
      </c>
      <c r="H102" s="39">
        <v>339.42</v>
      </c>
      <c r="I102" s="39"/>
      <c r="J102" s="39">
        <v>339.42</v>
      </c>
      <c r="K102" s="37" t="s">
        <v>42</v>
      </c>
      <c r="L102" s="39">
        <v>6816150.9800000004</v>
      </c>
      <c r="M102" s="39"/>
      <c r="N102" s="40"/>
      <c r="O102" s="39">
        <v>6816150.9800000004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4"/>
        <v>8159852.2520588757</v>
      </c>
      <c r="W102" s="159">
        <v>1.2</v>
      </c>
      <c r="X102" s="158">
        <f t="shared" si="5"/>
        <v>9791822.7024706509</v>
      </c>
      <c r="Y102" s="181">
        <f t="shared" si="6"/>
        <v>4173.8374690838236</v>
      </c>
      <c r="BP102" s="33"/>
      <c r="BQ102" s="41" t="s">
        <v>1331</v>
      </c>
      <c r="BR102" s="34"/>
    </row>
    <row r="103" spans="1:70" s="3" customFormat="1" ht="18.75" hidden="1" x14ac:dyDescent="0.25">
      <c r="A103" s="42"/>
      <c r="B103" s="43"/>
      <c r="C103" s="44" t="s">
        <v>1332</v>
      </c>
      <c r="D103" s="45"/>
      <c r="E103" s="45"/>
      <c r="F103" s="206"/>
      <c r="G103" s="45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  <c r="BR103" s="34"/>
    </row>
    <row r="104" spans="1:70" s="3" customFormat="1" ht="67.5" x14ac:dyDescent="0.25">
      <c r="A104" s="35" t="s">
        <v>181</v>
      </c>
      <c r="B104" s="36" t="s">
        <v>1325</v>
      </c>
      <c r="C104" s="316" t="s">
        <v>1333</v>
      </c>
      <c r="D104" s="316"/>
      <c r="E104" s="316"/>
      <c r="F104" s="205" t="s">
        <v>265</v>
      </c>
      <c r="G104" s="55">
        <v>306</v>
      </c>
      <c r="H104" s="39">
        <v>282.27999999999997</v>
      </c>
      <c r="I104" s="39"/>
      <c r="J104" s="39">
        <v>282.27999999999997</v>
      </c>
      <c r="K104" s="37" t="s">
        <v>42</v>
      </c>
      <c r="L104" s="39">
        <v>739392.94</v>
      </c>
      <c r="M104" s="39"/>
      <c r="N104" s="40"/>
      <c r="O104" s="39">
        <v>739392.94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4"/>
        <v>885153.09656703519</v>
      </c>
      <c r="W104" s="159">
        <v>1.2</v>
      </c>
      <c r="X104" s="158">
        <f t="shared" si="5"/>
        <v>1062183.7158804422</v>
      </c>
      <c r="Y104" s="181">
        <f t="shared" si="6"/>
        <v>3471.1886139883732</v>
      </c>
      <c r="BP104" s="33"/>
      <c r="BQ104" s="41" t="s">
        <v>1333</v>
      </c>
      <c r="BR104" s="34"/>
    </row>
    <row r="105" spans="1:70" s="3" customFormat="1" ht="18.75" hidden="1" x14ac:dyDescent="0.25">
      <c r="A105" s="42"/>
      <c r="B105" s="43"/>
      <c r="C105" s="44" t="s">
        <v>1334</v>
      </c>
      <c r="D105" s="45"/>
      <c r="E105" s="45"/>
      <c r="F105" s="206"/>
      <c r="G105" s="45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67.5" x14ac:dyDescent="0.25">
      <c r="A106" s="35" t="s">
        <v>185</v>
      </c>
      <c r="B106" s="36" t="s">
        <v>1325</v>
      </c>
      <c r="C106" s="316" t="s">
        <v>1335</v>
      </c>
      <c r="D106" s="316"/>
      <c r="E106" s="316"/>
      <c r="F106" s="205" t="s">
        <v>265</v>
      </c>
      <c r="G106" s="38">
        <v>112.2</v>
      </c>
      <c r="H106" s="39">
        <v>219.53</v>
      </c>
      <c r="I106" s="39"/>
      <c r="J106" s="39">
        <v>219.53</v>
      </c>
      <c r="K106" s="37" t="s">
        <v>42</v>
      </c>
      <c r="L106" s="39">
        <v>210843.64</v>
      </c>
      <c r="M106" s="39"/>
      <c r="N106" s="40"/>
      <c r="O106" s="39">
        <v>210843.64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4"/>
        <v>252408.28082219075</v>
      </c>
      <c r="W106" s="159">
        <v>1.2</v>
      </c>
      <c r="X106" s="158">
        <f t="shared" si="5"/>
        <v>302889.93698662886</v>
      </c>
      <c r="Y106" s="181">
        <f t="shared" si="6"/>
        <v>2699.5538055849274</v>
      </c>
      <c r="BP106" s="33"/>
      <c r="BQ106" s="41" t="s">
        <v>1335</v>
      </c>
      <c r="BR106" s="34"/>
    </row>
    <row r="107" spans="1:70" s="3" customFormat="1" ht="18.75" hidden="1" x14ac:dyDescent="0.25">
      <c r="A107" s="42"/>
      <c r="B107" s="43"/>
      <c r="C107" s="44" t="s">
        <v>274</v>
      </c>
      <c r="D107" s="45"/>
      <c r="E107" s="45"/>
      <c r="F107" s="206"/>
      <c r="G107" s="45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67.5" x14ac:dyDescent="0.25">
      <c r="A108" s="35" t="s">
        <v>187</v>
      </c>
      <c r="B108" s="36" t="s">
        <v>1325</v>
      </c>
      <c r="C108" s="316" t="s">
        <v>1336</v>
      </c>
      <c r="D108" s="316"/>
      <c r="E108" s="316"/>
      <c r="F108" s="205" t="s">
        <v>265</v>
      </c>
      <c r="G108" s="55">
        <v>3009</v>
      </c>
      <c r="H108" s="39">
        <v>175.26</v>
      </c>
      <c r="I108" s="39"/>
      <c r="J108" s="39">
        <v>175.26</v>
      </c>
      <c r="K108" s="37" t="s">
        <v>42</v>
      </c>
      <c r="L108" s="39">
        <v>4514178.83</v>
      </c>
      <c r="M108" s="39"/>
      <c r="N108" s="40"/>
      <c r="O108" s="39">
        <v>4514178.83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4"/>
        <v>5404081.0422559036</v>
      </c>
      <c r="W108" s="159">
        <v>1.2</v>
      </c>
      <c r="X108" s="158">
        <f t="shared" si="5"/>
        <v>6484897.2507070843</v>
      </c>
      <c r="Y108" s="181">
        <f t="shared" si="6"/>
        <v>2155.1669161538998</v>
      </c>
      <c r="BP108" s="33"/>
      <c r="BQ108" s="41" t="s">
        <v>1336</v>
      </c>
      <c r="BR108" s="34"/>
    </row>
    <row r="109" spans="1:70" s="3" customFormat="1" ht="18.75" hidden="1" x14ac:dyDescent="0.25">
      <c r="A109" s="42"/>
      <c r="B109" s="43"/>
      <c r="C109" s="44" t="s">
        <v>1337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x14ac:dyDescent="0.25">
      <c r="A110" s="35" t="s">
        <v>196</v>
      </c>
      <c r="B110" s="36" t="s">
        <v>1338</v>
      </c>
      <c r="C110" s="316" t="s">
        <v>1339</v>
      </c>
      <c r="D110" s="316"/>
      <c r="E110" s="316"/>
      <c r="F110" s="205" t="s">
        <v>265</v>
      </c>
      <c r="G110" s="55">
        <v>765</v>
      </c>
      <c r="H110" s="39">
        <v>127.12</v>
      </c>
      <c r="I110" s="39"/>
      <c r="J110" s="39">
        <v>127.12</v>
      </c>
      <c r="K110" s="37" t="s">
        <v>42</v>
      </c>
      <c r="L110" s="39">
        <v>832432.61</v>
      </c>
      <c r="M110" s="39"/>
      <c r="N110" s="40"/>
      <c r="O110" s="39">
        <v>832432.61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4"/>
        <v>996534.13302117691</v>
      </c>
      <c r="W110" s="159">
        <v>1.2</v>
      </c>
      <c r="X110" s="158">
        <f t="shared" si="5"/>
        <v>1195840.9596254122</v>
      </c>
      <c r="Y110" s="181">
        <f t="shared" si="6"/>
        <v>1563.1907968959638</v>
      </c>
      <c r="BP110" s="33"/>
      <c r="BQ110" s="41" t="s">
        <v>1339</v>
      </c>
      <c r="BR110" s="34"/>
    </row>
    <row r="111" spans="1:70" s="3" customFormat="1" ht="18.75" hidden="1" x14ac:dyDescent="0.25">
      <c r="A111" s="42"/>
      <c r="B111" s="43"/>
      <c r="C111" s="44" t="s">
        <v>1340</v>
      </c>
      <c r="D111" s="45"/>
      <c r="E111" s="45"/>
      <c r="F111" s="206"/>
      <c r="G111" s="45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67.5" x14ac:dyDescent="0.25">
      <c r="A112" s="35" t="s">
        <v>198</v>
      </c>
      <c r="B112" s="36" t="s">
        <v>1338</v>
      </c>
      <c r="C112" s="316" t="s">
        <v>1341</v>
      </c>
      <c r="D112" s="316"/>
      <c r="E112" s="316"/>
      <c r="F112" s="205" t="s">
        <v>265</v>
      </c>
      <c r="G112" s="55">
        <v>255</v>
      </c>
      <c r="H112" s="39">
        <v>86.33</v>
      </c>
      <c r="I112" s="39"/>
      <c r="J112" s="39">
        <v>86.33</v>
      </c>
      <c r="K112" s="37" t="s">
        <v>42</v>
      </c>
      <c r="L112" s="39">
        <v>188441.12</v>
      </c>
      <c r="M112" s="39"/>
      <c r="N112" s="40"/>
      <c r="O112" s="39">
        <v>188441.12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4"/>
        <v>225589.44218288086</v>
      </c>
      <c r="W112" s="159">
        <v>1.2</v>
      </c>
      <c r="X112" s="158">
        <f t="shared" si="5"/>
        <v>270707.330619457</v>
      </c>
      <c r="Y112" s="181">
        <f t="shared" si="6"/>
        <v>1061.5973749782627</v>
      </c>
      <c r="BP112" s="33"/>
      <c r="BQ112" s="41" t="s">
        <v>1341</v>
      </c>
      <c r="BR112" s="34"/>
    </row>
    <row r="113" spans="1:70" s="3" customFormat="1" ht="18.75" hidden="1" x14ac:dyDescent="0.25">
      <c r="A113" s="42"/>
      <c r="B113" s="43"/>
      <c r="C113" s="44" t="s">
        <v>1342</v>
      </c>
      <c r="D113" s="45"/>
      <c r="E113" s="45"/>
      <c r="F113" s="206"/>
      <c r="G113" s="45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67.5" x14ac:dyDescent="0.25">
      <c r="A114" s="35" t="s">
        <v>200</v>
      </c>
      <c r="B114" s="36" t="s">
        <v>1338</v>
      </c>
      <c r="C114" s="316" t="s">
        <v>1343</v>
      </c>
      <c r="D114" s="316"/>
      <c r="E114" s="316"/>
      <c r="F114" s="205" t="s">
        <v>265</v>
      </c>
      <c r="G114" s="55">
        <v>612</v>
      </c>
      <c r="H114" s="39">
        <v>55.8</v>
      </c>
      <c r="I114" s="39"/>
      <c r="J114" s="39">
        <v>55.8</v>
      </c>
      <c r="K114" s="37" t="s">
        <v>42</v>
      </c>
      <c r="L114" s="39">
        <v>292320.58</v>
      </c>
      <c r="M114" s="39"/>
      <c r="N114" s="40"/>
      <c r="O114" s="39">
        <v>292320.58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4"/>
        <v>349947.16960277146</v>
      </c>
      <c r="W114" s="159">
        <v>1.2</v>
      </c>
      <c r="X114" s="158">
        <f t="shared" si="5"/>
        <v>419936.60352332576</v>
      </c>
      <c r="Y114" s="181">
        <f t="shared" si="6"/>
        <v>686.17092078974792</v>
      </c>
      <c r="BP114" s="33"/>
      <c r="BQ114" s="41" t="s">
        <v>1343</v>
      </c>
      <c r="BR114" s="34"/>
    </row>
    <row r="115" spans="1:70" s="3" customFormat="1" ht="18.75" hidden="1" x14ac:dyDescent="0.25">
      <c r="A115" s="42"/>
      <c r="B115" s="43"/>
      <c r="C115" s="44" t="s">
        <v>1344</v>
      </c>
      <c r="D115" s="45"/>
      <c r="E115" s="45"/>
      <c r="F115" s="206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67.5" x14ac:dyDescent="0.25">
      <c r="A116" s="35" t="s">
        <v>202</v>
      </c>
      <c r="B116" s="36" t="s">
        <v>1338</v>
      </c>
      <c r="C116" s="316" t="s">
        <v>1345</v>
      </c>
      <c r="D116" s="316"/>
      <c r="E116" s="316"/>
      <c r="F116" s="205" t="s">
        <v>265</v>
      </c>
      <c r="G116" s="55">
        <v>3417</v>
      </c>
      <c r="H116" s="39">
        <v>35.549999999999997</v>
      </c>
      <c r="I116" s="39"/>
      <c r="J116" s="39">
        <v>35.549999999999997</v>
      </c>
      <c r="K116" s="37" t="s">
        <v>42</v>
      </c>
      <c r="L116" s="39">
        <v>1039820.44</v>
      </c>
      <c r="M116" s="39"/>
      <c r="N116" s="40"/>
      <c r="O116" s="39">
        <v>1039820.44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4"/>
        <v>1244805.3430692712</v>
      </c>
      <c r="W116" s="159">
        <v>1.2</v>
      </c>
      <c r="X116" s="158">
        <f t="shared" si="5"/>
        <v>1493766.4116831254</v>
      </c>
      <c r="Y116" s="181">
        <f t="shared" si="6"/>
        <v>437.15727588034105</v>
      </c>
      <c r="BP116" s="33"/>
      <c r="BQ116" s="41" t="s">
        <v>1345</v>
      </c>
      <c r="BR116" s="34"/>
    </row>
    <row r="117" spans="1:70" s="3" customFormat="1" ht="18.75" hidden="1" x14ac:dyDescent="0.25">
      <c r="A117" s="42"/>
      <c r="B117" s="43"/>
      <c r="C117" s="44" t="s">
        <v>1346</v>
      </c>
      <c r="D117" s="45"/>
      <c r="E117" s="45"/>
      <c r="F117" s="206"/>
      <c r="G117" s="45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  <c r="BR117" s="34"/>
    </row>
    <row r="118" spans="1:70" s="3" customFormat="1" ht="67.5" x14ac:dyDescent="0.25">
      <c r="A118" s="35" t="s">
        <v>211</v>
      </c>
      <c r="B118" s="36" t="s">
        <v>1347</v>
      </c>
      <c r="C118" s="316" t="s">
        <v>1348</v>
      </c>
      <c r="D118" s="316"/>
      <c r="E118" s="316"/>
      <c r="F118" s="205" t="s">
        <v>265</v>
      </c>
      <c r="G118" s="55">
        <v>1071</v>
      </c>
      <c r="H118" s="39">
        <v>162.68</v>
      </c>
      <c r="I118" s="39"/>
      <c r="J118" s="39">
        <v>162.68</v>
      </c>
      <c r="K118" s="37" t="s">
        <v>42</v>
      </c>
      <c r="L118" s="39">
        <v>1491411.2</v>
      </c>
      <c r="M118" s="39"/>
      <c r="N118" s="40"/>
      <c r="O118" s="39">
        <v>1491411.2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4"/>
        <v>1785420.404385736</v>
      </c>
      <c r="W118" s="159">
        <v>1.2</v>
      </c>
      <c r="X118" s="158">
        <f t="shared" si="5"/>
        <v>2142504.4852628829</v>
      </c>
      <c r="Y118" s="181">
        <f t="shared" si="6"/>
        <v>2000.4710413285554</v>
      </c>
      <c r="BP118" s="33"/>
      <c r="BQ118" s="41" t="s">
        <v>1348</v>
      </c>
      <c r="BR118" s="34"/>
    </row>
    <row r="119" spans="1:70" s="3" customFormat="1" ht="18.75" hidden="1" x14ac:dyDescent="0.25">
      <c r="A119" s="42"/>
      <c r="B119" s="43"/>
      <c r="C119" s="44" t="s">
        <v>1349</v>
      </c>
      <c r="D119" s="45"/>
      <c r="E119" s="45"/>
      <c r="F119" s="206"/>
      <c r="G119" s="45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  <c r="BR119" s="34"/>
    </row>
    <row r="120" spans="1:70" s="3" customFormat="1" ht="67.5" x14ac:dyDescent="0.25">
      <c r="A120" s="35" t="s">
        <v>213</v>
      </c>
      <c r="B120" s="36" t="s">
        <v>1347</v>
      </c>
      <c r="C120" s="316" t="s">
        <v>1350</v>
      </c>
      <c r="D120" s="316"/>
      <c r="E120" s="316"/>
      <c r="F120" s="205" t="s">
        <v>265</v>
      </c>
      <c r="G120" s="55">
        <v>1173</v>
      </c>
      <c r="H120" s="39">
        <v>205.49</v>
      </c>
      <c r="I120" s="39"/>
      <c r="J120" s="39">
        <v>205.49</v>
      </c>
      <c r="K120" s="37" t="s">
        <v>42</v>
      </c>
      <c r="L120" s="39">
        <v>2063300.43</v>
      </c>
      <c r="M120" s="39"/>
      <c r="N120" s="40"/>
      <c r="O120" s="39">
        <v>2063300.43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4"/>
        <v>2470048.9630893632</v>
      </c>
      <c r="W120" s="159">
        <v>1.2</v>
      </c>
      <c r="X120" s="158">
        <f t="shared" si="5"/>
        <v>2964058.7557072355</v>
      </c>
      <c r="Y120" s="181">
        <f t="shared" si="6"/>
        <v>2526.9043100658446</v>
      </c>
      <c r="BP120" s="33"/>
      <c r="BQ120" s="41" t="s">
        <v>1350</v>
      </c>
      <c r="BR120" s="34"/>
    </row>
    <row r="121" spans="1:70" s="3" customFormat="1" ht="18.75" hidden="1" x14ac:dyDescent="0.25">
      <c r="A121" s="42"/>
      <c r="B121" s="43"/>
      <c r="C121" s="44" t="s">
        <v>1327</v>
      </c>
      <c r="D121" s="45"/>
      <c r="E121" s="45"/>
      <c r="F121" s="206"/>
      <c r="G121" s="45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67.5" x14ac:dyDescent="0.25">
      <c r="A122" s="35" t="s">
        <v>215</v>
      </c>
      <c r="B122" s="36" t="s">
        <v>1347</v>
      </c>
      <c r="C122" s="316" t="s">
        <v>1351</v>
      </c>
      <c r="D122" s="316"/>
      <c r="E122" s="316"/>
      <c r="F122" s="205" t="s">
        <v>265</v>
      </c>
      <c r="G122" s="55">
        <v>2805</v>
      </c>
      <c r="H122" s="39">
        <v>148.91</v>
      </c>
      <c r="I122" s="39"/>
      <c r="J122" s="39">
        <v>148.91</v>
      </c>
      <c r="K122" s="37" t="s">
        <v>42</v>
      </c>
      <c r="L122" s="39">
        <v>3575448.23</v>
      </c>
      <c r="M122" s="39"/>
      <c r="N122" s="40"/>
      <c r="O122" s="39">
        <v>3575448.23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4"/>
        <v>4280293.8751344113</v>
      </c>
      <c r="W122" s="159">
        <v>1.2</v>
      </c>
      <c r="X122" s="158">
        <f t="shared" si="5"/>
        <v>5136352.6501612933</v>
      </c>
      <c r="Y122" s="181">
        <f t="shared" si="6"/>
        <v>1831.1417647633843</v>
      </c>
      <c r="BP122" s="33"/>
      <c r="BQ122" s="41" t="s">
        <v>1351</v>
      </c>
      <c r="BR122" s="34"/>
    </row>
    <row r="123" spans="1:70" s="3" customFormat="1" ht="18.75" hidden="1" x14ac:dyDescent="0.25">
      <c r="A123" s="42"/>
      <c r="B123" s="43"/>
      <c r="C123" s="44" t="s">
        <v>1352</v>
      </c>
      <c r="D123" s="45"/>
      <c r="E123" s="45"/>
      <c r="F123" s="206"/>
      <c r="G123" s="45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67.5" x14ac:dyDescent="0.25">
      <c r="A124" s="35" t="s">
        <v>217</v>
      </c>
      <c r="B124" s="36" t="s">
        <v>1347</v>
      </c>
      <c r="C124" s="316" t="s">
        <v>1353</v>
      </c>
      <c r="D124" s="316"/>
      <c r="E124" s="316"/>
      <c r="F124" s="205" t="s">
        <v>265</v>
      </c>
      <c r="G124" s="55">
        <v>714</v>
      </c>
      <c r="H124" s="39">
        <v>106.14</v>
      </c>
      <c r="I124" s="39"/>
      <c r="J124" s="39">
        <v>106.14</v>
      </c>
      <c r="K124" s="37" t="s">
        <v>42</v>
      </c>
      <c r="L124" s="39">
        <v>648710.69999999995</v>
      </c>
      <c r="M124" s="39"/>
      <c r="N124" s="40"/>
      <c r="O124" s="39">
        <v>648710.69999999995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4"/>
        <v>776594.22185065632</v>
      </c>
      <c r="W124" s="159">
        <v>1.2</v>
      </c>
      <c r="X124" s="158">
        <f t="shared" si="5"/>
        <v>931913.06622078759</v>
      </c>
      <c r="Y124" s="181">
        <f t="shared" si="6"/>
        <v>1305.2003728582458</v>
      </c>
      <c r="BP124" s="33"/>
      <c r="BQ124" s="41" t="s">
        <v>1353</v>
      </c>
      <c r="BR124" s="34"/>
    </row>
    <row r="125" spans="1:70" s="3" customFormat="1" ht="18.75" hidden="1" x14ac:dyDescent="0.25">
      <c r="A125" s="42"/>
      <c r="B125" s="43"/>
      <c r="C125" s="44" t="s">
        <v>278</v>
      </c>
      <c r="D125" s="45"/>
      <c r="E125" s="45"/>
      <c r="F125" s="206"/>
      <c r="G125" s="45"/>
      <c r="H125" s="45"/>
      <c r="I125" s="45"/>
      <c r="J125" s="45"/>
      <c r="K125" s="45"/>
      <c r="L125" s="45"/>
      <c r="M125" s="45"/>
      <c r="N125" s="45"/>
      <c r="O125" s="46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  <c r="BR125" s="34"/>
    </row>
    <row r="126" spans="1:70" s="3" customFormat="1" ht="67.5" x14ac:dyDescent="0.25">
      <c r="A126" s="35" t="s">
        <v>219</v>
      </c>
      <c r="B126" s="36" t="s">
        <v>1347</v>
      </c>
      <c r="C126" s="316" t="s">
        <v>1354</v>
      </c>
      <c r="D126" s="316"/>
      <c r="E126" s="316"/>
      <c r="F126" s="205" t="s">
        <v>265</v>
      </c>
      <c r="G126" s="38">
        <v>311.10000000000002</v>
      </c>
      <c r="H126" s="39">
        <v>72.33</v>
      </c>
      <c r="I126" s="39"/>
      <c r="J126" s="39">
        <v>72.33</v>
      </c>
      <c r="K126" s="37" t="s">
        <v>42</v>
      </c>
      <c r="L126" s="39">
        <v>192615.95</v>
      </c>
      <c r="M126" s="39"/>
      <c r="N126" s="40"/>
      <c r="O126" s="39">
        <v>192615.95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4"/>
        <v>230587.27689596449</v>
      </c>
      <c r="W126" s="159">
        <v>1.2</v>
      </c>
      <c r="X126" s="158">
        <f t="shared" si="5"/>
        <v>276704.73227515735</v>
      </c>
      <c r="Y126" s="181">
        <f t="shared" si="6"/>
        <v>889.43983373563913</v>
      </c>
      <c r="BP126" s="33"/>
      <c r="BQ126" s="41" t="s">
        <v>1354</v>
      </c>
      <c r="BR126" s="34"/>
    </row>
    <row r="127" spans="1:70" s="3" customFormat="1" ht="18.75" hidden="1" x14ac:dyDescent="0.25">
      <c r="A127" s="42"/>
      <c r="B127" s="43"/>
      <c r="C127" s="44" t="s">
        <v>1355</v>
      </c>
      <c r="D127" s="45"/>
      <c r="E127" s="45"/>
      <c r="F127" s="206"/>
      <c r="G127" s="45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  <c r="BR127" s="34"/>
    </row>
    <row r="128" spans="1:70" s="3" customFormat="1" ht="67.5" x14ac:dyDescent="0.25">
      <c r="A128" s="35" t="s">
        <v>221</v>
      </c>
      <c r="B128" s="36" t="s">
        <v>1347</v>
      </c>
      <c r="C128" s="316" t="s">
        <v>1356</v>
      </c>
      <c r="D128" s="316"/>
      <c r="E128" s="316"/>
      <c r="F128" s="205" t="s">
        <v>265</v>
      </c>
      <c r="G128" s="55">
        <v>3060</v>
      </c>
      <c r="H128" s="39">
        <v>47.4</v>
      </c>
      <c r="I128" s="39"/>
      <c r="J128" s="39">
        <v>47.4</v>
      </c>
      <c r="K128" s="37" t="s">
        <v>42</v>
      </c>
      <c r="L128" s="39">
        <v>1241576.6399999999</v>
      </c>
      <c r="M128" s="39"/>
      <c r="N128" s="40"/>
      <c r="O128" s="39">
        <v>1241576.6399999999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4"/>
        <v>1486334.7322755004</v>
      </c>
      <c r="W128" s="159">
        <v>1.2</v>
      </c>
      <c r="X128" s="158">
        <f t="shared" si="5"/>
        <v>1783601.6787306005</v>
      </c>
      <c r="Y128" s="181">
        <f t="shared" si="6"/>
        <v>582.87636559823545</v>
      </c>
      <c r="BP128" s="33"/>
      <c r="BQ128" s="41" t="s">
        <v>1356</v>
      </c>
      <c r="BR128" s="34"/>
    </row>
    <row r="129" spans="1:70" s="3" customFormat="1" ht="18.75" hidden="1" x14ac:dyDescent="0.25">
      <c r="A129" s="42"/>
      <c r="B129" s="43"/>
      <c r="C129" s="44" t="s">
        <v>1357</v>
      </c>
      <c r="D129" s="45"/>
      <c r="E129" s="45"/>
      <c r="F129" s="206"/>
      <c r="G129" s="45"/>
      <c r="H129" s="45"/>
      <c r="I129" s="45"/>
      <c r="J129" s="45"/>
      <c r="K129" s="45"/>
      <c r="L129" s="45"/>
      <c r="M129" s="45"/>
      <c r="N129" s="45"/>
      <c r="O129" s="46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67.5" x14ac:dyDescent="0.25">
      <c r="A130" s="35" t="s">
        <v>230</v>
      </c>
      <c r="B130" s="36" t="s">
        <v>1347</v>
      </c>
      <c r="C130" s="316" t="s">
        <v>1358</v>
      </c>
      <c r="D130" s="316"/>
      <c r="E130" s="316"/>
      <c r="F130" s="205" t="s">
        <v>265</v>
      </c>
      <c r="G130" s="55">
        <v>153</v>
      </c>
      <c r="H130" s="39">
        <v>50.18</v>
      </c>
      <c r="I130" s="39"/>
      <c r="J130" s="39">
        <v>50.18</v>
      </c>
      <c r="K130" s="37" t="s">
        <v>42</v>
      </c>
      <c r="L130" s="39">
        <v>65719.740000000005</v>
      </c>
      <c r="M130" s="39"/>
      <c r="N130" s="40"/>
      <c r="O130" s="39">
        <v>65719.740000000005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4"/>
        <v>78675.394664412772</v>
      </c>
      <c r="W130" s="159">
        <v>1.2</v>
      </c>
      <c r="X130" s="158">
        <f t="shared" si="5"/>
        <v>94410.47359729532</v>
      </c>
      <c r="Y130" s="181">
        <f t="shared" si="6"/>
        <v>617.06191893657069</v>
      </c>
      <c r="BP130" s="33"/>
      <c r="BQ130" s="41" t="s">
        <v>1358</v>
      </c>
      <c r="BR130" s="34"/>
    </row>
    <row r="131" spans="1:70" s="3" customFormat="1" ht="18.75" hidden="1" x14ac:dyDescent="0.25">
      <c r="A131" s="42"/>
      <c r="B131" s="43"/>
      <c r="C131" s="44" t="s">
        <v>1079</v>
      </c>
      <c r="D131" s="45"/>
      <c r="E131" s="45"/>
      <c r="F131" s="206"/>
      <c r="G131" s="45"/>
      <c r="H131" s="45"/>
      <c r="I131" s="45"/>
      <c r="J131" s="45"/>
      <c r="K131" s="45"/>
      <c r="L131" s="45"/>
      <c r="M131" s="45"/>
      <c r="N131" s="45"/>
      <c r="O131" s="46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67.5" x14ac:dyDescent="0.25">
      <c r="A132" s="35" t="s">
        <v>232</v>
      </c>
      <c r="B132" s="36" t="s">
        <v>1359</v>
      </c>
      <c r="C132" s="316" t="s">
        <v>1360</v>
      </c>
      <c r="D132" s="316"/>
      <c r="E132" s="316"/>
      <c r="F132" s="205" t="s">
        <v>265</v>
      </c>
      <c r="G132" s="38">
        <v>51.5</v>
      </c>
      <c r="H132" s="39">
        <v>143.46</v>
      </c>
      <c r="I132" s="39"/>
      <c r="J132" s="39">
        <v>143.46</v>
      </c>
      <c r="K132" s="37" t="s">
        <v>42</v>
      </c>
      <c r="L132" s="39">
        <v>63242.91</v>
      </c>
      <c r="M132" s="39"/>
      <c r="N132" s="40"/>
      <c r="O132" s="39">
        <v>63242.91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4"/>
        <v>75710.295019060271</v>
      </c>
      <c r="W132" s="159">
        <v>1.2</v>
      </c>
      <c r="X132" s="158">
        <f t="shared" si="5"/>
        <v>90852.354022872329</v>
      </c>
      <c r="Y132" s="181">
        <f t="shared" si="6"/>
        <v>1764.1233790848996</v>
      </c>
      <c r="BP132" s="33"/>
      <c r="BQ132" s="41" t="s">
        <v>1360</v>
      </c>
      <c r="BR132" s="34"/>
    </row>
    <row r="133" spans="1:70" s="3" customFormat="1" ht="18.75" hidden="1" x14ac:dyDescent="0.25">
      <c r="A133" s="42"/>
      <c r="B133" s="43"/>
      <c r="C133" s="44" t="s">
        <v>321</v>
      </c>
      <c r="D133" s="45"/>
      <c r="E133" s="45"/>
      <c r="F133" s="206"/>
      <c r="G133" s="45"/>
      <c r="H133" s="45"/>
      <c r="I133" s="45"/>
      <c r="J133" s="45"/>
      <c r="K133" s="45"/>
      <c r="L133" s="45"/>
      <c r="M133" s="45"/>
      <c r="N133" s="45"/>
      <c r="O133" s="46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  <c r="BR133" s="34"/>
    </row>
    <row r="134" spans="1:70" s="3" customFormat="1" ht="67.5" x14ac:dyDescent="0.25">
      <c r="A134" s="35" t="s">
        <v>235</v>
      </c>
      <c r="B134" s="36" t="s">
        <v>1359</v>
      </c>
      <c r="C134" s="316" t="s">
        <v>1361</v>
      </c>
      <c r="D134" s="316"/>
      <c r="E134" s="316"/>
      <c r="F134" s="205" t="s">
        <v>265</v>
      </c>
      <c r="G134" s="38">
        <v>41.2</v>
      </c>
      <c r="H134" s="39">
        <v>41.42</v>
      </c>
      <c r="I134" s="39"/>
      <c r="J134" s="39">
        <v>41.42</v>
      </c>
      <c r="K134" s="37" t="s">
        <v>42</v>
      </c>
      <c r="L134" s="39">
        <v>14607.67</v>
      </c>
      <c r="M134" s="39"/>
      <c r="N134" s="40"/>
      <c r="O134" s="39">
        <v>14607.67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4"/>
        <v>17487.351629472396</v>
      </c>
      <c r="W134" s="159">
        <v>1.2</v>
      </c>
      <c r="X134" s="158">
        <f t="shared" si="5"/>
        <v>20984.821955366875</v>
      </c>
      <c r="Y134" s="248">
        <f t="shared" si="6"/>
        <v>509.34033872249694</v>
      </c>
      <c r="BP134" s="33"/>
      <c r="BQ134" s="41" t="s">
        <v>1361</v>
      </c>
      <c r="BR134" s="34"/>
    </row>
    <row r="135" spans="1:70" s="3" customFormat="1" ht="18.75" hidden="1" x14ac:dyDescent="0.25">
      <c r="A135" s="42"/>
      <c r="B135" s="43"/>
      <c r="C135" s="44" t="s">
        <v>1362</v>
      </c>
      <c r="D135" s="45"/>
      <c r="E135" s="45"/>
      <c r="F135" s="206"/>
      <c r="G135" s="45"/>
      <c r="H135" s="45"/>
      <c r="I135" s="45"/>
      <c r="J135" s="45"/>
      <c r="K135" s="45"/>
      <c r="L135" s="45"/>
      <c r="M135" s="45"/>
      <c r="N135" s="45"/>
      <c r="O135" s="46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67.5" hidden="1" x14ac:dyDescent="0.25">
      <c r="A136" s="35" t="s">
        <v>245</v>
      </c>
      <c r="B136" s="36" t="s">
        <v>310</v>
      </c>
      <c r="C136" s="316" t="s">
        <v>311</v>
      </c>
      <c r="D136" s="316"/>
      <c r="E136" s="316"/>
      <c r="F136" s="205" t="s">
        <v>238</v>
      </c>
      <c r="G136" s="55">
        <v>5</v>
      </c>
      <c r="H136" s="39" t="s">
        <v>312</v>
      </c>
      <c r="I136" s="39" t="s">
        <v>313</v>
      </c>
      <c r="J136" s="39">
        <v>171.88</v>
      </c>
      <c r="K136" s="37" t="s">
        <v>42</v>
      </c>
      <c r="L136" s="39">
        <v>83824.960000000006</v>
      </c>
      <c r="M136" s="39">
        <v>74283.83</v>
      </c>
      <c r="N136" s="40" t="s">
        <v>1363</v>
      </c>
      <c r="O136" s="39">
        <v>7356.46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4"/>
        <v>8806.6750390821071</v>
      </c>
      <c r="W136" s="159">
        <v>1.2</v>
      </c>
      <c r="X136" s="158">
        <f t="shared" si="5"/>
        <v>10568.010046898527</v>
      </c>
      <c r="Y136" s="181">
        <f t="shared" si="6"/>
        <v>2113.6020093797056</v>
      </c>
      <c r="BP136" s="33"/>
      <c r="BQ136" s="41" t="s">
        <v>311</v>
      </c>
      <c r="BR136" s="34"/>
    </row>
    <row r="137" spans="1:70" s="3" customFormat="1" ht="18.75" hidden="1" x14ac:dyDescent="0.25">
      <c r="A137" s="42"/>
      <c r="B137" s="43"/>
      <c r="C137" s="44" t="s">
        <v>1364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/>
    </row>
    <row r="138" spans="1:70" s="3" customFormat="1" ht="18.75" hidden="1" x14ac:dyDescent="0.25">
      <c r="A138" s="47"/>
      <c r="B138" s="48"/>
      <c r="C138" s="48"/>
      <c r="D138" s="48"/>
      <c r="E138" s="49" t="s">
        <v>1365</v>
      </c>
      <c r="F138" s="207"/>
      <c r="G138" s="50"/>
      <c r="H138" s="51"/>
      <c r="I138" s="17"/>
      <c r="J138" s="17"/>
      <c r="K138" s="17"/>
      <c r="L138" s="52">
        <v>72148.31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18.75" hidden="1" x14ac:dyDescent="0.25">
      <c r="A139" s="47"/>
      <c r="B139" s="48"/>
      <c r="C139" s="48"/>
      <c r="D139" s="48"/>
      <c r="E139" s="49" t="s">
        <v>1366</v>
      </c>
      <c r="F139" s="207"/>
      <c r="G139" s="50"/>
      <c r="H139" s="51"/>
      <c r="I139" s="17"/>
      <c r="J139" s="17"/>
      <c r="K139" s="17"/>
      <c r="L139" s="52">
        <v>37933.65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/>
    </row>
    <row r="140" spans="1:70" s="3" customFormat="1" ht="18.75" hidden="1" x14ac:dyDescent="0.25">
      <c r="A140" s="47"/>
      <c r="B140" s="48"/>
      <c r="C140" s="48"/>
      <c r="D140" s="48"/>
      <c r="E140" s="49" t="s">
        <v>47</v>
      </c>
      <c r="F140" s="207"/>
      <c r="G140" s="50"/>
      <c r="H140" s="51"/>
      <c r="I140" s="17"/>
      <c r="J140" s="17"/>
      <c r="K140" s="17"/>
      <c r="L140" s="52">
        <v>193906.92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67.5" x14ac:dyDescent="0.25">
      <c r="A141" s="35" t="s">
        <v>254</v>
      </c>
      <c r="B141" s="36" t="s">
        <v>1359</v>
      </c>
      <c r="C141" s="316" t="s">
        <v>1367</v>
      </c>
      <c r="D141" s="316"/>
      <c r="E141" s="316"/>
      <c r="F141" s="205" t="s">
        <v>265</v>
      </c>
      <c r="G141" s="55">
        <v>309</v>
      </c>
      <c r="H141" s="39">
        <v>29.8</v>
      </c>
      <c r="I141" s="39"/>
      <c r="J141" s="39">
        <v>29.8</v>
      </c>
      <c r="K141" s="37" t="s">
        <v>42</v>
      </c>
      <c r="L141" s="39">
        <v>78822.19</v>
      </c>
      <c r="M141" s="39"/>
      <c r="N141" s="40"/>
      <c r="O141" s="39">
        <v>78822.19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4"/>
        <v>94360.794893031052</v>
      </c>
      <c r="W141" s="159">
        <v>1.2</v>
      </c>
      <c r="X141" s="158">
        <f t="shared" si="5"/>
        <v>113232.95387163726</v>
      </c>
      <c r="Y141" s="248">
        <f t="shared" si="6"/>
        <v>366.44968890497495</v>
      </c>
      <c r="BP141" s="33"/>
      <c r="BQ141" s="41" t="s">
        <v>1367</v>
      </c>
      <c r="BR141" s="34"/>
    </row>
    <row r="142" spans="1:70" s="3" customFormat="1" ht="18.75" hidden="1" x14ac:dyDescent="0.25">
      <c r="A142" s="42"/>
      <c r="B142" s="43"/>
      <c r="C142" s="44" t="s">
        <v>1368</v>
      </c>
      <c r="D142" s="45"/>
      <c r="E142" s="45"/>
      <c r="F142" s="206"/>
      <c r="G142" s="45"/>
      <c r="H142" s="45"/>
      <c r="I142" s="45"/>
      <c r="J142" s="45"/>
      <c r="K142" s="45"/>
      <c r="L142" s="45"/>
      <c r="M142" s="45"/>
      <c r="N142" s="45"/>
      <c r="O142" s="46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67.5" x14ac:dyDescent="0.25">
      <c r="A143" s="35" t="s">
        <v>288</v>
      </c>
      <c r="B143" s="36" t="s">
        <v>1369</v>
      </c>
      <c r="C143" s="316" t="s">
        <v>1370</v>
      </c>
      <c r="D143" s="316"/>
      <c r="E143" s="316"/>
      <c r="F143" s="205" t="s">
        <v>265</v>
      </c>
      <c r="G143" s="55">
        <v>204</v>
      </c>
      <c r="H143" s="39">
        <v>7.41</v>
      </c>
      <c r="I143" s="39"/>
      <c r="J143" s="39">
        <v>7.41</v>
      </c>
      <c r="K143" s="37" t="s">
        <v>42</v>
      </c>
      <c r="L143" s="39">
        <v>12939.64</v>
      </c>
      <c r="M143" s="39"/>
      <c r="N143" s="40"/>
      <c r="O143" s="39">
        <v>12939.64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4"/>
        <v>15490.494694827185</v>
      </c>
      <c r="W143" s="159">
        <v>1.2</v>
      </c>
      <c r="X143" s="158">
        <f t="shared" si="5"/>
        <v>18588.593633792621</v>
      </c>
      <c r="Y143" s="248">
        <f t="shared" si="6"/>
        <v>91.120557028395197</v>
      </c>
      <c r="BP143" s="33"/>
      <c r="BQ143" s="41" t="s">
        <v>1370</v>
      </c>
      <c r="BR143" s="34"/>
    </row>
    <row r="144" spans="1:70" s="3" customFormat="1" ht="18.75" hidden="1" x14ac:dyDescent="0.25">
      <c r="A144" s="42"/>
      <c r="B144" s="43"/>
      <c r="C144" s="44" t="s">
        <v>1371</v>
      </c>
      <c r="D144" s="45"/>
      <c r="E144" s="45"/>
      <c r="F144" s="206"/>
      <c r="G144" s="45"/>
      <c r="H144" s="45"/>
      <c r="I144" s="45"/>
      <c r="J144" s="45"/>
      <c r="K144" s="45"/>
      <c r="L144" s="45"/>
      <c r="M144" s="45"/>
      <c r="N144" s="45"/>
      <c r="O144" s="46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  <c r="BR144" s="34"/>
    </row>
    <row r="145" spans="1:70" s="3" customFormat="1" ht="18.75" hidden="1" x14ac:dyDescent="0.25">
      <c r="A145" s="351" t="s">
        <v>1372</v>
      </c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3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 t="s">
        <v>1372</v>
      </c>
    </row>
    <row r="146" spans="1:70" s="3" customFormat="1" ht="68.25" hidden="1" x14ac:dyDescent="0.25">
      <c r="A146" s="35" t="s">
        <v>300</v>
      </c>
      <c r="B146" s="36" t="s">
        <v>714</v>
      </c>
      <c r="C146" s="316" t="s">
        <v>715</v>
      </c>
      <c r="D146" s="316"/>
      <c r="E146" s="316"/>
      <c r="F146" s="205" t="s">
        <v>109</v>
      </c>
      <c r="G146" s="55">
        <v>2</v>
      </c>
      <c r="H146" s="39" t="s">
        <v>716</v>
      </c>
      <c r="I146" s="39" t="s">
        <v>717</v>
      </c>
      <c r="J146" s="39">
        <v>50.32</v>
      </c>
      <c r="K146" s="37" t="s">
        <v>42</v>
      </c>
      <c r="L146" s="39">
        <v>3618.23</v>
      </c>
      <c r="M146" s="39">
        <v>2655.72</v>
      </c>
      <c r="N146" s="40" t="s">
        <v>1373</v>
      </c>
      <c r="O146" s="39">
        <v>861.65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4"/>
        <v>1031.5112904066762</v>
      </c>
      <c r="W146" s="159">
        <v>1.2</v>
      </c>
      <c r="X146" s="158">
        <f t="shared" si="5"/>
        <v>1237.8135484880113</v>
      </c>
      <c r="Y146" s="181">
        <f t="shared" si="6"/>
        <v>618.90677424400565</v>
      </c>
      <c r="BP146" s="33"/>
      <c r="BQ146" s="41" t="s">
        <v>715</v>
      </c>
      <c r="BR146" s="34"/>
    </row>
    <row r="147" spans="1:70" s="3" customFormat="1" ht="18.75" hidden="1" x14ac:dyDescent="0.25">
      <c r="A147" s="42"/>
      <c r="B147" s="43"/>
      <c r="C147" s="44" t="s">
        <v>1374</v>
      </c>
      <c r="D147" s="45"/>
      <c r="E147" s="45"/>
      <c r="F147" s="206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18.75" hidden="1" x14ac:dyDescent="0.25">
      <c r="A148" s="47"/>
      <c r="B148" s="48"/>
      <c r="C148" s="48"/>
      <c r="D148" s="48"/>
      <c r="E148" s="49" t="s">
        <v>1375</v>
      </c>
      <c r="F148" s="207"/>
      <c r="G148" s="50"/>
      <c r="H148" s="51"/>
      <c r="I148" s="17"/>
      <c r="J148" s="17"/>
      <c r="K148" s="17"/>
      <c r="L148" s="52">
        <v>2588.61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0" s="3" customFormat="1" ht="18.75" hidden="1" x14ac:dyDescent="0.25">
      <c r="A149" s="47"/>
      <c r="B149" s="48"/>
      <c r="C149" s="48"/>
      <c r="D149" s="48"/>
      <c r="E149" s="49" t="s">
        <v>1376</v>
      </c>
      <c r="F149" s="207"/>
      <c r="G149" s="50"/>
      <c r="H149" s="51"/>
      <c r="I149" s="17"/>
      <c r="J149" s="17"/>
      <c r="K149" s="17"/>
      <c r="L149" s="52">
        <v>1361.02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hidden="1" x14ac:dyDescent="0.25">
      <c r="A150" s="47"/>
      <c r="B150" s="48"/>
      <c r="C150" s="48"/>
      <c r="D150" s="48"/>
      <c r="E150" s="49" t="s">
        <v>47</v>
      </c>
      <c r="F150" s="207"/>
      <c r="G150" s="50"/>
      <c r="H150" s="51"/>
      <c r="I150" s="17"/>
      <c r="J150" s="17"/>
      <c r="K150" s="17"/>
      <c r="L150" s="52">
        <v>7567.86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67.5" x14ac:dyDescent="0.25">
      <c r="A151" s="35" t="s">
        <v>309</v>
      </c>
      <c r="B151" s="36" t="s">
        <v>1377</v>
      </c>
      <c r="C151" s="316" t="s">
        <v>1378</v>
      </c>
      <c r="D151" s="316"/>
      <c r="E151" s="316"/>
      <c r="F151" s="205" t="s">
        <v>437</v>
      </c>
      <c r="G151" s="55">
        <v>1</v>
      </c>
      <c r="H151" s="39">
        <v>1203.01</v>
      </c>
      <c r="I151" s="39"/>
      <c r="J151" s="39">
        <v>1203.01</v>
      </c>
      <c r="K151" s="37" t="s">
        <v>42</v>
      </c>
      <c r="L151" s="39">
        <v>10297.77</v>
      </c>
      <c r="M151" s="39"/>
      <c r="N151" s="40"/>
      <c r="O151" s="39">
        <v>10297.77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4"/>
        <v>12327.819904846698</v>
      </c>
      <c r="W151" s="159">
        <v>1.2</v>
      </c>
      <c r="X151" s="158">
        <f t="shared" si="5"/>
        <v>14793.383885816036</v>
      </c>
      <c r="Y151" s="248">
        <f t="shared" si="6"/>
        <v>14793.383885816036</v>
      </c>
      <c r="BP151" s="33"/>
      <c r="BQ151" s="41" t="s">
        <v>1378</v>
      </c>
      <c r="BR151" s="34"/>
    </row>
    <row r="152" spans="1:70" s="3" customFormat="1" ht="67.5" x14ac:dyDescent="0.25">
      <c r="A152" s="35" t="s">
        <v>323</v>
      </c>
      <c r="B152" s="36" t="s">
        <v>1379</v>
      </c>
      <c r="C152" s="316" t="s">
        <v>1380</v>
      </c>
      <c r="D152" s="316"/>
      <c r="E152" s="316"/>
      <c r="F152" s="205" t="s">
        <v>437</v>
      </c>
      <c r="G152" s="55">
        <v>1</v>
      </c>
      <c r="H152" s="39">
        <v>893.19</v>
      </c>
      <c r="I152" s="39"/>
      <c r="J152" s="39">
        <v>893.19</v>
      </c>
      <c r="K152" s="37" t="s">
        <v>42</v>
      </c>
      <c r="L152" s="39">
        <v>7645.71</v>
      </c>
      <c r="M152" s="39"/>
      <c r="N152" s="40"/>
      <c r="O152" s="39">
        <v>7645.71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4"/>
        <v>9152.9463101900146</v>
      </c>
      <c r="W152" s="159">
        <v>1.2</v>
      </c>
      <c r="X152" s="158">
        <f t="shared" si="5"/>
        <v>10983.535572228016</v>
      </c>
      <c r="Y152" s="248">
        <f t="shared" si="6"/>
        <v>10983.535572228016</v>
      </c>
      <c r="BP152" s="33"/>
      <c r="BQ152" s="41" t="s">
        <v>1380</v>
      </c>
      <c r="BR152" s="34"/>
    </row>
    <row r="153" spans="1:70" s="3" customFormat="1" ht="18.75" hidden="1" x14ac:dyDescent="0.25">
      <c r="A153" s="351" t="s">
        <v>1381</v>
      </c>
      <c r="B153" s="352"/>
      <c r="C153" s="352"/>
      <c r="D153" s="352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3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  <c r="BR153" s="34" t="s">
        <v>1381</v>
      </c>
    </row>
    <row r="154" spans="1:70" s="3" customFormat="1" ht="67.5" hidden="1" x14ac:dyDescent="0.25">
      <c r="A154" s="35" t="s">
        <v>331</v>
      </c>
      <c r="B154" s="36" t="s">
        <v>578</v>
      </c>
      <c r="C154" s="316" t="s">
        <v>579</v>
      </c>
      <c r="D154" s="316"/>
      <c r="E154" s="316"/>
      <c r="F154" s="205" t="s">
        <v>109</v>
      </c>
      <c r="G154" s="55">
        <v>2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v>1249.72</v>
      </c>
      <c r="M154" s="39">
        <v>1110.48</v>
      </c>
      <c r="N154" s="40" t="s">
        <v>582</v>
      </c>
      <c r="O154" s="39">
        <v>59.92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4"/>
        <v>71.732323473763174</v>
      </c>
      <c r="W154" s="159">
        <v>1.2</v>
      </c>
      <c r="X154" s="158">
        <f t="shared" si="5"/>
        <v>86.0787881685158</v>
      </c>
      <c r="Y154" s="181">
        <f t="shared" si="6"/>
        <v>43.0393940842579</v>
      </c>
      <c r="BP154" s="33"/>
      <c r="BQ154" s="41" t="s">
        <v>579</v>
      </c>
      <c r="BR154" s="34"/>
    </row>
    <row r="155" spans="1:70" s="3" customFormat="1" ht="18.75" hidden="1" x14ac:dyDescent="0.25">
      <c r="A155" s="47"/>
      <c r="B155" s="48"/>
      <c r="C155" s="48"/>
      <c r="D155" s="48"/>
      <c r="E155" s="49" t="s">
        <v>1382</v>
      </c>
      <c r="F155" s="207"/>
      <c r="G155" s="50"/>
      <c r="H155" s="51"/>
      <c r="I155" s="17"/>
      <c r="J155" s="17"/>
      <c r="K155" s="17"/>
      <c r="L155" s="52">
        <v>1089.73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18.75" hidden="1" x14ac:dyDescent="0.25">
      <c r="A156" s="47"/>
      <c r="B156" s="48"/>
      <c r="C156" s="48"/>
      <c r="D156" s="48"/>
      <c r="E156" s="49" t="s">
        <v>1383</v>
      </c>
      <c r="F156" s="207"/>
      <c r="G156" s="50"/>
      <c r="H156" s="51"/>
      <c r="I156" s="17"/>
      <c r="J156" s="17"/>
      <c r="K156" s="17"/>
      <c r="L156" s="52">
        <v>572.95000000000005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  <c r="BR156" s="34"/>
    </row>
    <row r="157" spans="1:70" s="3" customFormat="1" ht="18.75" hidden="1" x14ac:dyDescent="0.25">
      <c r="A157" s="47"/>
      <c r="B157" s="48"/>
      <c r="C157" s="48"/>
      <c r="D157" s="48"/>
      <c r="E157" s="49" t="s">
        <v>47</v>
      </c>
      <c r="F157" s="207"/>
      <c r="G157" s="50"/>
      <c r="H157" s="51"/>
      <c r="I157" s="17"/>
      <c r="J157" s="17"/>
      <c r="K157" s="17"/>
      <c r="L157" s="52">
        <v>2912.4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67.5" x14ac:dyDescent="0.25">
      <c r="A158" s="35" t="s">
        <v>335</v>
      </c>
      <c r="B158" s="36" t="s">
        <v>1384</v>
      </c>
      <c r="C158" s="316" t="s">
        <v>1385</v>
      </c>
      <c r="D158" s="316"/>
      <c r="E158" s="316"/>
      <c r="F158" s="205" t="s">
        <v>437</v>
      </c>
      <c r="G158" s="55">
        <v>2</v>
      </c>
      <c r="H158" s="39">
        <v>1091.99</v>
      </c>
      <c r="I158" s="39"/>
      <c r="J158" s="39">
        <v>1091.99</v>
      </c>
      <c r="K158" s="37" t="s">
        <v>42</v>
      </c>
      <c r="L158" s="39">
        <v>18694.87</v>
      </c>
      <c r="M158" s="39"/>
      <c r="N158" s="40"/>
      <c r="O158" s="39">
        <v>18694.87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4"/>
        <v>22380.281410880354</v>
      </c>
      <c r="W158" s="159">
        <v>1.2</v>
      </c>
      <c r="X158" s="158">
        <f t="shared" si="5"/>
        <v>26856.337693056423</v>
      </c>
      <c r="Y158" s="248">
        <f t="shared" si="6"/>
        <v>13428.168846528211</v>
      </c>
      <c r="BP158" s="33"/>
      <c r="BQ158" s="41" t="s">
        <v>1385</v>
      </c>
      <c r="BR158" s="34"/>
    </row>
    <row r="159" spans="1:70" s="3" customFormat="1" ht="67.5" hidden="1" x14ac:dyDescent="0.25">
      <c r="A159" s="35" t="s">
        <v>339</v>
      </c>
      <c r="B159" s="36" t="s">
        <v>1386</v>
      </c>
      <c r="C159" s="316" t="s">
        <v>1387</v>
      </c>
      <c r="D159" s="316"/>
      <c r="E159" s="316"/>
      <c r="F159" s="205" t="s">
        <v>109</v>
      </c>
      <c r="G159" s="55">
        <v>19</v>
      </c>
      <c r="H159" s="39" t="s">
        <v>1388</v>
      </c>
      <c r="I159" s="39">
        <v>0.37</v>
      </c>
      <c r="J159" s="39">
        <v>55.05</v>
      </c>
      <c r="K159" s="37" t="s">
        <v>42</v>
      </c>
      <c r="L159" s="39">
        <v>25632.880000000001</v>
      </c>
      <c r="M159" s="39">
        <v>16599.7</v>
      </c>
      <c r="N159" s="40">
        <v>79.849999999999994</v>
      </c>
      <c r="O159" s="39">
        <v>8953.33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1" si="7">O159*P159*Q159*R159*S159*T159*U159</f>
        <v>10718.343853927703</v>
      </c>
      <c r="W159" s="159">
        <v>1.2</v>
      </c>
      <c r="X159" s="158">
        <f t="shared" ref="X159:X221" si="8">V159*W159</f>
        <v>12862.012624713243</v>
      </c>
      <c r="Y159" s="181">
        <f t="shared" ref="Y159:Y221" si="9">X159/G159</f>
        <v>676.94803287964442</v>
      </c>
      <c r="BP159" s="33"/>
      <c r="BQ159" s="41" t="s">
        <v>1387</v>
      </c>
      <c r="BR159" s="34"/>
    </row>
    <row r="160" spans="1:70" s="3" customFormat="1" ht="18.75" hidden="1" x14ac:dyDescent="0.25">
      <c r="A160" s="42"/>
      <c r="B160" s="43"/>
      <c r="C160" s="44" t="s">
        <v>1389</v>
      </c>
      <c r="D160" s="45"/>
      <c r="E160" s="45"/>
      <c r="F160" s="206"/>
      <c r="G160" s="45"/>
      <c r="H160" s="45"/>
      <c r="I160" s="45"/>
      <c r="J160" s="45"/>
      <c r="K160" s="45"/>
      <c r="L160" s="45"/>
      <c r="M160" s="45"/>
      <c r="N160" s="45"/>
      <c r="O160" s="46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/>
    </row>
    <row r="161" spans="1:70" s="3" customFormat="1" ht="18.75" hidden="1" x14ac:dyDescent="0.25">
      <c r="A161" s="47"/>
      <c r="B161" s="48"/>
      <c r="C161" s="48"/>
      <c r="D161" s="48"/>
      <c r="E161" s="49" t="s">
        <v>1390</v>
      </c>
      <c r="F161" s="207"/>
      <c r="G161" s="50"/>
      <c r="H161" s="51"/>
      <c r="I161" s="17"/>
      <c r="J161" s="17"/>
      <c r="K161" s="17"/>
      <c r="L161" s="52">
        <v>16101.71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  <c r="BR161" s="34"/>
    </row>
    <row r="162" spans="1:70" s="3" customFormat="1" ht="18.75" hidden="1" x14ac:dyDescent="0.25">
      <c r="A162" s="47"/>
      <c r="B162" s="48"/>
      <c r="C162" s="48"/>
      <c r="D162" s="48"/>
      <c r="E162" s="49" t="s">
        <v>1391</v>
      </c>
      <c r="F162" s="207"/>
      <c r="G162" s="50"/>
      <c r="H162" s="51"/>
      <c r="I162" s="17"/>
      <c r="J162" s="17"/>
      <c r="K162" s="17"/>
      <c r="L162" s="52">
        <v>8465.85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18.75" hidden="1" x14ac:dyDescent="0.25">
      <c r="A163" s="47"/>
      <c r="B163" s="48"/>
      <c r="C163" s="48"/>
      <c r="D163" s="48"/>
      <c r="E163" s="49" t="s">
        <v>47</v>
      </c>
      <c r="F163" s="207"/>
      <c r="G163" s="50"/>
      <c r="H163" s="51"/>
      <c r="I163" s="17"/>
      <c r="J163" s="17"/>
      <c r="K163" s="17"/>
      <c r="L163" s="52">
        <v>50200.44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  <c r="BR163" s="34"/>
    </row>
    <row r="164" spans="1:70" s="3" customFormat="1" ht="67.5" x14ac:dyDescent="0.25">
      <c r="A164" s="35" t="s">
        <v>342</v>
      </c>
      <c r="B164" s="36" t="s">
        <v>1392</v>
      </c>
      <c r="C164" s="316" t="s">
        <v>1393</v>
      </c>
      <c r="D164" s="316"/>
      <c r="E164" s="316"/>
      <c r="F164" s="205" t="s">
        <v>437</v>
      </c>
      <c r="G164" s="55">
        <v>11</v>
      </c>
      <c r="H164" s="39">
        <v>1664.15</v>
      </c>
      <c r="I164" s="39"/>
      <c r="J164" s="39">
        <v>1664.15</v>
      </c>
      <c r="K164" s="37" t="s">
        <v>42</v>
      </c>
      <c r="L164" s="39">
        <v>156696.35999999999</v>
      </c>
      <c r="M164" s="39"/>
      <c r="N164" s="40"/>
      <c r="O164" s="39">
        <v>156696.35999999999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7"/>
        <v>187586.68195395931</v>
      </c>
      <c r="W164" s="159">
        <v>1.2</v>
      </c>
      <c r="X164" s="158">
        <f t="shared" si="8"/>
        <v>225104.01834475118</v>
      </c>
      <c r="Y164" s="248">
        <f t="shared" si="9"/>
        <v>20464.001667704651</v>
      </c>
      <c r="BP164" s="33"/>
      <c r="BQ164" s="41" t="s">
        <v>1393</v>
      </c>
      <c r="BR164" s="34"/>
    </row>
    <row r="165" spans="1:70" s="3" customFormat="1" ht="67.5" x14ac:dyDescent="0.25">
      <c r="A165" s="35" t="s">
        <v>350</v>
      </c>
      <c r="B165" s="36" t="s">
        <v>1392</v>
      </c>
      <c r="C165" s="316" t="s">
        <v>1394</v>
      </c>
      <c r="D165" s="316"/>
      <c r="E165" s="316"/>
      <c r="F165" s="205" t="s">
        <v>437</v>
      </c>
      <c r="G165" s="55">
        <v>8</v>
      </c>
      <c r="H165" s="39">
        <v>1664.15</v>
      </c>
      <c r="I165" s="39"/>
      <c r="J165" s="39">
        <v>1664.15</v>
      </c>
      <c r="K165" s="37" t="s">
        <v>42</v>
      </c>
      <c r="L165" s="39">
        <v>113960.99</v>
      </c>
      <c r="M165" s="39"/>
      <c r="N165" s="40"/>
      <c r="O165" s="39">
        <v>113960.99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7"/>
        <v>136426.67887300218</v>
      </c>
      <c r="W165" s="159">
        <v>1.2</v>
      </c>
      <c r="X165" s="158">
        <f t="shared" si="8"/>
        <v>163712.0146476026</v>
      </c>
      <c r="Y165" s="248">
        <f t="shared" si="9"/>
        <v>20464.001830950325</v>
      </c>
      <c r="BP165" s="33"/>
      <c r="BQ165" s="41" t="s">
        <v>1394</v>
      </c>
      <c r="BR165" s="34"/>
    </row>
    <row r="166" spans="1:70" s="3" customFormat="1" ht="67.5" hidden="1" x14ac:dyDescent="0.25">
      <c r="A166" s="35" t="s">
        <v>353</v>
      </c>
      <c r="B166" s="36" t="s">
        <v>1395</v>
      </c>
      <c r="C166" s="316" t="s">
        <v>1396</v>
      </c>
      <c r="D166" s="316"/>
      <c r="E166" s="316"/>
      <c r="F166" s="205" t="s">
        <v>109</v>
      </c>
      <c r="G166" s="55">
        <v>61</v>
      </c>
      <c r="H166" s="39" t="s">
        <v>1397</v>
      </c>
      <c r="I166" s="39">
        <v>1.33</v>
      </c>
      <c r="J166" s="39">
        <v>33.54</v>
      </c>
      <c r="K166" s="37" t="s">
        <v>42</v>
      </c>
      <c r="L166" s="39">
        <v>69729.100000000006</v>
      </c>
      <c r="M166" s="39">
        <v>51286.559999999998</v>
      </c>
      <c r="N166" s="40">
        <v>929.29</v>
      </c>
      <c r="O166" s="39">
        <v>17513.25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7"/>
        <v>20965.722865101514</v>
      </c>
      <c r="W166" s="159">
        <v>1.2</v>
      </c>
      <c r="X166" s="158">
        <f t="shared" si="8"/>
        <v>25158.867438121815</v>
      </c>
      <c r="Y166" s="181">
        <f t="shared" si="9"/>
        <v>412.44044980527565</v>
      </c>
      <c r="BP166" s="33"/>
      <c r="BQ166" s="41" t="s">
        <v>1396</v>
      </c>
      <c r="BR166" s="34"/>
    </row>
    <row r="167" spans="1:70" s="3" customFormat="1" ht="18.75" hidden="1" x14ac:dyDescent="0.25">
      <c r="A167" s="47"/>
      <c r="B167" s="48"/>
      <c r="C167" s="48"/>
      <c r="D167" s="48"/>
      <c r="E167" s="49" t="s">
        <v>1398</v>
      </c>
      <c r="F167" s="207"/>
      <c r="G167" s="50"/>
      <c r="H167" s="51"/>
      <c r="I167" s="17"/>
      <c r="J167" s="17"/>
      <c r="K167" s="17"/>
      <c r="L167" s="52">
        <v>49747.96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  <c r="BR167" s="34"/>
    </row>
    <row r="168" spans="1:70" s="3" customFormat="1" ht="18.75" hidden="1" x14ac:dyDescent="0.25">
      <c r="A168" s="47"/>
      <c r="B168" s="48"/>
      <c r="C168" s="48"/>
      <c r="D168" s="48"/>
      <c r="E168" s="49" t="s">
        <v>1399</v>
      </c>
      <c r="F168" s="207"/>
      <c r="G168" s="50"/>
      <c r="H168" s="51"/>
      <c r="I168" s="17"/>
      <c r="J168" s="17"/>
      <c r="K168" s="17"/>
      <c r="L168" s="52">
        <v>26156.15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/>
    </row>
    <row r="169" spans="1:70" s="3" customFormat="1" ht="18.75" hidden="1" x14ac:dyDescent="0.25">
      <c r="A169" s="47"/>
      <c r="B169" s="48"/>
      <c r="C169" s="48"/>
      <c r="D169" s="48"/>
      <c r="E169" s="49" t="s">
        <v>47</v>
      </c>
      <c r="F169" s="207"/>
      <c r="G169" s="50"/>
      <c r="H169" s="51"/>
      <c r="I169" s="17"/>
      <c r="J169" s="17"/>
      <c r="K169" s="17"/>
      <c r="L169" s="52">
        <v>145633.21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67.5" x14ac:dyDescent="0.25">
      <c r="A170" s="35" t="s">
        <v>355</v>
      </c>
      <c r="B170" s="36" t="s">
        <v>1392</v>
      </c>
      <c r="C170" s="316" t="s">
        <v>1400</v>
      </c>
      <c r="D170" s="316"/>
      <c r="E170" s="316"/>
      <c r="F170" s="205" t="s">
        <v>437</v>
      </c>
      <c r="G170" s="55">
        <v>61</v>
      </c>
      <c r="H170" s="39">
        <v>1587.4</v>
      </c>
      <c r="I170" s="39"/>
      <c r="J170" s="39">
        <v>1587.4</v>
      </c>
      <c r="K170" s="37" t="s">
        <v>42</v>
      </c>
      <c r="L170" s="39">
        <v>828876.78</v>
      </c>
      <c r="M170" s="39"/>
      <c r="N170" s="40"/>
      <c r="O170" s="39">
        <v>828876.78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7"/>
        <v>992277.32481393882</v>
      </c>
      <c r="W170" s="159">
        <v>1.2</v>
      </c>
      <c r="X170" s="158">
        <f t="shared" si="8"/>
        <v>1190732.7897767266</v>
      </c>
      <c r="Y170" s="248">
        <f t="shared" si="9"/>
        <v>19520.209668470929</v>
      </c>
      <c r="BP170" s="33"/>
      <c r="BQ170" s="41" t="s">
        <v>1400</v>
      </c>
      <c r="BR170" s="34"/>
    </row>
    <row r="171" spans="1:70" s="3" customFormat="1" ht="67.5" hidden="1" x14ac:dyDescent="0.25">
      <c r="A171" s="35" t="s">
        <v>363</v>
      </c>
      <c r="B171" s="36" t="s">
        <v>1401</v>
      </c>
      <c r="C171" s="316" t="s">
        <v>1402</v>
      </c>
      <c r="D171" s="316"/>
      <c r="E171" s="316"/>
      <c r="F171" s="205" t="s">
        <v>1403</v>
      </c>
      <c r="G171" s="55">
        <v>381</v>
      </c>
      <c r="H171" s="39" t="s">
        <v>1404</v>
      </c>
      <c r="I171" s="39" t="s">
        <v>1405</v>
      </c>
      <c r="J171" s="39">
        <v>13.13</v>
      </c>
      <c r="K171" s="37" t="s">
        <v>42</v>
      </c>
      <c r="L171" s="39">
        <v>621445.09</v>
      </c>
      <c r="M171" s="39">
        <v>360113.03</v>
      </c>
      <c r="N171" s="40" t="s">
        <v>1406</v>
      </c>
      <c r="O171" s="39">
        <v>42821.66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7"/>
        <v>51263.303851860896</v>
      </c>
      <c r="W171" s="159">
        <v>1.2</v>
      </c>
      <c r="X171" s="158">
        <f t="shared" si="8"/>
        <v>61515.96462223307</v>
      </c>
      <c r="Y171" s="181">
        <f t="shared" si="9"/>
        <v>161.45922473027053</v>
      </c>
      <c r="BP171" s="33"/>
      <c r="BQ171" s="41" t="s">
        <v>1402</v>
      </c>
      <c r="BR171" s="34"/>
    </row>
    <row r="172" spans="1:70" s="3" customFormat="1" ht="18.75" hidden="1" x14ac:dyDescent="0.25">
      <c r="A172" s="42"/>
      <c r="B172" s="43"/>
      <c r="C172" s="44" t="s">
        <v>1407</v>
      </c>
      <c r="D172" s="45"/>
      <c r="E172" s="45"/>
      <c r="F172" s="206"/>
      <c r="G172" s="45"/>
      <c r="H172" s="45"/>
      <c r="I172" s="45"/>
      <c r="J172" s="45"/>
      <c r="K172" s="45"/>
      <c r="L172" s="45"/>
      <c r="M172" s="45"/>
      <c r="N172" s="45"/>
      <c r="O172" s="46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  <c r="BR172" s="34"/>
    </row>
    <row r="173" spans="1:70" s="3" customFormat="1" ht="18.75" hidden="1" x14ac:dyDescent="0.25">
      <c r="A173" s="47"/>
      <c r="B173" s="48"/>
      <c r="C173" s="48"/>
      <c r="D173" s="48"/>
      <c r="E173" s="49" t="s">
        <v>1408</v>
      </c>
      <c r="F173" s="207"/>
      <c r="G173" s="50"/>
      <c r="H173" s="51"/>
      <c r="I173" s="17"/>
      <c r="J173" s="17"/>
      <c r="K173" s="17"/>
      <c r="L173" s="52">
        <v>387536.11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/>
    </row>
    <row r="174" spans="1:70" s="3" customFormat="1" ht="18.75" hidden="1" x14ac:dyDescent="0.25">
      <c r="A174" s="47"/>
      <c r="B174" s="48"/>
      <c r="C174" s="48"/>
      <c r="D174" s="48"/>
      <c r="E174" s="49" t="s">
        <v>1409</v>
      </c>
      <c r="F174" s="207"/>
      <c r="G174" s="50"/>
      <c r="H174" s="51"/>
      <c r="I174" s="17"/>
      <c r="J174" s="17"/>
      <c r="K174" s="17"/>
      <c r="L174" s="52">
        <v>198074.01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  <c r="BR174" s="34"/>
    </row>
    <row r="175" spans="1:70" s="3" customFormat="1" ht="18.75" hidden="1" x14ac:dyDescent="0.25">
      <c r="A175" s="47"/>
      <c r="B175" s="48"/>
      <c r="C175" s="48"/>
      <c r="D175" s="48"/>
      <c r="E175" s="49" t="s">
        <v>47</v>
      </c>
      <c r="F175" s="207"/>
      <c r="G175" s="50"/>
      <c r="H175" s="51"/>
      <c r="I175" s="17"/>
      <c r="J175" s="17"/>
      <c r="K175" s="17"/>
      <c r="L175" s="52">
        <v>1207055.21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  <c r="BR175" s="34"/>
    </row>
    <row r="176" spans="1:70" s="3" customFormat="1" ht="67.5" x14ac:dyDescent="0.25">
      <c r="A176" s="35" t="s">
        <v>1176</v>
      </c>
      <c r="B176" s="36" t="s">
        <v>1410</v>
      </c>
      <c r="C176" s="316" t="s">
        <v>1411</v>
      </c>
      <c r="D176" s="316"/>
      <c r="E176" s="316"/>
      <c r="F176" s="205" t="s">
        <v>437</v>
      </c>
      <c r="G176" s="55">
        <v>13</v>
      </c>
      <c r="H176" s="39">
        <v>4652.76</v>
      </c>
      <c r="I176" s="39"/>
      <c r="J176" s="39">
        <v>4652.76</v>
      </c>
      <c r="K176" s="37" t="s">
        <v>42</v>
      </c>
      <c r="L176" s="39">
        <v>517759.13</v>
      </c>
      <c r="M176" s="39"/>
      <c r="N176" s="40"/>
      <c r="O176" s="39">
        <v>517759.13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7"/>
        <v>619827.52661305387</v>
      </c>
      <c r="W176" s="159">
        <v>1.2</v>
      </c>
      <c r="X176" s="158">
        <f t="shared" si="8"/>
        <v>743793.03193566459</v>
      </c>
      <c r="Y176" s="248">
        <f t="shared" si="9"/>
        <v>57214.848610435736</v>
      </c>
      <c r="BP176" s="33"/>
      <c r="BQ176" s="41" t="s">
        <v>1411</v>
      </c>
      <c r="BR176" s="34"/>
    </row>
    <row r="177" spans="1:70" s="3" customFormat="1" ht="67.5" x14ac:dyDescent="0.25">
      <c r="A177" s="35" t="s">
        <v>371</v>
      </c>
      <c r="B177" s="36" t="s">
        <v>1410</v>
      </c>
      <c r="C177" s="316" t="s">
        <v>1412</v>
      </c>
      <c r="D177" s="316"/>
      <c r="E177" s="316"/>
      <c r="F177" s="205" t="s">
        <v>437</v>
      </c>
      <c r="G177" s="55">
        <v>21</v>
      </c>
      <c r="H177" s="39">
        <v>3539.81</v>
      </c>
      <c r="I177" s="39"/>
      <c r="J177" s="39">
        <v>3539.81</v>
      </c>
      <c r="K177" s="37" t="s">
        <v>42</v>
      </c>
      <c r="L177" s="39">
        <v>636316.25</v>
      </c>
      <c r="M177" s="39"/>
      <c r="N177" s="40"/>
      <c r="O177" s="39">
        <v>636316.25</v>
      </c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>
        <f t="shared" si="7"/>
        <v>761756.39313437836</v>
      </c>
      <c r="W177" s="159">
        <v>1.2</v>
      </c>
      <c r="X177" s="158">
        <f t="shared" si="8"/>
        <v>914107.67176125397</v>
      </c>
      <c r="Y177" s="248">
        <f t="shared" si="9"/>
        <v>43528.936750535904</v>
      </c>
      <c r="BP177" s="33"/>
      <c r="BQ177" s="41" t="s">
        <v>1412</v>
      </c>
      <c r="BR177" s="34"/>
    </row>
    <row r="178" spans="1:70" s="3" customFormat="1" ht="67.5" x14ac:dyDescent="0.25">
      <c r="A178" s="35" t="s">
        <v>381</v>
      </c>
      <c r="B178" s="36" t="s">
        <v>1410</v>
      </c>
      <c r="C178" s="316" t="s">
        <v>1413</v>
      </c>
      <c r="D178" s="316"/>
      <c r="E178" s="316"/>
      <c r="F178" s="205" t="s">
        <v>437</v>
      </c>
      <c r="G178" s="55">
        <v>345</v>
      </c>
      <c r="H178" s="39">
        <v>2561.42</v>
      </c>
      <c r="I178" s="39"/>
      <c r="J178" s="39">
        <v>2561.42</v>
      </c>
      <c r="K178" s="37" t="s">
        <v>42</v>
      </c>
      <c r="L178" s="39">
        <v>7564385.54</v>
      </c>
      <c r="M178" s="39"/>
      <c r="N178" s="40"/>
      <c r="O178" s="39">
        <v>7564385.54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7"/>
        <v>9055589.9605396632</v>
      </c>
      <c r="W178" s="159">
        <v>1.2</v>
      </c>
      <c r="X178" s="158">
        <f t="shared" si="8"/>
        <v>10866707.952647595</v>
      </c>
      <c r="Y178" s="248">
        <f t="shared" si="9"/>
        <v>31497.704210572738</v>
      </c>
      <c r="BP178" s="33"/>
      <c r="BQ178" s="41" t="s">
        <v>1413</v>
      </c>
      <c r="BR178" s="34"/>
    </row>
    <row r="179" spans="1:70" s="3" customFormat="1" ht="68.25" x14ac:dyDescent="0.25">
      <c r="A179" s="35" t="s">
        <v>384</v>
      </c>
      <c r="B179" s="36" t="s">
        <v>1410</v>
      </c>
      <c r="C179" s="316" t="s">
        <v>1414</v>
      </c>
      <c r="D179" s="316"/>
      <c r="E179" s="316"/>
      <c r="F179" s="205" t="s">
        <v>437</v>
      </c>
      <c r="G179" s="55">
        <v>1</v>
      </c>
      <c r="H179" s="39">
        <v>7444.75</v>
      </c>
      <c r="I179" s="39"/>
      <c r="J179" s="39">
        <v>7444.75</v>
      </c>
      <c r="K179" s="37" t="s">
        <v>42</v>
      </c>
      <c r="L179" s="39">
        <v>63727.06</v>
      </c>
      <c r="M179" s="39"/>
      <c r="N179" s="40"/>
      <c r="O179" s="39">
        <v>63727.06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7"/>
        <v>76289.887883042611</v>
      </c>
      <c r="W179" s="159">
        <v>1.2</v>
      </c>
      <c r="X179" s="158">
        <f t="shared" si="8"/>
        <v>91547.865459651133</v>
      </c>
      <c r="Y179" s="248">
        <f t="shared" si="9"/>
        <v>91547.865459651133</v>
      </c>
      <c r="BP179" s="33"/>
      <c r="BQ179" s="41" t="s">
        <v>1414</v>
      </c>
      <c r="BR179" s="34"/>
    </row>
    <row r="180" spans="1:70" s="3" customFormat="1" ht="68.25" x14ac:dyDescent="0.25">
      <c r="A180" s="35" t="s">
        <v>386</v>
      </c>
      <c r="B180" s="36" t="s">
        <v>1410</v>
      </c>
      <c r="C180" s="316" t="s">
        <v>1415</v>
      </c>
      <c r="D180" s="316"/>
      <c r="E180" s="316"/>
      <c r="F180" s="205" t="s">
        <v>437</v>
      </c>
      <c r="G180" s="55">
        <v>1</v>
      </c>
      <c r="H180" s="39">
        <v>5581.6</v>
      </c>
      <c r="I180" s="39"/>
      <c r="J180" s="39">
        <v>5581.6</v>
      </c>
      <c r="K180" s="37" t="s">
        <v>42</v>
      </c>
      <c r="L180" s="39">
        <v>47778.5</v>
      </c>
      <c r="M180" s="39"/>
      <c r="N180" s="40"/>
      <c r="O180" s="39">
        <v>47778.5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7"/>
        <v>57197.310031561974</v>
      </c>
      <c r="W180" s="159">
        <v>1.2</v>
      </c>
      <c r="X180" s="158">
        <f t="shared" si="8"/>
        <v>68636.772037874369</v>
      </c>
      <c r="Y180" s="248">
        <f t="shared" si="9"/>
        <v>68636.772037874369</v>
      </c>
      <c r="BP180" s="33"/>
      <c r="BQ180" s="41" t="s">
        <v>1415</v>
      </c>
      <c r="BR180" s="34"/>
    </row>
    <row r="181" spans="1:70" s="3" customFormat="1" ht="67.5" hidden="1" x14ac:dyDescent="0.25">
      <c r="A181" s="35" t="s">
        <v>388</v>
      </c>
      <c r="B181" s="36" t="s">
        <v>1416</v>
      </c>
      <c r="C181" s="316" t="s">
        <v>1417</v>
      </c>
      <c r="D181" s="316"/>
      <c r="E181" s="316"/>
      <c r="F181" s="205" t="s">
        <v>665</v>
      </c>
      <c r="G181" s="55">
        <v>1</v>
      </c>
      <c r="H181" s="39" t="s">
        <v>1418</v>
      </c>
      <c r="I181" s="39">
        <v>0.81</v>
      </c>
      <c r="J181" s="39">
        <v>51.31</v>
      </c>
      <c r="K181" s="37" t="s">
        <v>42</v>
      </c>
      <c r="L181" s="39">
        <v>1775.74</v>
      </c>
      <c r="M181" s="39">
        <v>1327.34</v>
      </c>
      <c r="N181" s="40">
        <v>9.19</v>
      </c>
      <c r="O181" s="39">
        <v>439.21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7"/>
        <v>525.79362137702799</v>
      </c>
      <c r="W181" s="159">
        <v>1.2</v>
      </c>
      <c r="X181" s="158">
        <f t="shared" si="8"/>
        <v>630.95234565243356</v>
      </c>
      <c r="Y181" s="181">
        <f t="shared" si="9"/>
        <v>630.95234565243356</v>
      </c>
      <c r="BP181" s="33"/>
      <c r="BQ181" s="41" t="s">
        <v>1417</v>
      </c>
      <c r="BR181" s="34"/>
    </row>
    <row r="182" spans="1:70" s="3" customFormat="1" ht="18.75" hidden="1" x14ac:dyDescent="0.25">
      <c r="A182" s="47"/>
      <c r="B182" s="48"/>
      <c r="C182" s="48"/>
      <c r="D182" s="48"/>
      <c r="E182" s="49" t="s">
        <v>1419</v>
      </c>
      <c r="F182" s="207"/>
      <c r="G182" s="50"/>
      <c r="H182" s="51"/>
      <c r="I182" s="17"/>
      <c r="J182" s="17"/>
      <c r="K182" s="17"/>
      <c r="L182" s="52">
        <v>1287.52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/>
    </row>
    <row r="183" spans="1:70" s="3" customFormat="1" ht="18.75" hidden="1" x14ac:dyDescent="0.25">
      <c r="A183" s="47"/>
      <c r="B183" s="48"/>
      <c r="C183" s="48"/>
      <c r="D183" s="48"/>
      <c r="E183" s="49" t="s">
        <v>1420</v>
      </c>
      <c r="F183" s="207"/>
      <c r="G183" s="50"/>
      <c r="H183" s="51"/>
      <c r="I183" s="17"/>
      <c r="J183" s="17"/>
      <c r="K183" s="17"/>
      <c r="L183" s="52">
        <v>676.94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  <c r="BR183" s="34"/>
    </row>
    <row r="184" spans="1:70" s="3" customFormat="1" ht="18.75" hidden="1" x14ac:dyDescent="0.25">
      <c r="A184" s="47"/>
      <c r="B184" s="48"/>
      <c r="C184" s="48"/>
      <c r="D184" s="48"/>
      <c r="E184" s="49" t="s">
        <v>47</v>
      </c>
      <c r="F184" s="207"/>
      <c r="G184" s="50"/>
      <c r="H184" s="51"/>
      <c r="I184" s="17"/>
      <c r="J184" s="17"/>
      <c r="K184" s="17"/>
      <c r="L184" s="52">
        <v>3740.2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67.5" x14ac:dyDescent="0.25">
      <c r="A185" s="35" t="s">
        <v>391</v>
      </c>
      <c r="B185" s="36" t="s">
        <v>1421</v>
      </c>
      <c r="C185" s="316" t="s">
        <v>1422</v>
      </c>
      <c r="D185" s="316"/>
      <c r="E185" s="316"/>
      <c r="F185" s="205" t="s">
        <v>437</v>
      </c>
      <c r="G185" s="55">
        <v>1</v>
      </c>
      <c r="H185" s="39">
        <v>2257.86</v>
      </c>
      <c r="I185" s="39"/>
      <c r="J185" s="39">
        <v>2257.86</v>
      </c>
      <c r="K185" s="37" t="s">
        <v>42</v>
      </c>
      <c r="L185" s="39">
        <v>19327.28</v>
      </c>
      <c r="M185" s="39"/>
      <c r="N185" s="40"/>
      <c r="O185" s="39">
        <v>19327.28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7"/>
        <v>23137.361495794277</v>
      </c>
      <c r="W185" s="159">
        <v>1.2</v>
      </c>
      <c r="X185" s="158">
        <f t="shared" si="8"/>
        <v>27764.833794953131</v>
      </c>
      <c r="Y185" s="248">
        <f t="shared" si="9"/>
        <v>27764.833794953131</v>
      </c>
      <c r="BP185" s="33"/>
      <c r="BQ185" s="41" t="s">
        <v>1422</v>
      </c>
      <c r="BR185" s="34"/>
    </row>
    <row r="186" spans="1:70" s="3" customFormat="1" ht="67.5" hidden="1" x14ac:dyDescent="0.25">
      <c r="A186" s="35" t="s">
        <v>393</v>
      </c>
      <c r="B186" s="36" t="s">
        <v>132</v>
      </c>
      <c r="C186" s="316" t="s">
        <v>133</v>
      </c>
      <c r="D186" s="316"/>
      <c r="E186" s="316"/>
      <c r="F186" s="205" t="s">
        <v>109</v>
      </c>
      <c r="G186" s="55">
        <v>36</v>
      </c>
      <c r="H186" s="39" t="s">
        <v>134</v>
      </c>
      <c r="I186" s="39" t="s">
        <v>135</v>
      </c>
      <c r="J186" s="39">
        <v>4.09</v>
      </c>
      <c r="K186" s="37" t="s">
        <v>42</v>
      </c>
      <c r="L186" s="39">
        <v>65224.05</v>
      </c>
      <c r="M186" s="39">
        <v>41562.980000000003</v>
      </c>
      <c r="N186" s="40" t="s">
        <v>1423</v>
      </c>
      <c r="O186" s="39">
        <v>1260.3699999999999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7"/>
        <v>1508.8329195031188</v>
      </c>
      <c r="W186" s="159">
        <v>1.2</v>
      </c>
      <c r="X186" s="158">
        <f t="shared" si="8"/>
        <v>1810.5995034037426</v>
      </c>
      <c r="Y186" s="181">
        <f t="shared" si="9"/>
        <v>50.294430650103962</v>
      </c>
      <c r="BP186" s="33"/>
      <c r="BQ186" s="41" t="s">
        <v>133</v>
      </c>
      <c r="BR186" s="34"/>
    </row>
    <row r="187" spans="1:70" s="3" customFormat="1" ht="18.75" hidden="1" x14ac:dyDescent="0.25">
      <c r="A187" s="42"/>
      <c r="B187" s="43"/>
      <c r="C187" s="44" t="s">
        <v>1424</v>
      </c>
      <c r="D187" s="45"/>
      <c r="E187" s="45"/>
      <c r="F187" s="206"/>
      <c r="G187" s="45"/>
      <c r="H187" s="45"/>
      <c r="I187" s="45"/>
      <c r="J187" s="45"/>
      <c r="K187" s="45"/>
      <c r="L187" s="45"/>
      <c r="M187" s="45"/>
      <c r="N187" s="45"/>
      <c r="O187" s="46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  <c r="BR187" s="34"/>
    </row>
    <row r="188" spans="1:70" s="3" customFormat="1" ht="18.75" hidden="1" x14ac:dyDescent="0.25">
      <c r="A188" s="47"/>
      <c r="B188" s="48"/>
      <c r="C188" s="48"/>
      <c r="D188" s="48"/>
      <c r="E188" s="49" t="s">
        <v>1425</v>
      </c>
      <c r="F188" s="207"/>
      <c r="G188" s="50"/>
      <c r="H188" s="51"/>
      <c r="I188" s="17"/>
      <c r="J188" s="17"/>
      <c r="K188" s="17"/>
      <c r="L188" s="52">
        <v>45500.36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  <c r="BR188" s="34"/>
    </row>
    <row r="189" spans="1:70" s="3" customFormat="1" ht="18.75" hidden="1" x14ac:dyDescent="0.25">
      <c r="A189" s="47"/>
      <c r="B189" s="48"/>
      <c r="C189" s="48"/>
      <c r="D189" s="48"/>
      <c r="E189" s="49" t="s">
        <v>1426</v>
      </c>
      <c r="F189" s="207"/>
      <c r="G189" s="50"/>
      <c r="H189" s="51"/>
      <c r="I189" s="17"/>
      <c r="J189" s="17"/>
      <c r="K189" s="17"/>
      <c r="L189" s="52">
        <v>23922.87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  <c r="BR189" s="34"/>
    </row>
    <row r="190" spans="1:70" s="3" customFormat="1" ht="18.75" hidden="1" x14ac:dyDescent="0.25">
      <c r="A190" s="47"/>
      <c r="B190" s="48"/>
      <c r="C190" s="48"/>
      <c r="D190" s="48"/>
      <c r="E190" s="49" t="s">
        <v>47</v>
      </c>
      <c r="F190" s="207"/>
      <c r="G190" s="50"/>
      <c r="H190" s="51"/>
      <c r="I190" s="17"/>
      <c r="J190" s="17"/>
      <c r="K190" s="17"/>
      <c r="L190" s="52">
        <v>134647.28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  <c r="BR190" s="34"/>
    </row>
    <row r="191" spans="1:70" s="3" customFormat="1" ht="67.5" x14ac:dyDescent="0.25">
      <c r="A191" s="35" t="s">
        <v>395</v>
      </c>
      <c r="B191" s="36" t="s">
        <v>1427</v>
      </c>
      <c r="C191" s="316" t="s">
        <v>1428</v>
      </c>
      <c r="D191" s="316"/>
      <c r="E191" s="316"/>
      <c r="F191" s="205" t="s">
        <v>437</v>
      </c>
      <c r="G191" s="55">
        <v>4</v>
      </c>
      <c r="H191" s="39">
        <v>4311.05</v>
      </c>
      <c r="I191" s="39"/>
      <c r="J191" s="39">
        <v>4311.05</v>
      </c>
      <c r="K191" s="37" t="s">
        <v>42</v>
      </c>
      <c r="L191" s="39">
        <v>147610.35</v>
      </c>
      <c r="M191" s="39"/>
      <c r="N191" s="40"/>
      <c r="O191" s="39">
        <v>147610.35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7"/>
        <v>176709.50224091118</v>
      </c>
      <c r="W191" s="159">
        <v>1.2</v>
      </c>
      <c r="X191" s="158">
        <f t="shared" si="8"/>
        <v>212051.4026890934</v>
      </c>
      <c r="Y191" s="248">
        <f t="shared" si="9"/>
        <v>53012.850672273351</v>
      </c>
      <c r="BP191" s="33"/>
      <c r="BQ191" s="41" t="s">
        <v>1428</v>
      </c>
      <c r="BR191" s="34"/>
    </row>
    <row r="192" spans="1:70" s="3" customFormat="1" ht="67.5" x14ac:dyDescent="0.25">
      <c r="A192" s="35" t="s">
        <v>397</v>
      </c>
      <c r="B192" s="36" t="s">
        <v>1427</v>
      </c>
      <c r="C192" s="316" t="s">
        <v>1429</v>
      </c>
      <c r="D192" s="316"/>
      <c r="E192" s="316"/>
      <c r="F192" s="205" t="s">
        <v>437</v>
      </c>
      <c r="G192" s="55">
        <v>18</v>
      </c>
      <c r="H192" s="39">
        <v>2269.2600000000002</v>
      </c>
      <c r="I192" s="39"/>
      <c r="J192" s="39">
        <v>2269.2600000000002</v>
      </c>
      <c r="K192" s="37" t="s">
        <v>42</v>
      </c>
      <c r="L192" s="39">
        <v>349647.58</v>
      </c>
      <c r="M192" s="39"/>
      <c r="N192" s="40"/>
      <c r="O192" s="39">
        <v>349647.58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7"/>
        <v>418575.32226933388</v>
      </c>
      <c r="W192" s="159">
        <v>1.2</v>
      </c>
      <c r="X192" s="158">
        <f t="shared" si="8"/>
        <v>502290.38672320062</v>
      </c>
      <c r="Y192" s="248">
        <f t="shared" si="9"/>
        <v>27905.021484622255</v>
      </c>
      <c r="BP192" s="33"/>
      <c r="BQ192" s="41" t="s">
        <v>1429</v>
      </c>
      <c r="BR192" s="34"/>
    </row>
    <row r="193" spans="1:70" s="3" customFormat="1" ht="67.5" x14ac:dyDescent="0.25">
      <c r="A193" s="35" t="s">
        <v>399</v>
      </c>
      <c r="B193" s="36" t="s">
        <v>1427</v>
      </c>
      <c r="C193" s="316" t="s">
        <v>1430</v>
      </c>
      <c r="D193" s="316"/>
      <c r="E193" s="316"/>
      <c r="F193" s="205" t="s">
        <v>437</v>
      </c>
      <c r="G193" s="55">
        <v>14</v>
      </c>
      <c r="H193" s="39">
        <v>3176.97</v>
      </c>
      <c r="I193" s="39"/>
      <c r="J193" s="39">
        <v>3176.97</v>
      </c>
      <c r="K193" s="37" t="s">
        <v>42</v>
      </c>
      <c r="L193" s="39">
        <v>380728.08</v>
      </c>
      <c r="M193" s="39"/>
      <c r="N193" s="40"/>
      <c r="O193" s="39">
        <v>380728.08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7"/>
        <v>455782.87366663519</v>
      </c>
      <c r="W193" s="159">
        <v>1.2</v>
      </c>
      <c r="X193" s="158">
        <f t="shared" si="8"/>
        <v>546939.44839996216</v>
      </c>
      <c r="Y193" s="248">
        <f t="shared" si="9"/>
        <v>39067.103457140154</v>
      </c>
      <c r="BP193" s="33"/>
      <c r="BQ193" s="41" t="s">
        <v>1430</v>
      </c>
      <c r="BR193" s="34"/>
    </row>
    <row r="194" spans="1:70" s="3" customFormat="1" ht="67.5" hidden="1" x14ac:dyDescent="0.25">
      <c r="A194" s="35" t="s">
        <v>401</v>
      </c>
      <c r="B194" s="36" t="s">
        <v>589</v>
      </c>
      <c r="C194" s="316" t="s">
        <v>590</v>
      </c>
      <c r="D194" s="316"/>
      <c r="E194" s="316"/>
      <c r="F194" s="205" t="s">
        <v>174</v>
      </c>
      <c r="G194" s="56">
        <v>0.03</v>
      </c>
      <c r="H194" s="39" t="s">
        <v>591</v>
      </c>
      <c r="I194" s="39" t="s">
        <v>592</v>
      </c>
      <c r="J194" s="39">
        <v>109.43</v>
      </c>
      <c r="K194" s="37" t="s">
        <v>42</v>
      </c>
      <c r="L194" s="39">
        <v>495.75</v>
      </c>
      <c r="M194" s="39">
        <v>461.77</v>
      </c>
      <c r="N194" s="40" t="s">
        <v>1431</v>
      </c>
      <c r="O194" s="39">
        <v>28.1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7"/>
        <v>33.639490814631927</v>
      </c>
      <c r="W194" s="159">
        <v>1.2</v>
      </c>
      <c r="X194" s="158">
        <f t="shared" si="8"/>
        <v>40.367388977558313</v>
      </c>
      <c r="Y194" s="181">
        <f t="shared" si="9"/>
        <v>1345.5796325852771</v>
      </c>
      <c r="BP194" s="33"/>
      <c r="BQ194" s="41" t="s">
        <v>590</v>
      </c>
      <c r="BR194" s="34"/>
    </row>
    <row r="195" spans="1:70" s="3" customFormat="1" ht="18.75" hidden="1" x14ac:dyDescent="0.25">
      <c r="A195" s="42"/>
      <c r="B195" s="43"/>
      <c r="C195" s="44" t="s">
        <v>1063</v>
      </c>
      <c r="D195" s="45"/>
      <c r="E195" s="45"/>
      <c r="F195" s="206"/>
      <c r="G195" s="45"/>
      <c r="H195" s="45"/>
      <c r="I195" s="45"/>
      <c r="J195" s="45"/>
      <c r="K195" s="45"/>
      <c r="L195" s="45"/>
      <c r="M195" s="45"/>
      <c r="N195" s="45"/>
      <c r="O195" s="46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  <c r="BR195" s="34"/>
    </row>
    <row r="196" spans="1:70" s="3" customFormat="1" ht="18.75" hidden="1" x14ac:dyDescent="0.25">
      <c r="A196" s="47"/>
      <c r="B196" s="48"/>
      <c r="C196" s="48"/>
      <c r="D196" s="48"/>
      <c r="E196" s="49" t="s">
        <v>1432</v>
      </c>
      <c r="F196" s="207"/>
      <c r="G196" s="50"/>
      <c r="H196" s="51"/>
      <c r="I196" s="17"/>
      <c r="J196" s="17"/>
      <c r="K196" s="17"/>
      <c r="L196" s="52">
        <v>448.48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  <c r="BR196" s="34"/>
    </row>
    <row r="197" spans="1:70" s="3" customFormat="1" ht="18.75" hidden="1" x14ac:dyDescent="0.25">
      <c r="A197" s="47"/>
      <c r="B197" s="48"/>
      <c r="C197" s="48"/>
      <c r="D197" s="48"/>
      <c r="E197" s="49" t="s">
        <v>1433</v>
      </c>
      <c r="F197" s="207"/>
      <c r="G197" s="50"/>
      <c r="H197" s="51"/>
      <c r="I197" s="17"/>
      <c r="J197" s="17"/>
      <c r="K197" s="17"/>
      <c r="L197" s="52">
        <v>235.8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  <c r="BR197" s="34"/>
    </row>
    <row r="198" spans="1:70" s="3" customFormat="1" ht="18.75" hidden="1" x14ac:dyDescent="0.25">
      <c r="A198" s="47"/>
      <c r="B198" s="48"/>
      <c r="C198" s="48"/>
      <c r="D198" s="48"/>
      <c r="E198" s="49" t="s">
        <v>47</v>
      </c>
      <c r="F198" s="207"/>
      <c r="G198" s="50"/>
      <c r="H198" s="51"/>
      <c r="I198" s="17"/>
      <c r="J198" s="17"/>
      <c r="K198" s="17"/>
      <c r="L198" s="52">
        <v>1180.03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67.5" x14ac:dyDescent="0.25">
      <c r="A199" s="35" t="s">
        <v>403</v>
      </c>
      <c r="B199" s="36" t="s">
        <v>1392</v>
      </c>
      <c r="C199" s="316" t="s">
        <v>1434</v>
      </c>
      <c r="D199" s="316"/>
      <c r="E199" s="316"/>
      <c r="F199" s="205" t="s">
        <v>437</v>
      </c>
      <c r="G199" s="55">
        <v>3</v>
      </c>
      <c r="H199" s="39">
        <v>220.44</v>
      </c>
      <c r="I199" s="39"/>
      <c r="J199" s="39">
        <v>220.44</v>
      </c>
      <c r="K199" s="37" t="s">
        <v>42</v>
      </c>
      <c r="L199" s="39">
        <v>5660.9</v>
      </c>
      <c r="M199" s="39"/>
      <c r="N199" s="40"/>
      <c r="O199" s="39">
        <v>5660.9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7"/>
        <v>6776.8609805177884</v>
      </c>
      <c r="W199" s="159">
        <v>1.2</v>
      </c>
      <c r="X199" s="158">
        <f t="shared" si="8"/>
        <v>8132.2331766213456</v>
      </c>
      <c r="Y199" s="248">
        <f t="shared" si="9"/>
        <v>2710.7443922071152</v>
      </c>
      <c r="BP199" s="33"/>
      <c r="BQ199" s="41" t="s">
        <v>1434</v>
      </c>
      <c r="BR199" s="34"/>
    </row>
    <row r="200" spans="1:70" s="3" customFormat="1" ht="67.5" hidden="1" x14ac:dyDescent="0.25">
      <c r="A200" s="35" t="s">
        <v>405</v>
      </c>
      <c r="B200" s="36" t="s">
        <v>1435</v>
      </c>
      <c r="C200" s="316" t="s">
        <v>1436</v>
      </c>
      <c r="D200" s="316"/>
      <c r="E200" s="316"/>
      <c r="F200" s="205" t="s">
        <v>174</v>
      </c>
      <c r="G200" s="56">
        <v>0.03</v>
      </c>
      <c r="H200" s="39" t="s">
        <v>1437</v>
      </c>
      <c r="I200" s="39" t="s">
        <v>1438</v>
      </c>
      <c r="J200" s="39">
        <v>72.19</v>
      </c>
      <c r="K200" s="37" t="s">
        <v>42</v>
      </c>
      <c r="L200" s="39">
        <v>885.22</v>
      </c>
      <c r="M200" s="39">
        <v>858.22</v>
      </c>
      <c r="N200" s="40" t="s">
        <v>1439</v>
      </c>
      <c r="O200" s="39">
        <v>18.54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7"/>
        <v>22.194881128230453</v>
      </c>
      <c r="W200" s="159">
        <v>1.2</v>
      </c>
      <c r="X200" s="158">
        <f t="shared" si="8"/>
        <v>26.633857353876543</v>
      </c>
      <c r="Y200" s="181">
        <f t="shared" si="9"/>
        <v>887.79524512921819</v>
      </c>
      <c r="BP200" s="33"/>
      <c r="BQ200" s="41" t="s">
        <v>1436</v>
      </c>
      <c r="BR200" s="34"/>
    </row>
    <row r="201" spans="1:70" s="3" customFormat="1" ht="18.75" hidden="1" x14ac:dyDescent="0.25">
      <c r="A201" s="42"/>
      <c r="B201" s="43"/>
      <c r="C201" s="44" t="s">
        <v>1063</v>
      </c>
      <c r="D201" s="45"/>
      <c r="E201" s="45"/>
      <c r="F201" s="206"/>
      <c r="G201" s="45"/>
      <c r="H201" s="45"/>
      <c r="I201" s="45"/>
      <c r="J201" s="45"/>
      <c r="K201" s="45"/>
      <c r="L201" s="45"/>
      <c r="M201" s="45"/>
      <c r="N201" s="45"/>
      <c r="O201" s="46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18.75" hidden="1" x14ac:dyDescent="0.25">
      <c r="A202" s="47"/>
      <c r="B202" s="48"/>
      <c r="C202" s="48"/>
      <c r="D202" s="48"/>
      <c r="E202" s="49" t="s">
        <v>1440</v>
      </c>
      <c r="F202" s="207"/>
      <c r="G202" s="50"/>
      <c r="H202" s="51"/>
      <c r="I202" s="17"/>
      <c r="J202" s="17"/>
      <c r="K202" s="17"/>
      <c r="L202" s="52">
        <v>833.95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  <c r="BR202" s="34"/>
    </row>
    <row r="203" spans="1:70" s="3" customFormat="1" ht="18.75" hidden="1" x14ac:dyDescent="0.25">
      <c r="A203" s="47"/>
      <c r="B203" s="48"/>
      <c r="C203" s="48"/>
      <c r="D203" s="48"/>
      <c r="E203" s="49" t="s">
        <v>1441</v>
      </c>
      <c r="F203" s="207"/>
      <c r="G203" s="50"/>
      <c r="H203" s="51"/>
      <c r="I203" s="17"/>
      <c r="J203" s="17"/>
      <c r="K203" s="17"/>
      <c r="L203" s="52">
        <v>438.47</v>
      </c>
      <c r="M203" s="53"/>
      <c r="N203" s="53"/>
      <c r="O203" s="54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  <c r="BR203" s="34"/>
    </row>
    <row r="204" spans="1:70" s="3" customFormat="1" ht="18.75" hidden="1" x14ac:dyDescent="0.25">
      <c r="A204" s="47"/>
      <c r="B204" s="48"/>
      <c r="C204" s="48"/>
      <c r="D204" s="48"/>
      <c r="E204" s="49" t="s">
        <v>47</v>
      </c>
      <c r="F204" s="207"/>
      <c r="G204" s="50"/>
      <c r="H204" s="51"/>
      <c r="I204" s="17"/>
      <c r="J204" s="17"/>
      <c r="K204" s="17"/>
      <c r="L204" s="52">
        <v>2157.64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  <c r="BR204" s="34"/>
    </row>
    <row r="205" spans="1:70" s="3" customFormat="1" ht="67.5" x14ac:dyDescent="0.25">
      <c r="A205" s="35" t="s">
        <v>407</v>
      </c>
      <c r="B205" s="36" t="s">
        <v>1421</v>
      </c>
      <c r="C205" s="316" t="s">
        <v>1442</v>
      </c>
      <c r="D205" s="316"/>
      <c r="E205" s="316"/>
      <c r="F205" s="205" t="s">
        <v>437</v>
      </c>
      <c r="G205" s="55">
        <v>3</v>
      </c>
      <c r="H205" s="39">
        <v>254.5</v>
      </c>
      <c r="I205" s="39"/>
      <c r="J205" s="39">
        <v>254.5</v>
      </c>
      <c r="K205" s="37" t="s">
        <v>42</v>
      </c>
      <c r="L205" s="39">
        <v>6535.56</v>
      </c>
      <c r="M205" s="39"/>
      <c r="N205" s="40"/>
      <c r="O205" s="39">
        <v>6535.56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7"/>
        <v>7823.946996031169</v>
      </c>
      <c r="W205" s="159">
        <v>1.2</v>
      </c>
      <c r="X205" s="158">
        <f t="shared" si="8"/>
        <v>9388.7363952374017</v>
      </c>
      <c r="Y205" s="248">
        <f t="shared" si="9"/>
        <v>3129.5787984124672</v>
      </c>
      <c r="BP205" s="33"/>
      <c r="BQ205" s="41" t="s">
        <v>1442</v>
      </c>
      <c r="BR205" s="34"/>
    </row>
    <row r="206" spans="1:70" s="3" customFormat="1" ht="18.75" hidden="1" x14ac:dyDescent="0.25">
      <c r="A206" s="351" t="s">
        <v>1443</v>
      </c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3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  <c r="BR206" s="34" t="s">
        <v>1443</v>
      </c>
    </row>
    <row r="207" spans="1:70" s="3" customFormat="1" ht="67.5" hidden="1" x14ac:dyDescent="0.25">
      <c r="A207" s="35" t="s">
        <v>409</v>
      </c>
      <c r="B207" s="36" t="s">
        <v>324</v>
      </c>
      <c r="C207" s="316" t="s">
        <v>325</v>
      </c>
      <c r="D207" s="316"/>
      <c r="E207" s="316"/>
      <c r="F207" s="205" t="s">
        <v>326</v>
      </c>
      <c r="G207" s="55">
        <v>10</v>
      </c>
      <c r="H207" s="39" t="s">
        <v>1204</v>
      </c>
      <c r="I207" s="39"/>
      <c r="J207" s="39">
        <v>1.55</v>
      </c>
      <c r="K207" s="37" t="s">
        <v>42</v>
      </c>
      <c r="L207" s="39">
        <v>1928.21</v>
      </c>
      <c r="M207" s="39">
        <v>1795.53</v>
      </c>
      <c r="N207" s="40"/>
      <c r="O207" s="39">
        <v>132.68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7"/>
        <v>158.83585912047559</v>
      </c>
      <c r="W207" s="159">
        <v>1.2</v>
      </c>
      <c r="X207" s="158">
        <f t="shared" si="8"/>
        <v>190.60303094457069</v>
      </c>
      <c r="Y207" s="181">
        <f t="shared" si="9"/>
        <v>19.060303094457069</v>
      </c>
      <c r="BP207" s="33"/>
      <c r="BQ207" s="41" t="s">
        <v>325</v>
      </c>
      <c r="BR207" s="34"/>
    </row>
    <row r="208" spans="1:70" s="3" customFormat="1" ht="18.75" hidden="1" x14ac:dyDescent="0.25">
      <c r="A208" s="47"/>
      <c r="B208" s="48"/>
      <c r="C208" s="48"/>
      <c r="D208" s="48"/>
      <c r="E208" s="49" t="s">
        <v>1444</v>
      </c>
      <c r="F208" s="207"/>
      <c r="G208" s="50"/>
      <c r="H208" s="51"/>
      <c r="I208" s="17"/>
      <c r="J208" s="17"/>
      <c r="K208" s="17"/>
      <c r="L208" s="52">
        <v>1741.66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  <c r="BR208" s="34"/>
    </row>
    <row r="209" spans="1:70" s="3" customFormat="1" ht="18.75" hidden="1" x14ac:dyDescent="0.25">
      <c r="A209" s="47"/>
      <c r="B209" s="48"/>
      <c r="C209" s="48"/>
      <c r="D209" s="48"/>
      <c r="E209" s="49" t="s">
        <v>1445</v>
      </c>
      <c r="F209" s="207"/>
      <c r="G209" s="50"/>
      <c r="H209" s="51"/>
      <c r="I209" s="17"/>
      <c r="J209" s="17"/>
      <c r="K209" s="17"/>
      <c r="L209" s="52">
        <v>915.72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  <c r="BR209" s="34"/>
    </row>
    <row r="210" spans="1:70" s="3" customFormat="1" ht="18.75" hidden="1" x14ac:dyDescent="0.25">
      <c r="A210" s="47"/>
      <c r="B210" s="48"/>
      <c r="C210" s="48"/>
      <c r="D210" s="48"/>
      <c r="E210" s="49" t="s">
        <v>47</v>
      </c>
      <c r="F210" s="207"/>
      <c r="G210" s="50"/>
      <c r="H210" s="51"/>
      <c r="I210" s="17"/>
      <c r="J210" s="17"/>
      <c r="K210" s="17"/>
      <c r="L210" s="52">
        <v>4585.59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/>
    </row>
    <row r="211" spans="1:70" s="3" customFormat="1" ht="67.5" x14ac:dyDescent="0.25">
      <c r="A211" s="35" t="s">
        <v>411</v>
      </c>
      <c r="B211" s="36" t="s">
        <v>1446</v>
      </c>
      <c r="C211" s="316" t="s">
        <v>1447</v>
      </c>
      <c r="D211" s="316"/>
      <c r="E211" s="316"/>
      <c r="F211" s="205" t="s">
        <v>437</v>
      </c>
      <c r="G211" s="55">
        <v>5</v>
      </c>
      <c r="H211" s="39">
        <v>814.25</v>
      </c>
      <c r="I211" s="39"/>
      <c r="J211" s="39">
        <v>814.25</v>
      </c>
      <c r="K211" s="37" t="s">
        <v>42</v>
      </c>
      <c r="L211" s="39">
        <v>34849.9</v>
      </c>
      <c r="M211" s="39"/>
      <c r="N211" s="40"/>
      <c r="O211" s="39">
        <v>34849.9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7"/>
        <v>41720.031706079768</v>
      </c>
      <c r="W211" s="159">
        <v>1.2</v>
      </c>
      <c r="X211" s="158">
        <f t="shared" si="8"/>
        <v>50064.038047295719</v>
      </c>
      <c r="Y211" s="248">
        <f t="shared" si="9"/>
        <v>10012.807609459143</v>
      </c>
      <c r="BP211" s="33"/>
      <c r="BQ211" s="41" t="s">
        <v>1447</v>
      </c>
      <c r="BR211" s="34"/>
    </row>
    <row r="212" spans="1:70" s="3" customFormat="1" ht="67.5" x14ac:dyDescent="0.25">
      <c r="A212" s="35" t="s">
        <v>413</v>
      </c>
      <c r="B212" s="36" t="s">
        <v>1448</v>
      </c>
      <c r="C212" s="316" t="s">
        <v>1449</v>
      </c>
      <c r="D212" s="316"/>
      <c r="E212" s="316"/>
      <c r="F212" s="205" t="s">
        <v>437</v>
      </c>
      <c r="G212" s="55">
        <v>5</v>
      </c>
      <c r="H212" s="39">
        <v>181.62</v>
      </c>
      <c r="I212" s="39"/>
      <c r="J212" s="39">
        <v>181.62</v>
      </c>
      <c r="K212" s="37" t="s">
        <v>42</v>
      </c>
      <c r="L212" s="39">
        <v>7773.34</v>
      </c>
      <c r="M212" s="39"/>
      <c r="N212" s="40"/>
      <c r="O212" s="39">
        <v>7773.34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7"/>
        <v>9305.7366380430922</v>
      </c>
      <c r="W212" s="159">
        <v>1.2</v>
      </c>
      <c r="X212" s="158">
        <f t="shared" si="8"/>
        <v>11166.88396565171</v>
      </c>
      <c r="Y212" s="248">
        <f t="shared" si="9"/>
        <v>2233.3767931303419</v>
      </c>
      <c r="BP212" s="33"/>
      <c r="BQ212" s="41" t="s">
        <v>1449</v>
      </c>
      <c r="BR212" s="34"/>
    </row>
    <row r="213" spans="1:70" s="3" customFormat="1" ht="67.5" x14ac:dyDescent="0.25">
      <c r="A213" s="35" t="s">
        <v>415</v>
      </c>
      <c r="B213" s="36" t="s">
        <v>1450</v>
      </c>
      <c r="C213" s="316" t="s">
        <v>1451</v>
      </c>
      <c r="D213" s="316"/>
      <c r="E213" s="316"/>
      <c r="F213" s="205" t="s">
        <v>437</v>
      </c>
      <c r="G213" s="55">
        <v>1</v>
      </c>
      <c r="H213" s="39">
        <v>2214.5700000000002</v>
      </c>
      <c r="I213" s="39"/>
      <c r="J213" s="39">
        <v>2214.5700000000002</v>
      </c>
      <c r="K213" s="37" t="s">
        <v>42</v>
      </c>
      <c r="L213" s="39">
        <v>18956.72</v>
      </c>
      <c r="M213" s="39"/>
      <c r="N213" s="40"/>
      <c r="O213" s="39">
        <v>18956.72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7"/>
        <v>22693.751185606736</v>
      </c>
      <c r="W213" s="159">
        <v>1.2</v>
      </c>
      <c r="X213" s="158">
        <f t="shared" si="8"/>
        <v>27232.501422728081</v>
      </c>
      <c r="Y213" s="248">
        <f t="shared" si="9"/>
        <v>27232.501422728081</v>
      </c>
      <c r="BP213" s="33"/>
      <c r="BQ213" s="41" t="s">
        <v>1451</v>
      </c>
      <c r="BR213" s="34"/>
    </row>
    <row r="214" spans="1:70" s="3" customFormat="1" ht="67.5" hidden="1" x14ac:dyDescent="0.25">
      <c r="A214" s="35" t="s">
        <v>417</v>
      </c>
      <c r="B214" s="36" t="s">
        <v>1452</v>
      </c>
      <c r="C214" s="316" t="s">
        <v>1453</v>
      </c>
      <c r="D214" s="316"/>
      <c r="E214" s="316"/>
      <c r="F214" s="205" t="s">
        <v>1454</v>
      </c>
      <c r="G214" s="56">
        <v>0.24</v>
      </c>
      <c r="H214" s="39" t="s">
        <v>1455</v>
      </c>
      <c r="I214" s="39">
        <v>88.52</v>
      </c>
      <c r="J214" s="39"/>
      <c r="K214" s="37" t="s">
        <v>42</v>
      </c>
      <c r="L214" s="39">
        <v>1401.16</v>
      </c>
      <c r="M214" s="39">
        <v>1158.53</v>
      </c>
      <c r="N214" s="40">
        <v>242.63</v>
      </c>
      <c r="O214" s="39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 t="s">
        <v>1453</v>
      </c>
      <c r="BR214" s="34"/>
    </row>
    <row r="215" spans="1:70" s="3" customFormat="1" ht="18.75" hidden="1" x14ac:dyDescent="0.25">
      <c r="A215" s="42"/>
      <c r="B215" s="43"/>
      <c r="C215" s="44" t="s">
        <v>1456</v>
      </c>
      <c r="D215" s="45"/>
      <c r="E215" s="45"/>
      <c r="F215" s="206"/>
      <c r="G215" s="45"/>
      <c r="H215" s="45"/>
      <c r="I215" s="45"/>
      <c r="J215" s="45"/>
      <c r="K215" s="45"/>
      <c r="L215" s="45"/>
      <c r="M215" s="45"/>
      <c r="N215" s="45"/>
      <c r="O215" s="46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18.75" hidden="1" x14ac:dyDescent="0.25">
      <c r="A216" s="47"/>
      <c r="B216" s="48"/>
      <c r="C216" s="48"/>
      <c r="D216" s="48"/>
      <c r="E216" s="49" t="s">
        <v>1457</v>
      </c>
      <c r="F216" s="207"/>
      <c r="G216" s="50"/>
      <c r="H216" s="51"/>
      <c r="I216" s="17"/>
      <c r="J216" s="17"/>
      <c r="K216" s="17"/>
      <c r="L216" s="52">
        <v>1123.77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  <c r="BR216" s="34"/>
    </row>
    <row r="217" spans="1:70" s="3" customFormat="1" ht="18.75" hidden="1" x14ac:dyDescent="0.25">
      <c r="A217" s="47"/>
      <c r="B217" s="48"/>
      <c r="C217" s="48"/>
      <c r="D217" s="48"/>
      <c r="E217" s="49" t="s">
        <v>1458</v>
      </c>
      <c r="F217" s="207"/>
      <c r="G217" s="50"/>
      <c r="H217" s="51"/>
      <c r="I217" s="17"/>
      <c r="J217" s="17"/>
      <c r="K217" s="17"/>
      <c r="L217" s="52">
        <v>637.19000000000005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  <c r="BR217" s="34"/>
    </row>
    <row r="218" spans="1:70" s="3" customFormat="1" ht="18.75" hidden="1" x14ac:dyDescent="0.25">
      <c r="A218" s="47"/>
      <c r="B218" s="48"/>
      <c r="C218" s="48"/>
      <c r="D218" s="48"/>
      <c r="E218" s="49" t="s">
        <v>47</v>
      </c>
      <c r="F218" s="207"/>
      <c r="G218" s="50"/>
      <c r="H218" s="51"/>
      <c r="I218" s="17"/>
      <c r="J218" s="17"/>
      <c r="K218" s="17"/>
      <c r="L218" s="52">
        <v>3162.12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  <c r="BR218" s="34"/>
    </row>
    <row r="219" spans="1:70" s="3" customFormat="1" ht="67.5" x14ac:dyDescent="0.25">
      <c r="A219" s="35" t="s">
        <v>426</v>
      </c>
      <c r="B219" s="36" t="s">
        <v>1459</v>
      </c>
      <c r="C219" s="316" t="s">
        <v>1460</v>
      </c>
      <c r="D219" s="316"/>
      <c r="E219" s="316"/>
      <c r="F219" s="205" t="s">
        <v>437</v>
      </c>
      <c r="G219" s="55">
        <v>5</v>
      </c>
      <c r="H219" s="39">
        <v>24.82</v>
      </c>
      <c r="I219" s="39"/>
      <c r="J219" s="39">
        <v>24.82</v>
      </c>
      <c r="K219" s="37" t="s">
        <v>42</v>
      </c>
      <c r="L219" s="39">
        <v>1062.3</v>
      </c>
      <c r="M219" s="39"/>
      <c r="N219" s="40"/>
      <c r="O219" s="39">
        <v>1062.3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7"/>
        <v>1271.716408981619</v>
      </c>
      <c r="W219" s="159">
        <v>1.2</v>
      </c>
      <c r="X219" s="158">
        <f t="shared" si="8"/>
        <v>1526.0596907779427</v>
      </c>
      <c r="Y219" s="248">
        <f t="shared" si="9"/>
        <v>305.21193815558854</v>
      </c>
      <c r="BP219" s="33"/>
      <c r="BQ219" s="41" t="s">
        <v>1460</v>
      </c>
      <c r="BR219" s="34"/>
    </row>
    <row r="220" spans="1:70" s="3" customFormat="1" ht="18.75" hidden="1" x14ac:dyDescent="0.25">
      <c r="A220" s="351" t="s">
        <v>1461</v>
      </c>
      <c r="B220" s="352"/>
      <c r="C220" s="352"/>
      <c r="D220" s="352"/>
      <c r="E220" s="352"/>
      <c r="F220" s="352"/>
      <c r="G220" s="352"/>
      <c r="H220" s="352"/>
      <c r="I220" s="352"/>
      <c r="J220" s="352"/>
      <c r="K220" s="352"/>
      <c r="L220" s="352"/>
      <c r="M220" s="352"/>
      <c r="N220" s="352"/>
      <c r="O220" s="353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  <c r="BR220" s="34" t="s">
        <v>1461</v>
      </c>
    </row>
    <row r="221" spans="1:70" s="3" customFormat="1" ht="67.5" hidden="1" x14ac:dyDescent="0.25">
      <c r="A221" s="35" t="s">
        <v>428</v>
      </c>
      <c r="B221" s="36" t="s">
        <v>372</v>
      </c>
      <c r="C221" s="316" t="s">
        <v>373</v>
      </c>
      <c r="D221" s="316"/>
      <c r="E221" s="316"/>
      <c r="F221" s="205" t="s">
        <v>374</v>
      </c>
      <c r="G221" s="58">
        <v>2.3612000000000002</v>
      </c>
      <c r="H221" s="39" t="s">
        <v>1462</v>
      </c>
      <c r="I221" s="39" t="s">
        <v>376</v>
      </c>
      <c r="J221" s="39">
        <v>57.29</v>
      </c>
      <c r="K221" s="37" t="s">
        <v>42</v>
      </c>
      <c r="L221" s="39">
        <v>76108.100000000006</v>
      </c>
      <c r="M221" s="39">
        <v>61848.08</v>
      </c>
      <c r="N221" s="40" t="s">
        <v>1463</v>
      </c>
      <c r="O221" s="39">
        <v>1158.1400000000001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7"/>
        <v>1386.449818222698</v>
      </c>
      <c r="W221" s="159">
        <v>1.2</v>
      </c>
      <c r="X221" s="158">
        <f t="shared" si="8"/>
        <v>1663.7397818672375</v>
      </c>
      <c r="Y221" s="181">
        <f t="shared" si="9"/>
        <v>704.61620441607545</v>
      </c>
      <c r="BP221" s="33"/>
      <c r="BQ221" s="41" t="s">
        <v>373</v>
      </c>
      <c r="BR221" s="34"/>
    </row>
    <row r="222" spans="1:70" s="3" customFormat="1" ht="18.75" hidden="1" x14ac:dyDescent="0.25">
      <c r="A222" s="42"/>
      <c r="B222" s="43"/>
      <c r="C222" s="44" t="s">
        <v>1464</v>
      </c>
      <c r="D222" s="45"/>
      <c r="E222" s="45"/>
      <c r="F222" s="206"/>
      <c r="G222" s="45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  <c r="BR222" s="34"/>
    </row>
    <row r="223" spans="1:70" s="3" customFormat="1" ht="18.75" hidden="1" x14ac:dyDescent="0.25">
      <c r="A223" s="47"/>
      <c r="B223" s="48"/>
      <c r="C223" s="48"/>
      <c r="D223" s="48"/>
      <c r="E223" s="49" t="s">
        <v>1465</v>
      </c>
      <c r="F223" s="207"/>
      <c r="G223" s="50"/>
      <c r="H223" s="51"/>
      <c r="I223" s="17"/>
      <c r="J223" s="17"/>
      <c r="K223" s="17"/>
      <c r="L223" s="52">
        <v>61812.07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/>
    </row>
    <row r="224" spans="1:70" s="3" customFormat="1" ht="18.75" hidden="1" x14ac:dyDescent="0.25">
      <c r="A224" s="47"/>
      <c r="B224" s="48"/>
      <c r="C224" s="48"/>
      <c r="D224" s="48"/>
      <c r="E224" s="49" t="s">
        <v>1466</v>
      </c>
      <c r="F224" s="207"/>
      <c r="G224" s="50"/>
      <c r="H224" s="51"/>
      <c r="I224" s="17"/>
      <c r="J224" s="17"/>
      <c r="K224" s="17"/>
      <c r="L224" s="52">
        <v>32499.13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0" s="3" customFormat="1" ht="18.75" hidden="1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170419.3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0" s="3" customFormat="1" ht="67.5" x14ac:dyDescent="0.25">
      <c r="A226" s="35" t="s">
        <v>434</v>
      </c>
      <c r="B226" s="36" t="s">
        <v>1467</v>
      </c>
      <c r="C226" s="316" t="s">
        <v>1468</v>
      </c>
      <c r="D226" s="316"/>
      <c r="E226" s="316"/>
      <c r="F226" s="205" t="s">
        <v>437</v>
      </c>
      <c r="G226" s="55">
        <v>326</v>
      </c>
      <c r="H226" s="39">
        <v>8588.49</v>
      </c>
      <c r="I226" s="39"/>
      <c r="J226" s="39">
        <v>8588.49</v>
      </c>
      <c r="K226" s="37" t="s">
        <v>42</v>
      </c>
      <c r="L226" s="39">
        <v>23966696.649999999</v>
      </c>
      <c r="M226" s="39"/>
      <c r="N226" s="40"/>
      <c r="O226" s="39">
        <v>23966696.649999999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6" si="10">O226*P226*Q226*R226*S226*T226*U226</f>
        <v>28691369.103727568</v>
      </c>
      <c r="W226" s="159">
        <v>1.2</v>
      </c>
      <c r="X226" s="158">
        <f t="shared" ref="X226:X286" si="11">V226*W226</f>
        <v>34429642.924473077</v>
      </c>
      <c r="Y226" s="181">
        <f t="shared" ref="Y226:Y286" si="12">X226/G226</f>
        <v>105612.40160881312</v>
      </c>
      <c r="BP226" s="33"/>
      <c r="BQ226" s="41" t="s">
        <v>1468</v>
      </c>
      <c r="BR226" s="34"/>
    </row>
    <row r="227" spans="1:70" s="3" customFormat="1" ht="18.75" hidden="1" x14ac:dyDescent="0.25">
      <c r="A227" s="42"/>
      <c r="B227" s="43"/>
      <c r="C227" s="44" t="s">
        <v>1469</v>
      </c>
      <c r="D227" s="45"/>
      <c r="E227" s="45"/>
      <c r="F227" s="206"/>
      <c r="G227" s="45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67.5" x14ac:dyDescent="0.25">
      <c r="A228" s="35" t="s">
        <v>438</v>
      </c>
      <c r="B228" s="36" t="s">
        <v>1467</v>
      </c>
      <c r="C228" s="316" t="s">
        <v>1470</v>
      </c>
      <c r="D228" s="316"/>
      <c r="E228" s="316"/>
      <c r="F228" s="205" t="s">
        <v>437</v>
      </c>
      <c r="G228" s="55">
        <v>15</v>
      </c>
      <c r="H228" s="39">
        <v>4240.3900000000003</v>
      </c>
      <c r="I228" s="39"/>
      <c r="J228" s="39">
        <v>4240.3900000000003</v>
      </c>
      <c r="K228" s="37" t="s">
        <v>42</v>
      </c>
      <c r="L228" s="39">
        <v>544466.07999999996</v>
      </c>
      <c r="M228" s="39"/>
      <c r="N228" s="40"/>
      <c r="O228" s="39">
        <v>544466.07999999996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10"/>
        <v>651799.34864906222</v>
      </c>
      <c r="W228" s="159">
        <v>1.2</v>
      </c>
      <c r="X228" s="158">
        <f t="shared" si="11"/>
        <v>782159.21837887459</v>
      </c>
      <c r="Y228" s="181">
        <f t="shared" si="12"/>
        <v>52143.947891924974</v>
      </c>
      <c r="BP228" s="33"/>
      <c r="BQ228" s="41" t="s">
        <v>1470</v>
      </c>
      <c r="BR228" s="34"/>
    </row>
    <row r="229" spans="1:70" s="3" customFormat="1" ht="18.75" hidden="1" x14ac:dyDescent="0.25">
      <c r="A229" s="42"/>
      <c r="B229" s="43"/>
      <c r="C229" s="44" t="s">
        <v>1471</v>
      </c>
      <c r="D229" s="45"/>
      <c r="E229" s="45"/>
      <c r="F229" s="206"/>
      <c r="G229" s="45"/>
      <c r="H229" s="45"/>
      <c r="I229" s="45"/>
      <c r="J229" s="45"/>
      <c r="K229" s="45"/>
      <c r="L229" s="45"/>
      <c r="M229" s="45"/>
      <c r="N229" s="45"/>
      <c r="O229" s="46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/>
    </row>
    <row r="230" spans="1:70" s="3" customFormat="1" ht="67.5" x14ac:dyDescent="0.25">
      <c r="A230" s="35" t="s">
        <v>1223</v>
      </c>
      <c r="B230" s="36" t="s">
        <v>1467</v>
      </c>
      <c r="C230" s="316" t="s">
        <v>1472</v>
      </c>
      <c r="D230" s="316"/>
      <c r="E230" s="316"/>
      <c r="F230" s="205" t="s">
        <v>437</v>
      </c>
      <c r="G230" s="55">
        <v>15</v>
      </c>
      <c r="H230" s="39">
        <v>1821.18</v>
      </c>
      <c r="I230" s="39"/>
      <c r="J230" s="39">
        <v>1821.18</v>
      </c>
      <c r="K230" s="37" t="s">
        <v>42</v>
      </c>
      <c r="L230" s="39">
        <v>233839.51</v>
      </c>
      <c r="M230" s="39"/>
      <c r="N230" s="40"/>
      <c r="O230" s="39">
        <v>233839.51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0"/>
        <v>279937.43945704738</v>
      </c>
      <c r="W230" s="159">
        <v>1.2</v>
      </c>
      <c r="X230" s="158">
        <f t="shared" si="11"/>
        <v>335924.92734845687</v>
      </c>
      <c r="Y230" s="181">
        <f t="shared" si="12"/>
        <v>22394.995156563793</v>
      </c>
      <c r="BP230" s="33"/>
      <c r="BQ230" s="41" t="s">
        <v>1472</v>
      </c>
      <c r="BR230" s="34"/>
    </row>
    <row r="231" spans="1:70" s="3" customFormat="1" ht="67.5" x14ac:dyDescent="0.25">
      <c r="A231" s="35" t="s">
        <v>450</v>
      </c>
      <c r="B231" s="36" t="s">
        <v>1467</v>
      </c>
      <c r="C231" s="316" t="s">
        <v>1473</v>
      </c>
      <c r="D231" s="316"/>
      <c r="E231" s="316"/>
      <c r="F231" s="205" t="s">
        <v>437</v>
      </c>
      <c r="G231" s="55">
        <v>2</v>
      </c>
      <c r="H231" s="39">
        <v>1170.25</v>
      </c>
      <c r="I231" s="39"/>
      <c r="J231" s="39">
        <v>1170.25</v>
      </c>
      <c r="K231" s="37" t="s">
        <v>42</v>
      </c>
      <c r="L231" s="39">
        <v>20034.68</v>
      </c>
      <c r="M231" s="39"/>
      <c r="N231" s="40"/>
      <c r="O231" s="39">
        <v>20034.68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23984.214727191811</v>
      </c>
      <c r="W231" s="159">
        <v>1.2</v>
      </c>
      <c r="X231" s="158">
        <f t="shared" si="11"/>
        <v>28781.057672630173</v>
      </c>
      <c r="Y231" s="181">
        <f t="shared" si="12"/>
        <v>14390.528836315087</v>
      </c>
      <c r="BP231" s="33"/>
      <c r="BQ231" s="41" t="s">
        <v>1473</v>
      </c>
      <c r="BR231" s="34"/>
    </row>
    <row r="232" spans="1:70" s="3" customFormat="1" ht="67.5" x14ac:dyDescent="0.25">
      <c r="A232" s="35" t="s">
        <v>1474</v>
      </c>
      <c r="B232" s="36" t="s">
        <v>1467</v>
      </c>
      <c r="C232" s="316" t="s">
        <v>1475</v>
      </c>
      <c r="D232" s="316"/>
      <c r="E232" s="316"/>
      <c r="F232" s="205" t="s">
        <v>437</v>
      </c>
      <c r="G232" s="55">
        <v>7</v>
      </c>
      <c r="H232" s="39">
        <v>4115.3</v>
      </c>
      <c r="I232" s="39"/>
      <c r="J232" s="39">
        <v>4115.3</v>
      </c>
      <c r="K232" s="37" t="s">
        <v>42</v>
      </c>
      <c r="L232" s="39">
        <v>246588.78</v>
      </c>
      <c r="M232" s="39"/>
      <c r="N232" s="40"/>
      <c r="O232" s="39">
        <v>246588.78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0"/>
        <v>295200.03558011714</v>
      </c>
      <c r="W232" s="159">
        <v>1.2</v>
      </c>
      <c r="X232" s="158">
        <f t="shared" si="11"/>
        <v>354240.04269614053</v>
      </c>
      <c r="Y232" s="181">
        <f t="shared" si="12"/>
        <v>50605.720385162931</v>
      </c>
      <c r="BP232" s="33"/>
      <c r="BQ232" s="41" t="s">
        <v>1475</v>
      </c>
      <c r="BR232" s="34"/>
    </row>
    <row r="233" spans="1:70" s="3" customFormat="1" ht="67.5" x14ac:dyDescent="0.25">
      <c r="A233" s="35" t="s">
        <v>462</v>
      </c>
      <c r="B233" s="36" t="s">
        <v>1467</v>
      </c>
      <c r="C233" s="316" t="s">
        <v>1476</v>
      </c>
      <c r="D233" s="316"/>
      <c r="E233" s="316"/>
      <c r="F233" s="205" t="s">
        <v>437</v>
      </c>
      <c r="G233" s="55">
        <v>876</v>
      </c>
      <c r="H233" s="39">
        <v>131.83000000000001</v>
      </c>
      <c r="I233" s="39"/>
      <c r="J233" s="39">
        <v>131.83000000000001</v>
      </c>
      <c r="K233" s="37" t="s">
        <v>42</v>
      </c>
      <c r="L233" s="39">
        <v>988535.16</v>
      </c>
      <c r="M233" s="39"/>
      <c r="N233" s="40"/>
      <c r="O233" s="39">
        <v>988535.16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10"/>
        <v>1183409.9442975339</v>
      </c>
      <c r="W233" s="159">
        <v>1.2</v>
      </c>
      <c r="X233" s="158">
        <f t="shared" si="11"/>
        <v>1420091.9331570407</v>
      </c>
      <c r="Y233" s="181">
        <f t="shared" si="12"/>
        <v>1621.1095127363478</v>
      </c>
      <c r="BP233" s="33"/>
      <c r="BQ233" s="41" t="s">
        <v>1476</v>
      </c>
      <c r="BR233" s="34"/>
    </row>
    <row r="234" spans="1:70" s="3" customFormat="1" ht="67.5" hidden="1" x14ac:dyDescent="0.25">
      <c r="A234" s="35" t="s">
        <v>464</v>
      </c>
      <c r="B234" s="36" t="s">
        <v>547</v>
      </c>
      <c r="C234" s="316" t="s">
        <v>548</v>
      </c>
      <c r="D234" s="316"/>
      <c r="E234" s="316"/>
      <c r="F234" s="205" t="s">
        <v>174</v>
      </c>
      <c r="G234" s="56">
        <v>6.52</v>
      </c>
      <c r="H234" s="39" t="s">
        <v>549</v>
      </c>
      <c r="I234" s="39" t="s">
        <v>58</v>
      </c>
      <c r="J234" s="39">
        <v>5.27</v>
      </c>
      <c r="K234" s="37" t="s">
        <v>42</v>
      </c>
      <c r="L234" s="39">
        <v>5608.4</v>
      </c>
      <c r="M234" s="39">
        <v>5084.79</v>
      </c>
      <c r="N234" s="40" t="s">
        <v>1477</v>
      </c>
      <c r="O234" s="39">
        <v>294.13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0"/>
        <v>352.11328944155468</v>
      </c>
      <c r="W234" s="159">
        <v>1.2</v>
      </c>
      <c r="X234" s="158">
        <f t="shared" si="11"/>
        <v>422.53594732986562</v>
      </c>
      <c r="Y234" s="181">
        <f t="shared" si="12"/>
        <v>64.806126891083693</v>
      </c>
      <c r="BP234" s="33"/>
      <c r="BQ234" s="41" t="s">
        <v>548</v>
      </c>
      <c r="BR234" s="34"/>
    </row>
    <row r="235" spans="1:70" s="3" customFormat="1" ht="18.75" hidden="1" x14ac:dyDescent="0.25">
      <c r="A235" s="42"/>
      <c r="B235" s="43"/>
      <c r="C235" s="44" t="s">
        <v>1478</v>
      </c>
      <c r="D235" s="45"/>
      <c r="E235" s="45"/>
      <c r="F235" s="206"/>
      <c r="G235" s="45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  <c r="BR235" s="34"/>
    </row>
    <row r="236" spans="1:70" s="3" customFormat="1" ht="18.75" hidden="1" x14ac:dyDescent="0.25">
      <c r="A236" s="47"/>
      <c r="B236" s="48"/>
      <c r="C236" s="48"/>
      <c r="D236" s="48"/>
      <c r="E236" s="49" t="s">
        <v>1479</v>
      </c>
      <c r="F236" s="207"/>
      <c r="G236" s="50"/>
      <c r="H236" s="51"/>
      <c r="I236" s="17"/>
      <c r="J236" s="17"/>
      <c r="K236" s="17"/>
      <c r="L236" s="52">
        <v>4973.21</v>
      </c>
      <c r="M236" s="53"/>
      <c r="N236" s="53"/>
      <c r="O236" s="54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  <c r="BR236" s="34"/>
    </row>
    <row r="237" spans="1:70" s="3" customFormat="1" ht="18.75" hidden="1" x14ac:dyDescent="0.25">
      <c r="A237" s="47"/>
      <c r="B237" s="48"/>
      <c r="C237" s="48"/>
      <c r="D237" s="48"/>
      <c r="E237" s="49" t="s">
        <v>1480</v>
      </c>
      <c r="F237" s="207"/>
      <c r="G237" s="50"/>
      <c r="H237" s="51"/>
      <c r="I237" s="17"/>
      <c r="J237" s="17"/>
      <c r="K237" s="17"/>
      <c r="L237" s="52">
        <v>2614.7800000000002</v>
      </c>
      <c r="M237" s="53"/>
      <c r="N237" s="53"/>
      <c r="O237" s="54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  <c r="BR237" s="34"/>
    </row>
    <row r="238" spans="1:70" s="3" customFormat="1" ht="18.75" hidden="1" x14ac:dyDescent="0.25">
      <c r="A238" s="47"/>
      <c r="B238" s="48"/>
      <c r="C238" s="48"/>
      <c r="D238" s="48"/>
      <c r="E238" s="49" t="s">
        <v>47</v>
      </c>
      <c r="F238" s="207"/>
      <c r="G238" s="50"/>
      <c r="H238" s="51"/>
      <c r="I238" s="17"/>
      <c r="J238" s="17"/>
      <c r="K238" s="17"/>
      <c r="L238" s="52">
        <v>13196.39</v>
      </c>
      <c r="M238" s="53"/>
      <c r="N238" s="53"/>
      <c r="O238" s="54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  <c r="BR238" s="34"/>
    </row>
    <row r="239" spans="1:70" s="3" customFormat="1" ht="67.5" x14ac:dyDescent="0.25">
      <c r="A239" s="35" t="s">
        <v>466</v>
      </c>
      <c r="B239" s="36" t="s">
        <v>1481</v>
      </c>
      <c r="C239" s="316" t="s">
        <v>1482</v>
      </c>
      <c r="D239" s="316"/>
      <c r="E239" s="316"/>
      <c r="F239" s="205" t="s">
        <v>437</v>
      </c>
      <c r="G239" s="55">
        <v>652</v>
      </c>
      <c r="H239" s="39">
        <v>291.27</v>
      </c>
      <c r="I239" s="39"/>
      <c r="J239" s="39">
        <v>291.27</v>
      </c>
      <c r="K239" s="37" t="s">
        <v>42</v>
      </c>
      <c r="L239" s="39">
        <v>1625612.82</v>
      </c>
      <c r="M239" s="39"/>
      <c r="N239" s="40"/>
      <c r="O239" s="39">
        <v>1625612.82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0"/>
        <v>1946077.8479194983</v>
      </c>
      <c r="W239" s="159">
        <v>1.2</v>
      </c>
      <c r="X239" s="158">
        <f t="shared" si="11"/>
        <v>2335293.4175033979</v>
      </c>
      <c r="Y239" s="181">
        <f t="shared" si="12"/>
        <v>3581.7383704039844</v>
      </c>
      <c r="BP239" s="33"/>
      <c r="BQ239" s="41" t="s">
        <v>1482</v>
      </c>
      <c r="BR239" s="34"/>
    </row>
    <row r="240" spans="1:70" s="3" customFormat="1" ht="67.5" hidden="1" x14ac:dyDescent="0.25">
      <c r="A240" s="35" t="s">
        <v>469</v>
      </c>
      <c r="B240" s="36" t="s">
        <v>1483</v>
      </c>
      <c r="C240" s="316" t="s">
        <v>1484</v>
      </c>
      <c r="D240" s="316"/>
      <c r="E240" s="316"/>
      <c r="F240" s="205" t="s">
        <v>374</v>
      </c>
      <c r="G240" s="59">
        <v>2.928E-2</v>
      </c>
      <c r="H240" s="39" t="s">
        <v>1485</v>
      </c>
      <c r="I240" s="39" t="s">
        <v>1486</v>
      </c>
      <c r="J240" s="39">
        <v>74.510000000000005</v>
      </c>
      <c r="K240" s="37" t="s">
        <v>42</v>
      </c>
      <c r="L240" s="39">
        <v>834.89</v>
      </c>
      <c r="M240" s="39">
        <v>660.14</v>
      </c>
      <c r="N240" s="40" t="s">
        <v>1487</v>
      </c>
      <c r="O240" s="39">
        <v>18.670000000000002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0"/>
        <v>22.350508665807052</v>
      </c>
      <c r="W240" s="159">
        <v>1.2</v>
      </c>
      <c r="X240" s="158">
        <f t="shared" si="11"/>
        <v>26.820610398968462</v>
      </c>
      <c r="Y240" s="181">
        <f t="shared" si="12"/>
        <v>916.00445351668247</v>
      </c>
      <c r="BP240" s="33"/>
      <c r="BQ240" s="41" t="s">
        <v>1484</v>
      </c>
      <c r="BR240" s="34"/>
    </row>
    <row r="241" spans="1:70" s="3" customFormat="1" ht="18.75" hidden="1" x14ac:dyDescent="0.25">
      <c r="A241" s="42"/>
      <c r="B241" s="43"/>
      <c r="C241" s="44" t="s">
        <v>1488</v>
      </c>
      <c r="D241" s="45"/>
      <c r="E241" s="45"/>
      <c r="F241" s="206"/>
      <c r="G241" s="45"/>
      <c r="H241" s="45"/>
      <c r="I241" s="45"/>
      <c r="J241" s="45"/>
      <c r="K241" s="45"/>
      <c r="L241" s="45"/>
      <c r="M241" s="45"/>
      <c r="N241" s="45"/>
      <c r="O241" s="46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hidden="1" x14ac:dyDescent="0.25">
      <c r="A242" s="47"/>
      <c r="B242" s="48"/>
      <c r="C242" s="48"/>
      <c r="D242" s="48"/>
      <c r="E242" s="49" t="s">
        <v>1489</v>
      </c>
      <c r="F242" s="207"/>
      <c r="G242" s="50"/>
      <c r="H242" s="51"/>
      <c r="I242" s="17"/>
      <c r="J242" s="17"/>
      <c r="K242" s="17"/>
      <c r="L242" s="52">
        <v>662.9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hidden="1" x14ac:dyDescent="0.25">
      <c r="A243" s="47"/>
      <c r="B243" s="48"/>
      <c r="C243" s="48"/>
      <c r="D243" s="48"/>
      <c r="E243" s="49" t="s">
        <v>1490</v>
      </c>
      <c r="F243" s="207"/>
      <c r="G243" s="50"/>
      <c r="H243" s="51"/>
      <c r="I243" s="17"/>
      <c r="J243" s="17"/>
      <c r="K243" s="17"/>
      <c r="L243" s="52">
        <v>348.53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18.75" hidden="1" x14ac:dyDescent="0.25">
      <c r="A244" s="47"/>
      <c r="B244" s="48"/>
      <c r="C244" s="48"/>
      <c r="D244" s="48"/>
      <c r="E244" s="49" t="s">
        <v>47</v>
      </c>
      <c r="F244" s="207"/>
      <c r="G244" s="50"/>
      <c r="H244" s="51"/>
      <c r="I244" s="17"/>
      <c r="J244" s="17"/>
      <c r="K244" s="17"/>
      <c r="L244" s="52">
        <v>1846.32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  <c r="BR244" s="34"/>
    </row>
    <row r="245" spans="1:70" s="3" customFormat="1" ht="67.5" x14ac:dyDescent="0.25">
      <c r="A245" s="35" t="s">
        <v>478</v>
      </c>
      <c r="B245" s="36" t="s">
        <v>1467</v>
      </c>
      <c r="C245" s="316" t="s">
        <v>1491</v>
      </c>
      <c r="D245" s="316"/>
      <c r="E245" s="316"/>
      <c r="F245" s="205" t="s">
        <v>437</v>
      </c>
      <c r="G245" s="55">
        <v>4</v>
      </c>
      <c r="H245" s="39">
        <v>4624.66</v>
      </c>
      <c r="I245" s="39"/>
      <c r="J245" s="39">
        <v>4624.66</v>
      </c>
      <c r="K245" s="37" t="s">
        <v>42</v>
      </c>
      <c r="L245" s="39">
        <v>158348.35999999999</v>
      </c>
      <c r="M245" s="39"/>
      <c r="N245" s="40"/>
      <c r="O245" s="39">
        <v>158348.35999999999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0"/>
        <v>189564.34881608645</v>
      </c>
      <c r="W245" s="159">
        <v>1.2</v>
      </c>
      <c r="X245" s="158">
        <f t="shared" si="11"/>
        <v>227477.21857930374</v>
      </c>
      <c r="Y245" s="181">
        <f t="shared" si="12"/>
        <v>56869.304644825934</v>
      </c>
      <c r="BP245" s="33"/>
      <c r="BQ245" s="41" t="s">
        <v>1491</v>
      </c>
      <c r="BR245" s="34"/>
    </row>
    <row r="246" spans="1:70" s="3" customFormat="1" ht="18.75" hidden="1" x14ac:dyDescent="0.25">
      <c r="A246" s="42"/>
      <c r="B246" s="43"/>
      <c r="C246" s="44" t="s">
        <v>1492</v>
      </c>
      <c r="D246" s="45"/>
      <c r="E246" s="45"/>
      <c r="F246" s="206"/>
      <c r="G246" s="45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  <c r="BR246" s="34"/>
    </row>
    <row r="247" spans="1:70" s="3" customFormat="1" ht="67.5" x14ac:dyDescent="0.25">
      <c r="A247" s="35" t="s">
        <v>480</v>
      </c>
      <c r="B247" s="36" t="s">
        <v>1467</v>
      </c>
      <c r="C247" s="316" t="s">
        <v>1476</v>
      </c>
      <c r="D247" s="316"/>
      <c r="E247" s="316"/>
      <c r="F247" s="205" t="s">
        <v>437</v>
      </c>
      <c r="G247" s="55">
        <v>150</v>
      </c>
      <c r="H247" s="39">
        <v>131.83000000000001</v>
      </c>
      <c r="I247" s="39"/>
      <c r="J247" s="39">
        <v>131.83000000000001</v>
      </c>
      <c r="K247" s="37" t="s">
        <v>42</v>
      </c>
      <c r="L247" s="39">
        <v>169269.72</v>
      </c>
      <c r="M247" s="39"/>
      <c r="N247" s="40"/>
      <c r="O247" s="39">
        <v>169269.72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0"/>
        <v>202638.69007598996</v>
      </c>
      <c r="W247" s="159">
        <v>1.2</v>
      </c>
      <c r="X247" s="158">
        <f t="shared" si="11"/>
        <v>243166.42809118793</v>
      </c>
      <c r="Y247" s="181">
        <f t="shared" si="12"/>
        <v>1621.1095206079196</v>
      </c>
      <c r="BP247" s="33"/>
      <c r="BQ247" s="41" t="s">
        <v>1476</v>
      </c>
      <c r="BR247" s="34"/>
    </row>
    <row r="248" spans="1:70" s="3" customFormat="1" ht="67.5" hidden="1" x14ac:dyDescent="0.25">
      <c r="A248" s="35" t="s">
        <v>482</v>
      </c>
      <c r="B248" s="36" t="s">
        <v>1493</v>
      </c>
      <c r="C248" s="316" t="s">
        <v>1494</v>
      </c>
      <c r="D248" s="316"/>
      <c r="E248" s="316"/>
      <c r="F248" s="205" t="s">
        <v>174</v>
      </c>
      <c r="G248" s="38">
        <v>1.5</v>
      </c>
      <c r="H248" s="39" t="s">
        <v>1495</v>
      </c>
      <c r="I248" s="39" t="s">
        <v>421</v>
      </c>
      <c r="J248" s="39">
        <v>67.47</v>
      </c>
      <c r="K248" s="37" t="s">
        <v>42</v>
      </c>
      <c r="L248" s="39">
        <v>19906.080000000002</v>
      </c>
      <c r="M248" s="39">
        <v>16105.73</v>
      </c>
      <c r="N248" s="40" t="s">
        <v>1496</v>
      </c>
      <c r="O248" s="39">
        <v>866.31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0"/>
        <v>1037.0899390613447</v>
      </c>
      <c r="W248" s="159">
        <v>1.2</v>
      </c>
      <c r="X248" s="158">
        <f t="shared" si="11"/>
        <v>1244.5079268736135</v>
      </c>
      <c r="Y248" s="181">
        <f t="shared" si="12"/>
        <v>829.67195124907573</v>
      </c>
      <c r="BP248" s="33"/>
      <c r="BQ248" s="41" t="s">
        <v>1494</v>
      </c>
      <c r="BR248" s="34"/>
    </row>
    <row r="249" spans="1:70" s="3" customFormat="1" ht="18.75" hidden="1" x14ac:dyDescent="0.25">
      <c r="A249" s="42"/>
      <c r="B249" s="43"/>
      <c r="C249" s="44" t="s">
        <v>1497</v>
      </c>
      <c r="D249" s="45"/>
      <c r="E249" s="45"/>
      <c r="F249" s="206"/>
      <c r="G249" s="45"/>
      <c r="H249" s="45"/>
      <c r="I249" s="45"/>
      <c r="J249" s="45"/>
      <c r="K249" s="45"/>
      <c r="L249" s="45"/>
      <c r="M249" s="45"/>
      <c r="N249" s="45"/>
      <c r="O249" s="46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  <c r="BR249" s="34"/>
    </row>
    <row r="250" spans="1:70" s="3" customFormat="1" ht="18.75" hidden="1" x14ac:dyDescent="0.25">
      <c r="A250" s="47"/>
      <c r="B250" s="48"/>
      <c r="C250" s="48"/>
      <c r="D250" s="48"/>
      <c r="E250" s="49" t="s">
        <v>1498</v>
      </c>
      <c r="F250" s="207"/>
      <c r="G250" s="50"/>
      <c r="H250" s="51"/>
      <c r="I250" s="17"/>
      <c r="J250" s="17"/>
      <c r="K250" s="17"/>
      <c r="L250" s="52">
        <v>15631.99</v>
      </c>
      <c r="M250" s="53"/>
      <c r="N250" s="53"/>
      <c r="O250" s="54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  <c r="BR250" s="34"/>
    </row>
    <row r="251" spans="1:70" s="3" customFormat="1" ht="18.75" hidden="1" x14ac:dyDescent="0.25">
      <c r="A251" s="47"/>
      <c r="B251" s="48"/>
      <c r="C251" s="48"/>
      <c r="D251" s="48"/>
      <c r="E251" s="49" t="s">
        <v>1499</v>
      </c>
      <c r="F251" s="207"/>
      <c r="G251" s="50"/>
      <c r="H251" s="51"/>
      <c r="I251" s="17"/>
      <c r="J251" s="17"/>
      <c r="K251" s="17"/>
      <c r="L251" s="52">
        <v>8218.8799999999992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  <c r="BR251" s="34"/>
    </row>
    <row r="252" spans="1:70" s="3" customFormat="1" ht="18.75" hidden="1" x14ac:dyDescent="0.25">
      <c r="A252" s="47"/>
      <c r="B252" s="48"/>
      <c r="C252" s="48"/>
      <c r="D252" s="48"/>
      <c r="E252" s="49" t="s">
        <v>47</v>
      </c>
      <c r="F252" s="207"/>
      <c r="G252" s="50"/>
      <c r="H252" s="51"/>
      <c r="I252" s="17"/>
      <c r="J252" s="17"/>
      <c r="K252" s="17"/>
      <c r="L252" s="52">
        <v>43756.95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  <c r="BR252" s="34"/>
    </row>
    <row r="253" spans="1:70" s="3" customFormat="1" ht="67.5" x14ac:dyDescent="0.25">
      <c r="A253" s="35" t="s">
        <v>484</v>
      </c>
      <c r="B253" s="36" t="s">
        <v>1500</v>
      </c>
      <c r="C253" s="316" t="s">
        <v>1501</v>
      </c>
      <c r="D253" s="316"/>
      <c r="E253" s="316"/>
      <c r="F253" s="205" t="s">
        <v>437</v>
      </c>
      <c r="G253" s="55">
        <v>100</v>
      </c>
      <c r="H253" s="39">
        <v>199.47</v>
      </c>
      <c r="I253" s="39"/>
      <c r="J253" s="39">
        <v>199.47</v>
      </c>
      <c r="K253" s="37" t="s">
        <v>42</v>
      </c>
      <c r="L253" s="39">
        <v>170746.32</v>
      </c>
      <c r="M253" s="39"/>
      <c r="N253" s="40"/>
      <c r="O253" s="39">
        <v>170746.32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10"/>
        <v>204406.3794758791</v>
      </c>
      <c r="W253" s="159">
        <v>1.2</v>
      </c>
      <c r="X253" s="158">
        <f t="shared" si="11"/>
        <v>245287.65537105492</v>
      </c>
      <c r="Y253" s="181">
        <f t="shared" si="12"/>
        <v>2452.8765537105492</v>
      </c>
      <c r="BP253" s="33"/>
      <c r="BQ253" s="41" t="s">
        <v>1501</v>
      </c>
      <c r="BR253" s="34"/>
    </row>
    <row r="254" spans="1:70" s="3" customFormat="1" ht="67.5" x14ac:dyDescent="0.25">
      <c r="A254" s="35" t="s">
        <v>486</v>
      </c>
      <c r="B254" s="36" t="s">
        <v>1500</v>
      </c>
      <c r="C254" s="316" t="s">
        <v>1502</v>
      </c>
      <c r="D254" s="316"/>
      <c r="E254" s="316"/>
      <c r="F254" s="205" t="s">
        <v>437</v>
      </c>
      <c r="G254" s="55">
        <v>50</v>
      </c>
      <c r="H254" s="39">
        <v>145.88</v>
      </c>
      <c r="I254" s="39"/>
      <c r="J254" s="39">
        <v>145.88</v>
      </c>
      <c r="K254" s="37" t="s">
        <v>42</v>
      </c>
      <c r="L254" s="39">
        <v>62436.639999999999</v>
      </c>
      <c r="M254" s="39"/>
      <c r="N254" s="40"/>
      <c r="O254" s="39">
        <v>62436.639999999999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10"/>
        <v>74745.081059661228</v>
      </c>
      <c r="W254" s="159">
        <v>1.2</v>
      </c>
      <c r="X254" s="158">
        <f t="shared" si="11"/>
        <v>89694.097271593477</v>
      </c>
      <c r="Y254" s="181">
        <f t="shared" si="12"/>
        <v>1793.8819454318696</v>
      </c>
      <c r="BP254" s="33"/>
      <c r="BQ254" s="41" t="s">
        <v>1502</v>
      </c>
      <c r="BR254" s="34"/>
    </row>
    <row r="255" spans="1:70" s="3" customFormat="1" ht="67.5" x14ac:dyDescent="0.25">
      <c r="A255" s="35" t="s">
        <v>487</v>
      </c>
      <c r="B255" s="36" t="s">
        <v>1503</v>
      </c>
      <c r="C255" s="316" t="s">
        <v>1504</v>
      </c>
      <c r="D255" s="316"/>
      <c r="E255" s="316"/>
      <c r="F255" s="205" t="s">
        <v>437</v>
      </c>
      <c r="G255" s="55">
        <v>300</v>
      </c>
      <c r="H255" s="39">
        <v>269.10000000000002</v>
      </c>
      <c r="I255" s="39"/>
      <c r="J255" s="39">
        <v>269.10000000000002</v>
      </c>
      <c r="K255" s="37" t="s">
        <v>42</v>
      </c>
      <c r="L255" s="39">
        <v>691048.8</v>
      </c>
      <c r="M255" s="39"/>
      <c r="N255" s="40"/>
      <c r="O255" s="39">
        <v>691048.8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827278.63914812868</v>
      </c>
      <c r="W255" s="159">
        <v>1.2</v>
      </c>
      <c r="X255" s="158">
        <f t="shared" si="11"/>
        <v>992734.3669777544</v>
      </c>
      <c r="Y255" s="181">
        <f t="shared" si="12"/>
        <v>3309.1145565925149</v>
      </c>
      <c r="BP255" s="33"/>
      <c r="BQ255" s="41" t="s">
        <v>1504</v>
      </c>
      <c r="BR255" s="34"/>
    </row>
    <row r="256" spans="1:70" s="3" customFormat="1" ht="67.5" x14ac:dyDescent="0.25">
      <c r="A256" s="35" t="s">
        <v>488</v>
      </c>
      <c r="B256" s="36" t="s">
        <v>1505</v>
      </c>
      <c r="C256" s="316" t="s">
        <v>1506</v>
      </c>
      <c r="D256" s="316"/>
      <c r="E256" s="316"/>
      <c r="F256" s="205" t="s">
        <v>437</v>
      </c>
      <c r="G256" s="55">
        <v>1604</v>
      </c>
      <c r="H256" s="39">
        <v>8.33</v>
      </c>
      <c r="I256" s="39"/>
      <c r="J256" s="39">
        <v>8.33</v>
      </c>
      <c r="K256" s="37" t="s">
        <v>42</v>
      </c>
      <c r="L256" s="39">
        <v>114372.9</v>
      </c>
      <c r="M256" s="39"/>
      <c r="N256" s="40"/>
      <c r="O256" s="39">
        <v>114372.9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0"/>
        <v>136919.79071148808</v>
      </c>
      <c r="W256" s="159">
        <v>1.2</v>
      </c>
      <c r="X256" s="158">
        <f t="shared" si="11"/>
        <v>164303.74885378568</v>
      </c>
      <c r="Y256" s="181">
        <f t="shared" si="12"/>
        <v>102.43375863702349</v>
      </c>
      <c r="BP256" s="33"/>
      <c r="BQ256" s="41" t="s">
        <v>1506</v>
      </c>
      <c r="BR256" s="34"/>
    </row>
    <row r="257" spans="1:70" s="3" customFormat="1" ht="67.5" x14ac:dyDescent="0.25">
      <c r="A257" s="35" t="s">
        <v>490</v>
      </c>
      <c r="B257" s="36" t="s">
        <v>1507</v>
      </c>
      <c r="C257" s="316" t="s">
        <v>1508</v>
      </c>
      <c r="D257" s="316"/>
      <c r="E257" s="316"/>
      <c r="F257" s="205" t="s">
        <v>437</v>
      </c>
      <c r="G257" s="55">
        <v>1304</v>
      </c>
      <c r="H257" s="39">
        <v>128.13</v>
      </c>
      <c r="I257" s="39"/>
      <c r="J257" s="39">
        <v>128.13</v>
      </c>
      <c r="K257" s="37" t="s">
        <v>42</v>
      </c>
      <c r="L257" s="39">
        <v>1430217.81</v>
      </c>
      <c r="M257" s="39"/>
      <c r="N257" s="40"/>
      <c r="O257" s="39">
        <v>1430217.81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0"/>
        <v>1712163.6612960142</v>
      </c>
      <c r="W257" s="159">
        <v>1.2</v>
      </c>
      <c r="X257" s="158">
        <f t="shared" si="11"/>
        <v>2054596.393555217</v>
      </c>
      <c r="Y257" s="181">
        <f t="shared" si="12"/>
        <v>1575.6107312540007</v>
      </c>
      <c r="BP257" s="33"/>
      <c r="BQ257" s="41" t="s">
        <v>1508</v>
      </c>
      <c r="BR257" s="34"/>
    </row>
    <row r="258" spans="1:70" s="3" customFormat="1" ht="67.5" x14ac:dyDescent="0.25">
      <c r="A258" s="35" t="s">
        <v>492</v>
      </c>
      <c r="B258" s="36" t="s">
        <v>1509</v>
      </c>
      <c r="C258" s="316" t="s">
        <v>1510</v>
      </c>
      <c r="D258" s="316"/>
      <c r="E258" s="316"/>
      <c r="F258" s="205" t="s">
        <v>437</v>
      </c>
      <c r="G258" s="55">
        <v>60</v>
      </c>
      <c r="H258" s="39">
        <v>70.83</v>
      </c>
      <c r="I258" s="39"/>
      <c r="J258" s="39">
        <v>70.83</v>
      </c>
      <c r="K258" s="37" t="s">
        <v>42</v>
      </c>
      <c r="L258" s="39">
        <v>36378.29</v>
      </c>
      <c r="M258" s="39"/>
      <c r="N258" s="40"/>
      <c r="O258" s="39">
        <v>36378.29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0"/>
        <v>43549.720722669619</v>
      </c>
      <c r="W258" s="159">
        <v>1.2</v>
      </c>
      <c r="X258" s="158">
        <f t="shared" si="11"/>
        <v>52259.664867203544</v>
      </c>
      <c r="Y258" s="181">
        <f t="shared" si="12"/>
        <v>870.99441445339244</v>
      </c>
      <c r="BP258" s="33"/>
      <c r="BQ258" s="41" t="s">
        <v>1510</v>
      </c>
      <c r="BR258" s="34"/>
    </row>
    <row r="259" spans="1:70" s="3" customFormat="1" ht="67.5" x14ac:dyDescent="0.25">
      <c r="A259" s="35" t="s">
        <v>493</v>
      </c>
      <c r="B259" s="36" t="s">
        <v>1511</v>
      </c>
      <c r="C259" s="316" t="s">
        <v>1512</v>
      </c>
      <c r="D259" s="316"/>
      <c r="E259" s="316"/>
      <c r="F259" s="205" t="s">
        <v>437</v>
      </c>
      <c r="G259" s="55">
        <v>30</v>
      </c>
      <c r="H259" s="39">
        <v>55.53</v>
      </c>
      <c r="I259" s="39"/>
      <c r="J259" s="39">
        <v>55.53</v>
      </c>
      <c r="K259" s="37" t="s">
        <v>42</v>
      </c>
      <c r="L259" s="39">
        <v>14260.1</v>
      </c>
      <c r="M259" s="39"/>
      <c r="N259" s="40"/>
      <c r="O259" s="39">
        <v>14260.1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0"/>
        <v>17071.263450737821</v>
      </c>
      <c r="W259" s="159">
        <v>1.2</v>
      </c>
      <c r="X259" s="158">
        <f t="shared" si="11"/>
        <v>20485.516140885386</v>
      </c>
      <c r="Y259" s="181">
        <f t="shared" si="12"/>
        <v>682.8505380295129</v>
      </c>
      <c r="BP259" s="33"/>
      <c r="BQ259" s="41" t="s">
        <v>1512</v>
      </c>
      <c r="BR259" s="34"/>
    </row>
    <row r="260" spans="1:70" s="3" customFormat="1" ht="67.5" hidden="1" x14ac:dyDescent="0.25">
      <c r="A260" s="35" t="s">
        <v>494</v>
      </c>
      <c r="B260" s="36" t="s">
        <v>1513</v>
      </c>
      <c r="C260" s="316" t="s">
        <v>1514</v>
      </c>
      <c r="D260" s="316"/>
      <c r="E260" s="316"/>
      <c r="F260" s="205" t="s">
        <v>238</v>
      </c>
      <c r="G260" s="38">
        <v>0.7</v>
      </c>
      <c r="H260" s="39" t="s">
        <v>1515</v>
      </c>
      <c r="I260" s="39" t="s">
        <v>1516</v>
      </c>
      <c r="J260" s="39">
        <v>358.16</v>
      </c>
      <c r="K260" s="37" t="s">
        <v>42</v>
      </c>
      <c r="L260" s="39">
        <v>15187.7</v>
      </c>
      <c r="M260" s="39">
        <v>11046.49</v>
      </c>
      <c r="N260" s="40" t="s">
        <v>1517</v>
      </c>
      <c r="O260" s="39">
        <v>2146.0300000000002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0"/>
        <v>2569.0874189652873</v>
      </c>
      <c r="W260" s="159">
        <v>1.2</v>
      </c>
      <c r="X260" s="158">
        <f t="shared" si="11"/>
        <v>3082.9049027583446</v>
      </c>
      <c r="Y260" s="181">
        <f t="shared" si="12"/>
        <v>4404.1498610833496</v>
      </c>
      <c r="BP260" s="33"/>
      <c r="BQ260" s="41" t="s">
        <v>1514</v>
      </c>
      <c r="BR260" s="34"/>
    </row>
    <row r="261" spans="1:70" s="3" customFormat="1" ht="18.75" hidden="1" x14ac:dyDescent="0.25">
      <c r="A261" s="42"/>
      <c r="B261" s="43"/>
      <c r="C261" s="44" t="s">
        <v>1518</v>
      </c>
      <c r="D261" s="45"/>
      <c r="E261" s="45"/>
      <c r="F261" s="206"/>
      <c r="G261" s="45"/>
      <c r="H261" s="45"/>
      <c r="I261" s="45"/>
      <c r="J261" s="45"/>
      <c r="K261" s="45"/>
      <c r="L261" s="45"/>
      <c r="M261" s="45"/>
      <c r="N261" s="45"/>
      <c r="O261" s="46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  <c r="BR261" s="34"/>
    </row>
    <row r="262" spans="1:70" s="3" customFormat="1" ht="18.75" hidden="1" x14ac:dyDescent="0.25">
      <c r="A262" s="47"/>
      <c r="B262" s="48"/>
      <c r="C262" s="48"/>
      <c r="D262" s="48"/>
      <c r="E262" s="49" t="s">
        <v>1519</v>
      </c>
      <c r="F262" s="207"/>
      <c r="G262" s="50"/>
      <c r="H262" s="51"/>
      <c r="I262" s="17"/>
      <c r="J262" s="17"/>
      <c r="K262" s="17"/>
      <c r="L262" s="52">
        <v>10991.3</v>
      </c>
      <c r="M262" s="53"/>
      <c r="N262" s="53"/>
      <c r="O262" s="54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41"/>
      <c r="BR262" s="34"/>
    </row>
    <row r="263" spans="1:70" s="3" customFormat="1" ht="18.75" hidden="1" x14ac:dyDescent="0.25">
      <c r="A263" s="47"/>
      <c r="B263" s="48"/>
      <c r="C263" s="48"/>
      <c r="D263" s="48"/>
      <c r="E263" s="49" t="s">
        <v>1520</v>
      </c>
      <c r="F263" s="207"/>
      <c r="G263" s="50"/>
      <c r="H263" s="51"/>
      <c r="I263" s="17"/>
      <c r="J263" s="17"/>
      <c r="K263" s="17"/>
      <c r="L263" s="52">
        <v>5778.93</v>
      </c>
      <c r="M263" s="53"/>
      <c r="N263" s="53"/>
      <c r="O263" s="54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  <c r="BR263" s="34"/>
    </row>
    <row r="264" spans="1:70" s="3" customFormat="1" ht="18.75" hidden="1" x14ac:dyDescent="0.25">
      <c r="A264" s="47"/>
      <c r="B264" s="48"/>
      <c r="C264" s="48"/>
      <c r="D264" s="48"/>
      <c r="E264" s="49" t="s">
        <v>47</v>
      </c>
      <c r="F264" s="207"/>
      <c r="G264" s="50"/>
      <c r="H264" s="51"/>
      <c r="I264" s="17"/>
      <c r="J264" s="17"/>
      <c r="K264" s="17"/>
      <c r="L264" s="52">
        <v>31957.93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67.5" x14ac:dyDescent="0.25">
      <c r="A265" s="35" t="s">
        <v>495</v>
      </c>
      <c r="B265" s="36" t="s">
        <v>1521</v>
      </c>
      <c r="C265" s="316" t="s">
        <v>1522</v>
      </c>
      <c r="D265" s="316"/>
      <c r="E265" s="316"/>
      <c r="F265" s="205" t="s">
        <v>265</v>
      </c>
      <c r="G265" s="55">
        <v>70</v>
      </c>
      <c r="H265" s="39">
        <v>95.72</v>
      </c>
      <c r="I265" s="39"/>
      <c r="J265" s="39">
        <v>95.72</v>
      </c>
      <c r="K265" s="37" t="s">
        <v>42</v>
      </c>
      <c r="L265" s="39">
        <v>57355.42</v>
      </c>
      <c r="M265" s="39"/>
      <c r="N265" s="40"/>
      <c r="O265" s="39">
        <v>57355.42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0"/>
        <v>68662.175240546479</v>
      </c>
      <c r="W265" s="159">
        <v>1.2</v>
      </c>
      <c r="X265" s="158">
        <f t="shared" si="11"/>
        <v>82394.610288655778</v>
      </c>
      <c r="Y265" s="181">
        <f t="shared" si="12"/>
        <v>1177.0658612665111</v>
      </c>
      <c r="BP265" s="33"/>
      <c r="BQ265" s="41" t="s">
        <v>1522</v>
      </c>
      <c r="BR265" s="34"/>
    </row>
    <row r="266" spans="1:70" s="3" customFormat="1" ht="67.5" hidden="1" x14ac:dyDescent="0.25">
      <c r="A266" s="35" t="s">
        <v>496</v>
      </c>
      <c r="B266" s="36" t="s">
        <v>1523</v>
      </c>
      <c r="C266" s="316" t="s">
        <v>1524</v>
      </c>
      <c r="D266" s="316"/>
      <c r="E266" s="316"/>
      <c r="F266" s="205" t="s">
        <v>238</v>
      </c>
      <c r="G266" s="38">
        <v>14.5</v>
      </c>
      <c r="H266" s="39" t="s">
        <v>1525</v>
      </c>
      <c r="I266" s="39" t="s">
        <v>1526</v>
      </c>
      <c r="J266" s="39">
        <v>603.04999999999995</v>
      </c>
      <c r="K266" s="37" t="s">
        <v>42</v>
      </c>
      <c r="L266" s="39">
        <v>294072.65000000002</v>
      </c>
      <c r="M266" s="39">
        <v>185950.41</v>
      </c>
      <c r="N266" s="40" t="s">
        <v>1527</v>
      </c>
      <c r="O266" s="39">
        <v>74850.570000000007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0"/>
        <v>89606.229963877733</v>
      </c>
      <c r="W266" s="159">
        <v>1.2</v>
      </c>
      <c r="X266" s="158">
        <f t="shared" si="11"/>
        <v>107527.47595665327</v>
      </c>
      <c r="Y266" s="181">
        <f t="shared" si="12"/>
        <v>7415.6879970105711</v>
      </c>
      <c r="BP266" s="33"/>
      <c r="BQ266" s="41" t="s">
        <v>1524</v>
      </c>
      <c r="BR266" s="34"/>
    </row>
    <row r="267" spans="1:70" s="3" customFormat="1" ht="18.75" hidden="1" x14ac:dyDescent="0.25">
      <c r="A267" s="42"/>
      <c r="B267" s="43"/>
      <c r="C267" s="44" t="s">
        <v>1528</v>
      </c>
      <c r="D267" s="45"/>
      <c r="E267" s="45"/>
      <c r="F267" s="206"/>
      <c r="G267" s="45"/>
      <c r="H267" s="45"/>
      <c r="I267" s="45"/>
      <c r="J267" s="45"/>
      <c r="K267" s="45"/>
      <c r="L267" s="45"/>
      <c r="M267" s="45"/>
      <c r="N267" s="45"/>
      <c r="O267" s="46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  <c r="BR267" s="34"/>
    </row>
    <row r="268" spans="1:70" s="3" customFormat="1" ht="18.75" hidden="1" x14ac:dyDescent="0.25">
      <c r="A268" s="47"/>
      <c r="B268" s="48"/>
      <c r="C268" s="48"/>
      <c r="D268" s="48"/>
      <c r="E268" s="49" t="s">
        <v>1529</v>
      </c>
      <c r="F268" s="207"/>
      <c r="G268" s="50"/>
      <c r="H268" s="51"/>
      <c r="I268" s="17"/>
      <c r="J268" s="17"/>
      <c r="K268" s="17"/>
      <c r="L268" s="52">
        <v>181982.62</v>
      </c>
      <c r="M268" s="53"/>
      <c r="N268" s="53"/>
      <c r="O268" s="54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  <c r="BR268" s="34"/>
    </row>
    <row r="269" spans="1:70" s="3" customFormat="1" ht="18.75" hidden="1" x14ac:dyDescent="0.25">
      <c r="A269" s="47"/>
      <c r="B269" s="48"/>
      <c r="C269" s="48"/>
      <c r="D269" s="48"/>
      <c r="E269" s="49" t="s">
        <v>1530</v>
      </c>
      <c r="F269" s="207"/>
      <c r="G269" s="50"/>
      <c r="H269" s="51"/>
      <c r="I269" s="17"/>
      <c r="J269" s="17"/>
      <c r="K269" s="17"/>
      <c r="L269" s="52">
        <v>95681.58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  <c r="BR269" s="34"/>
    </row>
    <row r="270" spans="1:70" s="3" customFormat="1" ht="18.75" hidden="1" x14ac:dyDescent="0.25">
      <c r="A270" s="47"/>
      <c r="B270" s="48"/>
      <c r="C270" s="48"/>
      <c r="D270" s="48"/>
      <c r="E270" s="49" t="s">
        <v>47</v>
      </c>
      <c r="F270" s="207"/>
      <c r="G270" s="50"/>
      <c r="H270" s="51"/>
      <c r="I270" s="17"/>
      <c r="J270" s="17"/>
      <c r="K270" s="17"/>
      <c r="L270" s="52">
        <v>571736.85</v>
      </c>
      <c r="M270" s="53"/>
      <c r="N270" s="53"/>
      <c r="O270" s="54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  <c r="BR270" s="34"/>
    </row>
    <row r="271" spans="1:70" s="3" customFormat="1" ht="67.5" x14ac:dyDescent="0.25">
      <c r="A271" s="35" t="s">
        <v>498</v>
      </c>
      <c r="B271" s="36" t="s">
        <v>1531</v>
      </c>
      <c r="C271" s="316" t="s">
        <v>1532</v>
      </c>
      <c r="D271" s="316"/>
      <c r="E271" s="316"/>
      <c r="F271" s="205" t="s">
        <v>265</v>
      </c>
      <c r="G271" s="55">
        <v>1450</v>
      </c>
      <c r="H271" s="39">
        <v>131.01</v>
      </c>
      <c r="I271" s="39"/>
      <c r="J271" s="39">
        <v>131.01</v>
      </c>
      <c r="K271" s="37" t="s">
        <v>42</v>
      </c>
      <c r="L271" s="39">
        <v>1626096.12</v>
      </c>
      <c r="M271" s="39"/>
      <c r="N271" s="40"/>
      <c r="O271" s="39">
        <v>1626096.12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0"/>
        <v>1946656.4232188119</v>
      </c>
      <c r="W271" s="159">
        <v>1.2</v>
      </c>
      <c r="X271" s="158">
        <f t="shared" si="11"/>
        <v>2335987.7078625741</v>
      </c>
      <c r="Y271" s="181">
        <f t="shared" si="12"/>
        <v>1611.026005422465</v>
      </c>
      <c r="BP271" s="33"/>
      <c r="BQ271" s="41" t="s">
        <v>1532</v>
      </c>
      <c r="BR271" s="34"/>
    </row>
    <row r="272" spans="1:70" s="3" customFormat="1" ht="67.5" x14ac:dyDescent="0.25">
      <c r="A272" s="35" t="s">
        <v>500</v>
      </c>
      <c r="B272" s="36" t="s">
        <v>1533</v>
      </c>
      <c r="C272" s="316" t="s">
        <v>1534</v>
      </c>
      <c r="D272" s="316"/>
      <c r="E272" s="316"/>
      <c r="F272" s="205" t="s">
        <v>437</v>
      </c>
      <c r="G272" s="55">
        <v>200</v>
      </c>
      <c r="H272" s="39">
        <v>977.82</v>
      </c>
      <c r="I272" s="39"/>
      <c r="J272" s="39">
        <v>977.82</v>
      </c>
      <c r="K272" s="37" t="s">
        <v>42</v>
      </c>
      <c r="L272" s="39">
        <v>1674027.84</v>
      </c>
      <c r="M272" s="39"/>
      <c r="N272" s="40"/>
      <c r="O272" s="39">
        <v>1674027.84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0"/>
        <v>2004037.1582604316</v>
      </c>
      <c r="W272" s="159">
        <v>1.2</v>
      </c>
      <c r="X272" s="158">
        <f t="shared" si="11"/>
        <v>2404844.5899125179</v>
      </c>
      <c r="Y272" s="181">
        <f t="shared" si="12"/>
        <v>12024.222949562589</v>
      </c>
      <c r="BP272" s="33"/>
      <c r="BQ272" s="41" t="s">
        <v>1534</v>
      </c>
      <c r="BR272" s="34"/>
    </row>
    <row r="273" spans="1:70" s="3" customFormat="1" ht="67.5" x14ac:dyDescent="0.25">
      <c r="A273" s="35" t="s">
        <v>502</v>
      </c>
      <c r="B273" s="36" t="s">
        <v>1535</v>
      </c>
      <c r="C273" s="316" t="s">
        <v>1536</v>
      </c>
      <c r="D273" s="316"/>
      <c r="E273" s="316"/>
      <c r="F273" s="205" t="s">
        <v>437</v>
      </c>
      <c r="G273" s="55">
        <v>160</v>
      </c>
      <c r="H273" s="39">
        <v>72.86</v>
      </c>
      <c r="I273" s="39"/>
      <c r="J273" s="39">
        <v>72.86</v>
      </c>
      <c r="K273" s="37" t="s">
        <v>42</v>
      </c>
      <c r="L273" s="39">
        <v>99789.06</v>
      </c>
      <c r="M273" s="39"/>
      <c r="N273" s="40"/>
      <c r="O273" s="39">
        <v>99789.06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0"/>
        <v>119460.96680678838</v>
      </c>
      <c r="W273" s="159">
        <v>1.2</v>
      </c>
      <c r="X273" s="158">
        <f t="shared" si="11"/>
        <v>143353.16016814605</v>
      </c>
      <c r="Y273" s="181">
        <f t="shared" si="12"/>
        <v>895.95725105091276</v>
      </c>
      <c r="BP273" s="33"/>
      <c r="BQ273" s="41" t="s">
        <v>1536</v>
      </c>
      <c r="BR273" s="34"/>
    </row>
    <row r="274" spans="1:70" s="3" customFormat="1" ht="67.5" x14ac:dyDescent="0.25">
      <c r="A274" s="35" t="s">
        <v>504</v>
      </c>
      <c r="B274" s="36" t="s">
        <v>1537</v>
      </c>
      <c r="C274" s="316" t="s">
        <v>1538</v>
      </c>
      <c r="D274" s="316"/>
      <c r="E274" s="316"/>
      <c r="F274" s="205" t="s">
        <v>437</v>
      </c>
      <c r="G274" s="55">
        <v>2970</v>
      </c>
      <c r="H274" s="39">
        <v>2.96</v>
      </c>
      <c r="I274" s="39"/>
      <c r="J274" s="39">
        <v>2.96</v>
      </c>
      <c r="K274" s="37" t="s">
        <v>42</v>
      </c>
      <c r="L274" s="39">
        <v>75252.67</v>
      </c>
      <c r="M274" s="39"/>
      <c r="N274" s="40"/>
      <c r="O274" s="39">
        <v>75252.67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0"/>
        <v>90087.597908951167</v>
      </c>
      <c r="W274" s="159">
        <v>1.2</v>
      </c>
      <c r="X274" s="158">
        <f t="shared" si="11"/>
        <v>108105.1174907414</v>
      </c>
      <c r="Y274" s="181">
        <f t="shared" si="12"/>
        <v>36.399029458162083</v>
      </c>
      <c r="BP274" s="33"/>
      <c r="BQ274" s="41" t="s">
        <v>1538</v>
      </c>
      <c r="BR274" s="34"/>
    </row>
    <row r="275" spans="1:70" s="3" customFormat="1" ht="67.5" x14ac:dyDescent="0.25">
      <c r="A275" s="35" t="s">
        <v>506</v>
      </c>
      <c r="B275" s="36" t="s">
        <v>1539</v>
      </c>
      <c r="C275" s="316" t="s">
        <v>1540</v>
      </c>
      <c r="D275" s="316"/>
      <c r="E275" s="316"/>
      <c r="F275" s="205" t="s">
        <v>1541</v>
      </c>
      <c r="G275" s="55">
        <v>550</v>
      </c>
      <c r="H275" s="39">
        <v>1.57</v>
      </c>
      <c r="I275" s="39"/>
      <c r="J275" s="39">
        <v>1.57</v>
      </c>
      <c r="K275" s="37" t="s">
        <v>42</v>
      </c>
      <c r="L275" s="39">
        <v>7391.56</v>
      </c>
      <c r="M275" s="39"/>
      <c r="N275" s="40"/>
      <c r="O275" s="39">
        <v>7391.56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0"/>
        <v>8848.6944742277865</v>
      </c>
      <c r="W275" s="159">
        <v>1.2</v>
      </c>
      <c r="X275" s="158">
        <f t="shared" si="11"/>
        <v>10618.433369073344</v>
      </c>
      <c r="Y275" s="181">
        <f t="shared" si="12"/>
        <v>19.30624248922426</v>
      </c>
      <c r="BP275" s="33"/>
      <c r="BQ275" s="41" t="s">
        <v>1540</v>
      </c>
      <c r="BR275" s="34"/>
    </row>
    <row r="276" spans="1:70" s="3" customFormat="1" ht="67.5" x14ac:dyDescent="0.25">
      <c r="A276" s="35" t="s">
        <v>508</v>
      </c>
      <c r="B276" s="36" t="s">
        <v>1542</v>
      </c>
      <c r="C276" s="316" t="s">
        <v>1543</v>
      </c>
      <c r="D276" s="316"/>
      <c r="E276" s="316"/>
      <c r="F276" s="205" t="s">
        <v>184</v>
      </c>
      <c r="G276" s="55">
        <v>11412</v>
      </c>
      <c r="H276" s="39">
        <v>4.17</v>
      </c>
      <c r="I276" s="39"/>
      <c r="J276" s="39">
        <v>4.17</v>
      </c>
      <c r="K276" s="37" t="s">
        <v>42</v>
      </c>
      <c r="L276" s="39">
        <v>407353.62</v>
      </c>
      <c r="M276" s="39"/>
      <c r="N276" s="40"/>
      <c r="O276" s="39">
        <v>407353.62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0"/>
        <v>487657.23695007339</v>
      </c>
      <c r="W276" s="159">
        <v>1.2</v>
      </c>
      <c r="X276" s="158">
        <f t="shared" si="11"/>
        <v>585188.68434008805</v>
      </c>
      <c r="Y276" s="181">
        <f t="shared" si="12"/>
        <v>51.278363506842624</v>
      </c>
      <c r="BP276" s="33"/>
      <c r="BQ276" s="41" t="s">
        <v>1543</v>
      </c>
      <c r="BR276" s="34"/>
    </row>
    <row r="277" spans="1:70" s="3" customFormat="1" ht="67.5" x14ac:dyDescent="0.25">
      <c r="A277" s="35" t="s">
        <v>510</v>
      </c>
      <c r="B277" s="36" t="s">
        <v>1544</v>
      </c>
      <c r="C277" s="316" t="s">
        <v>1545</v>
      </c>
      <c r="D277" s="316"/>
      <c r="E277" s="316"/>
      <c r="F277" s="205" t="s">
        <v>184</v>
      </c>
      <c r="G277" s="55">
        <v>11412</v>
      </c>
      <c r="H277" s="39">
        <v>1.17</v>
      </c>
      <c r="I277" s="39"/>
      <c r="J277" s="39">
        <v>1.17</v>
      </c>
      <c r="K277" s="37" t="s">
        <v>42</v>
      </c>
      <c r="L277" s="39">
        <v>114293.46</v>
      </c>
      <c r="M277" s="39"/>
      <c r="N277" s="40"/>
      <c r="O277" s="39">
        <v>114293.46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136824.69031467976</v>
      </c>
      <c r="W277" s="159">
        <v>1.2</v>
      </c>
      <c r="X277" s="158">
        <f t="shared" si="11"/>
        <v>164189.62837761571</v>
      </c>
      <c r="Y277" s="181">
        <f t="shared" si="12"/>
        <v>14.387454291764433</v>
      </c>
      <c r="BP277" s="33"/>
      <c r="BQ277" s="41" t="s">
        <v>1545</v>
      </c>
      <c r="BR277" s="34"/>
    </row>
    <row r="278" spans="1:70" s="3" customFormat="1" ht="67.5" x14ac:dyDescent="0.25">
      <c r="A278" s="35" t="s">
        <v>511</v>
      </c>
      <c r="B278" s="36" t="s">
        <v>1546</v>
      </c>
      <c r="C278" s="316" t="s">
        <v>1547</v>
      </c>
      <c r="D278" s="316"/>
      <c r="E278" s="316"/>
      <c r="F278" s="205" t="s">
        <v>184</v>
      </c>
      <c r="G278" s="55">
        <v>11412</v>
      </c>
      <c r="H278" s="39">
        <v>0.34</v>
      </c>
      <c r="I278" s="39"/>
      <c r="J278" s="39">
        <v>0.34</v>
      </c>
      <c r="K278" s="37" t="s">
        <v>42</v>
      </c>
      <c r="L278" s="39">
        <v>33213.480000000003</v>
      </c>
      <c r="M278" s="39"/>
      <c r="N278" s="40"/>
      <c r="O278" s="39">
        <v>33213.480000000003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0"/>
        <v>39761.016205763743</v>
      </c>
      <c r="W278" s="159">
        <v>1.2</v>
      </c>
      <c r="X278" s="158">
        <f t="shared" si="11"/>
        <v>47713.21944691649</v>
      </c>
      <c r="Y278" s="181">
        <f t="shared" si="12"/>
        <v>4.1809691068100676</v>
      </c>
      <c r="BP278" s="33"/>
      <c r="BQ278" s="41" t="s">
        <v>1547</v>
      </c>
      <c r="BR278" s="34"/>
    </row>
    <row r="279" spans="1:70" s="3" customFormat="1" ht="67.5" x14ac:dyDescent="0.25">
      <c r="A279" s="35" t="s">
        <v>515</v>
      </c>
      <c r="B279" s="36" t="s">
        <v>1544</v>
      </c>
      <c r="C279" s="316" t="s">
        <v>1548</v>
      </c>
      <c r="D279" s="316"/>
      <c r="E279" s="316"/>
      <c r="F279" s="205" t="s">
        <v>184</v>
      </c>
      <c r="G279" s="55">
        <v>900</v>
      </c>
      <c r="H279" s="39">
        <v>2.27</v>
      </c>
      <c r="I279" s="39"/>
      <c r="J279" s="39">
        <v>2.27</v>
      </c>
      <c r="K279" s="37" t="s">
        <v>42</v>
      </c>
      <c r="L279" s="39">
        <v>17488.080000000002</v>
      </c>
      <c r="M279" s="39"/>
      <c r="N279" s="40"/>
      <c r="O279" s="39">
        <v>17488.080000000002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0"/>
        <v>20935.59097955688</v>
      </c>
      <c r="W279" s="159">
        <v>1.2</v>
      </c>
      <c r="X279" s="158">
        <f t="shared" si="11"/>
        <v>25122.709175468255</v>
      </c>
      <c r="Y279" s="181">
        <f t="shared" si="12"/>
        <v>27.914121306075838</v>
      </c>
      <c r="BP279" s="33"/>
      <c r="BQ279" s="41" t="s">
        <v>1548</v>
      </c>
      <c r="BR279" s="34"/>
    </row>
    <row r="280" spans="1:70" s="3" customFormat="1" ht="67.5" x14ac:dyDescent="0.25">
      <c r="A280" s="35" t="s">
        <v>517</v>
      </c>
      <c r="B280" s="36" t="s">
        <v>1546</v>
      </c>
      <c r="C280" s="316" t="s">
        <v>1549</v>
      </c>
      <c r="D280" s="316"/>
      <c r="E280" s="316"/>
      <c r="F280" s="205" t="s">
        <v>184</v>
      </c>
      <c r="G280" s="55">
        <v>900</v>
      </c>
      <c r="H280" s="39">
        <v>6.11</v>
      </c>
      <c r="I280" s="39"/>
      <c r="J280" s="39">
        <v>6.11</v>
      </c>
      <c r="K280" s="37" t="s">
        <v>42</v>
      </c>
      <c r="L280" s="39">
        <v>47071.44</v>
      </c>
      <c r="M280" s="39"/>
      <c r="N280" s="40"/>
      <c r="O280" s="39">
        <v>47071.44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0"/>
        <v>56350.863826031949</v>
      </c>
      <c r="W280" s="159">
        <v>1.2</v>
      </c>
      <c r="X280" s="158">
        <f t="shared" si="11"/>
        <v>67621.036591238342</v>
      </c>
      <c r="Y280" s="181">
        <f t="shared" si="12"/>
        <v>75.13448510137593</v>
      </c>
      <c r="BP280" s="33"/>
      <c r="BQ280" s="41" t="s">
        <v>1549</v>
      </c>
      <c r="BR280" s="34"/>
    </row>
    <row r="281" spans="1:70" s="3" customFormat="1" ht="67.5" x14ac:dyDescent="0.25">
      <c r="A281" s="35" t="s">
        <v>522</v>
      </c>
      <c r="B281" s="36" t="s">
        <v>1507</v>
      </c>
      <c r="C281" s="316" t="s">
        <v>1550</v>
      </c>
      <c r="D281" s="316"/>
      <c r="E281" s="316"/>
      <c r="F281" s="205" t="s">
        <v>437</v>
      </c>
      <c r="G281" s="55">
        <v>2970</v>
      </c>
      <c r="H281" s="39">
        <v>1.67</v>
      </c>
      <c r="I281" s="39"/>
      <c r="J281" s="39">
        <v>1.67</v>
      </c>
      <c r="K281" s="37" t="s">
        <v>42</v>
      </c>
      <c r="L281" s="39">
        <v>42456.74</v>
      </c>
      <c r="M281" s="39"/>
      <c r="N281" s="40"/>
      <c r="O281" s="39">
        <v>42456.74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0"/>
        <v>50826.445382534373</v>
      </c>
      <c r="W281" s="159">
        <v>1.2</v>
      </c>
      <c r="X281" s="158">
        <f t="shared" si="11"/>
        <v>60991.734459041247</v>
      </c>
      <c r="Y281" s="181">
        <f t="shared" si="12"/>
        <v>20.535937528296717</v>
      </c>
      <c r="BP281" s="33"/>
      <c r="BQ281" s="41" t="s">
        <v>1550</v>
      </c>
      <c r="BR281" s="34"/>
    </row>
    <row r="282" spans="1:70" s="3" customFormat="1" ht="67.5" x14ac:dyDescent="0.25">
      <c r="A282" s="35" t="s">
        <v>1551</v>
      </c>
      <c r="B282" s="36" t="s">
        <v>1552</v>
      </c>
      <c r="C282" s="316" t="s">
        <v>1553</v>
      </c>
      <c r="D282" s="316"/>
      <c r="E282" s="316"/>
      <c r="F282" s="205" t="s">
        <v>184</v>
      </c>
      <c r="G282" s="55">
        <v>2970</v>
      </c>
      <c r="H282" s="39">
        <v>3.01</v>
      </c>
      <c r="I282" s="39"/>
      <c r="J282" s="39">
        <v>3.01</v>
      </c>
      <c r="K282" s="37" t="s">
        <v>42</v>
      </c>
      <c r="L282" s="39">
        <v>76523.83</v>
      </c>
      <c r="M282" s="39"/>
      <c r="N282" s="40"/>
      <c r="O282" s="39">
        <v>76523.83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0"/>
        <v>91609.347914073107</v>
      </c>
      <c r="W282" s="159">
        <v>1.2</v>
      </c>
      <c r="X282" s="158">
        <f t="shared" si="11"/>
        <v>109931.21749688772</v>
      </c>
      <c r="Y282" s="181">
        <f t="shared" si="12"/>
        <v>37.01387794508004</v>
      </c>
      <c r="BP282" s="33"/>
      <c r="BQ282" s="41" t="s">
        <v>1553</v>
      </c>
      <c r="BR282" s="34"/>
    </row>
    <row r="283" spans="1:70" s="3" customFormat="1" ht="67.5" x14ac:dyDescent="0.25">
      <c r="A283" s="35" t="s">
        <v>529</v>
      </c>
      <c r="B283" s="36" t="s">
        <v>1554</v>
      </c>
      <c r="C283" s="316" t="s">
        <v>1555</v>
      </c>
      <c r="D283" s="316"/>
      <c r="E283" s="316"/>
      <c r="F283" s="205" t="s">
        <v>184</v>
      </c>
      <c r="G283" s="55">
        <v>3208</v>
      </c>
      <c r="H283" s="39">
        <v>4.03</v>
      </c>
      <c r="I283" s="39"/>
      <c r="J283" s="39">
        <v>4.03</v>
      </c>
      <c r="K283" s="37" t="s">
        <v>42</v>
      </c>
      <c r="L283" s="39">
        <v>110665.73</v>
      </c>
      <c r="M283" s="39"/>
      <c r="N283" s="40"/>
      <c r="O283" s="39">
        <v>110665.73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0"/>
        <v>132481.80810781269</v>
      </c>
      <c r="W283" s="159">
        <v>1.2</v>
      </c>
      <c r="X283" s="158">
        <f t="shared" si="11"/>
        <v>158978.16972937522</v>
      </c>
      <c r="Y283" s="181">
        <f t="shared" si="12"/>
        <v>49.556786075241654</v>
      </c>
      <c r="BP283" s="33"/>
      <c r="BQ283" s="41" t="s">
        <v>1555</v>
      </c>
      <c r="BR283" s="34"/>
    </row>
    <row r="284" spans="1:70" s="3" customFormat="1" ht="67.5" x14ac:dyDescent="0.25">
      <c r="A284" s="35" t="s">
        <v>531</v>
      </c>
      <c r="B284" s="36" t="s">
        <v>1544</v>
      </c>
      <c r="C284" s="316" t="s">
        <v>1556</v>
      </c>
      <c r="D284" s="316"/>
      <c r="E284" s="316"/>
      <c r="F284" s="205" t="s">
        <v>184</v>
      </c>
      <c r="G284" s="55">
        <v>3208</v>
      </c>
      <c r="H284" s="39">
        <v>2.73</v>
      </c>
      <c r="I284" s="39"/>
      <c r="J284" s="39">
        <v>2.73</v>
      </c>
      <c r="K284" s="37" t="s">
        <v>42</v>
      </c>
      <c r="L284" s="39">
        <v>74967.11</v>
      </c>
      <c r="M284" s="39"/>
      <c r="N284" s="40"/>
      <c r="O284" s="39">
        <v>74967.11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10"/>
        <v>89745.744065640611</v>
      </c>
      <c r="W284" s="159">
        <v>1.2</v>
      </c>
      <c r="X284" s="158">
        <f t="shared" si="11"/>
        <v>107694.89287876873</v>
      </c>
      <c r="Y284" s="181">
        <f t="shared" si="12"/>
        <v>33.570727206598733</v>
      </c>
      <c r="BP284" s="33"/>
      <c r="BQ284" s="41" t="s">
        <v>1556</v>
      </c>
      <c r="BR284" s="34"/>
    </row>
    <row r="285" spans="1:70" s="3" customFormat="1" ht="67.5" x14ac:dyDescent="0.25">
      <c r="A285" s="35" t="s">
        <v>533</v>
      </c>
      <c r="B285" s="36" t="s">
        <v>1557</v>
      </c>
      <c r="C285" s="316" t="s">
        <v>1558</v>
      </c>
      <c r="D285" s="316"/>
      <c r="E285" s="316"/>
      <c r="F285" s="205" t="s">
        <v>437</v>
      </c>
      <c r="G285" s="55">
        <v>30</v>
      </c>
      <c r="H285" s="39">
        <v>1898.95</v>
      </c>
      <c r="I285" s="39"/>
      <c r="J285" s="39">
        <v>1898.95</v>
      </c>
      <c r="K285" s="37" t="s">
        <v>42</v>
      </c>
      <c r="L285" s="39">
        <v>487650.36</v>
      </c>
      <c r="M285" s="39"/>
      <c r="N285" s="40"/>
      <c r="O285" s="39">
        <v>487650.36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0"/>
        <v>583783.26711643953</v>
      </c>
      <c r="W285" s="159">
        <v>1.2</v>
      </c>
      <c r="X285" s="158">
        <f t="shared" si="11"/>
        <v>700539.92053972743</v>
      </c>
      <c r="Y285" s="181">
        <f t="shared" si="12"/>
        <v>23351.33068465758</v>
      </c>
      <c r="BP285" s="33"/>
      <c r="BQ285" s="41" t="s">
        <v>1558</v>
      </c>
      <c r="BR285" s="34"/>
    </row>
    <row r="286" spans="1:70" s="3" customFormat="1" ht="67.5" hidden="1" x14ac:dyDescent="0.25">
      <c r="A286" s="35" t="s">
        <v>541</v>
      </c>
      <c r="B286" s="36" t="s">
        <v>534</v>
      </c>
      <c r="C286" s="316" t="s">
        <v>535</v>
      </c>
      <c r="D286" s="316"/>
      <c r="E286" s="316"/>
      <c r="F286" s="205" t="s">
        <v>174</v>
      </c>
      <c r="G286" s="38">
        <v>0.5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491.3</v>
      </c>
      <c r="M286" s="39">
        <v>463.13</v>
      </c>
      <c r="N286" s="40" t="s">
        <v>1559</v>
      </c>
      <c r="O286" s="39">
        <v>10.57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0"/>
        <v>12.653715939881117</v>
      </c>
      <c r="W286" s="159">
        <v>1.2</v>
      </c>
      <c r="X286" s="158">
        <f t="shared" si="11"/>
        <v>15.184459127857339</v>
      </c>
      <c r="Y286" s="181">
        <f t="shared" si="12"/>
        <v>30.368918255714679</v>
      </c>
      <c r="BP286" s="33"/>
      <c r="BQ286" s="41" t="s">
        <v>535</v>
      </c>
      <c r="BR286" s="34"/>
    </row>
    <row r="287" spans="1:70" s="3" customFormat="1" ht="18.75" hidden="1" x14ac:dyDescent="0.25">
      <c r="A287" s="42"/>
      <c r="B287" s="43"/>
      <c r="C287" s="44" t="s">
        <v>1560</v>
      </c>
      <c r="D287" s="45"/>
      <c r="E287" s="45"/>
      <c r="F287" s="206"/>
      <c r="G287" s="45"/>
      <c r="H287" s="45"/>
      <c r="I287" s="45"/>
      <c r="J287" s="45"/>
      <c r="K287" s="45"/>
      <c r="L287" s="45"/>
      <c r="M287" s="45"/>
      <c r="N287" s="45"/>
      <c r="O287" s="46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  <c r="BR287" s="34"/>
    </row>
    <row r="288" spans="1:70" s="3" customFormat="1" ht="18.75" hidden="1" x14ac:dyDescent="0.25">
      <c r="A288" s="47"/>
      <c r="B288" s="48"/>
      <c r="C288" s="48"/>
      <c r="D288" s="48"/>
      <c r="E288" s="49" t="s">
        <v>1561</v>
      </c>
      <c r="F288" s="207"/>
      <c r="G288" s="50"/>
      <c r="H288" s="51"/>
      <c r="I288" s="17"/>
      <c r="J288" s="17"/>
      <c r="K288" s="17"/>
      <c r="L288" s="52">
        <v>452.38</v>
      </c>
      <c r="M288" s="53"/>
      <c r="N288" s="53"/>
      <c r="O288" s="54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  <c r="BR288" s="34"/>
    </row>
    <row r="289" spans="1:70" s="3" customFormat="1" ht="18.75" hidden="1" x14ac:dyDescent="0.25">
      <c r="A289" s="47"/>
      <c r="B289" s="48"/>
      <c r="C289" s="48"/>
      <c r="D289" s="48"/>
      <c r="E289" s="49" t="s">
        <v>1562</v>
      </c>
      <c r="F289" s="207"/>
      <c r="G289" s="50"/>
      <c r="H289" s="51"/>
      <c r="I289" s="17"/>
      <c r="J289" s="17"/>
      <c r="K289" s="17"/>
      <c r="L289" s="52">
        <v>237.85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  <c r="BR289" s="34"/>
    </row>
    <row r="290" spans="1:70" s="3" customFormat="1" ht="18.75" hidden="1" x14ac:dyDescent="0.25">
      <c r="A290" s="47"/>
      <c r="B290" s="48"/>
      <c r="C290" s="48"/>
      <c r="D290" s="48"/>
      <c r="E290" s="49" t="s">
        <v>47</v>
      </c>
      <c r="F290" s="207"/>
      <c r="G290" s="50"/>
      <c r="H290" s="51"/>
      <c r="I290" s="17"/>
      <c r="J290" s="17"/>
      <c r="K290" s="17"/>
      <c r="L290" s="52">
        <v>1181.53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  <c r="BR290" s="34"/>
    </row>
    <row r="291" spans="1:70" s="3" customFormat="1" ht="67.5" x14ac:dyDescent="0.25">
      <c r="A291" s="35" t="s">
        <v>544</v>
      </c>
      <c r="B291" s="36" t="s">
        <v>1481</v>
      </c>
      <c r="C291" s="316" t="s">
        <v>1563</v>
      </c>
      <c r="D291" s="316"/>
      <c r="E291" s="316"/>
      <c r="F291" s="205" t="s">
        <v>437</v>
      </c>
      <c r="G291" s="55">
        <v>50</v>
      </c>
      <c r="H291" s="39">
        <v>3226.6</v>
      </c>
      <c r="I291" s="39"/>
      <c r="J291" s="39">
        <v>3226.6</v>
      </c>
      <c r="K291" s="37" t="s">
        <v>42</v>
      </c>
      <c r="L291" s="39">
        <v>1380984.8</v>
      </c>
      <c r="M291" s="39"/>
      <c r="N291" s="40"/>
      <c r="O291" s="39">
        <v>1380984.8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ref="V291:V350" si="13">O291*P291*Q291*R291*S291*T291*U291</f>
        <v>1653225.1065746022</v>
      </c>
      <c r="W291" s="159">
        <v>1.2</v>
      </c>
      <c r="X291" s="158">
        <f t="shared" ref="X291:X350" si="14">V291*W291</f>
        <v>1983870.1278895226</v>
      </c>
      <c r="Y291" s="181">
        <f t="shared" ref="Y291:Y350" si="15">X291/G291</f>
        <v>39677.402557790454</v>
      </c>
      <c r="BP291" s="33"/>
      <c r="BQ291" s="41" t="s">
        <v>1563</v>
      </c>
      <c r="BR291" s="34"/>
    </row>
    <row r="292" spans="1:70" s="3" customFormat="1" ht="67.5" x14ac:dyDescent="0.25">
      <c r="A292" s="35" t="s">
        <v>546</v>
      </c>
      <c r="B292" s="36" t="s">
        <v>1500</v>
      </c>
      <c r="C292" s="316" t="s">
        <v>1564</v>
      </c>
      <c r="D292" s="316"/>
      <c r="E292" s="316"/>
      <c r="F292" s="205" t="s">
        <v>437</v>
      </c>
      <c r="G292" s="55">
        <v>50</v>
      </c>
      <c r="H292" s="39">
        <v>534</v>
      </c>
      <c r="I292" s="39"/>
      <c r="J292" s="39">
        <v>534</v>
      </c>
      <c r="K292" s="37" t="s">
        <v>42</v>
      </c>
      <c r="L292" s="39">
        <v>228552</v>
      </c>
      <c r="M292" s="39"/>
      <c r="N292" s="40"/>
      <c r="O292" s="39">
        <v>228552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3"/>
        <v>273607.57667849661</v>
      </c>
      <c r="W292" s="159">
        <v>1.2</v>
      </c>
      <c r="X292" s="158">
        <f t="shared" si="14"/>
        <v>328329.09201419592</v>
      </c>
      <c r="Y292" s="181">
        <f t="shared" si="15"/>
        <v>6566.5818402839186</v>
      </c>
      <c r="BP292" s="33"/>
      <c r="BQ292" s="41" t="s">
        <v>1564</v>
      </c>
      <c r="BR292" s="34"/>
    </row>
    <row r="293" spans="1:70" s="3" customFormat="1" ht="67.5" x14ac:dyDescent="0.25">
      <c r="A293" s="35" t="s">
        <v>554</v>
      </c>
      <c r="B293" s="36" t="s">
        <v>1535</v>
      </c>
      <c r="C293" s="316" t="s">
        <v>1565</v>
      </c>
      <c r="D293" s="316"/>
      <c r="E293" s="316"/>
      <c r="F293" s="205" t="s">
        <v>437</v>
      </c>
      <c r="G293" s="55">
        <v>200</v>
      </c>
      <c r="H293" s="39">
        <v>163.74</v>
      </c>
      <c r="I293" s="39"/>
      <c r="J293" s="39">
        <v>163.74</v>
      </c>
      <c r="K293" s="37" t="s">
        <v>42</v>
      </c>
      <c r="L293" s="39">
        <v>280322.88</v>
      </c>
      <c r="M293" s="39"/>
      <c r="N293" s="40"/>
      <c r="O293" s="39">
        <v>280322.88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3"/>
        <v>335584.304159828</v>
      </c>
      <c r="W293" s="159">
        <v>1.2</v>
      </c>
      <c r="X293" s="158">
        <f t="shared" si="14"/>
        <v>402701.16499179357</v>
      </c>
      <c r="Y293" s="181">
        <f t="shared" si="15"/>
        <v>2013.5058249589679</v>
      </c>
      <c r="BP293" s="33"/>
      <c r="BQ293" s="41" t="s">
        <v>1565</v>
      </c>
      <c r="BR293" s="34"/>
    </row>
    <row r="294" spans="1:70" s="3" customFormat="1" ht="67.5" x14ac:dyDescent="0.25">
      <c r="A294" s="35" t="s">
        <v>556</v>
      </c>
      <c r="B294" s="36" t="s">
        <v>1535</v>
      </c>
      <c r="C294" s="316" t="s">
        <v>1566</v>
      </c>
      <c r="D294" s="316"/>
      <c r="E294" s="316"/>
      <c r="F294" s="205" t="s">
        <v>437</v>
      </c>
      <c r="G294" s="55">
        <v>200</v>
      </c>
      <c r="H294" s="39">
        <v>114.93</v>
      </c>
      <c r="I294" s="39"/>
      <c r="J294" s="39">
        <v>114.93</v>
      </c>
      <c r="K294" s="37" t="s">
        <v>42</v>
      </c>
      <c r="L294" s="39">
        <v>196760.16</v>
      </c>
      <c r="M294" s="39"/>
      <c r="N294" s="40"/>
      <c r="O294" s="39">
        <v>196760.16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3"/>
        <v>235548.4553382743</v>
      </c>
      <c r="W294" s="159">
        <v>1.2</v>
      </c>
      <c r="X294" s="158">
        <f t="shared" si="14"/>
        <v>282658.14640592918</v>
      </c>
      <c r="Y294" s="181">
        <f t="shared" si="15"/>
        <v>1413.2907320296458</v>
      </c>
      <c r="BP294" s="33"/>
      <c r="BQ294" s="41" t="s">
        <v>1566</v>
      </c>
      <c r="BR294" s="34"/>
    </row>
    <row r="295" spans="1:70" s="3" customFormat="1" ht="67.5" x14ac:dyDescent="0.25">
      <c r="A295" s="35" t="s">
        <v>558</v>
      </c>
      <c r="B295" s="36" t="s">
        <v>1567</v>
      </c>
      <c r="C295" s="316" t="s">
        <v>1568</v>
      </c>
      <c r="D295" s="316"/>
      <c r="E295" s="316"/>
      <c r="F295" s="205" t="s">
        <v>184</v>
      </c>
      <c r="G295" s="55">
        <v>500</v>
      </c>
      <c r="H295" s="39">
        <v>21.47</v>
      </c>
      <c r="I295" s="39"/>
      <c r="J295" s="39">
        <v>21.47</v>
      </c>
      <c r="K295" s="37" t="s">
        <v>42</v>
      </c>
      <c r="L295" s="39">
        <v>91891.6</v>
      </c>
      <c r="M295" s="39"/>
      <c r="N295" s="40"/>
      <c r="O295" s="39">
        <v>91891.6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3"/>
        <v>110006.64178440679</v>
      </c>
      <c r="W295" s="159">
        <v>1.2</v>
      </c>
      <c r="X295" s="158">
        <f t="shared" si="14"/>
        <v>132007.97014128815</v>
      </c>
      <c r="Y295" s="181">
        <f t="shared" si="15"/>
        <v>264.01594028257631</v>
      </c>
      <c r="BP295" s="33"/>
      <c r="BQ295" s="41" t="s">
        <v>1568</v>
      </c>
      <c r="BR295" s="34"/>
    </row>
    <row r="296" spans="1:70" s="3" customFormat="1" ht="67.5" hidden="1" x14ac:dyDescent="0.25">
      <c r="A296" s="35" t="s">
        <v>567</v>
      </c>
      <c r="B296" s="36" t="s">
        <v>418</v>
      </c>
      <c r="C296" s="316" t="s">
        <v>419</v>
      </c>
      <c r="D296" s="316"/>
      <c r="E296" s="316"/>
      <c r="F296" s="205" t="s">
        <v>174</v>
      </c>
      <c r="G296" s="56">
        <v>0.75</v>
      </c>
      <c r="H296" s="39" t="s">
        <v>420</v>
      </c>
      <c r="I296" s="39" t="s">
        <v>421</v>
      </c>
      <c r="J296" s="39">
        <v>77.400000000000006</v>
      </c>
      <c r="K296" s="37" t="s">
        <v>42</v>
      </c>
      <c r="L296" s="39">
        <v>10016.799999999999</v>
      </c>
      <c r="M296" s="39">
        <v>8052.87</v>
      </c>
      <c r="N296" s="40" t="s">
        <v>1569</v>
      </c>
      <c r="O296" s="39">
        <v>496.91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3"/>
        <v>594.86830536294485</v>
      </c>
      <c r="W296" s="159">
        <v>1.2</v>
      </c>
      <c r="X296" s="158">
        <f t="shared" si="14"/>
        <v>713.84196643553378</v>
      </c>
      <c r="Y296" s="181">
        <f t="shared" si="15"/>
        <v>951.78928858071174</v>
      </c>
      <c r="BP296" s="33"/>
      <c r="BQ296" s="41" t="s">
        <v>419</v>
      </c>
      <c r="BR296" s="34"/>
    </row>
    <row r="297" spans="1:70" s="3" customFormat="1" ht="18.75" hidden="1" x14ac:dyDescent="0.25">
      <c r="A297" s="42"/>
      <c r="B297" s="43"/>
      <c r="C297" s="44" t="s">
        <v>1570</v>
      </c>
      <c r="D297" s="45"/>
      <c r="E297" s="45"/>
      <c r="F297" s="206"/>
      <c r="G297" s="45"/>
      <c r="H297" s="45"/>
      <c r="I297" s="45"/>
      <c r="J297" s="45"/>
      <c r="K297" s="45"/>
      <c r="L297" s="45"/>
      <c r="M297" s="45"/>
      <c r="N297" s="45"/>
      <c r="O297" s="46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P297" s="33"/>
      <c r="BQ297" s="41"/>
      <c r="BR297" s="34"/>
    </row>
    <row r="298" spans="1:70" s="3" customFormat="1" ht="18.75" hidden="1" x14ac:dyDescent="0.25">
      <c r="A298" s="47"/>
      <c r="B298" s="48"/>
      <c r="C298" s="48"/>
      <c r="D298" s="48"/>
      <c r="E298" s="49" t="s">
        <v>1571</v>
      </c>
      <c r="F298" s="207"/>
      <c r="G298" s="50"/>
      <c r="H298" s="51"/>
      <c r="I298" s="17"/>
      <c r="J298" s="17"/>
      <c r="K298" s="17"/>
      <c r="L298" s="52">
        <v>7816</v>
      </c>
      <c r="M298" s="53"/>
      <c r="N298" s="53"/>
      <c r="O298" s="54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P298" s="33"/>
      <c r="BQ298" s="41"/>
      <c r="BR298" s="34"/>
    </row>
    <row r="299" spans="1:70" s="3" customFormat="1" ht="18.75" hidden="1" x14ac:dyDescent="0.25">
      <c r="A299" s="47"/>
      <c r="B299" s="48"/>
      <c r="C299" s="48"/>
      <c r="D299" s="48"/>
      <c r="E299" s="49" t="s">
        <v>1572</v>
      </c>
      <c r="F299" s="207"/>
      <c r="G299" s="50"/>
      <c r="H299" s="51"/>
      <c r="I299" s="17"/>
      <c r="J299" s="17"/>
      <c r="K299" s="17"/>
      <c r="L299" s="52">
        <v>4109.4399999999996</v>
      </c>
      <c r="M299" s="53"/>
      <c r="N299" s="53"/>
      <c r="O299" s="54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P299" s="33"/>
      <c r="BQ299" s="41"/>
      <c r="BR299" s="34"/>
    </row>
    <row r="300" spans="1:70" s="3" customFormat="1" ht="18.75" hidden="1" x14ac:dyDescent="0.25">
      <c r="A300" s="47"/>
      <c r="B300" s="48"/>
      <c r="C300" s="48"/>
      <c r="D300" s="48"/>
      <c r="E300" s="49" t="s">
        <v>47</v>
      </c>
      <c r="F300" s="207"/>
      <c r="G300" s="50"/>
      <c r="H300" s="51"/>
      <c r="I300" s="17"/>
      <c r="J300" s="17"/>
      <c r="K300" s="17"/>
      <c r="L300" s="52">
        <v>21942.240000000002</v>
      </c>
      <c r="M300" s="53"/>
      <c r="N300" s="53"/>
      <c r="O300" s="54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P300" s="33"/>
      <c r="BQ300" s="41"/>
      <c r="BR300" s="34"/>
    </row>
    <row r="301" spans="1:70" s="3" customFormat="1" ht="67.5" x14ac:dyDescent="0.25">
      <c r="A301" s="35" t="s">
        <v>569</v>
      </c>
      <c r="B301" s="36" t="s">
        <v>1500</v>
      </c>
      <c r="C301" s="316" t="s">
        <v>1573</v>
      </c>
      <c r="D301" s="316"/>
      <c r="E301" s="316"/>
      <c r="F301" s="205" t="s">
        <v>437</v>
      </c>
      <c r="G301" s="55">
        <v>50</v>
      </c>
      <c r="H301" s="39">
        <v>534</v>
      </c>
      <c r="I301" s="39"/>
      <c r="J301" s="39">
        <v>534</v>
      </c>
      <c r="K301" s="37" t="s">
        <v>42</v>
      </c>
      <c r="L301" s="39">
        <v>228552</v>
      </c>
      <c r="M301" s="39"/>
      <c r="N301" s="40"/>
      <c r="O301" s="39">
        <v>228552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3"/>
        <v>273607.57667849661</v>
      </c>
      <c r="W301" s="159">
        <v>1.2</v>
      </c>
      <c r="X301" s="158">
        <f t="shared" si="14"/>
        <v>328329.09201419592</v>
      </c>
      <c r="Y301" s="181">
        <f t="shared" si="15"/>
        <v>6566.5818402839186</v>
      </c>
      <c r="BP301" s="33"/>
      <c r="BQ301" s="41" t="s">
        <v>1573</v>
      </c>
      <c r="BR301" s="34"/>
    </row>
    <row r="302" spans="1:70" s="3" customFormat="1" ht="67.5" x14ac:dyDescent="0.25">
      <c r="A302" s="35" t="s">
        <v>1574</v>
      </c>
      <c r="B302" s="36" t="s">
        <v>1500</v>
      </c>
      <c r="C302" s="316" t="s">
        <v>1575</v>
      </c>
      <c r="D302" s="316"/>
      <c r="E302" s="316"/>
      <c r="F302" s="205" t="s">
        <v>437</v>
      </c>
      <c r="G302" s="55">
        <v>25</v>
      </c>
      <c r="H302" s="39">
        <v>710.86</v>
      </c>
      <c r="I302" s="39"/>
      <c r="J302" s="39">
        <v>710.86</v>
      </c>
      <c r="K302" s="37" t="s">
        <v>42</v>
      </c>
      <c r="L302" s="39">
        <v>152124.04</v>
      </c>
      <c r="M302" s="39"/>
      <c r="N302" s="40"/>
      <c r="O302" s="39">
        <v>152124.04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3"/>
        <v>182112.99808771169</v>
      </c>
      <c r="W302" s="159">
        <v>1.2</v>
      </c>
      <c r="X302" s="158">
        <f t="shared" si="14"/>
        <v>218535.59770525401</v>
      </c>
      <c r="Y302" s="181">
        <f t="shared" si="15"/>
        <v>8741.4239082101612</v>
      </c>
      <c r="BP302" s="33"/>
      <c r="BQ302" s="41" t="s">
        <v>1575</v>
      </c>
      <c r="BR302" s="34"/>
    </row>
    <row r="303" spans="1:70" s="3" customFormat="1" ht="67.5" x14ac:dyDescent="0.25">
      <c r="A303" s="35" t="s">
        <v>577</v>
      </c>
      <c r="B303" s="36" t="s">
        <v>1576</v>
      </c>
      <c r="C303" s="316" t="s">
        <v>1577</v>
      </c>
      <c r="D303" s="316"/>
      <c r="E303" s="316"/>
      <c r="F303" s="205" t="s">
        <v>437</v>
      </c>
      <c r="G303" s="55">
        <v>100</v>
      </c>
      <c r="H303" s="39">
        <v>172.41</v>
      </c>
      <c r="I303" s="39"/>
      <c r="J303" s="39">
        <v>172.41</v>
      </c>
      <c r="K303" s="37" t="s">
        <v>42</v>
      </c>
      <c r="L303" s="39">
        <v>147582.96</v>
      </c>
      <c r="M303" s="39"/>
      <c r="N303" s="40"/>
      <c r="O303" s="39">
        <v>147582.96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3"/>
        <v>176676.71271587865</v>
      </c>
      <c r="W303" s="159">
        <v>1.2</v>
      </c>
      <c r="X303" s="158">
        <f t="shared" si="14"/>
        <v>212012.05525905438</v>
      </c>
      <c r="Y303" s="181">
        <f t="shared" si="15"/>
        <v>2120.1205525905439</v>
      </c>
      <c r="BP303" s="33"/>
      <c r="BQ303" s="41" t="s">
        <v>1577</v>
      </c>
      <c r="BR303" s="34"/>
    </row>
    <row r="304" spans="1:70" s="3" customFormat="1" ht="67.5" x14ac:dyDescent="0.25">
      <c r="A304" s="35" t="s">
        <v>1578</v>
      </c>
      <c r="B304" s="36" t="s">
        <v>1567</v>
      </c>
      <c r="C304" s="316" t="s">
        <v>1579</v>
      </c>
      <c r="D304" s="316"/>
      <c r="E304" s="316"/>
      <c r="F304" s="205" t="s">
        <v>184</v>
      </c>
      <c r="G304" s="55">
        <v>100</v>
      </c>
      <c r="H304" s="39">
        <v>24.44</v>
      </c>
      <c r="I304" s="39"/>
      <c r="J304" s="39">
        <v>24.44</v>
      </c>
      <c r="K304" s="37" t="s">
        <v>42</v>
      </c>
      <c r="L304" s="39">
        <v>20920.64</v>
      </c>
      <c r="M304" s="39"/>
      <c r="N304" s="40"/>
      <c r="O304" s="39">
        <v>20920.64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3"/>
        <v>25044.828367125308</v>
      </c>
      <c r="W304" s="159">
        <v>1.2</v>
      </c>
      <c r="X304" s="158">
        <f t="shared" si="14"/>
        <v>30053.794040550369</v>
      </c>
      <c r="Y304" s="181">
        <f t="shared" si="15"/>
        <v>300.53794040550366</v>
      </c>
      <c r="BP304" s="33"/>
      <c r="BQ304" s="41" t="s">
        <v>1579</v>
      </c>
      <c r="BR304" s="34"/>
    </row>
    <row r="305" spans="1:70" s="3" customFormat="1" ht="67.5" x14ac:dyDescent="0.25">
      <c r="A305" s="35" t="s">
        <v>588</v>
      </c>
      <c r="B305" s="36" t="s">
        <v>1567</v>
      </c>
      <c r="C305" s="316" t="s">
        <v>1580</v>
      </c>
      <c r="D305" s="316"/>
      <c r="E305" s="316"/>
      <c r="F305" s="205" t="s">
        <v>184</v>
      </c>
      <c r="G305" s="55">
        <v>150</v>
      </c>
      <c r="H305" s="39">
        <v>10.57</v>
      </c>
      <c r="I305" s="39"/>
      <c r="J305" s="39">
        <v>10.57</v>
      </c>
      <c r="K305" s="37" t="s">
        <v>42</v>
      </c>
      <c r="L305" s="39">
        <v>13571.88</v>
      </c>
      <c r="M305" s="39"/>
      <c r="N305" s="40"/>
      <c r="O305" s="39">
        <v>13571.88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3"/>
        <v>16247.371266807353</v>
      </c>
      <c r="W305" s="159">
        <v>1.2</v>
      </c>
      <c r="X305" s="158">
        <f t="shared" si="14"/>
        <v>19496.845520168823</v>
      </c>
      <c r="Y305" s="181">
        <f t="shared" si="15"/>
        <v>129.97897013445882</v>
      </c>
      <c r="BP305" s="33"/>
      <c r="BQ305" s="41" t="s">
        <v>1580</v>
      </c>
      <c r="BR305" s="34"/>
    </row>
    <row r="306" spans="1:70" s="3" customFormat="1" ht="67.5" x14ac:dyDescent="0.25">
      <c r="A306" s="35" t="s">
        <v>1581</v>
      </c>
      <c r="B306" s="36" t="s">
        <v>1582</v>
      </c>
      <c r="C306" s="316" t="s">
        <v>1583</v>
      </c>
      <c r="D306" s="316"/>
      <c r="E306" s="316"/>
      <c r="F306" s="205" t="s">
        <v>184</v>
      </c>
      <c r="G306" s="55">
        <v>350</v>
      </c>
      <c r="H306" s="39">
        <v>723.02</v>
      </c>
      <c r="I306" s="39"/>
      <c r="J306" s="39">
        <v>723.02</v>
      </c>
      <c r="K306" s="37" t="s">
        <v>42</v>
      </c>
      <c r="L306" s="39">
        <v>2166167.92</v>
      </c>
      <c r="M306" s="39"/>
      <c r="N306" s="40"/>
      <c r="O306" s="39">
        <v>2166167.92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3"/>
        <v>2593195.2259000116</v>
      </c>
      <c r="W306" s="159">
        <v>1.2</v>
      </c>
      <c r="X306" s="158">
        <f t="shared" si="14"/>
        <v>3111834.2710800138</v>
      </c>
      <c r="Y306" s="181">
        <f t="shared" si="15"/>
        <v>8890.9550602286108</v>
      </c>
      <c r="BP306" s="33"/>
      <c r="BQ306" s="41" t="s">
        <v>1583</v>
      </c>
      <c r="BR306" s="34"/>
    </row>
    <row r="307" spans="1:70" s="3" customFormat="1" ht="67.5" x14ac:dyDescent="0.25">
      <c r="A307" s="35" t="s">
        <v>600</v>
      </c>
      <c r="B307" s="36" t="s">
        <v>1584</v>
      </c>
      <c r="C307" s="316" t="s">
        <v>1585</v>
      </c>
      <c r="D307" s="316"/>
      <c r="E307" s="316"/>
      <c r="F307" s="205" t="s">
        <v>437</v>
      </c>
      <c r="G307" s="55">
        <v>700</v>
      </c>
      <c r="H307" s="39">
        <v>198.9</v>
      </c>
      <c r="I307" s="39"/>
      <c r="J307" s="39">
        <v>198.9</v>
      </c>
      <c r="K307" s="37" t="s">
        <v>42</v>
      </c>
      <c r="L307" s="39">
        <v>1191808.8</v>
      </c>
      <c r="M307" s="39"/>
      <c r="N307" s="40"/>
      <c r="O307" s="39">
        <v>1191808.8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3"/>
        <v>1426755.913893149</v>
      </c>
      <c r="W307" s="159">
        <v>1.2</v>
      </c>
      <c r="X307" s="158">
        <f t="shared" si="14"/>
        <v>1712107.0966717787</v>
      </c>
      <c r="Y307" s="181">
        <f t="shared" si="15"/>
        <v>2445.8672809596837</v>
      </c>
      <c r="Z307" s="65"/>
      <c r="BP307" s="33"/>
      <c r="BQ307" s="41" t="s">
        <v>1585</v>
      </c>
      <c r="BR307" s="34"/>
    </row>
    <row r="308" spans="1:70" s="3" customFormat="1" ht="67.5" x14ac:dyDescent="0.25">
      <c r="A308" s="35" t="s">
        <v>1586</v>
      </c>
      <c r="B308" s="36" t="s">
        <v>1542</v>
      </c>
      <c r="C308" s="316" t="s">
        <v>1587</v>
      </c>
      <c r="D308" s="316"/>
      <c r="E308" s="316"/>
      <c r="F308" s="205" t="s">
        <v>184</v>
      </c>
      <c r="G308" s="55">
        <v>700</v>
      </c>
      <c r="H308" s="39">
        <v>318.12</v>
      </c>
      <c r="I308" s="39"/>
      <c r="J308" s="39">
        <v>318.12</v>
      </c>
      <c r="K308" s="37" t="s">
        <v>42</v>
      </c>
      <c r="L308" s="39">
        <v>1906175.04</v>
      </c>
      <c r="M308" s="39"/>
      <c r="N308" s="40"/>
      <c r="O308" s="39">
        <v>1906175.04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3"/>
        <v>2281948.6743473541</v>
      </c>
      <c r="W308" s="159">
        <v>1.2</v>
      </c>
      <c r="X308" s="158">
        <f t="shared" si="14"/>
        <v>2738338.4092168249</v>
      </c>
      <c r="Y308" s="181">
        <f t="shared" si="15"/>
        <v>3911.9120131668928</v>
      </c>
      <c r="Z308" s="65"/>
      <c r="BP308" s="33"/>
      <c r="BQ308" s="41" t="s">
        <v>1587</v>
      </c>
      <c r="BR308" s="34"/>
    </row>
    <row r="309" spans="1:70" s="3" customFormat="1" ht="67.5" x14ac:dyDescent="0.25">
      <c r="A309" s="35" t="s">
        <v>611</v>
      </c>
      <c r="B309" s="36" t="s">
        <v>1544</v>
      </c>
      <c r="C309" s="316" t="s">
        <v>1588</v>
      </c>
      <c r="D309" s="316"/>
      <c r="E309" s="316"/>
      <c r="F309" s="205" t="s">
        <v>184</v>
      </c>
      <c r="G309" s="55">
        <v>700</v>
      </c>
      <c r="H309" s="39">
        <v>85.17</v>
      </c>
      <c r="I309" s="39"/>
      <c r="J309" s="39">
        <v>85.17</v>
      </c>
      <c r="K309" s="37" t="s">
        <v>42</v>
      </c>
      <c r="L309" s="39">
        <v>510338.64</v>
      </c>
      <c r="M309" s="39"/>
      <c r="N309" s="40"/>
      <c r="O309" s="39">
        <v>510338.64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3"/>
        <v>610944.19902604085</v>
      </c>
      <c r="W309" s="159">
        <v>1.2</v>
      </c>
      <c r="X309" s="158">
        <f t="shared" si="14"/>
        <v>733133.038831249</v>
      </c>
      <c r="Y309" s="181">
        <f t="shared" si="15"/>
        <v>1047.33291261607</v>
      </c>
      <c r="Z309" s="65"/>
      <c r="BP309" s="33"/>
      <c r="BQ309" s="41" t="s">
        <v>1588</v>
      </c>
      <c r="BR309" s="34"/>
    </row>
    <row r="310" spans="1:70" s="3" customFormat="1" ht="18.75" hidden="1" x14ac:dyDescent="0.25">
      <c r="A310" s="351" t="s">
        <v>1589</v>
      </c>
      <c r="B310" s="352"/>
      <c r="C310" s="352"/>
      <c r="D310" s="352"/>
      <c r="E310" s="352"/>
      <c r="F310" s="352"/>
      <c r="G310" s="352"/>
      <c r="H310" s="352"/>
      <c r="I310" s="352"/>
      <c r="J310" s="352"/>
      <c r="K310" s="352"/>
      <c r="L310" s="352"/>
      <c r="M310" s="352"/>
      <c r="N310" s="352"/>
      <c r="O310" s="353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  <c r="BR310" s="34" t="s">
        <v>1589</v>
      </c>
    </row>
    <row r="311" spans="1:70" s="3" customFormat="1" ht="67.5" hidden="1" x14ac:dyDescent="0.25">
      <c r="A311" s="35" t="s">
        <v>619</v>
      </c>
      <c r="B311" s="36" t="s">
        <v>1483</v>
      </c>
      <c r="C311" s="316" t="s">
        <v>1484</v>
      </c>
      <c r="D311" s="316"/>
      <c r="E311" s="316"/>
      <c r="F311" s="205" t="s">
        <v>374</v>
      </c>
      <c r="G311" s="59">
        <v>1.50929</v>
      </c>
      <c r="H311" s="39" t="s">
        <v>1485</v>
      </c>
      <c r="I311" s="39" t="s">
        <v>1486</v>
      </c>
      <c r="J311" s="39">
        <v>74.510000000000005</v>
      </c>
      <c r="K311" s="37" t="s">
        <v>42</v>
      </c>
      <c r="L311" s="39">
        <v>43036.08</v>
      </c>
      <c r="M311" s="39">
        <v>34028.230000000003</v>
      </c>
      <c r="N311" s="40" t="s">
        <v>1590</v>
      </c>
      <c r="O311" s="39">
        <v>962.5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3"/>
        <v>1152.2423455189764</v>
      </c>
      <c r="W311" s="159">
        <v>1.2</v>
      </c>
      <c r="X311" s="158">
        <f t="shared" si="14"/>
        <v>1382.6908146227718</v>
      </c>
      <c r="Y311" s="181">
        <f t="shared" si="15"/>
        <v>916.12003963636664</v>
      </c>
      <c r="Z311" s="65"/>
      <c r="BP311" s="33"/>
      <c r="BQ311" s="41" t="s">
        <v>1484</v>
      </c>
      <c r="BR311" s="34"/>
    </row>
    <row r="312" spans="1:70" s="3" customFormat="1" ht="18.75" hidden="1" x14ac:dyDescent="0.25">
      <c r="A312" s="42"/>
      <c r="B312" s="43"/>
      <c r="C312" s="44" t="s">
        <v>1591</v>
      </c>
      <c r="D312" s="45"/>
      <c r="E312" s="45"/>
      <c r="F312" s="206"/>
      <c r="G312" s="45"/>
      <c r="H312" s="45"/>
      <c r="I312" s="45"/>
      <c r="J312" s="45"/>
      <c r="K312" s="45"/>
      <c r="L312" s="45"/>
      <c r="M312" s="45"/>
      <c r="N312" s="45"/>
      <c r="O312" s="46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  <c r="BR312" s="34"/>
    </row>
    <row r="313" spans="1:70" s="3" customFormat="1" ht="18.75" hidden="1" x14ac:dyDescent="0.25">
      <c r="A313" s="47"/>
      <c r="B313" s="48"/>
      <c r="C313" s="48"/>
      <c r="D313" s="48"/>
      <c r="E313" s="49" t="s">
        <v>1592</v>
      </c>
      <c r="F313" s="207"/>
      <c r="G313" s="50"/>
      <c r="H313" s="51"/>
      <c r="I313" s="17"/>
      <c r="J313" s="17"/>
      <c r="K313" s="17"/>
      <c r="L313" s="52">
        <v>34170.370000000003</v>
      </c>
      <c r="M313" s="53"/>
      <c r="N313" s="53"/>
      <c r="O313" s="5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  <c r="BR313" s="34"/>
    </row>
    <row r="314" spans="1:70" s="3" customFormat="1" ht="18.75" hidden="1" x14ac:dyDescent="0.25">
      <c r="A314" s="47"/>
      <c r="B314" s="48"/>
      <c r="C314" s="48"/>
      <c r="D314" s="48"/>
      <c r="E314" s="49" t="s">
        <v>1593</v>
      </c>
      <c r="F314" s="207"/>
      <c r="G314" s="50"/>
      <c r="H314" s="51"/>
      <c r="I314" s="17"/>
      <c r="J314" s="17"/>
      <c r="K314" s="17"/>
      <c r="L314" s="52">
        <v>17965.87</v>
      </c>
      <c r="M314" s="53"/>
      <c r="N314" s="53"/>
      <c r="O314" s="54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P314" s="33"/>
      <c r="BQ314" s="41"/>
      <c r="BR314" s="34"/>
    </row>
    <row r="315" spans="1:70" s="3" customFormat="1" ht="18.75" hidden="1" x14ac:dyDescent="0.25">
      <c r="A315" s="47"/>
      <c r="B315" s="48"/>
      <c r="C315" s="48"/>
      <c r="D315" s="48"/>
      <c r="E315" s="49" t="s">
        <v>47</v>
      </c>
      <c r="F315" s="207"/>
      <c r="G315" s="50"/>
      <c r="H315" s="51"/>
      <c r="I315" s="17"/>
      <c r="J315" s="17"/>
      <c r="K315" s="17"/>
      <c r="L315" s="52">
        <v>95172.32</v>
      </c>
      <c r="M315" s="53"/>
      <c r="N315" s="53"/>
      <c r="O315" s="54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41"/>
      <c r="BR315" s="34"/>
    </row>
    <row r="316" spans="1:70" s="3" customFormat="1" ht="67.5" x14ac:dyDescent="0.25">
      <c r="A316" s="35" t="s">
        <v>623</v>
      </c>
      <c r="B316" s="36" t="s">
        <v>1467</v>
      </c>
      <c r="C316" s="316" t="s">
        <v>1594</v>
      </c>
      <c r="D316" s="316"/>
      <c r="E316" s="316"/>
      <c r="F316" s="205" t="s">
        <v>184</v>
      </c>
      <c r="G316" s="55">
        <v>34</v>
      </c>
      <c r="H316" s="39">
        <v>10293.31</v>
      </c>
      <c r="I316" s="39"/>
      <c r="J316" s="39">
        <v>10293.31</v>
      </c>
      <c r="K316" s="37" t="s">
        <v>42</v>
      </c>
      <c r="L316" s="39">
        <v>2995764.94</v>
      </c>
      <c r="M316" s="39"/>
      <c r="N316" s="40"/>
      <c r="O316" s="39">
        <v>2995764.94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3"/>
        <v>3586334.7751575219</v>
      </c>
      <c r="W316" s="159">
        <v>1.2</v>
      </c>
      <c r="X316" s="158">
        <f t="shared" si="14"/>
        <v>4303601.7301890263</v>
      </c>
      <c r="Y316" s="181">
        <f t="shared" si="15"/>
        <v>126576.52147614783</v>
      </c>
      <c r="Z316" s="133"/>
      <c r="BP316" s="33"/>
      <c r="BQ316" s="41" t="s">
        <v>1594</v>
      </c>
      <c r="BR316" s="34"/>
    </row>
    <row r="317" spans="1:70" s="3" customFormat="1" ht="18.75" hidden="1" x14ac:dyDescent="0.25">
      <c r="A317" s="42"/>
      <c r="B317" s="43"/>
      <c r="C317" s="44" t="s">
        <v>1595</v>
      </c>
      <c r="D317" s="45"/>
      <c r="E317" s="45"/>
      <c r="F317" s="206"/>
      <c r="G317" s="45"/>
      <c r="H317" s="45"/>
      <c r="I317" s="45"/>
      <c r="J317" s="45"/>
      <c r="K317" s="45"/>
      <c r="L317" s="45"/>
      <c r="M317" s="45"/>
      <c r="N317" s="45"/>
      <c r="O317" s="46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P317" s="33"/>
      <c r="BQ317" s="41"/>
      <c r="BR317" s="34"/>
    </row>
    <row r="318" spans="1:70" s="3" customFormat="1" ht="67.5" x14ac:dyDescent="0.25">
      <c r="A318" s="35" t="s">
        <v>627</v>
      </c>
      <c r="B318" s="36" t="s">
        <v>1467</v>
      </c>
      <c r="C318" s="316" t="s">
        <v>1596</v>
      </c>
      <c r="D318" s="316"/>
      <c r="E318" s="316"/>
      <c r="F318" s="205" t="s">
        <v>184</v>
      </c>
      <c r="G318" s="55">
        <v>42</v>
      </c>
      <c r="H318" s="39">
        <v>10295.65</v>
      </c>
      <c r="I318" s="39"/>
      <c r="J318" s="39">
        <v>10295.65</v>
      </c>
      <c r="K318" s="37" t="s">
        <v>42</v>
      </c>
      <c r="L318" s="39">
        <v>3701492.09</v>
      </c>
      <c r="M318" s="39"/>
      <c r="N318" s="40"/>
      <c r="O318" s="39">
        <v>3701492.09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3"/>
        <v>4431185.3794301683</v>
      </c>
      <c r="W318" s="159">
        <v>1.2</v>
      </c>
      <c r="X318" s="158">
        <f t="shared" si="14"/>
        <v>5317422.4553162018</v>
      </c>
      <c r="Y318" s="181">
        <f t="shared" si="15"/>
        <v>126605.29655514767</v>
      </c>
      <c r="Z318" s="116"/>
      <c r="BP318" s="33"/>
      <c r="BQ318" s="41" t="s">
        <v>1596</v>
      </c>
      <c r="BR318" s="34"/>
    </row>
    <row r="319" spans="1:70" s="3" customFormat="1" ht="18.75" hidden="1" x14ac:dyDescent="0.25">
      <c r="A319" s="42"/>
      <c r="B319" s="43"/>
      <c r="C319" s="44" t="s">
        <v>1597</v>
      </c>
      <c r="D319" s="45"/>
      <c r="E319" s="45"/>
      <c r="F319" s="206"/>
      <c r="G319" s="45"/>
      <c r="H319" s="45"/>
      <c r="I319" s="45"/>
      <c r="J319" s="45"/>
      <c r="K319" s="45"/>
      <c r="L319" s="45"/>
      <c r="M319" s="45"/>
      <c r="N319" s="45"/>
      <c r="O319" s="46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  <c r="BR319" s="34"/>
    </row>
    <row r="320" spans="1:70" s="3" customFormat="1" ht="67.5" x14ac:dyDescent="0.25">
      <c r="A320" s="35" t="s">
        <v>629</v>
      </c>
      <c r="B320" s="36" t="s">
        <v>1557</v>
      </c>
      <c r="C320" s="316" t="s">
        <v>1598</v>
      </c>
      <c r="D320" s="316"/>
      <c r="E320" s="316"/>
      <c r="F320" s="205" t="s">
        <v>437</v>
      </c>
      <c r="G320" s="55">
        <v>564</v>
      </c>
      <c r="H320" s="39">
        <v>1995.72</v>
      </c>
      <c r="I320" s="39"/>
      <c r="J320" s="39">
        <v>1995.72</v>
      </c>
      <c r="K320" s="37" t="s">
        <v>42</v>
      </c>
      <c r="L320" s="39">
        <v>9635016.8399999999</v>
      </c>
      <c r="M320" s="39"/>
      <c r="N320" s="40"/>
      <c r="O320" s="39">
        <v>9635016.8399999999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3"/>
        <v>11534414.963985903</v>
      </c>
      <c r="W320" s="159">
        <v>1.2</v>
      </c>
      <c r="X320" s="158">
        <f t="shared" si="14"/>
        <v>13841297.956783084</v>
      </c>
      <c r="Y320" s="181">
        <f t="shared" si="15"/>
        <v>24541.308434012561</v>
      </c>
      <c r="Z320" s="136"/>
      <c r="BP320" s="33"/>
      <c r="BQ320" s="41" t="s">
        <v>1598</v>
      </c>
      <c r="BR320" s="34"/>
    </row>
    <row r="321" spans="1:70" s="3" customFormat="1" ht="67.5" x14ac:dyDescent="0.25">
      <c r="A321" s="35" t="s">
        <v>633</v>
      </c>
      <c r="B321" s="36" t="s">
        <v>1599</v>
      </c>
      <c r="C321" s="316" t="s">
        <v>1600</v>
      </c>
      <c r="D321" s="316"/>
      <c r="E321" s="316"/>
      <c r="F321" s="205" t="s">
        <v>184</v>
      </c>
      <c r="G321" s="55">
        <v>2</v>
      </c>
      <c r="H321" s="39">
        <v>2130.7199999999998</v>
      </c>
      <c r="I321" s="39"/>
      <c r="J321" s="39">
        <v>2130.7199999999998</v>
      </c>
      <c r="K321" s="37" t="s">
        <v>42</v>
      </c>
      <c r="L321" s="39">
        <v>36477.93</v>
      </c>
      <c r="M321" s="39"/>
      <c r="N321" s="40"/>
      <c r="O321" s="39">
        <v>36477.93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3"/>
        <v>43669.003244547552</v>
      </c>
      <c r="W321" s="159">
        <v>1.2</v>
      </c>
      <c r="X321" s="158">
        <f t="shared" si="14"/>
        <v>52402.803893457058</v>
      </c>
      <c r="Y321" s="181">
        <f t="shared" si="15"/>
        <v>26201.401946728529</v>
      </c>
      <c r="Z321" s="116"/>
      <c r="BP321" s="33"/>
      <c r="BQ321" s="41" t="s">
        <v>1600</v>
      </c>
      <c r="BR321" s="34"/>
    </row>
    <row r="322" spans="1:70" s="3" customFormat="1" ht="67.5" x14ac:dyDescent="0.25">
      <c r="A322" s="35" t="s">
        <v>636</v>
      </c>
      <c r="B322" s="36" t="s">
        <v>1599</v>
      </c>
      <c r="C322" s="316" t="s">
        <v>1601</v>
      </c>
      <c r="D322" s="316"/>
      <c r="E322" s="316"/>
      <c r="F322" s="205" t="s">
        <v>184</v>
      </c>
      <c r="G322" s="55">
        <v>9</v>
      </c>
      <c r="H322" s="39">
        <v>2746.62</v>
      </c>
      <c r="I322" s="39"/>
      <c r="J322" s="39">
        <v>2746.62</v>
      </c>
      <c r="K322" s="37" t="s">
        <v>42</v>
      </c>
      <c r="L322" s="39">
        <v>211599.6</v>
      </c>
      <c r="M322" s="39"/>
      <c r="N322" s="40"/>
      <c r="O322" s="39">
        <v>211599.6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3"/>
        <v>253313.26692454767</v>
      </c>
      <c r="W322" s="159">
        <v>1.2</v>
      </c>
      <c r="X322" s="158">
        <f t="shared" si="14"/>
        <v>303975.92030945717</v>
      </c>
      <c r="Y322" s="181">
        <f t="shared" si="15"/>
        <v>33775.102256606355</v>
      </c>
      <c r="Z322" s="1"/>
      <c r="BP322" s="33"/>
      <c r="BQ322" s="41" t="s">
        <v>1601</v>
      </c>
      <c r="BR322" s="34"/>
    </row>
    <row r="323" spans="1:70" s="3" customFormat="1" ht="67.5" x14ac:dyDescent="0.25">
      <c r="A323" s="35" t="s">
        <v>641</v>
      </c>
      <c r="B323" s="36" t="s">
        <v>1467</v>
      </c>
      <c r="C323" s="316" t="s">
        <v>1602</v>
      </c>
      <c r="D323" s="316"/>
      <c r="E323" s="316"/>
      <c r="F323" s="205" t="s">
        <v>437</v>
      </c>
      <c r="G323" s="55">
        <v>1</v>
      </c>
      <c r="H323" s="39">
        <v>4747.92</v>
      </c>
      <c r="I323" s="39"/>
      <c r="J323" s="39">
        <v>4747.92</v>
      </c>
      <c r="K323" s="37" t="s">
        <v>42</v>
      </c>
      <c r="L323" s="39">
        <v>40642.199999999997</v>
      </c>
      <c r="M323" s="39"/>
      <c r="N323" s="40"/>
      <c r="O323" s="39">
        <v>40642.199999999997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3"/>
        <v>48654.196213040341</v>
      </c>
      <c r="W323" s="159">
        <v>1.2</v>
      </c>
      <c r="X323" s="158">
        <f t="shared" si="14"/>
        <v>58385.035455648409</v>
      </c>
      <c r="Y323" s="181">
        <f t="shared" si="15"/>
        <v>58385.035455648409</v>
      </c>
      <c r="Z323" s="1"/>
      <c r="BP323" s="33"/>
      <c r="BQ323" s="41" t="s">
        <v>1602</v>
      </c>
      <c r="BR323" s="34"/>
    </row>
    <row r="324" spans="1:70" s="3" customFormat="1" ht="67.5" x14ac:dyDescent="0.25">
      <c r="A324" s="35" t="s">
        <v>644</v>
      </c>
      <c r="B324" s="36" t="s">
        <v>1467</v>
      </c>
      <c r="C324" s="316" t="s">
        <v>1603</v>
      </c>
      <c r="D324" s="316"/>
      <c r="E324" s="316"/>
      <c r="F324" s="205" t="s">
        <v>437</v>
      </c>
      <c r="G324" s="55">
        <v>5</v>
      </c>
      <c r="H324" s="39">
        <v>5849.63</v>
      </c>
      <c r="I324" s="39"/>
      <c r="J324" s="39">
        <v>5849.63</v>
      </c>
      <c r="K324" s="37" t="s">
        <v>42</v>
      </c>
      <c r="L324" s="39">
        <v>250364.16</v>
      </c>
      <c r="M324" s="39"/>
      <c r="N324" s="40"/>
      <c r="O324" s="39">
        <v>250364.16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299719.67475562409</v>
      </c>
      <c r="W324" s="159">
        <v>1.2</v>
      </c>
      <c r="X324" s="158">
        <f t="shared" si="14"/>
        <v>359663.60970674892</v>
      </c>
      <c r="Y324" s="181">
        <f t="shared" si="15"/>
        <v>71932.721941349781</v>
      </c>
      <c r="Z324" s="1"/>
      <c r="BP324" s="33"/>
      <c r="BQ324" s="41" t="s">
        <v>1603</v>
      </c>
      <c r="BR324" s="34"/>
    </row>
    <row r="325" spans="1:70" s="3" customFormat="1" ht="67.5" hidden="1" x14ac:dyDescent="0.25">
      <c r="A325" s="35" t="s">
        <v>647</v>
      </c>
      <c r="B325" s="36" t="s">
        <v>534</v>
      </c>
      <c r="C325" s="316" t="s">
        <v>535</v>
      </c>
      <c r="D325" s="316"/>
      <c r="E325" s="316"/>
      <c r="F325" s="205" t="s">
        <v>174</v>
      </c>
      <c r="G325" s="56">
        <v>1.85</v>
      </c>
      <c r="H325" s="39" t="s">
        <v>536</v>
      </c>
      <c r="I325" s="39" t="s">
        <v>58</v>
      </c>
      <c r="J325" s="39">
        <v>2.4700000000000002</v>
      </c>
      <c r="K325" s="37" t="s">
        <v>42</v>
      </c>
      <c r="L325" s="39">
        <v>1817.81</v>
      </c>
      <c r="M325" s="39">
        <v>1713.59</v>
      </c>
      <c r="N325" s="40" t="s">
        <v>1604</v>
      </c>
      <c r="O325" s="39">
        <v>39.11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3"/>
        <v>46.819946112464578</v>
      </c>
      <c r="W325" s="159">
        <v>1.2</v>
      </c>
      <c r="X325" s="158">
        <f t="shared" si="14"/>
        <v>56.183935334957489</v>
      </c>
      <c r="Y325" s="181">
        <f t="shared" si="15"/>
        <v>30.369694775652697</v>
      </c>
      <c r="Z325" s="1"/>
      <c r="BP325" s="33"/>
      <c r="BQ325" s="41" t="s">
        <v>535</v>
      </c>
      <c r="BR325" s="34"/>
    </row>
    <row r="326" spans="1:70" s="3" customFormat="1" ht="18.75" hidden="1" x14ac:dyDescent="0.25">
      <c r="A326" s="42"/>
      <c r="B326" s="43"/>
      <c r="C326" s="44" t="s">
        <v>1605</v>
      </c>
      <c r="D326" s="45"/>
      <c r="E326" s="45"/>
      <c r="F326" s="206"/>
      <c r="G326" s="45"/>
      <c r="H326" s="45"/>
      <c r="I326" s="45"/>
      <c r="J326" s="45"/>
      <c r="K326" s="45"/>
      <c r="L326" s="45"/>
      <c r="M326" s="45"/>
      <c r="N326" s="45"/>
      <c r="O326" s="46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P326" s="33"/>
      <c r="BQ326" s="41"/>
      <c r="BR326" s="34"/>
    </row>
    <row r="327" spans="1:70" s="3" customFormat="1" ht="18.75" hidden="1" x14ac:dyDescent="0.25">
      <c r="A327" s="47"/>
      <c r="B327" s="48"/>
      <c r="C327" s="48"/>
      <c r="D327" s="48"/>
      <c r="E327" s="49" t="s">
        <v>1606</v>
      </c>
      <c r="F327" s="207"/>
      <c r="G327" s="50"/>
      <c r="H327" s="51"/>
      <c r="I327" s="17"/>
      <c r="J327" s="17"/>
      <c r="K327" s="17"/>
      <c r="L327" s="52">
        <v>1673.8</v>
      </c>
      <c r="M327" s="53"/>
      <c r="N327" s="53"/>
      <c r="O327" s="54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P327" s="33"/>
      <c r="BQ327" s="41"/>
      <c r="BR327" s="34"/>
    </row>
    <row r="328" spans="1:70" s="3" customFormat="1" ht="18.75" hidden="1" x14ac:dyDescent="0.25">
      <c r="A328" s="47"/>
      <c r="B328" s="48"/>
      <c r="C328" s="48"/>
      <c r="D328" s="48"/>
      <c r="E328" s="49" t="s">
        <v>1607</v>
      </c>
      <c r="F328" s="207"/>
      <c r="G328" s="50"/>
      <c r="H328" s="51"/>
      <c r="I328" s="17"/>
      <c r="J328" s="17"/>
      <c r="K328" s="17"/>
      <c r="L328" s="52">
        <v>880.04</v>
      </c>
      <c r="M328" s="53"/>
      <c r="N328" s="53"/>
      <c r="O328" s="54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  <c r="BR328" s="34"/>
    </row>
    <row r="329" spans="1:70" s="3" customFormat="1" ht="18.75" hidden="1" x14ac:dyDescent="0.25">
      <c r="A329" s="47"/>
      <c r="B329" s="48"/>
      <c r="C329" s="48"/>
      <c r="D329" s="48"/>
      <c r="E329" s="49" t="s">
        <v>47</v>
      </c>
      <c r="F329" s="207"/>
      <c r="G329" s="50"/>
      <c r="H329" s="51"/>
      <c r="I329" s="17"/>
      <c r="J329" s="17"/>
      <c r="K329" s="17"/>
      <c r="L329" s="52">
        <v>4371.6499999999996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  <c r="BR329" s="34"/>
    </row>
    <row r="330" spans="1:70" s="3" customFormat="1" ht="67.5" x14ac:dyDescent="0.25">
      <c r="A330" s="35" t="s">
        <v>652</v>
      </c>
      <c r="B330" s="36" t="s">
        <v>1481</v>
      </c>
      <c r="C330" s="316" t="s">
        <v>1608</v>
      </c>
      <c r="D330" s="316"/>
      <c r="E330" s="316"/>
      <c r="F330" s="205" t="s">
        <v>437</v>
      </c>
      <c r="G330" s="55">
        <v>30</v>
      </c>
      <c r="H330" s="39">
        <v>865.94</v>
      </c>
      <c r="I330" s="39"/>
      <c r="J330" s="39">
        <v>865.94</v>
      </c>
      <c r="K330" s="37" t="s">
        <v>42</v>
      </c>
      <c r="L330" s="39">
        <v>222373.39</v>
      </c>
      <c r="M330" s="39"/>
      <c r="N330" s="40"/>
      <c r="O330" s="39">
        <v>222373.39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154">
        <v>1.03</v>
      </c>
      <c r="V330" s="172">
        <f t="shared" si="13"/>
        <v>266210.94698660367</v>
      </c>
      <c r="W330" s="159">
        <v>1.2</v>
      </c>
      <c r="X330" s="158">
        <f t="shared" si="14"/>
        <v>319453.1363839244</v>
      </c>
      <c r="Y330" s="181">
        <f t="shared" si="15"/>
        <v>10648.437879464147</v>
      </c>
      <c r="Z330" s="1"/>
      <c r="BP330" s="33"/>
      <c r="BQ330" s="41" t="s">
        <v>1608</v>
      </c>
      <c r="BR330" s="34"/>
    </row>
    <row r="331" spans="1:70" s="3" customFormat="1" ht="67.5" x14ac:dyDescent="0.25">
      <c r="A331" s="35" t="s">
        <v>660</v>
      </c>
      <c r="B331" s="36" t="s">
        <v>1481</v>
      </c>
      <c r="C331" s="316" t="s">
        <v>1609</v>
      </c>
      <c r="D331" s="316"/>
      <c r="E331" s="316"/>
      <c r="F331" s="205" t="s">
        <v>437</v>
      </c>
      <c r="G331" s="55">
        <v>75</v>
      </c>
      <c r="H331" s="39">
        <v>781.62</v>
      </c>
      <c r="I331" s="39"/>
      <c r="J331" s="39">
        <v>781.62</v>
      </c>
      <c r="K331" s="37" t="s">
        <v>42</v>
      </c>
      <c r="L331" s="39">
        <v>501800.04</v>
      </c>
      <c r="M331" s="39"/>
      <c r="N331" s="40"/>
      <c r="O331" s="39">
        <v>501800.04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13"/>
        <v>600722.34293102962</v>
      </c>
      <c r="W331" s="159">
        <v>1.2</v>
      </c>
      <c r="X331" s="158">
        <f t="shared" si="14"/>
        <v>720866.81151723547</v>
      </c>
      <c r="Y331" s="181">
        <f t="shared" si="15"/>
        <v>9611.5574868964723</v>
      </c>
      <c r="Z331" s="1"/>
      <c r="BP331" s="33"/>
      <c r="BQ331" s="41" t="s">
        <v>1609</v>
      </c>
      <c r="BR331" s="34"/>
    </row>
    <row r="332" spans="1:70" s="3" customFormat="1" ht="67.5" x14ac:dyDescent="0.25">
      <c r="A332" s="35" t="s">
        <v>662</v>
      </c>
      <c r="B332" s="36" t="s">
        <v>1481</v>
      </c>
      <c r="C332" s="316" t="s">
        <v>1610</v>
      </c>
      <c r="D332" s="316"/>
      <c r="E332" s="316"/>
      <c r="F332" s="205" t="s">
        <v>437</v>
      </c>
      <c r="G332" s="55">
        <v>80</v>
      </c>
      <c r="H332" s="39">
        <v>372.35</v>
      </c>
      <c r="I332" s="39"/>
      <c r="J332" s="39">
        <v>372.35</v>
      </c>
      <c r="K332" s="37" t="s">
        <v>42</v>
      </c>
      <c r="L332" s="39">
        <v>254985.28</v>
      </c>
      <c r="M332" s="39"/>
      <c r="N332" s="40"/>
      <c r="O332" s="39">
        <v>254985.28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13"/>
        <v>305251.77880520828</v>
      </c>
      <c r="W332" s="159">
        <v>1.2</v>
      </c>
      <c r="X332" s="158">
        <f t="shared" si="14"/>
        <v>366302.13456624991</v>
      </c>
      <c r="Y332" s="181">
        <f t="shared" si="15"/>
        <v>4578.7766820781235</v>
      </c>
      <c r="Z332" s="1"/>
      <c r="BP332" s="33"/>
      <c r="BQ332" s="41" t="s">
        <v>1610</v>
      </c>
      <c r="BR332" s="34"/>
    </row>
    <row r="333" spans="1:70" s="3" customFormat="1" ht="67.5" hidden="1" x14ac:dyDescent="0.25">
      <c r="A333" s="35" t="s">
        <v>669</v>
      </c>
      <c r="B333" s="36" t="s">
        <v>372</v>
      </c>
      <c r="C333" s="316" t="s">
        <v>373</v>
      </c>
      <c r="D333" s="316"/>
      <c r="E333" s="316"/>
      <c r="F333" s="205" t="s">
        <v>374</v>
      </c>
      <c r="G333" s="59">
        <v>3.9748199999999998</v>
      </c>
      <c r="H333" s="39" t="s">
        <v>1462</v>
      </c>
      <c r="I333" s="39" t="s">
        <v>376</v>
      </c>
      <c r="J333" s="39">
        <v>57.29</v>
      </c>
      <c r="K333" s="37" t="s">
        <v>42</v>
      </c>
      <c r="L333" s="39">
        <v>128119.6</v>
      </c>
      <c r="M333" s="39">
        <v>104114.42</v>
      </c>
      <c r="N333" s="40" t="s">
        <v>1611</v>
      </c>
      <c r="O333" s="39">
        <v>1949.6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3"/>
        <v>2333.934209687061</v>
      </c>
      <c r="W333" s="159">
        <v>1.2</v>
      </c>
      <c r="X333" s="158">
        <f t="shared" si="14"/>
        <v>2800.7210516244731</v>
      </c>
      <c r="Y333" s="181">
        <f t="shared" si="15"/>
        <v>704.61581948980665</v>
      </c>
      <c r="Z333" s="1"/>
      <c r="BP333" s="33"/>
      <c r="BQ333" s="41" t="s">
        <v>373</v>
      </c>
      <c r="BR333" s="34"/>
    </row>
    <row r="334" spans="1:70" s="3" customFormat="1" ht="18.75" hidden="1" x14ac:dyDescent="0.25">
      <c r="A334" s="42"/>
      <c r="B334" s="43"/>
      <c r="C334" s="44" t="s">
        <v>1612</v>
      </c>
      <c r="D334" s="45"/>
      <c r="E334" s="45"/>
      <c r="F334" s="206"/>
      <c r="G334" s="45"/>
      <c r="H334" s="45"/>
      <c r="I334" s="45"/>
      <c r="J334" s="45"/>
      <c r="K334" s="45"/>
      <c r="L334" s="45"/>
      <c r="M334" s="45"/>
      <c r="N334" s="45"/>
      <c r="O334" s="46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P334" s="33"/>
      <c r="BQ334" s="41"/>
      <c r="BR334" s="34"/>
    </row>
    <row r="335" spans="1:70" s="3" customFormat="1" ht="18.75" hidden="1" x14ac:dyDescent="0.25">
      <c r="A335" s="47"/>
      <c r="B335" s="48"/>
      <c r="C335" s="48"/>
      <c r="D335" s="48"/>
      <c r="E335" s="49" t="s">
        <v>1613</v>
      </c>
      <c r="F335" s="207"/>
      <c r="G335" s="50"/>
      <c r="H335" s="51"/>
      <c r="I335" s="17"/>
      <c r="J335" s="17"/>
      <c r="K335" s="17"/>
      <c r="L335" s="52">
        <v>104053.8</v>
      </c>
      <c r="M335" s="53"/>
      <c r="N335" s="53"/>
      <c r="O335" s="54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  <c r="BR335" s="34"/>
    </row>
    <row r="336" spans="1:70" s="3" customFormat="1" ht="18.75" hidden="1" x14ac:dyDescent="0.25">
      <c r="A336" s="47"/>
      <c r="B336" s="48"/>
      <c r="C336" s="48"/>
      <c r="D336" s="48"/>
      <c r="E336" s="49" t="s">
        <v>1614</v>
      </c>
      <c r="F336" s="207"/>
      <c r="G336" s="50"/>
      <c r="H336" s="51"/>
      <c r="I336" s="17"/>
      <c r="J336" s="17"/>
      <c r="K336" s="17"/>
      <c r="L336" s="52">
        <v>54708.7</v>
      </c>
      <c r="M336" s="53"/>
      <c r="N336" s="53"/>
      <c r="O336" s="54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41"/>
      <c r="BR336" s="34"/>
    </row>
    <row r="337" spans="1:70" s="3" customFormat="1" ht="18.75" hidden="1" x14ac:dyDescent="0.25">
      <c r="A337" s="47"/>
      <c r="B337" s="48"/>
      <c r="C337" s="48"/>
      <c r="D337" s="48"/>
      <c r="E337" s="49" t="s">
        <v>47</v>
      </c>
      <c r="F337" s="207"/>
      <c r="G337" s="50"/>
      <c r="H337" s="51"/>
      <c r="I337" s="17"/>
      <c r="J337" s="17"/>
      <c r="K337" s="17"/>
      <c r="L337" s="52">
        <v>286882.09999999998</v>
      </c>
      <c r="M337" s="53"/>
      <c r="N337" s="53"/>
      <c r="O337" s="54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41"/>
      <c r="BR337" s="34"/>
    </row>
    <row r="338" spans="1:70" s="3" customFormat="1" ht="67.5" x14ac:dyDescent="0.25">
      <c r="A338" s="35" t="s">
        <v>671</v>
      </c>
      <c r="B338" s="36" t="s">
        <v>1467</v>
      </c>
      <c r="C338" s="316" t="s">
        <v>1615</v>
      </c>
      <c r="D338" s="316"/>
      <c r="E338" s="316"/>
      <c r="F338" s="205" t="s">
        <v>184</v>
      </c>
      <c r="G338" s="55">
        <v>47</v>
      </c>
      <c r="H338" s="39">
        <v>11149.45</v>
      </c>
      <c r="I338" s="39"/>
      <c r="J338" s="39">
        <v>11149.45</v>
      </c>
      <c r="K338" s="37" t="s">
        <v>42</v>
      </c>
      <c r="L338" s="39">
        <v>4485646.72</v>
      </c>
      <c r="M338" s="39"/>
      <c r="N338" s="40"/>
      <c r="O338" s="39">
        <v>4485646.72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3"/>
        <v>5369924.2574777156</v>
      </c>
      <c r="W338" s="159">
        <v>1.2</v>
      </c>
      <c r="X338" s="158">
        <f t="shared" si="14"/>
        <v>6443909.1089732582</v>
      </c>
      <c r="Y338" s="181">
        <f t="shared" si="15"/>
        <v>137104.4491270906</v>
      </c>
      <c r="Z338" s="1"/>
      <c r="BP338" s="33"/>
      <c r="BQ338" s="41" t="s">
        <v>1615</v>
      </c>
      <c r="BR338" s="34"/>
    </row>
    <row r="339" spans="1:70" s="3" customFormat="1" ht="18.75" hidden="1" x14ac:dyDescent="0.25">
      <c r="A339" s="42"/>
      <c r="B339" s="43"/>
      <c r="C339" s="44" t="s">
        <v>1616</v>
      </c>
      <c r="D339" s="45"/>
      <c r="E339" s="45"/>
      <c r="F339" s="206"/>
      <c r="G339" s="45"/>
      <c r="H339" s="45"/>
      <c r="I339" s="45"/>
      <c r="J339" s="45"/>
      <c r="K339" s="45"/>
      <c r="L339" s="45"/>
      <c r="M339" s="45"/>
      <c r="N339" s="45"/>
      <c r="O339" s="46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41"/>
      <c r="BR339" s="34"/>
    </row>
    <row r="340" spans="1:70" s="3" customFormat="1" ht="67.5" x14ac:dyDescent="0.25">
      <c r="A340" s="35" t="s">
        <v>674</v>
      </c>
      <c r="B340" s="36" t="s">
        <v>1467</v>
      </c>
      <c r="C340" s="316" t="s">
        <v>1617</v>
      </c>
      <c r="D340" s="316"/>
      <c r="E340" s="316"/>
      <c r="F340" s="205" t="s">
        <v>184</v>
      </c>
      <c r="G340" s="55">
        <v>340</v>
      </c>
      <c r="H340" s="39">
        <v>11149.45</v>
      </c>
      <c r="I340" s="39"/>
      <c r="J340" s="39">
        <v>11149.45</v>
      </c>
      <c r="K340" s="37" t="s">
        <v>42</v>
      </c>
      <c r="L340" s="39">
        <v>32449359.280000001</v>
      </c>
      <c r="M340" s="39"/>
      <c r="N340" s="40"/>
      <c r="O340" s="39">
        <v>32449359.280000001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3"/>
        <v>38846260.620649509</v>
      </c>
      <c r="W340" s="159">
        <v>1.2</v>
      </c>
      <c r="X340" s="158">
        <f t="shared" si="14"/>
        <v>46615512.744779408</v>
      </c>
      <c r="Y340" s="181">
        <f t="shared" si="15"/>
        <v>137104.44924935119</v>
      </c>
      <c r="Z340" s="1"/>
      <c r="BP340" s="33"/>
      <c r="BQ340" s="41" t="s">
        <v>1617</v>
      </c>
      <c r="BR340" s="34"/>
    </row>
    <row r="341" spans="1:70" s="3" customFormat="1" ht="18.75" hidden="1" x14ac:dyDescent="0.25">
      <c r="A341" s="42"/>
      <c r="B341" s="43"/>
      <c r="C341" s="44" t="s">
        <v>1618</v>
      </c>
      <c r="D341" s="45"/>
      <c r="E341" s="45"/>
      <c r="F341" s="206"/>
      <c r="G341" s="45"/>
      <c r="H341" s="45"/>
      <c r="I341" s="45"/>
      <c r="J341" s="45"/>
      <c r="K341" s="45"/>
      <c r="L341" s="45"/>
      <c r="M341" s="45"/>
      <c r="N341" s="45"/>
      <c r="O341" s="46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  <c r="BR341" s="34"/>
    </row>
    <row r="342" spans="1:70" s="3" customFormat="1" ht="67.5" x14ac:dyDescent="0.25">
      <c r="A342" s="35" t="s">
        <v>683</v>
      </c>
      <c r="B342" s="36" t="s">
        <v>1467</v>
      </c>
      <c r="C342" s="316" t="s">
        <v>1619</v>
      </c>
      <c r="D342" s="316"/>
      <c r="E342" s="316"/>
      <c r="F342" s="205" t="s">
        <v>184</v>
      </c>
      <c r="G342" s="55">
        <v>23</v>
      </c>
      <c r="H342" s="39">
        <v>4240.3900000000003</v>
      </c>
      <c r="I342" s="39"/>
      <c r="J342" s="39">
        <v>4240.3900000000003</v>
      </c>
      <c r="K342" s="37" t="s">
        <v>42</v>
      </c>
      <c r="L342" s="39">
        <v>834847.98</v>
      </c>
      <c r="M342" s="39"/>
      <c r="N342" s="40"/>
      <c r="O342" s="39">
        <v>834847.98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3"/>
        <v>999425.65675530292</v>
      </c>
      <c r="W342" s="159">
        <v>1.2</v>
      </c>
      <c r="X342" s="158">
        <f t="shared" si="14"/>
        <v>1199310.7881063635</v>
      </c>
      <c r="Y342" s="181">
        <f t="shared" si="15"/>
        <v>52143.947308972325</v>
      </c>
      <c r="Z342" s="1"/>
      <c r="BP342" s="33"/>
      <c r="BQ342" s="41" t="s">
        <v>1619</v>
      </c>
      <c r="BR342" s="34"/>
    </row>
    <row r="343" spans="1:70" s="3" customFormat="1" ht="18.75" hidden="1" x14ac:dyDescent="0.25">
      <c r="A343" s="42"/>
      <c r="B343" s="43"/>
      <c r="C343" s="44" t="s">
        <v>1620</v>
      </c>
      <c r="D343" s="45"/>
      <c r="E343" s="45"/>
      <c r="F343" s="206"/>
      <c r="G343" s="45"/>
      <c r="H343" s="45"/>
      <c r="I343" s="45"/>
      <c r="J343" s="45"/>
      <c r="K343" s="45"/>
      <c r="L343" s="45"/>
      <c r="M343" s="45"/>
      <c r="N343" s="45"/>
      <c r="O343" s="46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41"/>
      <c r="BR343" s="34"/>
    </row>
    <row r="344" spans="1:70" s="3" customFormat="1" ht="67.5" x14ac:dyDescent="0.25">
      <c r="A344" s="35" t="s">
        <v>685</v>
      </c>
      <c r="B344" s="36" t="s">
        <v>1599</v>
      </c>
      <c r="C344" s="316" t="s">
        <v>1621</v>
      </c>
      <c r="D344" s="316"/>
      <c r="E344" s="316"/>
      <c r="F344" s="205" t="s">
        <v>184</v>
      </c>
      <c r="G344" s="55">
        <v>3</v>
      </c>
      <c r="H344" s="39">
        <v>4546.59</v>
      </c>
      <c r="I344" s="39"/>
      <c r="J344" s="39">
        <v>4546.59</v>
      </c>
      <c r="K344" s="37" t="s">
        <v>42</v>
      </c>
      <c r="L344" s="39">
        <v>116756.43</v>
      </c>
      <c r="M344" s="39"/>
      <c r="N344" s="40"/>
      <c r="O344" s="39">
        <v>116756.43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3"/>
        <v>139773.19767025675</v>
      </c>
      <c r="W344" s="159">
        <v>1.2</v>
      </c>
      <c r="X344" s="158">
        <f t="shared" si="14"/>
        <v>167727.8372043081</v>
      </c>
      <c r="Y344" s="181">
        <f t="shared" si="15"/>
        <v>55909.279068102704</v>
      </c>
      <c r="Z344" s="1"/>
      <c r="BP344" s="33"/>
      <c r="BQ344" s="41" t="s">
        <v>1621</v>
      </c>
      <c r="BR344" s="34"/>
    </row>
    <row r="345" spans="1:70" s="3" customFormat="1" ht="67.5" x14ac:dyDescent="0.25">
      <c r="A345" s="35" t="s">
        <v>688</v>
      </c>
      <c r="B345" s="36" t="s">
        <v>1467</v>
      </c>
      <c r="C345" s="316" t="s">
        <v>1475</v>
      </c>
      <c r="D345" s="316"/>
      <c r="E345" s="316"/>
      <c r="F345" s="205" t="s">
        <v>437</v>
      </c>
      <c r="G345" s="55">
        <v>1</v>
      </c>
      <c r="H345" s="39">
        <v>4115.3</v>
      </c>
      <c r="I345" s="39"/>
      <c r="J345" s="39">
        <v>4115.3</v>
      </c>
      <c r="K345" s="37" t="s">
        <v>42</v>
      </c>
      <c r="L345" s="39">
        <v>35226.97</v>
      </c>
      <c r="M345" s="39"/>
      <c r="N345" s="40"/>
      <c r="O345" s="39">
        <v>35226.97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3"/>
        <v>42171.435364495177</v>
      </c>
      <c r="W345" s="159">
        <v>1.2</v>
      </c>
      <c r="X345" s="158">
        <f t="shared" si="14"/>
        <v>50605.722437394208</v>
      </c>
      <c r="Y345" s="181">
        <f t="shared" si="15"/>
        <v>50605.722437394208</v>
      </c>
      <c r="Z345" s="1"/>
      <c r="BP345" s="33"/>
      <c r="BQ345" s="41" t="s">
        <v>1475</v>
      </c>
      <c r="BR345" s="34"/>
    </row>
    <row r="346" spans="1:70" s="3" customFormat="1" ht="67.5" x14ac:dyDescent="0.25">
      <c r="A346" s="35" t="s">
        <v>690</v>
      </c>
      <c r="B346" s="36" t="s">
        <v>1599</v>
      </c>
      <c r="C346" s="316" t="s">
        <v>1622</v>
      </c>
      <c r="D346" s="316"/>
      <c r="E346" s="316"/>
      <c r="F346" s="205" t="s">
        <v>184</v>
      </c>
      <c r="G346" s="55">
        <v>2</v>
      </c>
      <c r="H346" s="39">
        <v>1170.25</v>
      </c>
      <c r="I346" s="39"/>
      <c r="J346" s="39">
        <v>1170.25</v>
      </c>
      <c r="K346" s="37" t="s">
        <v>42</v>
      </c>
      <c r="L346" s="39">
        <v>20034.68</v>
      </c>
      <c r="M346" s="39"/>
      <c r="N346" s="40"/>
      <c r="O346" s="39">
        <v>20034.68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3"/>
        <v>23984.214727191811</v>
      </c>
      <c r="W346" s="159">
        <v>1.2</v>
      </c>
      <c r="X346" s="158">
        <f t="shared" si="14"/>
        <v>28781.057672630173</v>
      </c>
      <c r="Y346" s="181">
        <f t="shared" si="15"/>
        <v>14390.528836315087</v>
      </c>
      <c r="Z346" s="1"/>
      <c r="BP346" s="33"/>
      <c r="BQ346" s="41" t="s">
        <v>1622</v>
      </c>
      <c r="BR346" s="34"/>
    </row>
    <row r="347" spans="1:70" s="3" customFormat="1" ht="67.5" x14ac:dyDescent="0.25">
      <c r="A347" s="35" t="s">
        <v>695</v>
      </c>
      <c r="B347" s="36" t="s">
        <v>1599</v>
      </c>
      <c r="C347" s="316" t="s">
        <v>1623</v>
      </c>
      <c r="D347" s="316"/>
      <c r="E347" s="316"/>
      <c r="F347" s="205" t="s">
        <v>184</v>
      </c>
      <c r="G347" s="55">
        <v>14</v>
      </c>
      <c r="H347" s="39">
        <v>1821.18</v>
      </c>
      <c r="I347" s="39"/>
      <c r="J347" s="39">
        <v>1821.18</v>
      </c>
      <c r="K347" s="37" t="s">
        <v>42</v>
      </c>
      <c r="L347" s="39">
        <v>218250.21</v>
      </c>
      <c r="M347" s="39"/>
      <c r="N347" s="40"/>
      <c r="O347" s="39">
        <v>218250.21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3"/>
        <v>261274.94429133413</v>
      </c>
      <c r="W347" s="159">
        <v>1.2</v>
      </c>
      <c r="X347" s="158">
        <f t="shared" si="14"/>
        <v>313529.93314960093</v>
      </c>
      <c r="Y347" s="181">
        <f t="shared" si="15"/>
        <v>22394.995224971495</v>
      </c>
      <c r="Z347" s="1"/>
      <c r="BP347" s="33"/>
      <c r="BQ347" s="41" t="s">
        <v>1623</v>
      </c>
      <c r="BR347" s="34"/>
    </row>
    <row r="348" spans="1:70" s="3" customFormat="1" ht="67.5" x14ac:dyDescent="0.25">
      <c r="A348" s="35" t="s">
        <v>698</v>
      </c>
      <c r="B348" s="36" t="s">
        <v>1467</v>
      </c>
      <c r="C348" s="316" t="s">
        <v>1624</v>
      </c>
      <c r="D348" s="316"/>
      <c r="E348" s="316"/>
      <c r="F348" s="205" t="s">
        <v>437</v>
      </c>
      <c r="G348" s="55">
        <v>2</v>
      </c>
      <c r="H348" s="39">
        <v>4115.3</v>
      </c>
      <c r="I348" s="39"/>
      <c r="J348" s="39">
        <v>4115.3</v>
      </c>
      <c r="K348" s="37" t="s">
        <v>42</v>
      </c>
      <c r="L348" s="39">
        <v>70453.94</v>
      </c>
      <c r="M348" s="39"/>
      <c r="N348" s="40"/>
      <c r="O348" s="39">
        <v>70453.94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3"/>
        <v>84342.870728990354</v>
      </c>
      <c r="W348" s="159">
        <v>1.2</v>
      </c>
      <c r="X348" s="158">
        <f t="shared" si="14"/>
        <v>101211.44487478842</v>
      </c>
      <c r="Y348" s="181">
        <f t="shared" si="15"/>
        <v>50605.722437394208</v>
      </c>
      <c r="Z348" s="1"/>
      <c r="BP348" s="33"/>
      <c r="BQ348" s="41" t="s">
        <v>1624</v>
      </c>
      <c r="BR348" s="34"/>
    </row>
    <row r="349" spans="1:70" s="3" customFormat="1" ht="67.5" x14ac:dyDescent="0.25">
      <c r="A349" s="35" t="s">
        <v>700</v>
      </c>
      <c r="B349" s="36" t="s">
        <v>1467</v>
      </c>
      <c r="C349" s="316" t="s">
        <v>1625</v>
      </c>
      <c r="D349" s="316"/>
      <c r="E349" s="316"/>
      <c r="F349" s="205" t="s">
        <v>184</v>
      </c>
      <c r="G349" s="55">
        <v>1059</v>
      </c>
      <c r="H349" s="39">
        <v>415.9</v>
      </c>
      <c r="I349" s="39"/>
      <c r="J349" s="39">
        <v>415.9</v>
      </c>
      <c r="K349" s="37" t="s">
        <v>42</v>
      </c>
      <c r="L349" s="39">
        <v>3770150.14</v>
      </c>
      <c r="M349" s="39"/>
      <c r="N349" s="40"/>
      <c r="O349" s="39">
        <v>3770150.14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3"/>
        <v>4513378.3275556332</v>
      </c>
      <c r="W349" s="159">
        <v>1.2</v>
      </c>
      <c r="X349" s="158">
        <f t="shared" si="14"/>
        <v>5416053.9930667598</v>
      </c>
      <c r="Y349" s="181">
        <f t="shared" si="15"/>
        <v>5114.3097196097824</v>
      </c>
      <c r="Z349" s="1"/>
      <c r="BP349" s="33"/>
      <c r="BQ349" s="41" t="s">
        <v>1625</v>
      </c>
      <c r="BR349" s="34"/>
    </row>
    <row r="350" spans="1:70" s="3" customFormat="1" ht="67.5" x14ac:dyDescent="0.25">
      <c r="A350" s="35" t="s">
        <v>702</v>
      </c>
      <c r="B350" s="36" t="s">
        <v>1467</v>
      </c>
      <c r="C350" s="316" t="s">
        <v>1626</v>
      </c>
      <c r="D350" s="316"/>
      <c r="E350" s="316"/>
      <c r="F350" s="205" t="s">
        <v>184</v>
      </c>
      <c r="G350" s="55">
        <v>600</v>
      </c>
      <c r="H350" s="39">
        <v>131.83000000000001</v>
      </c>
      <c r="I350" s="39"/>
      <c r="J350" s="39">
        <v>131.83000000000001</v>
      </c>
      <c r="K350" s="37" t="s">
        <v>42</v>
      </c>
      <c r="L350" s="39">
        <v>677078.88</v>
      </c>
      <c r="M350" s="39"/>
      <c r="N350" s="40"/>
      <c r="O350" s="39">
        <v>677078.88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3"/>
        <v>810554.76030395983</v>
      </c>
      <c r="W350" s="159">
        <v>1.2</v>
      </c>
      <c r="X350" s="158">
        <f t="shared" si="14"/>
        <v>972665.71236475173</v>
      </c>
      <c r="Y350" s="181">
        <f t="shared" si="15"/>
        <v>1621.1095206079196</v>
      </c>
      <c r="Z350" s="1"/>
      <c r="BP350" s="33"/>
      <c r="BQ350" s="41" t="s">
        <v>1626</v>
      </c>
      <c r="BR350" s="34"/>
    </row>
    <row r="351" spans="1:70" s="3" customFormat="1" ht="67.5" hidden="1" x14ac:dyDescent="0.25">
      <c r="A351" s="35" t="s">
        <v>705</v>
      </c>
      <c r="B351" s="36" t="s">
        <v>534</v>
      </c>
      <c r="C351" s="316" t="s">
        <v>535</v>
      </c>
      <c r="D351" s="316"/>
      <c r="E351" s="316"/>
      <c r="F351" s="205" t="s">
        <v>174</v>
      </c>
      <c r="G351" s="56">
        <v>7.97</v>
      </c>
      <c r="H351" s="39" t="s">
        <v>536</v>
      </c>
      <c r="I351" s="39" t="s">
        <v>58</v>
      </c>
      <c r="J351" s="39">
        <v>2.4700000000000002</v>
      </c>
      <c r="K351" s="37" t="s">
        <v>42</v>
      </c>
      <c r="L351" s="39">
        <v>7831.36</v>
      </c>
      <c r="M351" s="39">
        <v>7382.33</v>
      </c>
      <c r="N351" s="40" t="s">
        <v>1627</v>
      </c>
      <c r="O351" s="39">
        <v>168.51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4" si="16">O351*P351*Q351*R351*S351*T351*U351</f>
        <v>201.72920274639236</v>
      </c>
      <c r="W351" s="159">
        <v>1.2</v>
      </c>
      <c r="X351" s="158">
        <f t="shared" ref="X351:X414" si="17">V351*W351</f>
        <v>242.07504329567081</v>
      </c>
      <c r="Y351" s="181">
        <f t="shared" ref="Y351:Y414" si="18">X351/G351</f>
        <v>30.37328021275669</v>
      </c>
      <c r="Z351" s="1"/>
      <c r="BP351" s="33"/>
      <c r="BQ351" s="41" t="s">
        <v>535</v>
      </c>
      <c r="BR351" s="34"/>
    </row>
    <row r="352" spans="1:70" s="3" customFormat="1" ht="18.75" hidden="1" x14ac:dyDescent="0.25">
      <c r="A352" s="42"/>
      <c r="B352" s="43"/>
      <c r="C352" s="44" t="s">
        <v>1628</v>
      </c>
      <c r="D352" s="45"/>
      <c r="E352" s="45"/>
      <c r="F352" s="206"/>
      <c r="G352" s="45"/>
      <c r="H352" s="45"/>
      <c r="I352" s="45"/>
      <c r="J352" s="45"/>
      <c r="K352" s="45"/>
      <c r="L352" s="45"/>
      <c r="M352" s="45"/>
      <c r="N352" s="45"/>
      <c r="O352" s="46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P352" s="33"/>
      <c r="BQ352" s="41"/>
      <c r="BR352" s="34"/>
    </row>
    <row r="353" spans="1:70" s="3" customFormat="1" ht="18.75" hidden="1" x14ac:dyDescent="0.25">
      <c r="A353" s="47"/>
      <c r="B353" s="48"/>
      <c r="C353" s="48"/>
      <c r="D353" s="48"/>
      <c r="E353" s="49" t="s">
        <v>1629</v>
      </c>
      <c r="F353" s="207"/>
      <c r="G353" s="50"/>
      <c r="H353" s="51"/>
      <c r="I353" s="17"/>
      <c r="J353" s="17"/>
      <c r="K353" s="17"/>
      <c r="L353" s="52">
        <v>7210.93</v>
      </c>
      <c r="M353" s="53"/>
      <c r="N353" s="53"/>
      <c r="O353" s="54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P353" s="33"/>
      <c r="BQ353" s="41"/>
      <c r="BR353" s="34"/>
    </row>
    <row r="354" spans="1:70" s="3" customFormat="1" ht="18.75" hidden="1" x14ac:dyDescent="0.25">
      <c r="A354" s="47"/>
      <c r="B354" s="48"/>
      <c r="C354" s="48"/>
      <c r="D354" s="48"/>
      <c r="E354" s="49" t="s">
        <v>1630</v>
      </c>
      <c r="F354" s="207"/>
      <c r="G354" s="50"/>
      <c r="H354" s="51"/>
      <c r="I354" s="17"/>
      <c r="J354" s="17"/>
      <c r="K354" s="17"/>
      <c r="L354" s="52">
        <v>3791.31</v>
      </c>
      <c r="M354" s="53"/>
      <c r="N354" s="53"/>
      <c r="O354" s="54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  <c r="BR354" s="34"/>
    </row>
    <row r="355" spans="1:70" s="3" customFormat="1" ht="18.75" hidden="1" x14ac:dyDescent="0.25">
      <c r="A355" s="47"/>
      <c r="B355" s="48"/>
      <c r="C355" s="48"/>
      <c r="D355" s="48"/>
      <c r="E355" s="49" t="s">
        <v>47</v>
      </c>
      <c r="F355" s="207"/>
      <c r="G355" s="50"/>
      <c r="H355" s="51"/>
      <c r="I355" s="17"/>
      <c r="J355" s="17"/>
      <c r="K355" s="17"/>
      <c r="L355" s="52">
        <v>18833.599999999999</v>
      </c>
      <c r="M355" s="53"/>
      <c r="N355" s="53"/>
      <c r="O355" s="54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  <c r="BR355" s="34"/>
    </row>
    <row r="356" spans="1:70" s="3" customFormat="1" ht="67.5" x14ac:dyDescent="0.25">
      <c r="A356" s="35" t="s">
        <v>707</v>
      </c>
      <c r="B356" s="36" t="s">
        <v>1481</v>
      </c>
      <c r="C356" s="316" t="s">
        <v>1631</v>
      </c>
      <c r="D356" s="316"/>
      <c r="E356" s="316"/>
      <c r="F356" s="205" t="s">
        <v>437</v>
      </c>
      <c r="G356" s="55">
        <v>797</v>
      </c>
      <c r="H356" s="39">
        <v>291.27</v>
      </c>
      <c r="I356" s="39"/>
      <c r="J356" s="39">
        <v>291.27</v>
      </c>
      <c r="K356" s="37" t="s">
        <v>42</v>
      </c>
      <c r="L356" s="39">
        <v>1987137.15</v>
      </c>
      <c r="M356" s="39"/>
      <c r="N356" s="40"/>
      <c r="O356" s="39">
        <v>1987137.15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16"/>
        <v>2378871.242165084</v>
      </c>
      <c r="W356" s="159">
        <v>1.2</v>
      </c>
      <c r="X356" s="158">
        <f t="shared" si="17"/>
        <v>2854645.4905981007</v>
      </c>
      <c r="Y356" s="181">
        <f t="shared" si="18"/>
        <v>3581.7383821808039</v>
      </c>
      <c r="Z356" s="1"/>
      <c r="BP356" s="33"/>
      <c r="BQ356" s="41" t="s">
        <v>1631</v>
      </c>
      <c r="BR356" s="34"/>
    </row>
    <row r="357" spans="1:70" s="3" customFormat="1" ht="67.5" x14ac:dyDescent="0.25">
      <c r="A357" s="35" t="s">
        <v>710</v>
      </c>
      <c r="B357" s="36" t="s">
        <v>1632</v>
      </c>
      <c r="C357" s="316" t="s">
        <v>1633</v>
      </c>
      <c r="D357" s="316"/>
      <c r="E357" s="316"/>
      <c r="F357" s="205" t="s">
        <v>437</v>
      </c>
      <c r="G357" s="55">
        <v>12</v>
      </c>
      <c r="H357" s="39">
        <v>1341.71</v>
      </c>
      <c r="I357" s="39"/>
      <c r="J357" s="39">
        <v>1341.71</v>
      </c>
      <c r="K357" s="37" t="s">
        <v>42</v>
      </c>
      <c r="L357" s="39">
        <v>137820.45000000001</v>
      </c>
      <c r="M357" s="39"/>
      <c r="N357" s="40"/>
      <c r="O357" s="39">
        <v>137820.45000000001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6"/>
        <v>164989.67123998003</v>
      </c>
      <c r="W357" s="159">
        <v>1.2</v>
      </c>
      <c r="X357" s="158">
        <f t="shared" si="17"/>
        <v>197987.60548797602</v>
      </c>
      <c r="Y357" s="181">
        <f t="shared" si="18"/>
        <v>16498.967123998002</v>
      </c>
      <c r="Z357" s="1"/>
      <c r="BP357" s="33"/>
      <c r="BQ357" s="41" t="s">
        <v>1633</v>
      </c>
      <c r="BR357" s="34"/>
    </row>
    <row r="358" spans="1:70" s="3" customFormat="1" ht="67.5" hidden="1" x14ac:dyDescent="0.25">
      <c r="A358" s="35" t="s">
        <v>713</v>
      </c>
      <c r="B358" s="36" t="s">
        <v>418</v>
      </c>
      <c r="C358" s="316" t="s">
        <v>419</v>
      </c>
      <c r="D358" s="316"/>
      <c r="E358" s="316"/>
      <c r="F358" s="205" t="s">
        <v>174</v>
      </c>
      <c r="G358" s="38">
        <v>2.1</v>
      </c>
      <c r="H358" s="39" t="s">
        <v>420</v>
      </c>
      <c r="I358" s="39" t="s">
        <v>421</v>
      </c>
      <c r="J358" s="39">
        <v>77.400000000000006</v>
      </c>
      <c r="K358" s="37" t="s">
        <v>42</v>
      </c>
      <c r="L358" s="39">
        <v>28047.03</v>
      </c>
      <c r="M358" s="39">
        <v>22548.03</v>
      </c>
      <c r="N358" s="40" t="s">
        <v>1634</v>
      </c>
      <c r="O358" s="39">
        <v>1391.34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6"/>
        <v>1665.62167793701</v>
      </c>
      <c r="W358" s="159">
        <v>1.2</v>
      </c>
      <c r="X358" s="158">
        <f t="shared" si="17"/>
        <v>1998.7460135244119</v>
      </c>
      <c r="Y358" s="181">
        <f t="shared" si="18"/>
        <v>951.78381596400561</v>
      </c>
      <c r="Z358" s="1"/>
      <c r="BP358" s="33"/>
      <c r="BQ358" s="41" t="s">
        <v>419</v>
      </c>
      <c r="BR358" s="34"/>
    </row>
    <row r="359" spans="1:70" s="3" customFormat="1" ht="18.75" hidden="1" x14ac:dyDescent="0.25">
      <c r="A359" s="42"/>
      <c r="B359" s="43"/>
      <c r="C359" s="44" t="s">
        <v>1635</v>
      </c>
      <c r="D359" s="45"/>
      <c r="E359" s="45"/>
      <c r="F359" s="206"/>
      <c r="G359" s="45"/>
      <c r="H359" s="45"/>
      <c r="I359" s="45"/>
      <c r="J359" s="45"/>
      <c r="K359" s="45"/>
      <c r="L359" s="45"/>
      <c r="M359" s="45"/>
      <c r="N359" s="45"/>
      <c r="O359" s="46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BP359" s="33"/>
      <c r="BQ359" s="41"/>
      <c r="BR359" s="34"/>
    </row>
    <row r="360" spans="1:70" s="3" customFormat="1" ht="18.75" hidden="1" x14ac:dyDescent="0.25">
      <c r="A360" s="47"/>
      <c r="B360" s="48"/>
      <c r="C360" s="48"/>
      <c r="D360" s="48"/>
      <c r="E360" s="49" t="s">
        <v>1636</v>
      </c>
      <c r="F360" s="207"/>
      <c r="G360" s="50"/>
      <c r="H360" s="51"/>
      <c r="I360" s="17"/>
      <c r="J360" s="17"/>
      <c r="K360" s="17"/>
      <c r="L360" s="52">
        <v>21884.78</v>
      </c>
      <c r="M360" s="53"/>
      <c r="N360" s="53"/>
      <c r="O360" s="54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BP360" s="33"/>
      <c r="BQ360" s="41"/>
      <c r="BR360" s="34"/>
    </row>
    <row r="361" spans="1:70" s="3" customFormat="1" ht="18.75" hidden="1" x14ac:dyDescent="0.25">
      <c r="A361" s="47"/>
      <c r="B361" s="48"/>
      <c r="C361" s="48"/>
      <c r="D361" s="48"/>
      <c r="E361" s="49" t="s">
        <v>1637</v>
      </c>
      <c r="F361" s="207"/>
      <c r="G361" s="50"/>
      <c r="H361" s="51"/>
      <c r="I361" s="17"/>
      <c r="J361" s="17"/>
      <c r="K361" s="17"/>
      <c r="L361" s="52">
        <v>11506.43</v>
      </c>
      <c r="M361" s="53"/>
      <c r="N361" s="53"/>
      <c r="O361" s="54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41"/>
      <c r="BR361" s="34"/>
    </row>
    <row r="362" spans="1:70" s="3" customFormat="1" ht="18.75" hidden="1" x14ac:dyDescent="0.25">
      <c r="A362" s="47"/>
      <c r="B362" s="48"/>
      <c r="C362" s="48"/>
      <c r="D362" s="48"/>
      <c r="E362" s="49" t="s">
        <v>47</v>
      </c>
      <c r="F362" s="207"/>
      <c r="G362" s="50"/>
      <c r="H362" s="51"/>
      <c r="I362" s="17"/>
      <c r="J362" s="17"/>
      <c r="K362" s="17"/>
      <c r="L362" s="52">
        <v>61438.239999999998</v>
      </c>
      <c r="M362" s="53"/>
      <c r="N362" s="53"/>
      <c r="O362" s="54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P362" s="33"/>
      <c r="BQ362" s="41"/>
      <c r="BR362" s="34"/>
    </row>
    <row r="363" spans="1:70" s="3" customFormat="1" ht="67.5" x14ac:dyDescent="0.25">
      <c r="A363" s="35" t="s">
        <v>1638</v>
      </c>
      <c r="B363" s="36" t="s">
        <v>1500</v>
      </c>
      <c r="C363" s="316" t="s">
        <v>1639</v>
      </c>
      <c r="D363" s="316"/>
      <c r="E363" s="316"/>
      <c r="F363" s="205" t="s">
        <v>437</v>
      </c>
      <c r="G363" s="55">
        <v>65</v>
      </c>
      <c r="H363" s="39">
        <v>299.2</v>
      </c>
      <c r="I363" s="39"/>
      <c r="J363" s="39">
        <v>299.2</v>
      </c>
      <c r="K363" s="37" t="s">
        <v>42</v>
      </c>
      <c r="L363" s="39">
        <v>166474.88</v>
      </c>
      <c r="M363" s="39"/>
      <c r="N363" s="40"/>
      <c r="O363" s="39">
        <v>166474.88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6"/>
        <v>199292.88955967801</v>
      </c>
      <c r="W363" s="159">
        <v>1.2</v>
      </c>
      <c r="X363" s="158">
        <f t="shared" si="17"/>
        <v>239151.46747161361</v>
      </c>
      <c r="Y363" s="181">
        <f t="shared" si="18"/>
        <v>3679.2533457171326</v>
      </c>
      <c r="Z363" s="1"/>
      <c r="BP363" s="33"/>
      <c r="BQ363" s="41" t="s">
        <v>1639</v>
      </c>
      <c r="BR363" s="34"/>
    </row>
    <row r="364" spans="1:70" s="3" customFormat="1" ht="67.5" x14ac:dyDescent="0.25">
      <c r="A364" s="35" t="s">
        <v>724</v>
      </c>
      <c r="B364" s="36" t="s">
        <v>1500</v>
      </c>
      <c r="C364" s="316" t="s">
        <v>1501</v>
      </c>
      <c r="D364" s="316"/>
      <c r="E364" s="316"/>
      <c r="F364" s="205" t="s">
        <v>437</v>
      </c>
      <c r="G364" s="55">
        <v>30</v>
      </c>
      <c r="H364" s="39">
        <v>199.47</v>
      </c>
      <c r="I364" s="39"/>
      <c r="J364" s="39">
        <v>199.47</v>
      </c>
      <c r="K364" s="37" t="s">
        <v>42</v>
      </c>
      <c r="L364" s="39">
        <v>51223.9</v>
      </c>
      <c r="M364" s="39"/>
      <c r="N364" s="40"/>
      <c r="O364" s="39">
        <v>51223.9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6"/>
        <v>61321.91863130335</v>
      </c>
      <c r="W364" s="159">
        <v>1.2</v>
      </c>
      <c r="X364" s="158">
        <f t="shared" si="17"/>
        <v>73586.302357564011</v>
      </c>
      <c r="Y364" s="181">
        <f t="shared" si="18"/>
        <v>2452.8767452521338</v>
      </c>
      <c r="Z364" s="1"/>
      <c r="BP364" s="33"/>
      <c r="BQ364" s="41" t="s">
        <v>1501</v>
      </c>
      <c r="BR364" s="34"/>
    </row>
    <row r="365" spans="1:70" s="3" customFormat="1" ht="67.5" x14ac:dyDescent="0.25">
      <c r="A365" s="35" t="s">
        <v>1640</v>
      </c>
      <c r="B365" s="36" t="s">
        <v>1500</v>
      </c>
      <c r="C365" s="316" t="s">
        <v>1502</v>
      </c>
      <c r="D365" s="316"/>
      <c r="E365" s="316"/>
      <c r="F365" s="205" t="s">
        <v>437</v>
      </c>
      <c r="G365" s="55">
        <v>85</v>
      </c>
      <c r="H365" s="39">
        <v>145.88</v>
      </c>
      <c r="I365" s="39"/>
      <c r="J365" s="39">
        <v>145.88</v>
      </c>
      <c r="K365" s="37" t="s">
        <v>42</v>
      </c>
      <c r="L365" s="39">
        <v>106142.29</v>
      </c>
      <c r="M365" s="39"/>
      <c r="N365" s="40"/>
      <c r="O365" s="39">
        <v>106142.29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16"/>
        <v>127066.64019569388</v>
      </c>
      <c r="W365" s="159">
        <v>1.2</v>
      </c>
      <c r="X365" s="158">
        <f t="shared" si="17"/>
        <v>152479.96823483266</v>
      </c>
      <c r="Y365" s="181">
        <f t="shared" si="18"/>
        <v>1793.8819792333254</v>
      </c>
      <c r="Z365" s="1"/>
      <c r="BP365" s="33"/>
      <c r="BQ365" s="41" t="s">
        <v>1502</v>
      </c>
      <c r="BR365" s="34"/>
    </row>
    <row r="366" spans="1:70" s="3" customFormat="1" ht="67.5" x14ac:dyDescent="0.25">
      <c r="A366" s="35" t="s">
        <v>1641</v>
      </c>
      <c r="B366" s="36" t="s">
        <v>1500</v>
      </c>
      <c r="C366" s="316" t="s">
        <v>1642</v>
      </c>
      <c r="D366" s="316"/>
      <c r="E366" s="316"/>
      <c r="F366" s="205" t="s">
        <v>437</v>
      </c>
      <c r="G366" s="55">
        <v>30</v>
      </c>
      <c r="H366" s="39">
        <v>891.23</v>
      </c>
      <c r="I366" s="39"/>
      <c r="J366" s="39">
        <v>891.23</v>
      </c>
      <c r="K366" s="37" t="s">
        <v>42</v>
      </c>
      <c r="L366" s="39">
        <v>228867.86</v>
      </c>
      <c r="M366" s="39"/>
      <c r="N366" s="40"/>
      <c r="O366" s="39">
        <v>228867.86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16"/>
        <v>273985.70370941155</v>
      </c>
      <c r="W366" s="159">
        <v>1.2</v>
      </c>
      <c r="X366" s="158">
        <f t="shared" si="17"/>
        <v>328782.84445129387</v>
      </c>
      <c r="Y366" s="181">
        <f t="shared" si="18"/>
        <v>10959.428148376463</v>
      </c>
      <c r="Z366" s="1"/>
      <c r="BP366" s="33"/>
      <c r="BQ366" s="41" t="s">
        <v>1642</v>
      </c>
      <c r="BR366" s="34"/>
    </row>
    <row r="367" spans="1:70" s="3" customFormat="1" ht="67.5" x14ac:dyDescent="0.25">
      <c r="A367" s="35" t="s">
        <v>736</v>
      </c>
      <c r="B367" s="36" t="s">
        <v>1503</v>
      </c>
      <c r="C367" s="316" t="s">
        <v>1504</v>
      </c>
      <c r="D367" s="316"/>
      <c r="E367" s="316"/>
      <c r="F367" s="205" t="s">
        <v>265</v>
      </c>
      <c r="G367" s="55">
        <v>360</v>
      </c>
      <c r="H367" s="39">
        <v>269.10000000000002</v>
      </c>
      <c r="I367" s="39"/>
      <c r="J367" s="39">
        <v>269.10000000000002</v>
      </c>
      <c r="K367" s="37" t="s">
        <v>42</v>
      </c>
      <c r="L367" s="39">
        <v>829258.56</v>
      </c>
      <c r="M367" s="39"/>
      <c r="N367" s="40"/>
      <c r="O367" s="39">
        <v>829258.56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16"/>
        <v>992734.3669777544</v>
      </c>
      <c r="W367" s="159">
        <v>1.2</v>
      </c>
      <c r="X367" s="158">
        <f t="shared" si="17"/>
        <v>1191281.2403733053</v>
      </c>
      <c r="Y367" s="181">
        <f t="shared" si="18"/>
        <v>3309.1145565925149</v>
      </c>
      <c r="Z367" s="1"/>
      <c r="BP367" s="33"/>
      <c r="BQ367" s="41" t="s">
        <v>1504</v>
      </c>
      <c r="BR367" s="34"/>
    </row>
    <row r="368" spans="1:70" s="3" customFormat="1" ht="67.5" x14ac:dyDescent="0.25">
      <c r="A368" s="35" t="s">
        <v>746</v>
      </c>
      <c r="B368" s="36" t="s">
        <v>1557</v>
      </c>
      <c r="C368" s="316" t="s">
        <v>1643</v>
      </c>
      <c r="D368" s="316"/>
      <c r="E368" s="316"/>
      <c r="F368" s="205" t="s">
        <v>437</v>
      </c>
      <c r="G368" s="55">
        <v>2408</v>
      </c>
      <c r="H368" s="39">
        <v>8.49</v>
      </c>
      <c r="I368" s="39"/>
      <c r="J368" s="39">
        <v>8.49</v>
      </c>
      <c r="K368" s="37" t="s">
        <v>42</v>
      </c>
      <c r="L368" s="39">
        <v>174999.96</v>
      </c>
      <c r="M368" s="39"/>
      <c r="N368" s="40"/>
      <c r="O368" s="39">
        <v>174999.96</v>
      </c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>
        <f t="shared" si="16"/>
        <v>209498.56039078129</v>
      </c>
      <c r="W368" s="159">
        <v>1.2</v>
      </c>
      <c r="X368" s="158">
        <f t="shared" si="17"/>
        <v>251398.27246893753</v>
      </c>
      <c r="Y368" s="181">
        <f t="shared" si="18"/>
        <v>104.40127594224981</v>
      </c>
      <c r="Z368" s="1"/>
      <c r="BP368" s="33"/>
      <c r="BQ368" s="41" t="s">
        <v>1643</v>
      </c>
      <c r="BR368" s="34"/>
    </row>
    <row r="369" spans="1:70" s="3" customFormat="1" ht="67.5" x14ac:dyDescent="0.25">
      <c r="A369" s="35" t="s">
        <v>1644</v>
      </c>
      <c r="B369" s="36" t="s">
        <v>1509</v>
      </c>
      <c r="C369" s="316" t="s">
        <v>1510</v>
      </c>
      <c r="D369" s="316"/>
      <c r="E369" s="316"/>
      <c r="F369" s="205" t="s">
        <v>437</v>
      </c>
      <c r="G369" s="55">
        <v>360</v>
      </c>
      <c r="H369" s="39">
        <v>70.83</v>
      </c>
      <c r="I369" s="39"/>
      <c r="J369" s="39">
        <v>70.83</v>
      </c>
      <c r="K369" s="37" t="s">
        <v>42</v>
      </c>
      <c r="L369" s="39">
        <v>218269.73</v>
      </c>
      <c r="M369" s="39"/>
      <c r="N369" s="40"/>
      <c r="O369" s="39">
        <v>218269.73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6"/>
        <v>261298.31236466867</v>
      </c>
      <c r="W369" s="159">
        <v>1.2</v>
      </c>
      <c r="X369" s="158">
        <f t="shared" si="17"/>
        <v>313557.97483760241</v>
      </c>
      <c r="Y369" s="181">
        <f t="shared" si="18"/>
        <v>870.99437454889562</v>
      </c>
      <c r="Z369" s="1"/>
      <c r="BP369" s="33"/>
      <c r="BQ369" s="41" t="s">
        <v>1510</v>
      </c>
      <c r="BR369" s="34"/>
    </row>
    <row r="370" spans="1:70" s="3" customFormat="1" ht="67.5" x14ac:dyDescent="0.25">
      <c r="A370" s="35" t="s">
        <v>753</v>
      </c>
      <c r="B370" s="36" t="s">
        <v>1511</v>
      </c>
      <c r="C370" s="316" t="s">
        <v>1512</v>
      </c>
      <c r="D370" s="316"/>
      <c r="E370" s="316"/>
      <c r="F370" s="205" t="s">
        <v>437</v>
      </c>
      <c r="G370" s="55">
        <v>60</v>
      </c>
      <c r="H370" s="39">
        <v>55.53</v>
      </c>
      <c r="I370" s="39"/>
      <c r="J370" s="39">
        <v>55.53</v>
      </c>
      <c r="K370" s="37" t="s">
        <v>42</v>
      </c>
      <c r="L370" s="39">
        <v>28520.21</v>
      </c>
      <c r="M370" s="39"/>
      <c r="N370" s="40"/>
      <c r="O370" s="39">
        <v>28520.21</v>
      </c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>
        <f t="shared" si="16"/>
        <v>34142.538872824683</v>
      </c>
      <c r="W370" s="159">
        <v>1.2</v>
      </c>
      <c r="X370" s="158">
        <f t="shared" si="17"/>
        <v>40971.046647389616</v>
      </c>
      <c r="Y370" s="181">
        <f t="shared" si="18"/>
        <v>682.85077745649357</v>
      </c>
      <c r="Z370" s="1"/>
      <c r="BP370" s="33"/>
      <c r="BQ370" s="41" t="s">
        <v>1512</v>
      </c>
      <c r="BR370" s="34"/>
    </row>
    <row r="371" spans="1:70" s="3" customFormat="1" ht="45" x14ac:dyDescent="0.25">
      <c r="A371" s="35" t="s">
        <v>755</v>
      </c>
      <c r="B371" s="36" t="s">
        <v>1507</v>
      </c>
      <c r="C371" s="316" t="s">
        <v>1508</v>
      </c>
      <c r="D371" s="316"/>
      <c r="E371" s="316"/>
      <c r="F371" s="205" t="s">
        <v>437</v>
      </c>
      <c r="G371" s="55">
        <v>1802</v>
      </c>
      <c r="H371" s="39">
        <v>1075.32</v>
      </c>
      <c r="I371" s="39"/>
      <c r="J371" s="39">
        <v>1075.32</v>
      </c>
      <c r="K371" s="37"/>
      <c r="L371" s="39">
        <v>1937726.64</v>
      </c>
      <c r="M371" s="39"/>
      <c r="N371" s="40"/>
      <c r="O371" s="39">
        <v>1937726.64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6"/>
        <v>2319720.1959981341</v>
      </c>
      <c r="W371" s="159">
        <v>1.2</v>
      </c>
      <c r="X371" s="158">
        <f t="shared" si="17"/>
        <v>2783664.2351977606</v>
      </c>
      <c r="Y371" s="181">
        <f t="shared" si="18"/>
        <v>1544.7637265248395</v>
      </c>
      <c r="Z371" s="1"/>
      <c r="BP371" s="33"/>
      <c r="BQ371" s="41" t="s">
        <v>1508</v>
      </c>
      <c r="BR371" s="34"/>
    </row>
    <row r="372" spans="1:70" s="3" customFormat="1" ht="67.5" x14ac:dyDescent="0.25">
      <c r="A372" s="35" t="s">
        <v>758</v>
      </c>
      <c r="B372" s="36" t="s">
        <v>1507</v>
      </c>
      <c r="C372" s="316" t="s">
        <v>1645</v>
      </c>
      <c r="D372" s="316"/>
      <c r="E372" s="316"/>
      <c r="F372" s="205" t="s">
        <v>437</v>
      </c>
      <c r="G372" s="55">
        <v>120</v>
      </c>
      <c r="H372" s="39">
        <v>32.25</v>
      </c>
      <c r="I372" s="39"/>
      <c r="J372" s="39">
        <v>32.25</v>
      </c>
      <c r="K372" s="37" t="s">
        <v>42</v>
      </c>
      <c r="L372" s="39">
        <v>33127.199999999997</v>
      </c>
      <c r="M372" s="39"/>
      <c r="N372" s="40"/>
      <c r="O372" s="39">
        <v>33127.199999999997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6"/>
        <v>39657.727406209051</v>
      </c>
      <c r="W372" s="159">
        <v>1.2</v>
      </c>
      <c r="X372" s="158">
        <f t="shared" si="17"/>
        <v>47589.272887450861</v>
      </c>
      <c r="Y372" s="181">
        <f t="shared" si="18"/>
        <v>396.57727406209051</v>
      </c>
      <c r="Z372" s="1"/>
      <c r="BP372" s="33"/>
      <c r="BQ372" s="41" t="s">
        <v>1645</v>
      </c>
      <c r="BR372" s="34"/>
    </row>
    <row r="373" spans="1:70" s="3" customFormat="1" ht="67.5" x14ac:dyDescent="0.25">
      <c r="A373" s="35" t="s">
        <v>1646</v>
      </c>
      <c r="B373" s="36" t="s">
        <v>1467</v>
      </c>
      <c r="C373" s="316" t="s">
        <v>1536</v>
      </c>
      <c r="D373" s="316"/>
      <c r="E373" s="316"/>
      <c r="F373" s="205" t="s">
        <v>437</v>
      </c>
      <c r="G373" s="55">
        <v>375</v>
      </c>
      <c r="H373" s="39">
        <v>72.86</v>
      </c>
      <c r="I373" s="39"/>
      <c r="J373" s="39">
        <v>72.86</v>
      </c>
      <c r="K373" s="37" t="s">
        <v>42</v>
      </c>
      <c r="L373" s="39">
        <v>233880.6</v>
      </c>
      <c r="M373" s="39"/>
      <c r="N373" s="40"/>
      <c r="O373" s="39">
        <v>233880.6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6"/>
        <v>279986.62973027054</v>
      </c>
      <c r="W373" s="159">
        <v>1.2</v>
      </c>
      <c r="X373" s="158">
        <f t="shared" si="17"/>
        <v>335983.95567632461</v>
      </c>
      <c r="Y373" s="181">
        <f t="shared" si="18"/>
        <v>895.95721513686567</v>
      </c>
      <c r="Z373" s="1"/>
      <c r="BP373" s="33"/>
      <c r="BQ373" s="41" t="s">
        <v>1536</v>
      </c>
      <c r="BR373" s="34"/>
    </row>
    <row r="374" spans="1:70" s="3" customFormat="1" ht="67.5" x14ac:dyDescent="0.25">
      <c r="A374" s="35" t="s">
        <v>763</v>
      </c>
      <c r="B374" s="36" t="s">
        <v>1647</v>
      </c>
      <c r="C374" s="316" t="s">
        <v>1648</v>
      </c>
      <c r="D374" s="316"/>
      <c r="E374" s="316"/>
      <c r="F374" s="205" t="s">
        <v>437</v>
      </c>
      <c r="G374" s="55">
        <v>50</v>
      </c>
      <c r="H374" s="39">
        <v>473.25</v>
      </c>
      <c r="I374" s="39"/>
      <c r="J374" s="39">
        <v>473.25</v>
      </c>
      <c r="K374" s="37" t="s">
        <v>42</v>
      </c>
      <c r="L374" s="39">
        <v>202551</v>
      </c>
      <c r="M374" s="39"/>
      <c r="N374" s="40"/>
      <c r="O374" s="39">
        <v>202551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6"/>
        <v>242480.87202827437</v>
      </c>
      <c r="W374" s="159">
        <v>1.2</v>
      </c>
      <c r="X374" s="158">
        <f t="shared" si="17"/>
        <v>290977.04643392924</v>
      </c>
      <c r="Y374" s="181">
        <f t="shared" si="18"/>
        <v>5819.5409286785844</v>
      </c>
      <c r="Z374" s="1"/>
      <c r="BP374" s="33"/>
      <c r="BQ374" s="41" t="s">
        <v>1648</v>
      </c>
      <c r="BR374" s="34"/>
    </row>
    <row r="375" spans="1:70" s="3" customFormat="1" ht="67.5" x14ac:dyDescent="0.25">
      <c r="A375" s="35" t="s">
        <v>771</v>
      </c>
      <c r="B375" s="36" t="s">
        <v>1542</v>
      </c>
      <c r="C375" s="316" t="s">
        <v>1649</v>
      </c>
      <c r="D375" s="316"/>
      <c r="E375" s="316"/>
      <c r="F375" s="205" t="s">
        <v>184</v>
      </c>
      <c r="G375" s="55">
        <v>16308</v>
      </c>
      <c r="H375" s="39">
        <v>4.17</v>
      </c>
      <c r="I375" s="39"/>
      <c r="J375" s="39">
        <v>4.17</v>
      </c>
      <c r="K375" s="37" t="s">
        <v>42</v>
      </c>
      <c r="L375" s="39">
        <v>582117.31999999995</v>
      </c>
      <c r="M375" s="39"/>
      <c r="N375" s="40"/>
      <c r="O375" s="39">
        <v>582117.31999999995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6"/>
        <v>696872.96224833291</v>
      </c>
      <c r="W375" s="159">
        <v>1.2</v>
      </c>
      <c r="X375" s="158">
        <f t="shared" si="17"/>
        <v>836247.5546979995</v>
      </c>
      <c r="Y375" s="181">
        <f t="shared" si="18"/>
        <v>51.278363668015665</v>
      </c>
      <c r="Z375" s="1"/>
      <c r="BP375" s="33"/>
      <c r="BQ375" s="41" t="s">
        <v>1649</v>
      </c>
      <c r="BR375" s="34"/>
    </row>
    <row r="376" spans="1:70" s="3" customFormat="1" ht="67.5" x14ac:dyDescent="0.25">
      <c r="A376" s="35" t="s">
        <v>774</v>
      </c>
      <c r="B376" s="36" t="s">
        <v>1544</v>
      </c>
      <c r="C376" s="316" t="s">
        <v>1650</v>
      </c>
      <c r="D376" s="316"/>
      <c r="E376" s="316"/>
      <c r="F376" s="205" t="s">
        <v>184</v>
      </c>
      <c r="G376" s="55">
        <v>16308</v>
      </c>
      <c r="H376" s="39">
        <v>1.17</v>
      </c>
      <c r="I376" s="39"/>
      <c r="J376" s="39">
        <v>1.17</v>
      </c>
      <c r="K376" s="37" t="s">
        <v>42</v>
      </c>
      <c r="L376" s="39">
        <v>163327.88</v>
      </c>
      <c r="M376" s="39"/>
      <c r="N376" s="40"/>
      <c r="O376" s="39">
        <v>163327.88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6"/>
        <v>195525.50601542011</v>
      </c>
      <c r="W376" s="159">
        <v>1.2</v>
      </c>
      <c r="X376" s="158">
        <f t="shared" si="17"/>
        <v>234630.60721850413</v>
      </c>
      <c r="Y376" s="181">
        <f t="shared" si="18"/>
        <v>14.387454452937462</v>
      </c>
      <c r="Z376" s="1"/>
      <c r="BP376" s="33"/>
      <c r="BQ376" s="41" t="s">
        <v>1650</v>
      </c>
      <c r="BR376" s="34"/>
    </row>
    <row r="377" spans="1:70" s="3" customFormat="1" ht="67.5" x14ac:dyDescent="0.25">
      <c r="A377" s="35" t="s">
        <v>779</v>
      </c>
      <c r="B377" s="36" t="s">
        <v>1544</v>
      </c>
      <c r="C377" s="316" t="s">
        <v>1651</v>
      </c>
      <c r="D377" s="316"/>
      <c r="E377" s="316"/>
      <c r="F377" s="205" t="s">
        <v>184</v>
      </c>
      <c r="G377" s="55">
        <v>16308</v>
      </c>
      <c r="H377" s="39">
        <v>0.34</v>
      </c>
      <c r="I377" s="39"/>
      <c r="J377" s="39">
        <v>0.34</v>
      </c>
      <c r="K377" s="37" t="s">
        <v>42</v>
      </c>
      <c r="L377" s="39">
        <v>47462.8</v>
      </c>
      <c r="M377" s="39"/>
      <c r="N377" s="40"/>
      <c r="O377" s="39">
        <v>47462.8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6"/>
        <v>56819.374542231752</v>
      </c>
      <c r="W377" s="159">
        <v>1.2</v>
      </c>
      <c r="X377" s="158">
        <f t="shared" si="17"/>
        <v>68183.249450678093</v>
      </c>
      <c r="Y377" s="181">
        <f t="shared" si="18"/>
        <v>4.180969429156125</v>
      </c>
      <c r="Z377" s="1"/>
      <c r="BP377" s="33"/>
      <c r="BQ377" s="41" t="s">
        <v>1651</v>
      </c>
      <c r="BR377" s="34"/>
    </row>
    <row r="378" spans="1:70" s="3" customFormat="1" ht="67.5" x14ac:dyDescent="0.25">
      <c r="A378" s="35" t="s">
        <v>788</v>
      </c>
      <c r="B378" s="36" t="s">
        <v>1544</v>
      </c>
      <c r="C378" s="316" t="s">
        <v>1548</v>
      </c>
      <c r="D378" s="316"/>
      <c r="E378" s="316"/>
      <c r="F378" s="205" t="s">
        <v>184</v>
      </c>
      <c r="G378" s="55">
        <v>1080</v>
      </c>
      <c r="H378" s="39">
        <v>2.27</v>
      </c>
      <c r="I378" s="39"/>
      <c r="J378" s="39">
        <v>2.27</v>
      </c>
      <c r="K378" s="37" t="s">
        <v>42</v>
      </c>
      <c r="L378" s="39">
        <v>20985.7</v>
      </c>
      <c r="M378" s="39"/>
      <c r="N378" s="40"/>
      <c r="O378" s="39">
        <v>20985.7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6"/>
        <v>25122.713964007875</v>
      </c>
      <c r="W378" s="159">
        <v>1.2</v>
      </c>
      <c r="X378" s="158">
        <f t="shared" si="17"/>
        <v>30147.256756809449</v>
      </c>
      <c r="Y378" s="181">
        <f t="shared" si="18"/>
        <v>27.914126626675415</v>
      </c>
      <c r="Z378" s="1"/>
      <c r="BP378" s="33"/>
      <c r="BQ378" s="41" t="s">
        <v>1548</v>
      </c>
      <c r="BR378" s="34"/>
    </row>
    <row r="379" spans="1:70" s="3" customFormat="1" ht="67.5" x14ac:dyDescent="0.25">
      <c r="A379" s="35" t="s">
        <v>792</v>
      </c>
      <c r="B379" s="36" t="s">
        <v>1546</v>
      </c>
      <c r="C379" s="316" t="s">
        <v>1549</v>
      </c>
      <c r="D379" s="316"/>
      <c r="E379" s="316"/>
      <c r="F379" s="205" t="s">
        <v>184</v>
      </c>
      <c r="G379" s="55">
        <v>1080</v>
      </c>
      <c r="H379" s="39">
        <v>6.11</v>
      </c>
      <c r="I379" s="39"/>
      <c r="J379" s="39">
        <v>6.11</v>
      </c>
      <c r="K379" s="37" t="s">
        <v>42</v>
      </c>
      <c r="L379" s="39">
        <v>56485.73</v>
      </c>
      <c r="M379" s="39"/>
      <c r="N379" s="40"/>
      <c r="O379" s="39">
        <v>56485.73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6"/>
        <v>67621.038985508145</v>
      </c>
      <c r="W379" s="159">
        <v>1.2</v>
      </c>
      <c r="X379" s="158">
        <f t="shared" si="17"/>
        <v>81145.246782609771</v>
      </c>
      <c r="Y379" s="181">
        <f t="shared" si="18"/>
        <v>75.134487761675715</v>
      </c>
      <c r="Z379" s="1"/>
      <c r="BP379" s="33"/>
      <c r="BQ379" s="41" t="s">
        <v>1549</v>
      </c>
      <c r="BR379" s="34"/>
    </row>
    <row r="380" spans="1:70" s="3" customFormat="1" ht="67.5" x14ac:dyDescent="0.25">
      <c r="A380" s="35" t="s">
        <v>794</v>
      </c>
      <c r="B380" s="36" t="s">
        <v>1554</v>
      </c>
      <c r="C380" s="316" t="s">
        <v>1555</v>
      </c>
      <c r="D380" s="316"/>
      <c r="E380" s="316"/>
      <c r="F380" s="205" t="s">
        <v>184</v>
      </c>
      <c r="G380" s="55">
        <v>4816</v>
      </c>
      <c r="H380" s="39">
        <v>4.03</v>
      </c>
      <c r="I380" s="39"/>
      <c r="J380" s="39">
        <v>4.03</v>
      </c>
      <c r="K380" s="37" t="s">
        <v>42</v>
      </c>
      <c r="L380" s="39">
        <v>166136.59</v>
      </c>
      <c r="M380" s="39"/>
      <c r="N380" s="40"/>
      <c r="O380" s="39">
        <v>166136.59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6"/>
        <v>198887.91079285659</v>
      </c>
      <c r="W380" s="159">
        <v>1.2</v>
      </c>
      <c r="X380" s="158">
        <f t="shared" si="17"/>
        <v>238665.49295142791</v>
      </c>
      <c r="Y380" s="181">
        <f t="shared" si="18"/>
        <v>49.556788403535698</v>
      </c>
      <c r="Z380" s="1"/>
      <c r="BP380" s="33"/>
      <c r="BQ380" s="41" t="s">
        <v>1555</v>
      </c>
      <c r="BR380" s="34"/>
    </row>
    <row r="381" spans="1:70" s="3" customFormat="1" ht="67.5" x14ac:dyDescent="0.25">
      <c r="A381" s="35" t="s">
        <v>796</v>
      </c>
      <c r="B381" s="36" t="s">
        <v>1544</v>
      </c>
      <c r="C381" s="316" t="s">
        <v>1556</v>
      </c>
      <c r="D381" s="316"/>
      <c r="E381" s="316"/>
      <c r="F381" s="205" t="s">
        <v>184</v>
      </c>
      <c r="G381" s="55">
        <v>4816</v>
      </c>
      <c r="H381" s="39">
        <v>2.73</v>
      </c>
      <c r="I381" s="39"/>
      <c r="J381" s="39">
        <v>2.73</v>
      </c>
      <c r="K381" s="37" t="s">
        <v>42</v>
      </c>
      <c r="L381" s="39">
        <v>112544.14</v>
      </c>
      <c r="M381" s="39"/>
      <c r="N381" s="40"/>
      <c r="O381" s="39">
        <v>112544.14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6"/>
        <v>134730.51828365301</v>
      </c>
      <c r="W381" s="159">
        <v>1.2</v>
      </c>
      <c r="X381" s="158">
        <f t="shared" si="17"/>
        <v>161676.6219403836</v>
      </c>
      <c r="Y381" s="181">
        <f t="shared" si="18"/>
        <v>33.57072714708962</v>
      </c>
      <c r="Z381" s="1"/>
      <c r="BP381" s="33"/>
      <c r="BQ381" s="41" t="s">
        <v>1556</v>
      </c>
      <c r="BR381" s="34"/>
    </row>
    <row r="382" spans="1:70" s="3" customFormat="1" ht="67.5" x14ac:dyDescent="0.25">
      <c r="A382" s="35" t="s">
        <v>798</v>
      </c>
      <c r="B382" s="36" t="s">
        <v>1582</v>
      </c>
      <c r="C382" s="316" t="s">
        <v>1652</v>
      </c>
      <c r="D382" s="316"/>
      <c r="E382" s="316"/>
      <c r="F382" s="205" t="s">
        <v>184</v>
      </c>
      <c r="G382" s="55">
        <v>80</v>
      </c>
      <c r="H382" s="39">
        <v>318.12</v>
      </c>
      <c r="I382" s="39"/>
      <c r="J382" s="39">
        <v>318.12</v>
      </c>
      <c r="K382" s="37" t="s">
        <v>42</v>
      </c>
      <c r="L382" s="39">
        <v>217848.58</v>
      </c>
      <c r="M382" s="39"/>
      <c r="N382" s="40"/>
      <c r="O382" s="39">
        <v>217848.58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16"/>
        <v>260794.13899966577</v>
      </c>
      <c r="W382" s="159">
        <v>1.2</v>
      </c>
      <c r="X382" s="158">
        <f t="shared" si="17"/>
        <v>312952.96679959889</v>
      </c>
      <c r="Y382" s="181">
        <f t="shared" si="18"/>
        <v>3911.9120849949859</v>
      </c>
      <c r="Z382" s="1"/>
      <c r="BP382" s="33"/>
      <c r="BQ382" s="41" t="s">
        <v>1652</v>
      </c>
      <c r="BR382" s="34"/>
    </row>
    <row r="383" spans="1:70" s="3" customFormat="1" ht="67.5" x14ac:dyDescent="0.25">
      <c r="A383" s="35" t="s">
        <v>800</v>
      </c>
      <c r="B383" s="36" t="s">
        <v>1544</v>
      </c>
      <c r="C383" s="316" t="s">
        <v>1588</v>
      </c>
      <c r="D383" s="316"/>
      <c r="E383" s="316"/>
      <c r="F383" s="205" t="s">
        <v>184</v>
      </c>
      <c r="G383" s="55">
        <v>80</v>
      </c>
      <c r="H383" s="39">
        <v>85.17</v>
      </c>
      <c r="I383" s="39"/>
      <c r="J383" s="39">
        <v>85.17</v>
      </c>
      <c r="K383" s="37" t="s">
        <v>42</v>
      </c>
      <c r="L383" s="39">
        <v>58324.42</v>
      </c>
      <c r="M383" s="39"/>
      <c r="N383" s="40"/>
      <c r="O383" s="39">
        <v>58324.42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6"/>
        <v>69822.198962944283</v>
      </c>
      <c r="W383" s="159">
        <v>1.2</v>
      </c>
      <c r="X383" s="158">
        <f t="shared" si="17"/>
        <v>83786.638755533131</v>
      </c>
      <c r="Y383" s="181">
        <f t="shared" si="18"/>
        <v>1047.3329844441641</v>
      </c>
      <c r="Z383" s="1"/>
      <c r="BP383" s="33"/>
      <c r="BQ383" s="41" t="s">
        <v>1588</v>
      </c>
      <c r="BR383" s="34"/>
    </row>
    <row r="384" spans="1:70" s="3" customFormat="1" ht="67.5" hidden="1" x14ac:dyDescent="0.25">
      <c r="A384" s="35" t="s">
        <v>802</v>
      </c>
      <c r="B384" s="36" t="s">
        <v>534</v>
      </c>
      <c r="C384" s="316" t="s">
        <v>535</v>
      </c>
      <c r="D384" s="316"/>
      <c r="E384" s="316"/>
      <c r="F384" s="205" t="s">
        <v>174</v>
      </c>
      <c r="G384" s="56">
        <v>0.93</v>
      </c>
      <c r="H384" s="39" t="s">
        <v>536</v>
      </c>
      <c r="I384" s="39" t="s">
        <v>58</v>
      </c>
      <c r="J384" s="39">
        <v>2.4700000000000002</v>
      </c>
      <c r="K384" s="37" t="s">
        <v>42</v>
      </c>
      <c r="L384" s="39">
        <v>913.82</v>
      </c>
      <c r="M384" s="39">
        <v>861.43</v>
      </c>
      <c r="N384" s="40" t="s">
        <v>1653</v>
      </c>
      <c r="O384" s="39">
        <v>19.66</v>
      </c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>
        <f t="shared" si="16"/>
        <v>23.535672221197991</v>
      </c>
      <c r="W384" s="159">
        <v>1.2</v>
      </c>
      <c r="X384" s="158">
        <f t="shared" si="17"/>
        <v>28.242806665437588</v>
      </c>
      <c r="Y384" s="181">
        <f t="shared" si="18"/>
        <v>30.368609317674824</v>
      </c>
      <c r="Z384" s="1"/>
      <c r="BP384" s="33"/>
      <c r="BQ384" s="41" t="s">
        <v>535</v>
      </c>
      <c r="BR384" s="34"/>
    </row>
    <row r="385" spans="1:70" s="3" customFormat="1" ht="18.75" hidden="1" x14ac:dyDescent="0.25">
      <c r="A385" s="42"/>
      <c r="B385" s="43"/>
      <c r="C385" s="44" t="s">
        <v>1654</v>
      </c>
      <c r="D385" s="45"/>
      <c r="E385" s="45"/>
      <c r="F385" s="206"/>
      <c r="G385" s="45"/>
      <c r="H385" s="45"/>
      <c r="I385" s="45"/>
      <c r="J385" s="45"/>
      <c r="K385" s="45"/>
      <c r="L385" s="45"/>
      <c r="M385" s="45"/>
      <c r="N385" s="45"/>
      <c r="O385" s="46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P385" s="33"/>
      <c r="BQ385" s="41"/>
      <c r="BR385" s="34"/>
    </row>
    <row r="386" spans="1:70" s="3" customFormat="1" ht="18.75" hidden="1" x14ac:dyDescent="0.25">
      <c r="A386" s="47"/>
      <c r="B386" s="48"/>
      <c r="C386" s="48"/>
      <c r="D386" s="48"/>
      <c r="E386" s="49" t="s">
        <v>1655</v>
      </c>
      <c r="F386" s="207"/>
      <c r="G386" s="50"/>
      <c r="H386" s="51"/>
      <c r="I386" s="17"/>
      <c r="J386" s="17"/>
      <c r="K386" s="17"/>
      <c r="L386" s="52">
        <v>841.43</v>
      </c>
      <c r="M386" s="53"/>
      <c r="N386" s="53"/>
      <c r="O386" s="54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P386" s="33"/>
      <c r="BQ386" s="41"/>
      <c r="BR386" s="34"/>
    </row>
    <row r="387" spans="1:70" s="3" customFormat="1" ht="18.75" hidden="1" x14ac:dyDescent="0.25">
      <c r="A387" s="47"/>
      <c r="B387" s="48"/>
      <c r="C387" s="48"/>
      <c r="D387" s="48"/>
      <c r="E387" s="49" t="s">
        <v>1656</v>
      </c>
      <c r="F387" s="207"/>
      <c r="G387" s="50"/>
      <c r="H387" s="51"/>
      <c r="I387" s="17"/>
      <c r="J387" s="17"/>
      <c r="K387" s="17"/>
      <c r="L387" s="52">
        <v>442.4</v>
      </c>
      <c r="M387" s="53"/>
      <c r="N387" s="53"/>
      <c r="O387" s="54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P387" s="33"/>
      <c r="BQ387" s="41"/>
      <c r="BR387" s="34"/>
    </row>
    <row r="388" spans="1:70" s="3" customFormat="1" ht="18.75" hidden="1" x14ac:dyDescent="0.25">
      <c r="A388" s="47"/>
      <c r="B388" s="48"/>
      <c r="C388" s="48"/>
      <c r="D388" s="48"/>
      <c r="E388" s="49" t="s">
        <v>47</v>
      </c>
      <c r="F388" s="207"/>
      <c r="G388" s="50"/>
      <c r="H388" s="51"/>
      <c r="I388" s="17"/>
      <c r="J388" s="17"/>
      <c r="K388" s="17"/>
      <c r="L388" s="52">
        <v>2197.65</v>
      </c>
      <c r="M388" s="53"/>
      <c r="N388" s="53"/>
      <c r="O388" s="54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P388" s="33"/>
      <c r="BQ388" s="41"/>
      <c r="BR388" s="34"/>
    </row>
    <row r="389" spans="1:70" s="3" customFormat="1" ht="67.5" x14ac:dyDescent="0.25">
      <c r="A389" s="35" t="s">
        <v>807</v>
      </c>
      <c r="B389" s="36" t="s">
        <v>1481</v>
      </c>
      <c r="C389" s="316" t="s">
        <v>1657</v>
      </c>
      <c r="D389" s="316"/>
      <c r="E389" s="316"/>
      <c r="F389" s="205" t="s">
        <v>437</v>
      </c>
      <c r="G389" s="55">
        <v>93</v>
      </c>
      <c r="H389" s="39">
        <v>3226.6</v>
      </c>
      <c r="I389" s="39"/>
      <c r="J389" s="39">
        <v>3226.6</v>
      </c>
      <c r="K389" s="37" t="s">
        <v>42</v>
      </c>
      <c r="L389" s="39">
        <v>2568631.73</v>
      </c>
      <c r="M389" s="39"/>
      <c r="N389" s="40"/>
      <c r="O389" s="39">
        <v>2568631.73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6"/>
        <v>3074998.7006230289</v>
      </c>
      <c r="W389" s="159">
        <v>1.2</v>
      </c>
      <c r="X389" s="158">
        <f t="shared" si="17"/>
        <v>3689998.4407476345</v>
      </c>
      <c r="Y389" s="181">
        <f t="shared" si="18"/>
        <v>39677.402588684243</v>
      </c>
      <c r="Z389" s="1"/>
      <c r="BP389" s="33"/>
      <c r="BQ389" s="41" t="s">
        <v>1657</v>
      </c>
      <c r="BR389" s="34"/>
    </row>
    <row r="390" spans="1:70" s="3" customFormat="1" ht="67.5" x14ac:dyDescent="0.25">
      <c r="A390" s="35" t="s">
        <v>809</v>
      </c>
      <c r="B390" s="36" t="s">
        <v>1500</v>
      </c>
      <c r="C390" s="316" t="s">
        <v>1564</v>
      </c>
      <c r="D390" s="316"/>
      <c r="E390" s="316"/>
      <c r="F390" s="205" t="s">
        <v>184</v>
      </c>
      <c r="G390" s="55">
        <v>93</v>
      </c>
      <c r="H390" s="39">
        <v>534</v>
      </c>
      <c r="I390" s="39"/>
      <c r="J390" s="39">
        <v>534</v>
      </c>
      <c r="K390" s="37" t="s">
        <v>42</v>
      </c>
      <c r="L390" s="39">
        <v>425106.72</v>
      </c>
      <c r="M390" s="39"/>
      <c r="N390" s="40"/>
      <c r="O390" s="39">
        <v>425106.72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16"/>
        <v>508910.09262200363</v>
      </c>
      <c r="W390" s="159">
        <v>1.2</v>
      </c>
      <c r="X390" s="158">
        <f t="shared" si="17"/>
        <v>610692.11114640429</v>
      </c>
      <c r="Y390" s="181">
        <f t="shared" si="18"/>
        <v>6566.5818402839168</v>
      </c>
      <c r="Z390" s="1"/>
      <c r="BP390" s="33"/>
      <c r="BQ390" s="41" t="s">
        <v>1564</v>
      </c>
      <c r="BR390" s="34"/>
    </row>
    <row r="391" spans="1:70" s="3" customFormat="1" ht="67.5" x14ac:dyDescent="0.25">
      <c r="A391" s="35" t="s">
        <v>811</v>
      </c>
      <c r="B391" s="36" t="s">
        <v>1535</v>
      </c>
      <c r="C391" s="316" t="s">
        <v>1565</v>
      </c>
      <c r="D391" s="316"/>
      <c r="E391" s="316"/>
      <c r="F391" s="205" t="s">
        <v>437</v>
      </c>
      <c r="G391" s="55">
        <v>372</v>
      </c>
      <c r="H391" s="39">
        <v>163.74</v>
      </c>
      <c r="I391" s="39"/>
      <c r="J391" s="39">
        <v>163.74</v>
      </c>
      <c r="K391" s="37" t="s">
        <v>42</v>
      </c>
      <c r="L391" s="39">
        <v>521400.56</v>
      </c>
      <c r="M391" s="39"/>
      <c r="N391" s="40"/>
      <c r="O391" s="39">
        <v>521400.56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16"/>
        <v>624186.8095681119</v>
      </c>
      <c r="W391" s="159">
        <v>1.2</v>
      </c>
      <c r="X391" s="158">
        <f t="shared" si="17"/>
        <v>749024.17148173426</v>
      </c>
      <c r="Y391" s="181">
        <f t="shared" si="18"/>
        <v>2013.50583731649</v>
      </c>
      <c r="Z391" s="1"/>
      <c r="BP391" s="33"/>
      <c r="BQ391" s="41" t="s">
        <v>1565</v>
      </c>
      <c r="BR391" s="34"/>
    </row>
    <row r="392" spans="1:70" s="3" customFormat="1" ht="67.5" x14ac:dyDescent="0.25">
      <c r="A392" s="35" t="s">
        <v>820</v>
      </c>
      <c r="B392" s="36" t="s">
        <v>1535</v>
      </c>
      <c r="C392" s="316" t="s">
        <v>1566</v>
      </c>
      <c r="D392" s="316"/>
      <c r="E392" s="316"/>
      <c r="F392" s="205" t="s">
        <v>437</v>
      </c>
      <c r="G392" s="55">
        <v>372</v>
      </c>
      <c r="H392" s="39">
        <v>114.93</v>
      </c>
      <c r="I392" s="39"/>
      <c r="J392" s="39">
        <v>114.93</v>
      </c>
      <c r="K392" s="37" t="s">
        <v>42</v>
      </c>
      <c r="L392" s="39">
        <v>365973.9</v>
      </c>
      <c r="M392" s="39"/>
      <c r="N392" s="40"/>
      <c r="O392" s="39">
        <v>365973.9</v>
      </c>
      <c r="P392" s="154">
        <v>1.052</v>
      </c>
      <c r="Q392" s="154">
        <v>1.0209999999999999</v>
      </c>
      <c r="R392" s="154">
        <v>1.0349999999999999</v>
      </c>
      <c r="S392" s="154">
        <v>1.0249999999999999</v>
      </c>
      <c r="T392" s="154">
        <v>1.02</v>
      </c>
      <c r="U392" s="154">
        <v>1.03</v>
      </c>
      <c r="V392" s="172">
        <f t="shared" si="16"/>
        <v>438120.12980231398</v>
      </c>
      <c r="W392" s="159">
        <v>1.2</v>
      </c>
      <c r="X392" s="158">
        <f t="shared" si="17"/>
        <v>525744.15576277673</v>
      </c>
      <c r="Y392" s="181">
        <f t="shared" si="18"/>
        <v>1413.290741297787</v>
      </c>
      <c r="Z392" s="1"/>
      <c r="BP392" s="33"/>
      <c r="BQ392" s="41" t="s">
        <v>1566</v>
      </c>
      <c r="BR392" s="34"/>
    </row>
    <row r="393" spans="1:70" s="3" customFormat="1" ht="67.5" x14ac:dyDescent="0.25">
      <c r="A393" s="35" t="s">
        <v>1658</v>
      </c>
      <c r="B393" s="36" t="s">
        <v>1567</v>
      </c>
      <c r="C393" s="316" t="s">
        <v>1568</v>
      </c>
      <c r="D393" s="316"/>
      <c r="E393" s="316"/>
      <c r="F393" s="205" t="s">
        <v>184</v>
      </c>
      <c r="G393" s="55">
        <v>930</v>
      </c>
      <c r="H393" s="39">
        <v>21.47</v>
      </c>
      <c r="I393" s="39"/>
      <c r="J393" s="39">
        <v>21.47</v>
      </c>
      <c r="K393" s="37" t="s">
        <v>42</v>
      </c>
      <c r="L393" s="39">
        <v>170918.38</v>
      </c>
      <c r="M393" s="39"/>
      <c r="N393" s="40"/>
      <c r="O393" s="39">
        <v>170918.38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16"/>
        <v>204612.35850753624</v>
      </c>
      <c r="W393" s="159">
        <v>1.2</v>
      </c>
      <c r="X393" s="158">
        <f t="shared" si="17"/>
        <v>245534.83020904346</v>
      </c>
      <c r="Y393" s="181">
        <f t="shared" si="18"/>
        <v>264.01594646133708</v>
      </c>
      <c r="Z393" s="1"/>
      <c r="BP393" s="33"/>
      <c r="BQ393" s="41" t="s">
        <v>1568</v>
      </c>
      <c r="BR393" s="34"/>
    </row>
    <row r="394" spans="1:70" s="3" customFormat="1" ht="67.5" x14ac:dyDescent="0.25">
      <c r="A394" s="35" t="s">
        <v>825</v>
      </c>
      <c r="B394" s="36" t="s">
        <v>1582</v>
      </c>
      <c r="C394" s="316" t="s">
        <v>1659</v>
      </c>
      <c r="D394" s="316"/>
      <c r="E394" s="316"/>
      <c r="F394" s="205" t="s">
        <v>184</v>
      </c>
      <c r="G394" s="55">
        <v>300</v>
      </c>
      <c r="H394" s="39">
        <v>723.02</v>
      </c>
      <c r="I394" s="39"/>
      <c r="J394" s="39">
        <v>723.02</v>
      </c>
      <c r="K394" s="37" t="s">
        <v>42</v>
      </c>
      <c r="L394" s="39">
        <v>1856715.36</v>
      </c>
      <c r="M394" s="39"/>
      <c r="N394" s="40"/>
      <c r="O394" s="39">
        <v>1856715.36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16"/>
        <v>2222738.7650571535</v>
      </c>
      <c r="W394" s="159">
        <v>1.2</v>
      </c>
      <c r="X394" s="158">
        <f t="shared" si="17"/>
        <v>2667286.5180685841</v>
      </c>
      <c r="Y394" s="181">
        <f t="shared" si="18"/>
        <v>8890.9550602286145</v>
      </c>
      <c r="Z394" s="1"/>
      <c r="BP394" s="33"/>
      <c r="BQ394" s="41" t="s">
        <v>1659</v>
      </c>
      <c r="BR394" s="34"/>
    </row>
    <row r="395" spans="1:70" s="3" customFormat="1" ht="67.5" x14ac:dyDescent="0.25">
      <c r="A395" s="35" t="s">
        <v>827</v>
      </c>
      <c r="B395" s="36" t="s">
        <v>1584</v>
      </c>
      <c r="C395" s="316" t="s">
        <v>1585</v>
      </c>
      <c r="D395" s="316"/>
      <c r="E395" s="316"/>
      <c r="F395" s="205" t="s">
        <v>437</v>
      </c>
      <c r="G395" s="55">
        <v>600</v>
      </c>
      <c r="H395" s="39">
        <v>198.9</v>
      </c>
      <c r="I395" s="39"/>
      <c r="J395" s="39">
        <v>198.9</v>
      </c>
      <c r="K395" s="37" t="s">
        <v>42</v>
      </c>
      <c r="L395" s="39">
        <v>1021550.4</v>
      </c>
      <c r="M395" s="39"/>
      <c r="N395" s="40"/>
      <c r="O395" s="39">
        <v>1021550.4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6"/>
        <v>1222933.6404798422</v>
      </c>
      <c r="W395" s="159">
        <v>1.2</v>
      </c>
      <c r="X395" s="158">
        <f t="shared" si="17"/>
        <v>1467520.3685758107</v>
      </c>
      <c r="Y395" s="181">
        <f t="shared" si="18"/>
        <v>2445.8672809596846</v>
      </c>
      <c r="Z395" s="1"/>
      <c r="BP395" s="33"/>
      <c r="BQ395" s="41" t="s">
        <v>1585</v>
      </c>
      <c r="BR395" s="34"/>
    </row>
    <row r="396" spans="1:70" s="3" customFormat="1" ht="67.5" x14ac:dyDescent="0.25">
      <c r="A396" s="35" t="s">
        <v>832</v>
      </c>
      <c r="B396" s="36" t="s">
        <v>1582</v>
      </c>
      <c r="C396" s="316" t="s">
        <v>1652</v>
      </c>
      <c r="D396" s="316"/>
      <c r="E396" s="316"/>
      <c r="F396" s="205" t="s">
        <v>184</v>
      </c>
      <c r="G396" s="55">
        <v>1200</v>
      </c>
      <c r="H396" s="39">
        <v>318.12</v>
      </c>
      <c r="I396" s="39"/>
      <c r="J396" s="39">
        <v>318.12</v>
      </c>
      <c r="K396" s="37" t="s">
        <v>42</v>
      </c>
      <c r="L396" s="39">
        <v>3267728.64</v>
      </c>
      <c r="M396" s="39"/>
      <c r="N396" s="40"/>
      <c r="O396" s="39">
        <v>3267728.64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6"/>
        <v>3911912.0131668923</v>
      </c>
      <c r="W396" s="159">
        <v>1.2</v>
      </c>
      <c r="X396" s="158">
        <f t="shared" si="17"/>
        <v>4694294.4158002706</v>
      </c>
      <c r="Y396" s="181">
        <f t="shared" si="18"/>
        <v>3911.9120131668924</v>
      </c>
      <c r="Z396" s="1"/>
      <c r="BP396" s="33"/>
      <c r="BQ396" s="41" t="s">
        <v>1652</v>
      </c>
      <c r="BR396" s="34"/>
    </row>
    <row r="397" spans="1:70" s="3" customFormat="1" ht="67.5" x14ac:dyDescent="0.25">
      <c r="A397" s="35" t="s">
        <v>835</v>
      </c>
      <c r="B397" s="36" t="s">
        <v>1544</v>
      </c>
      <c r="C397" s="316" t="s">
        <v>1588</v>
      </c>
      <c r="D397" s="316"/>
      <c r="E397" s="316"/>
      <c r="F397" s="205" t="s">
        <v>184</v>
      </c>
      <c r="G397" s="55">
        <v>600</v>
      </c>
      <c r="H397" s="39">
        <v>85.17</v>
      </c>
      <c r="I397" s="39"/>
      <c r="J397" s="39">
        <v>85.17</v>
      </c>
      <c r="K397" s="37" t="s">
        <v>42</v>
      </c>
      <c r="L397" s="39">
        <v>437433.12</v>
      </c>
      <c r="M397" s="39"/>
      <c r="N397" s="40"/>
      <c r="O397" s="39">
        <v>437433.12</v>
      </c>
      <c r="P397" s="154">
        <v>1.052</v>
      </c>
      <c r="Q397" s="154">
        <v>1.0209999999999999</v>
      </c>
      <c r="R397" s="154">
        <v>1.0349999999999999</v>
      </c>
      <c r="S397" s="154">
        <v>1.0249999999999999</v>
      </c>
      <c r="T397" s="154">
        <v>1.02</v>
      </c>
      <c r="U397" s="154">
        <v>1.03</v>
      </c>
      <c r="V397" s="172">
        <f t="shared" si="16"/>
        <v>523666.45630803506</v>
      </c>
      <c r="W397" s="159">
        <v>1.2</v>
      </c>
      <c r="X397" s="158">
        <f t="shared" si="17"/>
        <v>628399.74756964203</v>
      </c>
      <c r="Y397" s="181">
        <f t="shared" si="18"/>
        <v>1047.33291261607</v>
      </c>
      <c r="Z397" s="1"/>
      <c r="BP397" s="33"/>
      <c r="BQ397" s="41" t="s">
        <v>1588</v>
      </c>
      <c r="BR397" s="34"/>
    </row>
    <row r="398" spans="1:70" s="3" customFormat="1" ht="67.5" hidden="1" x14ac:dyDescent="0.25">
      <c r="A398" s="35" t="s">
        <v>837</v>
      </c>
      <c r="B398" s="36" t="s">
        <v>418</v>
      </c>
      <c r="C398" s="316" t="s">
        <v>419</v>
      </c>
      <c r="D398" s="316"/>
      <c r="E398" s="316"/>
      <c r="F398" s="205" t="s">
        <v>174</v>
      </c>
      <c r="G398" s="38">
        <v>1.4</v>
      </c>
      <c r="H398" s="39" t="s">
        <v>420</v>
      </c>
      <c r="I398" s="39" t="s">
        <v>421</v>
      </c>
      <c r="J398" s="39">
        <v>77.400000000000006</v>
      </c>
      <c r="K398" s="37" t="s">
        <v>42</v>
      </c>
      <c r="L398" s="39">
        <v>18698.02</v>
      </c>
      <c r="M398" s="39">
        <v>15032.02</v>
      </c>
      <c r="N398" s="40" t="s">
        <v>1660</v>
      </c>
      <c r="O398" s="39">
        <v>927.56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6"/>
        <v>1110.4144519580063</v>
      </c>
      <c r="W398" s="159">
        <v>1.2</v>
      </c>
      <c r="X398" s="158">
        <f t="shared" si="17"/>
        <v>1332.4973423496076</v>
      </c>
      <c r="Y398" s="181">
        <f t="shared" si="18"/>
        <v>951.7838159640055</v>
      </c>
      <c r="Z398" s="1"/>
      <c r="BP398" s="33"/>
      <c r="BQ398" s="41" t="s">
        <v>419</v>
      </c>
      <c r="BR398" s="34"/>
    </row>
    <row r="399" spans="1:70" s="3" customFormat="1" ht="18.75" hidden="1" x14ac:dyDescent="0.25">
      <c r="A399" s="42"/>
      <c r="B399" s="43"/>
      <c r="C399" s="44" t="s">
        <v>1661</v>
      </c>
      <c r="D399" s="45"/>
      <c r="E399" s="45"/>
      <c r="F399" s="206"/>
      <c r="G399" s="45"/>
      <c r="H399" s="45"/>
      <c r="I399" s="45"/>
      <c r="J399" s="45"/>
      <c r="K399" s="45"/>
      <c r="L399" s="45"/>
      <c r="M399" s="45"/>
      <c r="N399" s="45"/>
      <c r="O399" s="46"/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P399" s="33"/>
      <c r="BQ399" s="41"/>
      <c r="BR399" s="34"/>
    </row>
    <row r="400" spans="1:70" s="3" customFormat="1" ht="18.75" hidden="1" x14ac:dyDescent="0.25">
      <c r="A400" s="47"/>
      <c r="B400" s="48"/>
      <c r="C400" s="48"/>
      <c r="D400" s="48"/>
      <c r="E400" s="49" t="s">
        <v>1662</v>
      </c>
      <c r="F400" s="207"/>
      <c r="G400" s="50"/>
      <c r="H400" s="51"/>
      <c r="I400" s="17"/>
      <c r="J400" s="17"/>
      <c r="K400" s="17"/>
      <c r="L400" s="52">
        <v>14589.86</v>
      </c>
      <c r="M400" s="53"/>
      <c r="N400" s="53"/>
      <c r="O400" s="54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P400" s="33"/>
      <c r="BQ400" s="41"/>
      <c r="BR400" s="34"/>
    </row>
    <row r="401" spans="1:70" s="3" customFormat="1" ht="18.75" hidden="1" x14ac:dyDescent="0.25">
      <c r="A401" s="47"/>
      <c r="B401" s="48"/>
      <c r="C401" s="48"/>
      <c r="D401" s="48"/>
      <c r="E401" s="49" t="s">
        <v>1663</v>
      </c>
      <c r="F401" s="207"/>
      <c r="G401" s="50"/>
      <c r="H401" s="51"/>
      <c r="I401" s="17"/>
      <c r="J401" s="17"/>
      <c r="K401" s="17"/>
      <c r="L401" s="52">
        <v>7670.96</v>
      </c>
      <c r="M401" s="53"/>
      <c r="N401" s="53"/>
      <c r="O401" s="54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41"/>
      <c r="BR401" s="34"/>
    </row>
    <row r="402" spans="1:70" s="3" customFormat="1" ht="18.75" hidden="1" x14ac:dyDescent="0.25">
      <c r="A402" s="47"/>
      <c r="B402" s="48"/>
      <c r="C402" s="48"/>
      <c r="D402" s="48"/>
      <c r="E402" s="49" t="s">
        <v>47</v>
      </c>
      <c r="F402" s="207"/>
      <c r="G402" s="50"/>
      <c r="H402" s="51"/>
      <c r="I402" s="17"/>
      <c r="J402" s="17"/>
      <c r="K402" s="17"/>
      <c r="L402" s="52">
        <v>40958.839999999997</v>
      </c>
      <c r="M402" s="53"/>
      <c r="N402" s="53"/>
      <c r="O402" s="54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  <c r="BR402" s="34"/>
    </row>
    <row r="403" spans="1:70" s="3" customFormat="1" ht="67.5" x14ac:dyDescent="0.25">
      <c r="A403" s="35" t="s">
        <v>846</v>
      </c>
      <c r="B403" s="36" t="s">
        <v>1500</v>
      </c>
      <c r="C403" s="316" t="s">
        <v>1573</v>
      </c>
      <c r="D403" s="316"/>
      <c r="E403" s="316"/>
      <c r="F403" s="205" t="s">
        <v>184</v>
      </c>
      <c r="G403" s="55">
        <v>93</v>
      </c>
      <c r="H403" s="39">
        <v>534</v>
      </c>
      <c r="I403" s="39"/>
      <c r="J403" s="39">
        <v>534</v>
      </c>
      <c r="K403" s="37" t="s">
        <v>42</v>
      </c>
      <c r="L403" s="39">
        <v>425106.72</v>
      </c>
      <c r="M403" s="39"/>
      <c r="N403" s="40"/>
      <c r="O403" s="39">
        <v>425106.72</v>
      </c>
      <c r="P403" s="154">
        <v>1.052</v>
      </c>
      <c r="Q403" s="154">
        <v>1.0209999999999999</v>
      </c>
      <c r="R403" s="154">
        <v>1.0349999999999999</v>
      </c>
      <c r="S403" s="154">
        <v>1.0249999999999999</v>
      </c>
      <c r="T403" s="154">
        <v>1.02</v>
      </c>
      <c r="U403" s="154">
        <v>1.03</v>
      </c>
      <c r="V403" s="172">
        <f t="shared" si="16"/>
        <v>508910.09262200363</v>
      </c>
      <c r="W403" s="159">
        <v>1.2</v>
      </c>
      <c r="X403" s="158">
        <f t="shared" si="17"/>
        <v>610692.11114640429</v>
      </c>
      <c r="Y403" s="181">
        <f t="shared" si="18"/>
        <v>6566.5818402839168</v>
      </c>
      <c r="Z403" s="1"/>
      <c r="BP403" s="33"/>
      <c r="BQ403" s="41" t="s">
        <v>1573</v>
      </c>
      <c r="BR403" s="34"/>
    </row>
    <row r="404" spans="1:70" s="3" customFormat="1" ht="67.5" x14ac:dyDescent="0.25">
      <c r="A404" s="35" t="s">
        <v>848</v>
      </c>
      <c r="B404" s="36" t="s">
        <v>1500</v>
      </c>
      <c r="C404" s="316" t="s">
        <v>1575</v>
      </c>
      <c r="D404" s="316"/>
      <c r="E404" s="316"/>
      <c r="F404" s="205" t="s">
        <v>184</v>
      </c>
      <c r="G404" s="55">
        <v>47</v>
      </c>
      <c r="H404" s="39">
        <v>710.86</v>
      </c>
      <c r="I404" s="39"/>
      <c r="J404" s="39">
        <v>710.86</v>
      </c>
      <c r="K404" s="37" t="s">
        <v>42</v>
      </c>
      <c r="L404" s="39">
        <v>285993.2</v>
      </c>
      <c r="M404" s="39"/>
      <c r="N404" s="40"/>
      <c r="O404" s="39">
        <v>285993.2</v>
      </c>
      <c r="P404" s="154">
        <v>1.052</v>
      </c>
      <c r="Q404" s="154">
        <v>1.0209999999999999</v>
      </c>
      <c r="R404" s="154">
        <v>1.0349999999999999</v>
      </c>
      <c r="S404" s="154">
        <v>1.0249999999999999</v>
      </c>
      <c r="T404" s="154">
        <v>1.02</v>
      </c>
      <c r="U404" s="154">
        <v>1.03</v>
      </c>
      <c r="V404" s="172">
        <f t="shared" si="16"/>
        <v>342372.44215114554</v>
      </c>
      <c r="W404" s="159">
        <v>1.2</v>
      </c>
      <c r="X404" s="158">
        <f t="shared" si="17"/>
        <v>410846.93058137462</v>
      </c>
      <c r="Y404" s="181">
        <f t="shared" si="18"/>
        <v>8741.4240549228634</v>
      </c>
      <c r="Z404" s="1"/>
      <c r="BP404" s="33"/>
      <c r="BQ404" s="41" t="s">
        <v>1575</v>
      </c>
      <c r="BR404" s="34"/>
    </row>
    <row r="405" spans="1:70" s="3" customFormat="1" ht="67.5" x14ac:dyDescent="0.25">
      <c r="A405" s="35" t="s">
        <v>857</v>
      </c>
      <c r="B405" s="36" t="s">
        <v>1576</v>
      </c>
      <c r="C405" s="316" t="s">
        <v>1577</v>
      </c>
      <c r="D405" s="316"/>
      <c r="E405" s="316"/>
      <c r="F405" s="205" t="s">
        <v>184</v>
      </c>
      <c r="G405" s="55">
        <v>186</v>
      </c>
      <c r="H405" s="39">
        <v>172.41</v>
      </c>
      <c r="I405" s="39"/>
      <c r="J405" s="39">
        <v>172.41</v>
      </c>
      <c r="K405" s="37" t="s">
        <v>42</v>
      </c>
      <c r="L405" s="39">
        <v>274504.31</v>
      </c>
      <c r="M405" s="39"/>
      <c r="N405" s="40"/>
      <c r="O405" s="39">
        <v>274504.31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6"/>
        <v>328618.69091892795</v>
      </c>
      <c r="W405" s="159">
        <v>1.2</v>
      </c>
      <c r="X405" s="158">
        <f t="shared" si="17"/>
        <v>394342.42910271353</v>
      </c>
      <c r="Y405" s="181">
        <f t="shared" si="18"/>
        <v>2120.1205865737288</v>
      </c>
      <c r="Z405" s="1"/>
      <c r="BP405" s="33"/>
      <c r="BQ405" s="41" t="s">
        <v>1577</v>
      </c>
      <c r="BR405" s="34"/>
    </row>
    <row r="406" spans="1:70" s="3" customFormat="1" ht="67.5" x14ac:dyDescent="0.25">
      <c r="A406" s="35" t="s">
        <v>861</v>
      </c>
      <c r="B406" s="36" t="s">
        <v>1567</v>
      </c>
      <c r="C406" s="316" t="s">
        <v>1664</v>
      </c>
      <c r="D406" s="316"/>
      <c r="E406" s="316"/>
      <c r="F406" s="205" t="s">
        <v>184</v>
      </c>
      <c r="G406" s="55">
        <v>187</v>
      </c>
      <c r="H406" s="39">
        <v>24.44</v>
      </c>
      <c r="I406" s="39"/>
      <c r="J406" s="39">
        <v>24.44</v>
      </c>
      <c r="K406" s="37" t="s">
        <v>42</v>
      </c>
      <c r="L406" s="39">
        <v>39121.599999999999</v>
      </c>
      <c r="M406" s="39"/>
      <c r="N406" s="40"/>
      <c r="O406" s="39">
        <v>39121.599999999999</v>
      </c>
      <c r="P406" s="154">
        <v>1.052</v>
      </c>
      <c r="Q406" s="154">
        <v>1.0209999999999999</v>
      </c>
      <c r="R406" s="154">
        <v>1.0349999999999999</v>
      </c>
      <c r="S406" s="154">
        <v>1.0249999999999999</v>
      </c>
      <c r="T406" s="154">
        <v>1.02</v>
      </c>
      <c r="U406" s="154">
        <v>1.03</v>
      </c>
      <c r="V406" s="172">
        <f t="shared" si="16"/>
        <v>46833.832877356021</v>
      </c>
      <c r="W406" s="159">
        <v>1.2</v>
      </c>
      <c r="X406" s="158">
        <f t="shared" si="17"/>
        <v>56200.59945282722</v>
      </c>
      <c r="Y406" s="181">
        <f t="shared" si="18"/>
        <v>300.53796498838085</v>
      </c>
      <c r="Z406" s="1"/>
      <c r="BP406" s="33"/>
      <c r="BQ406" s="41" t="s">
        <v>1664</v>
      </c>
      <c r="BR406" s="34"/>
    </row>
    <row r="407" spans="1:70" s="3" customFormat="1" ht="67.5" x14ac:dyDescent="0.25">
      <c r="A407" s="35" t="s">
        <v>865</v>
      </c>
      <c r="B407" s="36" t="s">
        <v>1567</v>
      </c>
      <c r="C407" s="316" t="s">
        <v>1580</v>
      </c>
      <c r="D407" s="316"/>
      <c r="E407" s="316"/>
      <c r="F407" s="205" t="s">
        <v>184</v>
      </c>
      <c r="G407" s="55">
        <v>279</v>
      </c>
      <c r="H407" s="39">
        <v>10.57</v>
      </c>
      <c r="I407" s="39"/>
      <c r="J407" s="39">
        <v>10.57</v>
      </c>
      <c r="K407" s="37" t="s">
        <v>42</v>
      </c>
      <c r="L407" s="39">
        <v>25243.7</v>
      </c>
      <c r="M407" s="39"/>
      <c r="N407" s="40"/>
      <c r="O407" s="39">
        <v>25243.7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6"/>
        <v>30220.114387093381</v>
      </c>
      <c r="W407" s="159">
        <v>1.2</v>
      </c>
      <c r="X407" s="158">
        <f t="shared" si="17"/>
        <v>36264.137264512057</v>
      </c>
      <c r="Y407" s="181">
        <f t="shared" si="18"/>
        <v>129.97898661115434</v>
      </c>
      <c r="Z407" s="1"/>
      <c r="BP407" s="33"/>
      <c r="BQ407" s="41" t="s">
        <v>1580</v>
      </c>
      <c r="BR407" s="34"/>
    </row>
    <row r="408" spans="1:70" s="3" customFormat="1" ht="67.5" x14ac:dyDescent="0.25">
      <c r="A408" s="35" t="s">
        <v>869</v>
      </c>
      <c r="B408" s="36" t="s">
        <v>1665</v>
      </c>
      <c r="C408" s="316" t="s">
        <v>1666</v>
      </c>
      <c r="D408" s="316"/>
      <c r="E408" s="316"/>
      <c r="F408" s="205" t="s">
        <v>265</v>
      </c>
      <c r="G408" s="55">
        <v>270</v>
      </c>
      <c r="H408" s="39">
        <v>34.950000000000003</v>
      </c>
      <c r="I408" s="39"/>
      <c r="J408" s="39">
        <v>34.950000000000003</v>
      </c>
      <c r="K408" s="37" t="s">
        <v>42</v>
      </c>
      <c r="L408" s="39">
        <v>80776.44</v>
      </c>
      <c r="M408" s="39"/>
      <c r="N408" s="40"/>
      <c r="O408" s="39">
        <v>80776.44</v>
      </c>
      <c r="P408" s="154">
        <v>1.052</v>
      </c>
      <c r="Q408" s="154">
        <v>1.0209999999999999</v>
      </c>
      <c r="R408" s="154">
        <v>1.0349999999999999</v>
      </c>
      <c r="S408" s="154">
        <v>1.0249999999999999</v>
      </c>
      <c r="T408" s="154">
        <v>1.02</v>
      </c>
      <c r="U408" s="154">
        <v>1.03</v>
      </c>
      <c r="V408" s="172">
        <f t="shared" si="16"/>
        <v>96700.295780023735</v>
      </c>
      <c r="W408" s="159">
        <v>1.2</v>
      </c>
      <c r="X408" s="158">
        <f t="shared" si="17"/>
        <v>116040.35493602848</v>
      </c>
      <c r="Y408" s="181">
        <f t="shared" si="18"/>
        <v>429.77909235566102</v>
      </c>
      <c r="Z408" s="1"/>
      <c r="BP408" s="33"/>
      <c r="BQ408" s="41" t="s">
        <v>1666</v>
      </c>
      <c r="BR408" s="34"/>
    </row>
    <row r="409" spans="1:70" s="3" customFormat="1" ht="67.5" hidden="1" x14ac:dyDescent="0.25">
      <c r="A409" s="35" t="s">
        <v>1667</v>
      </c>
      <c r="B409" s="36" t="s">
        <v>1513</v>
      </c>
      <c r="C409" s="316" t="s">
        <v>1514</v>
      </c>
      <c r="D409" s="316"/>
      <c r="E409" s="316"/>
      <c r="F409" s="205" t="s">
        <v>238</v>
      </c>
      <c r="G409" s="38">
        <v>0.6</v>
      </c>
      <c r="H409" s="39" t="s">
        <v>1515</v>
      </c>
      <c r="I409" s="39" t="s">
        <v>1516</v>
      </c>
      <c r="J409" s="39">
        <v>358.16</v>
      </c>
      <c r="K409" s="37" t="s">
        <v>42</v>
      </c>
      <c r="L409" s="39">
        <v>13018.03</v>
      </c>
      <c r="M409" s="39">
        <v>9468.42</v>
      </c>
      <c r="N409" s="40" t="s">
        <v>1668</v>
      </c>
      <c r="O409" s="39">
        <v>1839.46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6"/>
        <v>2202.0817713125566</v>
      </c>
      <c r="W409" s="159">
        <v>1.2</v>
      </c>
      <c r="X409" s="158">
        <f t="shared" si="17"/>
        <v>2642.4981255750677</v>
      </c>
      <c r="Y409" s="181">
        <f t="shared" si="18"/>
        <v>4404.1635426251132</v>
      </c>
      <c r="Z409" s="1"/>
      <c r="BP409" s="33"/>
      <c r="BQ409" s="41" t="s">
        <v>1514</v>
      </c>
      <c r="BR409" s="34"/>
    </row>
    <row r="410" spans="1:70" s="3" customFormat="1" ht="18.75" hidden="1" x14ac:dyDescent="0.25">
      <c r="A410" s="42"/>
      <c r="B410" s="43"/>
      <c r="C410" s="44" t="s">
        <v>1069</v>
      </c>
      <c r="D410" s="45"/>
      <c r="E410" s="45"/>
      <c r="F410" s="206"/>
      <c r="G410" s="45"/>
      <c r="H410" s="45"/>
      <c r="I410" s="45"/>
      <c r="J410" s="45"/>
      <c r="K410" s="45"/>
      <c r="L410" s="45"/>
      <c r="M410" s="45"/>
      <c r="N410" s="45"/>
      <c r="O410" s="46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P410" s="33"/>
      <c r="BQ410" s="41"/>
      <c r="BR410" s="34"/>
    </row>
    <row r="411" spans="1:70" s="3" customFormat="1" ht="18.75" hidden="1" x14ac:dyDescent="0.25">
      <c r="A411" s="47"/>
      <c r="B411" s="48"/>
      <c r="C411" s="48"/>
      <c r="D411" s="48"/>
      <c r="E411" s="49" t="s">
        <v>1669</v>
      </c>
      <c r="F411" s="207"/>
      <c r="G411" s="50"/>
      <c r="H411" s="51"/>
      <c r="I411" s="17"/>
      <c r="J411" s="17"/>
      <c r="K411" s="17"/>
      <c r="L411" s="52">
        <v>9421.1200000000008</v>
      </c>
      <c r="M411" s="53"/>
      <c r="N411" s="53"/>
      <c r="O411" s="54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P411" s="33"/>
      <c r="BQ411" s="41"/>
      <c r="BR411" s="34"/>
    </row>
    <row r="412" spans="1:70" s="3" customFormat="1" ht="18.75" hidden="1" x14ac:dyDescent="0.25">
      <c r="A412" s="47"/>
      <c r="B412" s="48"/>
      <c r="C412" s="48"/>
      <c r="D412" s="48"/>
      <c r="E412" s="49" t="s">
        <v>1670</v>
      </c>
      <c r="F412" s="207"/>
      <c r="G412" s="50"/>
      <c r="H412" s="51"/>
      <c r="I412" s="17"/>
      <c r="J412" s="17"/>
      <c r="K412" s="17"/>
      <c r="L412" s="52">
        <v>4953.37</v>
      </c>
      <c r="M412" s="53"/>
      <c r="N412" s="53"/>
      <c r="O412" s="54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  <c r="BR412" s="34"/>
    </row>
    <row r="413" spans="1:70" s="3" customFormat="1" ht="18.75" hidden="1" x14ac:dyDescent="0.25">
      <c r="A413" s="47"/>
      <c r="B413" s="48"/>
      <c r="C413" s="48"/>
      <c r="D413" s="48"/>
      <c r="E413" s="49" t="s">
        <v>47</v>
      </c>
      <c r="F413" s="207"/>
      <c r="G413" s="50"/>
      <c r="H413" s="51"/>
      <c r="I413" s="17"/>
      <c r="J413" s="17"/>
      <c r="K413" s="17"/>
      <c r="L413" s="52">
        <v>27392.52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  <c r="BR413" s="34"/>
    </row>
    <row r="414" spans="1:70" s="3" customFormat="1" ht="67.5" x14ac:dyDescent="0.25">
      <c r="A414" s="35" t="s">
        <v>880</v>
      </c>
      <c r="B414" s="36" t="s">
        <v>1521</v>
      </c>
      <c r="C414" s="316" t="s">
        <v>1522</v>
      </c>
      <c r="D414" s="316"/>
      <c r="E414" s="316"/>
      <c r="F414" s="205" t="s">
        <v>265</v>
      </c>
      <c r="G414" s="55">
        <v>60</v>
      </c>
      <c r="H414" s="39">
        <v>95.72</v>
      </c>
      <c r="I414" s="39"/>
      <c r="J414" s="39">
        <v>95.72</v>
      </c>
      <c r="K414" s="37" t="s">
        <v>42</v>
      </c>
      <c r="L414" s="39">
        <v>49161.79</v>
      </c>
      <c r="M414" s="39"/>
      <c r="N414" s="40"/>
      <c r="O414" s="39">
        <v>49161.79</v>
      </c>
      <c r="P414" s="154">
        <v>1.052</v>
      </c>
      <c r="Q414" s="154">
        <v>1.0209999999999999</v>
      </c>
      <c r="R414" s="154">
        <v>1.0349999999999999</v>
      </c>
      <c r="S414" s="154">
        <v>1.0249999999999999</v>
      </c>
      <c r="T414" s="154">
        <v>1.02</v>
      </c>
      <c r="U414" s="154">
        <v>1.03</v>
      </c>
      <c r="V414" s="172">
        <f t="shared" si="16"/>
        <v>58853.294773518275</v>
      </c>
      <c r="W414" s="159">
        <v>1.2</v>
      </c>
      <c r="X414" s="158">
        <f t="shared" si="17"/>
        <v>70623.953728221924</v>
      </c>
      <c r="Y414" s="181">
        <f t="shared" si="18"/>
        <v>1177.0658954703654</v>
      </c>
      <c r="Z414" s="1"/>
      <c r="BP414" s="33"/>
      <c r="BQ414" s="41" t="s">
        <v>1522</v>
      </c>
      <c r="BR414" s="34"/>
    </row>
    <row r="415" spans="1:70" s="3" customFormat="1" ht="67.5" hidden="1" x14ac:dyDescent="0.25">
      <c r="A415" s="35" t="s">
        <v>1671</v>
      </c>
      <c r="B415" s="36" t="s">
        <v>1523</v>
      </c>
      <c r="C415" s="316" t="s">
        <v>1524</v>
      </c>
      <c r="D415" s="316"/>
      <c r="E415" s="316"/>
      <c r="F415" s="205" t="s">
        <v>238</v>
      </c>
      <c r="G415" s="38">
        <v>30.3</v>
      </c>
      <c r="H415" s="39" t="s">
        <v>1525</v>
      </c>
      <c r="I415" s="39" t="s">
        <v>1526</v>
      </c>
      <c r="J415" s="39">
        <v>603.04999999999995</v>
      </c>
      <c r="K415" s="37" t="s">
        <v>42</v>
      </c>
      <c r="L415" s="39">
        <v>614510.41</v>
      </c>
      <c r="M415" s="39">
        <v>388572.23</v>
      </c>
      <c r="N415" s="40" t="s">
        <v>1672</v>
      </c>
      <c r="O415" s="39">
        <v>156411.87</v>
      </c>
      <c r="P415" s="154">
        <v>1.052</v>
      </c>
      <c r="Q415" s="154">
        <v>1.0209999999999999</v>
      </c>
      <c r="R415" s="154">
        <v>1.0349999999999999</v>
      </c>
      <c r="S415" s="154">
        <v>1.0249999999999999</v>
      </c>
      <c r="T415" s="154">
        <v>1.02</v>
      </c>
      <c r="U415" s="154">
        <v>1.03</v>
      </c>
      <c r="V415" s="172">
        <f t="shared" ref="V415:V474" si="19">O415*P415*Q415*R415*S415*T415*U415</f>
        <v>187246.1090449965</v>
      </c>
      <c r="W415" s="159">
        <v>1.2</v>
      </c>
      <c r="X415" s="158">
        <f t="shared" ref="X415:X474" si="20">V415*W415</f>
        <v>224695.33085399578</v>
      </c>
      <c r="Y415" s="181">
        <f t="shared" ref="Y415:Y474" si="21">X415/G415</f>
        <v>7415.6874869305539</v>
      </c>
      <c r="Z415" s="1"/>
      <c r="BP415" s="33"/>
      <c r="BQ415" s="41" t="s">
        <v>1524</v>
      </c>
      <c r="BR415" s="34"/>
    </row>
    <row r="416" spans="1:70" s="3" customFormat="1" ht="18.75" hidden="1" x14ac:dyDescent="0.25">
      <c r="A416" s="42"/>
      <c r="B416" s="43"/>
      <c r="C416" s="44" t="s">
        <v>1673</v>
      </c>
      <c r="D416" s="45"/>
      <c r="E416" s="45"/>
      <c r="F416" s="206"/>
      <c r="G416" s="45"/>
      <c r="H416" s="45"/>
      <c r="I416" s="45"/>
      <c r="J416" s="45"/>
      <c r="K416" s="45"/>
      <c r="L416" s="45"/>
      <c r="M416" s="45"/>
      <c r="N416" s="45"/>
      <c r="O416" s="46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P416" s="33"/>
      <c r="BQ416" s="41"/>
      <c r="BR416" s="34"/>
    </row>
    <row r="417" spans="1:70" s="3" customFormat="1" ht="18.75" hidden="1" x14ac:dyDescent="0.25">
      <c r="A417" s="47"/>
      <c r="B417" s="48"/>
      <c r="C417" s="48"/>
      <c r="D417" s="48"/>
      <c r="E417" s="49" t="s">
        <v>1674</v>
      </c>
      <c r="F417" s="207"/>
      <c r="G417" s="50"/>
      <c r="H417" s="51"/>
      <c r="I417" s="17"/>
      <c r="J417" s="17"/>
      <c r="K417" s="17"/>
      <c r="L417" s="52">
        <v>380280.92</v>
      </c>
      <c r="M417" s="53"/>
      <c r="N417" s="53"/>
      <c r="O417" s="54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P417" s="33"/>
      <c r="BQ417" s="41"/>
      <c r="BR417" s="34"/>
    </row>
    <row r="418" spans="1:70" s="3" customFormat="1" ht="18.75" hidden="1" x14ac:dyDescent="0.25">
      <c r="A418" s="47"/>
      <c r="B418" s="48"/>
      <c r="C418" s="48"/>
      <c r="D418" s="48"/>
      <c r="E418" s="49" t="s">
        <v>1675</v>
      </c>
      <c r="F418" s="207"/>
      <c r="G418" s="50"/>
      <c r="H418" s="51"/>
      <c r="I418" s="17"/>
      <c r="J418" s="17"/>
      <c r="K418" s="17"/>
      <c r="L418" s="52">
        <v>199941.52</v>
      </c>
      <c r="M418" s="53"/>
      <c r="N418" s="53"/>
      <c r="O418" s="54"/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P418" s="33"/>
      <c r="BQ418" s="41"/>
      <c r="BR418" s="34"/>
    </row>
    <row r="419" spans="1:70" s="3" customFormat="1" ht="18.75" hidden="1" x14ac:dyDescent="0.25">
      <c r="A419" s="47"/>
      <c r="B419" s="48"/>
      <c r="C419" s="48"/>
      <c r="D419" s="48"/>
      <c r="E419" s="49" t="s">
        <v>47</v>
      </c>
      <c r="F419" s="207"/>
      <c r="G419" s="50"/>
      <c r="H419" s="51"/>
      <c r="I419" s="17"/>
      <c r="J419" s="17"/>
      <c r="K419" s="17"/>
      <c r="L419" s="52">
        <v>1194732.8500000001</v>
      </c>
      <c r="M419" s="53"/>
      <c r="N419" s="53"/>
      <c r="O419" s="54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P419" s="33"/>
      <c r="BQ419" s="41"/>
      <c r="BR419" s="34"/>
    </row>
    <row r="420" spans="1:70" s="3" customFormat="1" ht="67.5" x14ac:dyDescent="0.25">
      <c r="A420" s="35" t="s">
        <v>893</v>
      </c>
      <c r="B420" s="36" t="s">
        <v>1531</v>
      </c>
      <c r="C420" s="316" t="s">
        <v>1676</v>
      </c>
      <c r="D420" s="316"/>
      <c r="E420" s="316"/>
      <c r="F420" s="205" t="s">
        <v>265</v>
      </c>
      <c r="G420" s="55">
        <v>3030</v>
      </c>
      <c r="H420" s="39">
        <v>360.65</v>
      </c>
      <c r="I420" s="39"/>
      <c r="J420" s="39">
        <v>360.65</v>
      </c>
      <c r="K420" s="37" t="s">
        <v>42</v>
      </c>
      <c r="L420" s="39">
        <v>9354106.9199999999</v>
      </c>
      <c r="M420" s="39"/>
      <c r="N420" s="40"/>
      <c r="O420" s="39">
        <v>9354106.9199999999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19"/>
        <v>11198127.893751778</v>
      </c>
      <c r="W420" s="159">
        <v>1.2</v>
      </c>
      <c r="X420" s="158">
        <f t="shared" si="20"/>
        <v>13437753.472502133</v>
      </c>
      <c r="Y420" s="181">
        <f t="shared" si="21"/>
        <v>4434.9021361393179</v>
      </c>
      <c r="Z420" s="1"/>
      <c r="BP420" s="33"/>
      <c r="BQ420" s="41" t="s">
        <v>1676</v>
      </c>
      <c r="BR420" s="34"/>
    </row>
    <row r="421" spans="1:70" s="3" customFormat="1" ht="67.5" x14ac:dyDescent="0.25">
      <c r="A421" s="35" t="s">
        <v>900</v>
      </c>
      <c r="B421" s="36" t="s">
        <v>1677</v>
      </c>
      <c r="C421" s="316" t="s">
        <v>1538</v>
      </c>
      <c r="D421" s="316"/>
      <c r="E421" s="316"/>
      <c r="F421" s="205" t="s">
        <v>437</v>
      </c>
      <c r="G421" s="55">
        <v>6120</v>
      </c>
      <c r="H421" s="39">
        <v>3.91</v>
      </c>
      <c r="I421" s="39"/>
      <c r="J421" s="39">
        <v>3.91</v>
      </c>
      <c r="K421" s="37" t="s">
        <v>42</v>
      </c>
      <c r="L421" s="39">
        <v>204833.95</v>
      </c>
      <c r="M421" s="39"/>
      <c r="N421" s="40"/>
      <c r="O421" s="39">
        <v>204833.95</v>
      </c>
      <c r="P421" s="154">
        <v>1.052</v>
      </c>
      <c r="Q421" s="154">
        <v>1.0209999999999999</v>
      </c>
      <c r="R421" s="154">
        <v>1.0349999999999999</v>
      </c>
      <c r="S421" s="154">
        <v>1.0249999999999999</v>
      </c>
      <c r="T421" s="154">
        <v>1.02</v>
      </c>
      <c r="U421" s="154">
        <v>1.03</v>
      </c>
      <c r="V421" s="172">
        <f t="shared" si="19"/>
        <v>245213.871158355</v>
      </c>
      <c r="W421" s="159">
        <v>1.2</v>
      </c>
      <c r="X421" s="158">
        <f t="shared" si="20"/>
        <v>294256.64539002598</v>
      </c>
      <c r="Y421" s="181">
        <f t="shared" si="21"/>
        <v>48.081151207520584</v>
      </c>
      <c r="Z421" s="1"/>
      <c r="BP421" s="33"/>
      <c r="BQ421" s="41" t="s">
        <v>1538</v>
      </c>
      <c r="BR421" s="34"/>
    </row>
    <row r="422" spans="1:70" s="3" customFormat="1" ht="67.5" x14ac:dyDescent="0.25">
      <c r="A422" s="35" t="s">
        <v>1678</v>
      </c>
      <c r="B422" s="36" t="s">
        <v>1679</v>
      </c>
      <c r="C422" s="316" t="s">
        <v>1550</v>
      </c>
      <c r="D422" s="316"/>
      <c r="E422" s="316"/>
      <c r="F422" s="205" t="s">
        <v>437</v>
      </c>
      <c r="G422" s="55">
        <v>3060</v>
      </c>
      <c r="H422" s="39">
        <v>8.26</v>
      </c>
      <c r="I422" s="39"/>
      <c r="J422" s="39">
        <v>8.26</v>
      </c>
      <c r="K422" s="37" t="s">
        <v>42</v>
      </c>
      <c r="L422" s="39">
        <v>216359.14</v>
      </c>
      <c r="M422" s="39"/>
      <c r="N422" s="40"/>
      <c r="O422" s="39">
        <v>216359.14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19"/>
        <v>259011.07838760369</v>
      </c>
      <c r="W422" s="159">
        <v>1.2</v>
      </c>
      <c r="X422" s="158">
        <f t="shared" si="20"/>
        <v>310813.29406512441</v>
      </c>
      <c r="Y422" s="181">
        <f t="shared" si="21"/>
        <v>101.57297191670733</v>
      </c>
      <c r="Z422" s="1"/>
      <c r="BP422" s="33"/>
      <c r="BQ422" s="41" t="s">
        <v>1550</v>
      </c>
      <c r="BR422" s="34"/>
    </row>
    <row r="423" spans="1:70" s="3" customFormat="1" ht="67.5" x14ac:dyDescent="0.25">
      <c r="A423" s="35" t="s">
        <v>907</v>
      </c>
      <c r="B423" s="36" t="s">
        <v>1552</v>
      </c>
      <c r="C423" s="316" t="s">
        <v>1553</v>
      </c>
      <c r="D423" s="316"/>
      <c r="E423" s="316"/>
      <c r="F423" s="205" t="s">
        <v>184</v>
      </c>
      <c r="G423" s="55">
        <v>3060</v>
      </c>
      <c r="H423" s="39">
        <v>3.01</v>
      </c>
      <c r="I423" s="39"/>
      <c r="J423" s="39">
        <v>3.01</v>
      </c>
      <c r="K423" s="37" t="s">
        <v>42</v>
      </c>
      <c r="L423" s="39">
        <v>78842.740000000005</v>
      </c>
      <c r="M423" s="39"/>
      <c r="N423" s="40"/>
      <c r="O423" s="39">
        <v>78842.740000000005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19"/>
        <v>94385.396015317208</v>
      </c>
      <c r="W423" s="159">
        <v>1.2</v>
      </c>
      <c r="X423" s="158">
        <f t="shared" si="20"/>
        <v>113262.47521838064</v>
      </c>
      <c r="Y423" s="181">
        <f t="shared" si="21"/>
        <v>37.013880790320471</v>
      </c>
      <c r="Z423" s="1"/>
      <c r="BP423" s="33"/>
      <c r="BQ423" s="41" t="s">
        <v>1553</v>
      </c>
      <c r="BR423" s="34"/>
    </row>
    <row r="424" spans="1:70" s="3" customFormat="1" ht="67.5" x14ac:dyDescent="0.25">
      <c r="A424" s="35" t="s">
        <v>1680</v>
      </c>
      <c r="B424" s="36" t="s">
        <v>1539</v>
      </c>
      <c r="C424" s="316" t="s">
        <v>1540</v>
      </c>
      <c r="D424" s="316"/>
      <c r="E424" s="316"/>
      <c r="F424" s="205" t="s">
        <v>1541</v>
      </c>
      <c r="G424" s="55">
        <v>1050</v>
      </c>
      <c r="H424" s="39">
        <v>1.57</v>
      </c>
      <c r="I424" s="39"/>
      <c r="J424" s="39">
        <v>1.57</v>
      </c>
      <c r="K424" s="37" t="s">
        <v>42</v>
      </c>
      <c r="L424" s="39">
        <v>14111.16</v>
      </c>
      <c r="M424" s="39"/>
      <c r="N424" s="40"/>
      <c r="O424" s="39">
        <v>14111.16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19"/>
        <v>16892.962178071222</v>
      </c>
      <c r="W424" s="159">
        <v>1.2</v>
      </c>
      <c r="X424" s="158">
        <f t="shared" si="20"/>
        <v>20271.554613685465</v>
      </c>
      <c r="Y424" s="181">
        <f t="shared" si="21"/>
        <v>19.306242489224253</v>
      </c>
      <c r="Z424" s="1"/>
      <c r="BP424" s="33"/>
      <c r="BQ424" s="41" t="s">
        <v>1540</v>
      </c>
      <c r="BR424" s="34"/>
    </row>
    <row r="425" spans="1:70" s="3" customFormat="1" ht="18.75" hidden="1" x14ac:dyDescent="0.25">
      <c r="A425" s="351" t="s">
        <v>1681</v>
      </c>
      <c r="B425" s="352"/>
      <c r="C425" s="352"/>
      <c r="D425" s="352"/>
      <c r="E425" s="352"/>
      <c r="F425" s="352"/>
      <c r="G425" s="352"/>
      <c r="H425" s="352"/>
      <c r="I425" s="352"/>
      <c r="J425" s="352"/>
      <c r="K425" s="352"/>
      <c r="L425" s="352"/>
      <c r="M425" s="352"/>
      <c r="N425" s="352"/>
      <c r="O425" s="353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P425" s="33"/>
      <c r="BQ425" s="41"/>
      <c r="BR425" s="34" t="s">
        <v>1681</v>
      </c>
    </row>
    <row r="426" spans="1:70" s="3" customFormat="1" ht="67.5" hidden="1" x14ac:dyDescent="0.25">
      <c r="A426" s="35" t="s">
        <v>919</v>
      </c>
      <c r="B426" s="36" t="s">
        <v>1682</v>
      </c>
      <c r="C426" s="316" t="s">
        <v>1683</v>
      </c>
      <c r="D426" s="316"/>
      <c r="E426" s="316"/>
      <c r="F426" s="205" t="s">
        <v>1684</v>
      </c>
      <c r="G426" s="56">
        <v>0.36</v>
      </c>
      <c r="H426" s="39" t="s">
        <v>1685</v>
      </c>
      <c r="I426" s="39"/>
      <c r="J426" s="39"/>
      <c r="K426" s="37" t="s">
        <v>42</v>
      </c>
      <c r="L426" s="39">
        <v>21244.69</v>
      </c>
      <c r="M426" s="39">
        <v>21244.69</v>
      </c>
      <c r="N426" s="40"/>
      <c r="O426" s="39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P426" s="33"/>
      <c r="BQ426" s="41" t="s">
        <v>1683</v>
      </c>
      <c r="BR426" s="34"/>
    </row>
    <row r="427" spans="1:70" s="3" customFormat="1" ht="18.75" hidden="1" x14ac:dyDescent="0.25">
      <c r="A427" s="42"/>
      <c r="B427" s="43"/>
      <c r="C427" s="44" t="s">
        <v>1686</v>
      </c>
      <c r="D427" s="45"/>
      <c r="E427" s="45"/>
      <c r="F427" s="206"/>
      <c r="G427" s="45"/>
      <c r="H427" s="45"/>
      <c r="I427" s="45"/>
      <c r="J427" s="45"/>
      <c r="K427" s="45"/>
      <c r="L427" s="45"/>
      <c r="M427" s="45"/>
      <c r="N427" s="45"/>
      <c r="O427" s="46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P427" s="33"/>
      <c r="BQ427" s="41"/>
      <c r="BR427" s="34"/>
    </row>
    <row r="428" spans="1:70" s="3" customFormat="1" ht="18.75" hidden="1" x14ac:dyDescent="0.25">
      <c r="A428" s="47"/>
      <c r="B428" s="48"/>
      <c r="C428" s="48"/>
      <c r="D428" s="48"/>
      <c r="E428" s="49" t="s">
        <v>1687</v>
      </c>
      <c r="F428" s="207"/>
      <c r="G428" s="50"/>
      <c r="H428" s="51"/>
      <c r="I428" s="17"/>
      <c r="J428" s="17"/>
      <c r="K428" s="17"/>
      <c r="L428" s="52">
        <v>18907.77</v>
      </c>
      <c r="M428" s="53"/>
      <c r="N428" s="53"/>
      <c r="O428" s="54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P428" s="33"/>
      <c r="BQ428" s="41"/>
      <c r="BR428" s="34"/>
    </row>
    <row r="429" spans="1:70" s="3" customFormat="1" ht="18.75" hidden="1" x14ac:dyDescent="0.25">
      <c r="A429" s="47"/>
      <c r="B429" s="48"/>
      <c r="C429" s="48"/>
      <c r="D429" s="48"/>
      <c r="E429" s="49" t="s">
        <v>1688</v>
      </c>
      <c r="F429" s="207"/>
      <c r="G429" s="50"/>
      <c r="H429" s="51"/>
      <c r="I429" s="17"/>
      <c r="J429" s="17"/>
      <c r="K429" s="17"/>
      <c r="L429" s="52">
        <v>8497.8799999999992</v>
      </c>
      <c r="M429" s="53"/>
      <c r="N429" s="53"/>
      <c r="O429" s="54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P429" s="33"/>
      <c r="BQ429" s="41"/>
      <c r="BR429" s="34"/>
    </row>
    <row r="430" spans="1:70" s="3" customFormat="1" ht="18.75" hidden="1" x14ac:dyDescent="0.25">
      <c r="A430" s="47"/>
      <c r="B430" s="48"/>
      <c r="C430" s="48"/>
      <c r="D430" s="48"/>
      <c r="E430" s="49" t="s">
        <v>47</v>
      </c>
      <c r="F430" s="207"/>
      <c r="G430" s="50"/>
      <c r="H430" s="51"/>
      <c r="I430" s="17"/>
      <c r="J430" s="17"/>
      <c r="K430" s="17"/>
      <c r="L430" s="52">
        <v>48650.34</v>
      </c>
      <c r="M430" s="53"/>
      <c r="N430" s="53"/>
      <c r="O430" s="54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P430" s="33"/>
      <c r="BQ430" s="41"/>
      <c r="BR430" s="34"/>
    </row>
    <row r="431" spans="1:70" s="3" customFormat="1" ht="67.5" hidden="1" x14ac:dyDescent="0.25">
      <c r="A431" s="35" t="s">
        <v>923</v>
      </c>
      <c r="B431" s="36" t="s">
        <v>1689</v>
      </c>
      <c r="C431" s="316" t="s">
        <v>1690</v>
      </c>
      <c r="D431" s="316"/>
      <c r="E431" s="316"/>
      <c r="F431" s="205" t="s">
        <v>1684</v>
      </c>
      <c r="G431" s="56">
        <v>0.36</v>
      </c>
      <c r="H431" s="39" t="s">
        <v>1691</v>
      </c>
      <c r="I431" s="39"/>
      <c r="J431" s="39"/>
      <c r="K431" s="37" t="s">
        <v>42</v>
      </c>
      <c r="L431" s="39">
        <v>11738.28</v>
      </c>
      <c r="M431" s="39">
        <v>11738.28</v>
      </c>
      <c r="N431" s="40"/>
      <c r="O431" s="39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P431" s="33"/>
      <c r="BQ431" s="41" t="s">
        <v>1690</v>
      </c>
      <c r="BR431" s="34"/>
    </row>
    <row r="432" spans="1:70" s="3" customFormat="1" ht="18.75" hidden="1" x14ac:dyDescent="0.25">
      <c r="A432" s="47"/>
      <c r="B432" s="48"/>
      <c r="C432" s="48"/>
      <c r="D432" s="48"/>
      <c r="E432" s="49" t="s">
        <v>1692</v>
      </c>
      <c r="F432" s="207"/>
      <c r="G432" s="50"/>
      <c r="H432" s="51"/>
      <c r="I432" s="17"/>
      <c r="J432" s="17"/>
      <c r="K432" s="17"/>
      <c r="L432" s="52">
        <v>10447.07</v>
      </c>
      <c r="M432" s="53"/>
      <c r="N432" s="53"/>
      <c r="O432" s="54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  <c r="BR432" s="34"/>
    </row>
    <row r="433" spans="1:70" s="3" customFormat="1" ht="18.75" hidden="1" x14ac:dyDescent="0.25">
      <c r="A433" s="47"/>
      <c r="B433" s="48"/>
      <c r="C433" s="48"/>
      <c r="D433" s="48"/>
      <c r="E433" s="49" t="s">
        <v>1693</v>
      </c>
      <c r="F433" s="207"/>
      <c r="G433" s="50"/>
      <c r="H433" s="51"/>
      <c r="I433" s="17"/>
      <c r="J433" s="17"/>
      <c r="K433" s="17"/>
      <c r="L433" s="52">
        <v>4695.3100000000004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41"/>
      <c r="BR433" s="34"/>
    </row>
    <row r="434" spans="1:70" s="3" customFormat="1" ht="18.75" hidden="1" x14ac:dyDescent="0.25">
      <c r="A434" s="47"/>
      <c r="B434" s="48"/>
      <c r="C434" s="48"/>
      <c r="D434" s="48"/>
      <c r="E434" s="49" t="s">
        <v>47</v>
      </c>
      <c r="F434" s="207"/>
      <c r="G434" s="50"/>
      <c r="H434" s="51"/>
      <c r="I434" s="17"/>
      <c r="J434" s="17"/>
      <c r="K434" s="17"/>
      <c r="L434" s="52">
        <v>26880.66</v>
      </c>
      <c r="M434" s="53"/>
      <c r="N434" s="53"/>
      <c r="O434" s="54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P434" s="33"/>
      <c r="BQ434" s="41"/>
      <c r="BR434" s="34"/>
    </row>
    <row r="435" spans="1:70" s="3" customFormat="1" ht="67.5" hidden="1" x14ac:dyDescent="0.25">
      <c r="A435" s="35" t="s">
        <v>1694</v>
      </c>
      <c r="B435" s="36" t="s">
        <v>1010</v>
      </c>
      <c r="C435" s="316" t="s">
        <v>1695</v>
      </c>
      <c r="D435" s="316"/>
      <c r="E435" s="316"/>
      <c r="F435" s="205" t="s">
        <v>238</v>
      </c>
      <c r="G435" s="56">
        <v>1.44</v>
      </c>
      <c r="H435" s="39" t="s">
        <v>1011</v>
      </c>
      <c r="I435" s="39" t="s">
        <v>1012</v>
      </c>
      <c r="J435" s="39">
        <v>124.14</v>
      </c>
      <c r="K435" s="37" t="s">
        <v>42</v>
      </c>
      <c r="L435" s="39">
        <v>14181.66</v>
      </c>
      <c r="M435" s="39">
        <v>11042.92</v>
      </c>
      <c r="N435" s="40" t="s">
        <v>1696</v>
      </c>
      <c r="O435" s="39">
        <v>1530.32</v>
      </c>
      <c r="P435" s="154">
        <v>1.052</v>
      </c>
      <c r="Q435" s="154">
        <v>1.0209999999999999</v>
      </c>
      <c r="R435" s="154">
        <v>1.0349999999999999</v>
      </c>
      <c r="S435" s="154">
        <v>1.0249999999999999</v>
      </c>
      <c r="T435" s="154">
        <v>1.02</v>
      </c>
      <c r="U435" s="154">
        <v>1.03</v>
      </c>
      <c r="V435" s="172">
        <f t="shared" si="19"/>
        <v>1831.9994869554278</v>
      </c>
      <c r="W435" s="159">
        <v>1.2</v>
      </c>
      <c r="X435" s="158">
        <f t="shared" si="20"/>
        <v>2198.3993843465132</v>
      </c>
      <c r="Y435" s="181">
        <f t="shared" si="21"/>
        <v>1526.6662391295231</v>
      </c>
      <c r="Z435" s="1"/>
      <c r="BP435" s="33"/>
      <c r="BQ435" s="41" t="s">
        <v>1695</v>
      </c>
      <c r="BR435" s="34"/>
    </row>
    <row r="436" spans="1:70" s="3" customFormat="1" ht="18.75" hidden="1" x14ac:dyDescent="0.25">
      <c r="A436" s="42"/>
      <c r="B436" s="43"/>
      <c r="C436" s="44" t="s">
        <v>1697</v>
      </c>
      <c r="D436" s="45"/>
      <c r="E436" s="45"/>
      <c r="F436" s="206"/>
      <c r="G436" s="45"/>
      <c r="H436" s="45"/>
      <c r="I436" s="45"/>
      <c r="J436" s="45"/>
      <c r="K436" s="45"/>
      <c r="L436" s="45"/>
      <c r="M436" s="45"/>
      <c r="N436" s="45"/>
      <c r="O436" s="46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P436" s="33"/>
      <c r="BQ436" s="41"/>
      <c r="BR436" s="34"/>
    </row>
    <row r="437" spans="1:70" s="3" customFormat="1" ht="18.75" hidden="1" x14ac:dyDescent="0.25">
      <c r="A437" s="47"/>
      <c r="B437" s="48"/>
      <c r="C437" s="48"/>
      <c r="D437" s="48"/>
      <c r="E437" s="49" t="s">
        <v>1698</v>
      </c>
      <c r="F437" s="207"/>
      <c r="G437" s="50"/>
      <c r="H437" s="51"/>
      <c r="I437" s="17"/>
      <c r="J437" s="17"/>
      <c r="K437" s="17"/>
      <c r="L437" s="52">
        <v>10907.06</v>
      </c>
      <c r="M437" s="53"/>
      <c r="N437" s="53"/>
      <c r="O437" s="54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P437" s="33"/>
      <c r="BQ437" s="41"/>
      <c r="BR437" s="34"/>
    </row>
    <row r="438" spans="1:70" s="3" customFormat="1" ht="18.75" hidden="1" x14ac:dyDescent="0.25">
      <c r="A438" s="47"/>
      <c r="B438" s="48"/>
      <c r="C438" s="48"/>
      <c r="D438" s="48"/>
      <c r="E438" s="49" t="s">
        <v>1699</v>
      </c>
      <c r="F438" s="207"/>
      <c r="G438" s="50"/>
      <c r="H438" s="51"/>
      <c r="I438" s="17"/>
      <c r="J438" s="17"/>
      <c r="K438" s="17"/>
      <c r="L438" s="52">
        <v>5734.64</v>
      </c>
      <c r="M438" s="53"/>
      <c r="N438" s="53"/>
      <c r="O438" s="54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P438" s="33"/>
      <c r="BQ438" s="41"/>
      <c r="BR438" s="34"/>
    </row>
    <row r="439" spans="1:70" s="3" customFormat="1" ht="18.75" hidden="1" x14ac:dyDescent="0.25">
      <c r="A439" s="47"/>
      <c r="B439" s="48"/>
      <c r="C439" s="48"/>
      <c r="D439" s="48"/>
      <c r="E439" s="49" t="s">
        <v>47</v>
      </c>
      <c r="F439" s="207"/>
      <c r="G439" s="50"/>
      <c r="H439" s="51"/>
      <c r="I439" s="17"/>
      <c r="J439" s="17"/>
      <c r="K439" s="17"/>
      <c r="L439" s="52">
        <v>30823.360000000001</v>
      </c>
      <c r="M439" s="53"/>
      <c r="N439" s="53"/>
      <c r="O439" s="54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P439" s="33"/>
      <c r="BQ439" s="41"/>
      <c r="BR439" s="34"/>
    </row>
    <row r="440" spans="1:70" s="3" customFormat="1" ht="67.5" hidden="1" x14ac:dyDescent="0.25">
      <c r="A440" s="35" t="s">
        <v>930</v>
      </c>
      <c r="B440" s="36" t="s">
        <v>812</v>
      </c>
      <c r="C440" s="316" t="s">
        <v>813</v>
      </c>
      <c r="D440" s="316"/>
      <c r="E440" s="316"/>
      <c r="F440" s="205" t="s">
        <v>238</v>
      </c>
      <c r="G440" s="56">
        <v>39.17</v>
      </c>
      <c r="H440" s="39" t="s">
        <v>1700</v>
      </c>
      <c r="I440" s="39" t="s">
        <v>815</v>
      </c>
      <c r="J440" s="39">
        <v>22.32</v>
      </c>
      <c r="K440" s="37" t="s">
        <v>42</v>
      </c>
      <c r="L440" s="39">
        <v>441788.07</v>
      </c>
      <c r="M440" s="39">
        <v>385429.27</v>
      </c>
      <c r="N440" s="40" t="s">
        <v>1701</v>
      </c>
      <c r="O440" s="39">
        <v>7483.79</v>
      </c>
      <c r="P440" s="154">
        <v>1.052</v>
      </c>
      <c r="Q440" s="154">
        <v>1.0209999999999999</v>
      </c>
      <c r="R440" s="154">
        <v>1.0349999999999999</v>
      </c>
      <c r="S440" s="154">
        <v>1.0249999999999999</v>
      </c>
      <c r="T440" s="154">
        <v>1.02</v>
      </c>
      <c r="U440" s="154">
        <v>1.03</v>
      </c>
      <c r="V440" s="172">
        <f t="shared" si="19"/>
        <v>8959.1062264638513</v>
      </c>
      <c r="W440" s="159">
        <v>1.2</v>
      </c>
      <c r="X440" s="158">
        <f t="shared" si="20"/>
        <v>10750.92747175662</v>
      </c>
      <c r="Y440" s="181">
        <f t="shared" si="21"/>
        <v>274.46840622304364</v>
      </c>
      <c r="Z440" s="1"/>
      <c r="BP440" s="33"/>
      <c r="BQ440" s="41" t="s">
        <v>813</v>
      </c>
      <c r="BR440" s="34"/>
    </row>
    <row r="441" spans="1:70" s="3" customFormat="1" ht="18.75" hidden="1" x14ac:dyDescent="0.25">
      <c r="A441" s="42"/>
      <c r="B441" s="43"/>
      <c r="C441" s="44" t="s">
        <v>1702</v>
      </c>
      <c r="D441" s="45"/>
      <c r="E441" s="45"/>
      <c r="F441" s="206"/>
      <c r="G441" s="45"/>
      <c r="H441" s="45"/>
      <c r="I441" s="45"/>
      <c r="J441" s="45"/>
      <c r="K441" s="45"/>
      <c r="L441" s="45"/>
      <c r="M441" s="45"/>
      <c r="N441" s="45"/>
      <c r="O441" s="46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P441" s="33"/>
      <c r="BQ441" s="41"/>
      <c r="BR441" s="34"/>
    </row>
    <row r="442" spans="1:70" s="3" customFormat="1" ht="18.75" hidden="1" x14ac:dyDescent="0.25">
      <c r="A442" s="47"/>
      <c r="B442" s="48"/>
      <c r="C442" s="48"/>
      <c r="D442" s="48"/>
      <c r="E442" s="49" t="s">
        <v>1703</v>
      </c>
      <c r="F442" s="207"/>
      <c r="G442" s="50"/>
      <c r="H442" s="51"/>
      <c r="I442" s="17"/>
      <c r="J442" s="17"/>
      <c r="K442" s="17"/>
      <c r="L442" s="52">
        <v>379900.94</v>
      </c>
      <c r="M442" s="53"/>
      <c r="N442" s="53"/>
      <c r="O442" s="54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P442" s="33"/>
      <c r="BQ442" s="41"/>
      <c r="BR442" s="34"/>
    </row>
    <row r="443" spans="1:70" s="3" customFormat="1" ht="18.75" hidden="1" x14ac:dyDescent="0.25">
      <c r="A443" s="47"/>
      <c r="B443" s="48"/>
      <c r="C443" s="48"/>
      <c r="D443" s="48"/>
      <c r="E443" s="49" t="s">
        <v>1704</v>
      </c>
      <c r="F443" s="207"/>
      <c r="G443" s="50"/>
      <c r="H443" s="51"/>
      <c r="I443" s="17"/>
      <c r="J443" s="17"/>
      <c r="K443" s="17"/>
      <c r="L443" s="52">
        <v>199741.73</v>
      </c>
      <c r="M443" s="53"/>
      <c r="N443" s="53"/>
      <c r="O443" s="54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P443" s="33"/>
      <c r="BQ443" s="41"/>
      <c r="BR443" s="34"/>
    </row>
    <row r="444" spans="1:70" s="3" customFormat="1" ht="18.75" hidden="1" x14ac:dyDescent="0.25">
      <c r="A444" s="47"/>
      <c r="B444" s="48"/>
      <c r="C444" s="48"/>
      <c r="D444" s="48"/>
      <c r="E444" s="49" t="s">
        <v>47</v>
      </c>
      <c r="F444" s="207"/>
      <c r="G444" s="50"/>
      <c r="H444" s="51"/>
      <c r="I444" s="17"/>
      <c r="J444" s="17"/>
      <c r="K444" s="17"/>
      <c r="L444" s="52">
        <v>1021430.74</v>
      </c>
      <c r="M444" s="53"/>
      <c r="N444" s="53"/>
      <c r="O444" s="54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P444" s="33"/>
      <c r="BQ444" s="41"/>
      <c r="BR444" s="34"/>
    </row>
    <row r="445" spans="1:70" s="3" customFormat="1" ht="67.5" x14ac:dyDescent="0.25">
      <c r="A445" s="35" t="s">
        <v>932</v>
      </c>
      <c r="B445" s="36" t="s">
        <v>1705</v>
      </c>
      <c r="C445" s="316" t="s">
        <v>822</v>
      </c>
      <c r="D445" s="316"/>
      <c r="E445" s="316"/>
      <c r="F445" s="205" t="s">
        <v>265</v>
      </c>
      <c r="G445" s="55">
        <v>4125</v>
      </c>
      <c r="H445" s="39">
        <v>35.549999999999997</v>
      </c>
      <c r="I445" s="39"/>
      <c r="J445" s="39">
        <v>35.549999999999997</v>
      </c>
      <c r="K445" s="37" t="s">
        <v>42</v>
      </c>
      <c r="L445" s="39">
        <v>1255270.5</v>
      </c>
      <c r="M445" s="39"/>
      <c r="N445" s="40"/>
      <c r="O445" s="39">
        <v>1255270.5</v>
      </c>
      <c r="P445" s="154">
        <v>1.052</v>
      </c>
      <c r="Q445" s="154">
        <v>1.0209999999999999</v>
      </c>
      <c r="R445" s="154">
        <v>1.0349999999999999</v>
      </c>
      <c r="S445" s="154">
        <v>1.0249999999999999</v>
      </c>
      <c r="T445" s="154">
        <v>1.02</v>
      </c>
      <c r="U445" s="154">
        <v>1.03</v>
      </c>
      <c r="V445" s="172">
        <f t="shared" si="19"/>
        <v>1502728.130057951</v>
      </c>
      <c r="W445" s="159">
        <v>1.2</v>
      </c>
      <c r="X445" s="158">
        <f t="shared" si="20"/>
        <v>1803273.7560695412</v>
      </c>
      <c r="Y445" s="181">
        <f t="shared" si="21"/>
        <v>437.15727419867665</v>
      </c>
      <c r="Z445" s="1"/>
      <c r="BP445" s="33"/>
      <c r="BQ445" s="41" t="s">
        <v>822</v>
      </c>
      <c r="BR445" s="34"/>
    </row>
    <row r="446" spans="1:70" s="3" customFormat="1" ht="67.5" x14ac:dyDescent="0.25">
      <c r="A446" s="35" t="s">
        <v>934</v>
      </c>
      <c r="B446" s="36" t="s">
        <v>1706</v>
      </c>
      <c r="C446" s="316" t="s">
        <v>824</v>
      </c>
      <c r="D446" s="316"/>
      <c r="E446" s="316"/>
      <c r="F446" s="205" t="s">
        <v>437</v>
      </c>
      <c r="G446" s="55">
        <v>3600</v>
      </c>
      <c r="H446" s="39">
        <v>48.46</v>
      </c>
      <c r="I446" s="39"/>
      <c r="J446" s="39">
        <v>48.46</v>
      </c>
      <c r="K446" s="37" t="s">
        <v>42</v>
      </c>
      <c r="L446" s="39">
        <v>1493343.36</v>
      </c>
      <c r="M446" s="39"/>
      <c r="N446" s="40"/>
      <c r="O446" s="39">
        <v>1493343.36</v>
      </c>
      <c r="P446" s="154">
        <v>1.052</v>
      </c>
      <c r="Q446" s="154">
        <v>1.0209999999999999</v>
      </c>
      <c r="R446" s="154">
        <v>1.0349999999999999</v>
      </c>
      <c r="S446" s="154">
        <v>1.0249999999999999</v>
      </c>
      <c r="T446" s="154">
        <v>1.02</v>
      </c>
      <c r="U446" s="154">
        <v>1.03</v>
      </c>
      <c r="V446" s="172">
        <f t="shared" si="19"/>
        <v>1787733.4605626899</v>
      </c>
      <c r="W446" s="159">
        <v>1.2</v>
      </c>
      <c r="X446" s="158">
        <f t="shared" si="20"/>
        <v>2145280.1526752277</v>
      </c>
      <c r="Y446" s="181">
        <f t="shared" si="21"/>
        <v>595.91115352089662</v>
      </c>
      <c r="Z446" s="1"/>
      <c r="BP446" s="33"/>
      <c r="BQ446" s="41" t="s">
        <v>824</v>
      </c>
      <c r="BR446" s="34"/>
    </row>
    <row r="447" spans="1:70" s="3" customFormat="1" ht="67.5" hidden="1" x14ac:dyDescent="0.25">
      <c r="A447" s="35" t="s">
        <v>936</v>
      </c>
      <c r="B447" s="36" t="s">
        <v>780</v>
      </c>
      <c r="C447" s="316" t="s">
        <v>781</v>
      </c>
      <c r="D447" s="316"/>
      <c r="E447" s="316"/>
      <c r="F447" s="205" t="s">
        <v>238</v>
      </c>
      <c r="G447" s="55">
        <v>18</v>
      </c>
      <c r="H447" s="39" t="s">
        <v>1707</v>
      </c>
      <c r="I447" s="39" t="s">
        <v>783</v>
      </c>
      <c r="J447" s="39">
        <v>68.31</v>
      </c>
      <c r="K447" s="37" t="s">
        <v>42</v>
      </c>
      <c r="L447" s="39">
        <v>191243.26</v>
      </c>
      <c r="M447" s="39">
        <v>167138.04</v>
      </c>
      <c r="N447" s="40" t="s">
        <v>1708</v>
      </c>
      <c r="O447" s="39">
        <v>10526.75</v>
      </c>
      <c r="P447" s="154">
        <v>1.052</v>
      </c>
      <c r="Q447" s="154">
        <v>1.0209999999999999</v>
      </c>
      <c r="R447" s="154">
        <v>1.0349999999999999</v>
      </c>
      <c r="S447" s="154">
        <v>1.0249999999999999</v>
      </c>
      <c r="T447" s="154">
        <v>1.02</v>
      </c>
      <c r="U447" s="154">
        <v>1.03</v>
      </c>
      <c r="V447" s="172">
        <f t="shared" si="19"/>
        <v>12601.939855264291</v>
      </c>
      <c r="W447" s="159">
        <v>1.2</v>
      </c>
      <c r="X447" s="158">
        <f t="shared" si="20"/>
        <v>15122.327826317149</v>
      </c>
      <c r="Y447" s="181">
        <f t="shared" si="21"/>
        <v>840.12932368428608</v>
      </c>
      <c r="Z447" s="1"/>
      <c r="BP447" s="33"/>
      <c r="BQ447" s="41" t="s">
        <v>781</v>
      </c>
      <c r="BR447" s="34"/>
    </row>
    <row r="448" spans="1:70" s="3" customFormat="1" ht="18.75" hidden="1" x14ac:dyDescent="0.25">
      <c r="A448" s="42"/>
      <c r="B448" s="43"/>
      <c r="C448" s="44" t="s">
        <v>1709</v>
      </c>
      <c r="D448" s="45"/>
      <c r="E448" s="45"/>
      <c r="F448" s="206"/>
      <c r="G448" s="45"/>
      <c r="H448" s="45"/>
      <c r="I448" s="45"/>
      <c r="J448" s="45"/>
      <c r="K448" s="45"/>
      <c r="L448" s="45"/>
      <c r="M448" s="45"/>
      <c r="N448" s="45"/>
      <c r="O448" s="46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P448" s="33"/>
      <c r="BQ448" s="41"/>
      <c r="BR448" s="34"/>
    </row>
    <row r="449" spans="1:70" s="3" customFormat="1" ht="18.75" hidden="1" x14ac:dyDescent="0.25">
      <c r="A449" s="47"/>
      <c r="B449" s="48"/>
      <c r="C449" s="48"/>
      <c r="D449" s="48"/>
      <c r="E449" s="49" t="s">
        <v>1710</v>
      </c>
      <c r="F449" s="207"/>
      <c r="G449" s="50"/>
      <c r="H449" s="51"/>
      <c r="I449" s="17"/>
      <c r="J449" s="17"/>
      <c r="K449" s="17"/>
      <c r="L449" s="52">
        <v>163345.32</v>
      </c>
      <c r="M449" s="53"/>
      <c r="N449" s="53"/>
      <c r="O449" s="54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P449" s="33"/>
      <c r="BQ449" s="41"/>
      <c r="BR449" s="34"/>
    </row>
    <row r="450" spans="1:70" s="3" customFormat="1" ht="18.75" hidden="1" x14ac:dyDescent="0.25">
      <c r="A450" s="47"/>
      <c r="B450" s="48"/>
      <c r="C450" s="48"/>
      <c r="D450" s="48"/>
      <c r="E450" s="49" t="s">
        <v>1711</v>
      </c>
      <c r="F450" s="207"/>
      <c r="G450" s="50"/>
      <c r="H450" s="51"/>
      <c r="I450" s="17"/>
      <c r="J450" s="17"/>
      <c r="K450" s="17"/>
      <c r="L450" s="52">
        <v>85882.59</v>
      </c>
      <c r="M450" s="53"/>
      <c r="N450" s="53"/>
      <c r="O450" s="54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P450" s="33"/>
      <c r="BQ450" s="41"/>
      <c r="BR450" s="34"/>
    </row>
    <row r="451" spans="1:70" s="3" customFormat="1" ht="18.75" hidden="1" x14ac:dyDescent="0.25">
      <c r="A451" s="47"/>
      <c r="B451" s="48"/>
      <c r="C451" s="48"/>
      <c r="D451" s="48"/>
      <c r="E451" s="49" t="s">
        <v>47</v>
      </c>
      <c r="F451" s="207"/>
      <c r="G451" s="50"/>
      <c r="H451" s="51"/>
      <c r="I451" s="17"/>
      <c r="J451" s="17"/>
      <c r="K451" s="17"/>
      <c r="L451" s="52">
        <v>440471.17</v>
      </c>
      <c r="M451" s="53"/>
      <c r="N451" s="53"/>
      <c r="O451" s="54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P451" s="33"/>
      <c r="BQ451" s="41"/>
      <c r="BR451" s="34"/>
    </row>
    <row r="452" spans="1:70" s="3" customFormat="1" ht="67.5" x14ac:dyDescent="0.25">
      <c r="A452" s="35" t="s">
        <v>1712</v>
      </c>
      <c r="B452" s="36" t="s">
        <v>1705</v>
      </c>
      <c r="C452" s="316" t="s">
        <v>1713</v>
      </c>
      <c r="D452" s="316"/>
      <c r="E452" s="316"/>
      <c r="F452" s="205" t="s">
        <v>265</v>
      </c>
      <c r="G452" s="55">
        <v>1800</v>
      </c>
      <c r="H452" s="39">
        <v>10.82</v>
      </c>
      <c r="I452" s="39"/>
      <c r="J452" s="39">
        <v>10.82</v>
      </c>
      <c r="K452" s="37" t="s">
        <v>42</v>
      </c>
      <c r="L452" s="39">
        <v>166714.56</v>
      </c>
      <c r="M452" s="39"/>
      <c r="N452" s="40"/>
      <c r="O452" s="39">
        <v>166714.56</v>
      </c>
      <c r="P452" s="154">
        <v>1.052</v>
      </c>
      <c r="Q452" s="154">
        <v>1.0209999999999999</v>
      </c>
      <c r="R452" s="154">
        <v>1.0349999999999999</v>
      </c>
      <c r="S452" s="154">
        <v>1.0249999999999999</v>
      </c>
      <c r="T452" s="154">
        <v>1.02</v>
      </c>
      <c r="U452" s="154">
        <v>1.03</v>
      </c>
      <c r="V452" s="172">
        <f t="shared" si="19"/>
        <v>199579.81885357306</v>
      </c>
      <c r="W452" s="159">
        <v>1.2</v>
      </c>
      <c r="X452" s="158">
        <f t="shared" si="20"/>
        <v>239495.78262428765</v>
      </c>
      <c r="Y452" s="181">
        <f t="shared" si="21"/>
        <v>133.0532125690487</v>
      </c>
      <c r="Z452" s="1"/>
      <c r="BP452" s="33"/>
      <c r="BQ452" s="41" t="s">
        <v>1713</v>
      </c>
      <c r="BR452" s="34"/>
    </row>
    <row r="453" spans="1:70" s="3" customFormat="1" ht="67.5" x14ac:dyDescent="0.25">
      <c r="A453" s="35" t="s">
        <v>1714</v>
      </c>
      <c r="B453" s="36" t="s">
        <v>1715</v>
      </c>
      <c r="C453" s="316" t="s">
        <v>1716</v>
      </c>
      <c r="D453" s="316"/>
      <c r="E453" s="316"/>
      <c r="F453" s="205" t="s">
        <v>437</v>
      </c>
      <c r="G453" s="55">
        <v>2</v>
      </c>
      <c r="H453" s="39">
        <v>138.32</v>
      </c>
      <c r="I453" s="39"/>
      <c r="J453" s="39">
        <v>138.32</v>
      </c>
      <c r="K453" s="37" t="s">
        <v>42</v>
      </c>
      <c r="L453" s="39">
        <v>2368.04</v>
      </c>
      <c r="M453" s="39"/>
      <c r="N453" s="40"/>
      <c r="O453" s="39">
        <v>2368.04</v>
      </c>
      <c r="P453" s="154">
        <v>1.052</v>
      </c>
      <c r="Q453" s="154">
        <v>1.0209999999999999</v>
      </c>
      <c r="R453" s="154">
        <v>1.0349999999999999</v>
      </c>
      <c r="S453" s="154">
        <v>1.0249999999999999</v>
      </c>
      <c r="T453" s="154">
        <v>1.02</v>
      </c>
      <c r="U453" s="154">
        <v>1.03</v>
      </c>
      <c r="V453" s="172">
        <f t="shared" si="19"/>
        <v>2834.8633390989671</v>
      </c>
      <c r="W453" s="159">
        <v>1.2</v>
      </c>
      <c r="X453" s="158">
        <f t="shared" si="20"/>
        <v>3401.8360069187606</v>
      </c>
      <c r="Y453" s="181">
        <f t="shared" si="21"/>
        <v>1700.9180034593803</v>
      </c>
      <c r="Z453" s="1"/>
      <c r="BP453" s="33"/>
      <c r="BQ453" s="41" t="s">
        <v>1716</v>
      </c>
      <c r="BR453" s="34"/>
    </row>
    <row r="454" spans="1:70" s="3" customFormat="1" ht="67.5" x14ac:dyDescent="0.25">
      <c r="A454" s="35" t="s">
        <v>1717</v>
      </c>
      <c r="B454" s="36" t="s">
        <v>1718</v>
      </c>
      <c r="C454" s="316" t="s">
        <v>1719</v>
      </c>
      <c r="D454" s="316"/>
      <c r="E454" s="316"/>
      <c r="F454" s="205" t="s">
        <v>437</v>
      </c>
      <c r="G454" s="55">
        <v>1800</v>
      </c>
      <c r="H454" s="39">
        <v>49.75</v>
      </c>
      <c r="I454" s="39"/>
      <c r="J454" s="39">
        <v>49.75</v>
      </c>
      <c r="K454" s="37" t="s">
        <v>42</v>
      </c>
      <c r="L454" s="39">
        <v>766548</v>
      </c>
      <c r="M454" s="39"/>
      <c r="N454" s="40"/>
      <c r="O454" s="39">
        <v>766548</v>
      </c>
      <c r="P454" s="154">
        <v>1.052</v>
      </c>
      <c r="Q454" s="154">
        <v>1.0209999999999999</v>
      </c>
      <c r="R454" s="154">
        <v>1.0349999999999999</v>
      </c>
      <c r="S454" s="154">
        <v>1.0249999999999999</v>
      </c>
      <c r="T454" s="154">
        <v>1.02</v>
      </c>
      <c r="U454" s="154">
        <v>1.03</v>
      </c>
      <c r="V454" s="172">
        <f t="shared" si="19"/>
        <v>917661.36672507005</v>
      </c>
      <c r="W454" s="159">
        <v>1.2</v>
      </c>
      <c r="X454" s="158">
        <f t="shared" si="20"/>
        <v>1101193.640070084</v>
      </c>
      <c r="Y454" s="181">
        <f t="shared" si="21"/>
        <v>611.77424448338002</v>
      </c>
      <c r="Z454" s="1"/>
      <c r="BP454" s="33"/>
      <c r="BQ454" s="41" t="s">
        <v>1719</v>
      </c>
      <c r="BR454" s="34"/>
    </row>
    <row r="455" spans="1:70" s="3" customFormat="1" ht="67.5" x14ac:dyDescent="0.25">
      <c r="A455" s="35" t="s">
        <v>1720</v>
      </c>
      <c r="B455" s="36" t="s">
        <v>1721</v>
      </c>
      <c r="C455" s="316" t="s">
        <v>1722</v>
      </c>
      <c r="D455" s="316"/>
      <c r="E455" s="316"/>
      <c r="F455" s="205" t="s">
        <v>437</v>
      </c>
      <c r="G455" s="55">
        <v>100</v>
      </c>
      <c r="H455" s="39">
        <v>49.75</v>
      </c>
      <c r="I455" s="39"/>
      <c r="J455" s="39">
        <v>49.75</v>
      </c>
      <c r="K455" s="37" t="s">
        <v>42</v>
      </c>
      <c r="L455" s="39">
        <v>42586</v>
      </c>
      <c r="M455" s="39"/>
      <c r="N455" s="40"/>
      <c r="O455" s="39">
        <v>42586</v>
      </c>
      <c r="P455" s="154">
        <v>1.052</v>
      </c>
      <c r="Q455" s="154">
        <v>1.0209999999999999</v>
      </c>
      <c r="R455" s="154">
        <v>1.0349999999999999</v>
      </c>
      <c r="S455" s="154">
        <v>1.0249999999999999</v>
      </c>
      <c r="T455" s="154">
        <v>1.02</v>
      </c>
      <c r="U455" s="154">
        <v>1.03</v>
      </c>
      <c r="V455" s="172">
        <f t="shared" si="19"/>
        <v>50981.187040281686</v>
      </c>
      <c r="W455" s="159">
        <v>1.2</v>
      </c>
      <c r="X455" s="158">
        <f t="shared" si="20"/>
        <v>61177.424448338017</v>
      </c>
      <c r="Y455" s="181">
        <f t="shared" si="21"/>
        <v>611.77424448338013</v>
      </c>
      <c r="Z455" s="1"/>
      <c r="BP455" s="33"/>
      <c r="BQ455" s="41" t="s">
        <v>1722</v>
      </c>
      <c r="BR455" s="34"/>
    </row>
    <row r="456" spans="1:70" s="3" customFormat="1" ht="67.5" x14ac:dyDescent="0.25">
      <c r="A456" s="35" t="s">
        <v>1723</v>
      </c>
      <c r="B456" s="36" t="s">
        <v>1724</v>
      </c>
      <c r="C456" s="316" t="s">
        <v>797</v>
      </c>
      <c r="D456" s="316"/>
      <c r="E456" s="316"/>
      <c r="F456" s="205" t="s">
        <v>437</v>
      </c>
      <c r="G456" s="55">
        <v>22</v>
      </c>
      <c r="H456" s="39">
        <v>48.95</v>
      </c>
      <c r="I456" s="39"/>
      <c r="J456" s="39">
        <v>48.95</v>
      </c>
      <c r="K456" s="37" t="s">
        <v>42</v>
      </c>
      <c r="L456" s="39">
        <v>9218.26</v>
      </c>
      <c r="M456" s="39"/>
      <c r="N456" s="40"/>
      <c r="O456" s="39">
        <v>9218.26</v>
      </c>
      <c r="P456" s="154">
        <v>1.052</v>
      </c>
      <c r="Q456" s="154">
        <v>1.0209999999999999</v>
      </c>
      <c r="R456" s="154">
        <v>1.0349999999999999</v>
      </c>
      <c r="S456" s="154">
        <v>1.0249999999999999</v>
      </c>
      <c r="T456" s="154">
        <v>1.02</v>
      </c>
      <c r="U456" s="154">
        <v>1.03</v>
      </c>
      <c r="V456" s="172">
        <f t="shared" si="19"/>
        <v>11035.500804159745</v>
      </c>
      <c r="W456" s="159">
        <v>1.2</v>
      </c>
      <c r="X456" s="158">
        <f t="shared" si="20"/>
        <v>13242.600964991694</v>
      </c>
      <c r="Y456" s="181">
        <f t="shared" si="21"/>
        <v>601.93640749962242</v>
      </c>
      <c r="Z456" s="1"/>
      <c r="BP456" s="33"/>
      <c r="BQ456" s="41" t="s">
        <v>797</v>
      </c>
      <c r="BR456" s="34"/>
    </row>
    <row r="457" spans="1:70" s="3" customFormat="1" ht="67.5" x14ac:dyDescent="0.25">
      <c r="A457" s="35" t="s">
        <v>1725</v>
      </c>
      <c r="B457" s="36" t="s">
        <v>1726</v>
      </c>
      <c r="C457" s="316" t="s">
        <v>1727</v>
      </c>
      <c r="D457" s="316"/>
      <c r="E457" s="316"/>
      <c r="F457" s="205" t="s">
        <v>437</v>
      </c>
      <c r="G457" s="55">
        <v>2</v>
      </c>
      <c r="H457" s="39">
        <v>389.35</v>
      </c>
      <c r="I457" s="39"/>
      <c r="J457" s="39">
        <v>389.35</v>
      </c>
      <c r="K457" s="37" t="s">
        <v>42</v>
      </c>
      <c r="L457" s="39">
        <v>6665.67</v>
      </c>
      <c r="M457" s="39"/>
      <c r="N457" s="40"/>
      <c r="O457" s="39">
        <v>6665.67</v>
      </c>
      <c r="P457" s="154">
        <v>1.052</v>
      </c>
      <c r="Q457" s="154">
        <v>1.0209999999999999</v>
      </c>
      <c r="R457" s="154">
        <v>1.0349999999999999</v>
      </c>
      <c r="S457" s="154">
        <v>1.0249999999999999</v>
      </c>
      <c r="T457" s="154">
        <v>1.02</v>
      </c>
      <c r="U457" s="154">
        <v>1.03</v>
      </c>
      <c r="V457" s="172">
        <f t="shared" si="19"/>
        <v>7979.7062184472452</v>
      </c>
      <c r="W457" s="159">
        <v>1.2</v>
      </c>
      <c r="X457" s="158">
        <f t="shared" si="20"/>
        <v>9575.6474621366942</v>
      </c>
      <c r="Y457" s="181">
        <f t="shared" si="21"/>
        <v>4787.8237310683471</v>
      </c>
      <c r="Z457" s="1"/>
      <c r="BP457" s="33"/>
      <c r="BQ457" s="41" t="s">
        <v>1727</v>
      </c>
      <c r="BR457" s="34"/>
    </row>
    <row r="458" spans="1:70" s="3" customFormat="1" ht="67.5" x14ac:dyDescent="0.25">
      <c r="A458" s="35" t="s">
        <v>1728</v>
      </c>
      <c r="B458" s="36" t="s">
        <v>1724</v>
      </c>
      <c r="C458" s="316" t="s">
        <v>1729</v>
      </c>
      <c r="D458" s="316"/>
      <c r="E458" s="316"/>
      <c r="F458" s="205" t="s">
        <v>437</v>
      </c>
      <c r="G458" s="55">
        <v>50</v>
      </c>
      <c r="H458" s="39">
        <v>14.4</v>
      </c>
      <c r="I458" s="39"/>
      <c r="J458" s="39">
        <v>14.4</v>
      </c>
      <c r="K458" s="37" t="s">
        <v>42</v>
      </c>
      <c r="L458" s="39">
        <v>6163.2</v>
      </c>
      <c r="M458" s="39"/>
      <c r="N458" s="40"/>
      <c r="O458" s="39">
        <v>6163.2</v>
      </c>
      <c r="P458" s="154">
        <v>1.052</v>
      </c>
      <c r="Q458" s="154">
        <v>1.0209999999999999</v>
      </c>
      <c r="R458" s="154">
        <v>1.0349999999999999</v>
      </c>
      <c r="S458" s="154">
        <v>1.0249999999999999</v>
      </c>
      <c r="T458" s="154">
        <v>1.02</v>
      </c>
      <c r="U458" s="154">
        <v>1.03</v>
      </c>
      <c r="V458" s="172">
        <f t="shared" si="19"/>
        <v>7378.18184301564</v>
      </c>
      <c r="W458" s="159">
        <v>1.2</v>
      </c>
      <c r="X458" s="158">
        <f t="shared" si="20"/>
        <v>8853.8182116187672</v>
      </c>
      <c r="Y458" s="181">
        <f t="shared" si="21"/>
        <v>177.07636423237534</v>
      </c>
      <c r="Z458" s="1"/>
      <c r="BP458" s="33"/>
      <c r="BQ458" s="41" t="s">
        <v>1729</v>
      </c>
      <c r="BR458" s="34"/>
    </row>
    <row r="459" spans="1:70" s="3" customFormat="1" ht="67.5" hidden="1" x14ac:dyDescent="0.25">
      <c r="A459" s="35" t="s">
        <v>1730</v>
      </c>
      <c r="B459" s="36" t="s">
        <v>849</v>
      </c>
      <c r="C459" s="316" t="s">
        <v>850</v>
      </c>
      <c r="D459" s="316"/>
      <c r="E459" s="316"/>
      <c r="F459" s="205" t="s">
        <v>520</v>
      </c>
      <c r="G459" s="55">
        <v>4</v>
      </c>
      <c r="H459" s="39" t="s">
        <v>1731</v>
      </c>
      <c r="I459" s="39" t="s">
        <v>852</v>
      </c>
      <c r="J459" s="39">
        <v>11.18</v>
      </c>
      <c r="K459" s="37" t="s">
        <v>42</v>
      </c>
      <c r="L459" s="39">
        <v>23597.279999999999</v>
      </c>
      <c r="M459" s="39">
        <v>19772.060000000001</v>
      </c>
      <c r="N459" s="40" t="s">
        <v>1732</v>
      </c>
      <c r="O459" s="39">
        <v>382.8</v>
      </c>
      <c r="P459" s="154">
        <v>1.052</v>
      </c>
      <c r="Q459" s="154">
        <v>1.0209999999999999</v>
      </c>
      <c r="R459" s="154">
        <v>1.0349999999999999</v>
      </c>
      <c r="S459" s="154">
        <v>1.0249999999999999</v>
      </c>
      <c r="T459" s="154">
        <v>1.02</v>
      </c>
      <c r="U459" s="154">
        <v>1.03</v>
      </c>
      <c r="V459" s="172">
        <f t="shared" si="19"/>
        <v>458.26324141783277</v>
      </c>
      <c r="W459" s="159">
        <v>1.2</v>
      </c>
      <c r="X459" s="158">
        <f t="shared" si="20"/>
        <v>549.91588970139935</v>
      </c>
      <c r="Y459" s="181">
        <f t="shared" si="21"/>
        <v>137.47897242534984</v>
      </c>
      <c r="Z459" s="1"/>
      <c r="BP459" s="33"/>
      <c r="BQ459" s="41" t="s">
        <v>850</v>
      </c>
      <c r="BR459" s="34"/>
    </row>
    <row r="460" spans="1:70" s="3" customFormat="1" ht="18.75" hidden="1" x14ac:dyDescent="0.25">
      <c r="A460" s="42"/>
      <c r="B460" s="43"/>
      <c r="C460" s="44" t="s">
        <v>1733</v>
      </c>
      <c r="D460" s="45"/>
      <c r="E460" s="45"/>
      <c r="F460" s="206"/>
      <c r="G460" s="45"/>
      <c r="H460" s="45"/>
      <c r="I460" s="45"/>
      <c r="J460" s="45"/>
      <c r="K460" s="45"/>
      <c r="L460" s="45"/>
      <c r="M460" s="45"/>
      <c r="N460" s="45"/>
      <c r="O460" s="46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P460" s="33"/>
      <c r="BQ460" s="41"/>
      <c r="BR460" s="34"/>
    </row>
    <row r="461" spans="1:70" s="3" customFormat="1" ht="18.75" hidden="1" x14ac:dyDescent="0.25">
      <c r="A461" s="47"/>
      <c r="B461" s="48"/>
      <c r="C461" s="48"/>
      <c r="D461" s="48"/>
      <c r="E461" s="49" t="s">
        <v>1734</v>
      </c>
      <c r="F461" s="207"/>
      <c r="G461" s="50"/>
      <c r="H461" s="51"/>
      <c r="I461" s="17"/>
      <c r="J461" s="17"/>
      <c r="K461" s="17"/>
      <c r="L461" s="52">
        <v>19647.36</v>
      </c>
      <c r="M461" s="53"/>
      <c r="N461" s="53"/>
      <c r="O461" s="54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P461" s="33"/>
      <c r="BQ461" s="41"/>
      <c r="BR461" s="34"/>
    </row>
    <row r="462" spans="1:70" s="3" customFormat="1" ht="18.75" hidden="1" x14ac:dyDescent="0.25">
      <c r="A462" s="47"/>
      <c r="B462" s="48"/>
      <c r="C462" s="48"/>
      <c r="D462" s="48"/>
      <c r="E462" s="49" t="s">
        <v>1735</v>
      </c>
      <c r="F462" s="207"/>
      <c r="G462" s="50"/>
      <c r="H462" s="51"/>
      <c r="I462" s="17"/>
      <c r="J462" s="17"/>
      <c r="K462" s="17"/>
      <c r="L462" s="52">
        <v>10330.06</v>
      </c>
      <c r="M462" s="53"/>
      <c r="N462" s="53"/>
      <c r="O462" s="54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P462" s="33"/>
      <c r="BQ462" s="41"/>
      <c r="BR462" s="34"/>
    </row>
    <row r="463" spans="1:70" s="3" customFormat="1" ht="18.75" hidden="1" x14ac:dyDescent="0.25">
      <c r="A463" s="47"/>
      <c r="B463" s="48"/>
      <c r="C463" s="48"/>
      <c r="D463" s="48"/>
      <c r="E463" s="49" t="s">
        <v>47</v>
      </c>
      <c r="F463" s="207"/>
      <c r="G463" s="50"/>
      <c r="H463" s="51"/>
      <c r="I463" s="17"/>
      <c r="J463" s="17"/>
      <c r="K463" s="17"/>
      <c r="L463" s="52">
        <v>53574.7</v>
      </c>
      <c r="M463" s="53"/>
      <c r="N463" s="53"/>
      <c r="O463" s="54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P463" s="33"/>
      <c r="BQ463" s="41"/>
      <c r="BR463" s="34"/>
    </row>
    <row r="464" spans="1:70" s="3" customFormat="1" ht="67.5" hidden="1" x14ac:dyDescent="0.25">
      <c r="A464" s="35" t="s">
        <v>1736</v>
      </c>
      <c r="B464" s="36" t="s">
        <v>1737</v>
      </c>
      <c r="C464" s="316" t="s">
        <v>1738</v>
      </c>
      <c r="D464" s="316"/>
      <c r="E464" s="316"/>
      <c r="F464" s="205" t="s">
        <v>1739</v>
      </c>
      <c r="G464" s="55">
        <v>470</v>
      </c>
      <c r="H464" s="39" t="s">
        <v>1740</v>
      </c>
      <c r="I464" s="39"/>
      <c r="J464" s="39">
        <v>791.2</v>
      </c>
      <c r="K464" s="37" t="s">
        <v>42</v>
      </c>
      <c r="L464" s="39">
        <v>4346225.5199999996</v>
      </c>
      <c r="M464" s="39">
        <v>1163069.68</v>
      </c>
      <c r="N464" s="40"/>
      <c r="O464" s="39">
        <v>3183155.84</v>
      </c>
      <c r="P464" s="154">
        <v>1.052</v>
      </c>
      <c r="Q464" s="154">
        <v>1.0209999999999999</v>
      </c>
      <c r="R464" s="154">
        <v>1.0349999999999999</v>
      </c>
      <c r="S464" s="154">
        <v>1.0249999999999999</v>
      </c>
      <c r="T464" s="154">
        <v>1.02</v>
      </c>
      <c r="U464" s="154">
        <v>1.03</v>
      </c>
      <c r="V464" s="172">
        <f t="shared" si="19"/>
        <v>3810666.9623210663</v>
      </c>
      <c r="W464" s="159">
        <v>1.2</v>
      </c>
      <c r="X464" s="158">
        <f t="shared" si="20"/>
        <v>4572800.3547852794</v>
      </c>
      <c r="Y464" s="181">
        <f t="shared" si="21"/>
        <v>9729.3624569899566</v>
      </c>
      <c r="Z464" s="1"/>
      <c r="BP464" s="33"/>
      <c r="BQ464" s="41" t="s">
        <v>1738</v>
      </c>
      <c r="BR464" s="34"/>
    </row>
    <row r="465" spans="1:71" s="3" customFormat="1" ht="18.75" hidden="1" x14ac:dyDescent="0.25">
      <c r="A465" s="42"/>
      <c r="B465" s="43"/>
      <c r="C465" s="44" t="s">
        <v>1741</v>
      </c>
      <c r="D465" s="45"/>
      <c r="E465" s="45"/>
      <c r="F465" s="206"/>
      <c r="G465" s="45"/>
      <c r="H465" s="45"/>
      <c r="I465" s="45"/>
      <c r="J465" s="45"/>
      <c r="K465" s="45"/>
      <c r="L465" s="45"/>
      <c r="M465" s="45"/>
      <c r="N465" s="45"/>
      <c r="O465" s="46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P465" s="33"/>
      <c r="BQ465" s="41"/>
      <c r="BR465" s="34"/>
    </row>
    <row r="466" spans="1:71" s="3" customFormat="1" ht="18.75" hidden="1" x14ac:dyDescent="0.25">
      <c r="A466" s="47"/>
      <c r="B466" s="48"/>
      <c r="C466" s="48"/>
      <c r="D466" s="48"/>
      <c r="E466" s="49" t="s">
        <v>1742</v>
      </c>
      <c r="F466" s="207"/>
      <c r="G466" s="50"/>
      <c r="H466" s="51"/>
      <c r="I466" s="17"/>
      <c r="J466" s="17"/>
      <c r="K466" s="17"/>
      <c r="L466" s="52">
        <v>1035132.02</v>
      </c>
      <c r="M466" s="53"/>
      <c r="N466" s="53"/>
      <c r="O466" s="54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P466" s="33"/>
      <c r="BQ466" s="41"/>
      <c r="BR466" s="34"/>
    </row>
    <row r="467" spans="1:71" s="3" customFormat="1" ht="18.75" hidden="1" x14ac:dyDescent="0.25">
      <c r="A467" s="47"/>
      <c r="B467" s="48"/>
      <c r="C467" s="48"/>
      <c r="D467" s="48"/>
      <c r="E467" s="49" t="s">
        <v>1743</v>
      </c>
      <c r="F467" s="207"/>
      <c r="G467" s="50"/>
      <c r="H467" s="51"/>
      <c r="I467" s="17"/>
      <c r="J467" s="17"/>
      <c r="K467" s="17"/>
      <c r="L467" s="52">
        <v>465227.87</v>
      </c>
      <c r="M467" s="53"/>
      <c r="N467" s="53"/>
      <c r="O467" s="54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P467" s="33"/>
      <c r="BQ467" s="41"/>
      <c r="BR467" s="34"/>
    </row>
    <row r="468" spans="1:71" s="3" customFormat="1" ht="18.75" hidden="1" x14ac:dyDescent="0.25">
      <c r="A468" s="47"/>
      <c r="B468" s="48"/>
      <c r="C468" s="48"/>
      <c r="D468" s="48"/>
      <c r="E468" s="49" t="s">
        <v>47</v>
      </c>
      <c r="F468" s="207"/>
      <c r="G468" s="50"/>
      <c r="H468" s="51"/>
      <c r="I468" s="17"/>
      <c r="J468" s="17"/>
      <c r="K468" s="17"/>
      <c r="L468" s="52">
        <v>5846585.4100000001</v>
      </c>
      <c r="M468" s="53"/>
      <c r="N468" s="53"/>
      <c r="O468" s="54"/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  <c r="Z468" s="1"/>
      <c r="BP468" s="33"/>
      <c r="BQ468" s="41"/>
      <c r="BR468" s="34"/>
    </row>
    <row r="469" spans="1:71" s="3" customFormat="1" ht="67.5" hidden="1" x14ac:dyDescent="0.25">
      <c r="A469" s="35" t="s">
        <v>1744</v>
      </c>
      <c r="B469" s="36" t="s">
        <v>1745</v>
      </c>
      <c r="C469" s="316" t="s">
        <v>1746</v>
      </c>
      <c r="D469" s="316"/>
      <c r="E469" s="316"/>
      <c r="F469" s="205" t="s">
        <v>1739</v>
      </c>
      <c r="G469" s="55">
        <v>470</v>
      </c>
      <c r="H469" s="39" t="s">
        <v>1747</v>
      </c>
      <c r="I469" s="39"/>
      <c r="J469" s="39"/>
      <c r="K469" s="37" t="s">
        <v>42</v>
      </c>
      <c r="L469" s="39">
        <v>2734571.54</v>
      </c>
      <c r="M469" s="39">
        <v>2734571.54</v>
      </c>
      <c r="N469" s="40"/>
      <c r="O469" s="39"/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  <c r="Z469" s="1"/>
      <c r="BP469" s="33"/>
      <c r="BQ469" s="41" t="s">
        <v>1746</v>
      </c>
      <c r="BR469" s="34"/>
    </row>
    <row r="470" spans="1:71" s="3" customFormat="1" ht="18.75" hidden="1" x14ac:dyDescent="0.25">
      <c r="A470" s="47"/>
      <c r="B470" s="48"/>
      <c r="C470" s="48"/>
      <c r="D470" s="48"/>
      <c r="E470" s="49" t="s">
        <v>1748</v>
      </c>
      <c r="F470" s="207"/>
      <c r="G470" s="50"/>
      <c r="H470" s="51"/>
      <c r="I470" s="17"/>
      <c r="J470" s="17"/>
      <c r="K470" s="17"/>
      <c r="L470" s="52">
        <v>2433768.67</v>
      </c>
      <c r="M470" s="53"/>
      <c r="N470" s="53"/>
      <c r="O470" s="54"/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  <c r="Z470" s="1"/>
      <c r="BP470" s="33"/>
      <c r="BQ470" s="41"/>
      <c r="BR470" s="34"/>
    </row>
    <row r="471" spans="1:71" s="3" customFormat="1" ht="18.75" hidden="1" x14ac:dyDescent="0.25">
      <c r="A471" s="47"/>
      <c r="B471" s="48"/>
      <c r="C471" s="48"/>
      <c r="D471" s="48"/>
      <c r="E471" s="49" t="s">
        <v>1749</v>
      </c>
      <c r="F471" s="207"/>
      <c r="G471" s="50"/>
      <c r="H471" s="51"/>
      <c r="I471" s="17"/>
      <c r="J471" s="17"/>
      <c r="K471" s="17"/>
      <c r="L471" s="52">
        <v>1093828.6200000001</v>
      </c>
      <c r="M471" s="53"/>
      <c r="N471" s="53"/>
      <c r="O471" s="54"/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  <c r="Z471" s="1"/>
      <c r="BP471" s="33"/>
      <c r="BQ471" s="41"/>
      <c r="BR471" s="34"/>
    </row>
    <row r="472" spans="1:71" s="3" customFormat="1" ht="18.75" hidden="1" x14ac:dyDescent="0.25">
      <c r="A472" s="47"/>
      <c r="B472" s="48"/>
      <c r="C472" s="48"/>
      <c r="D472" s="48"/>
      <c r="E472" s="49" t="s">
        <v>47</v>
      </c>
      <c r="F472" s="207"/>
      <c r="G472" s="50"/>
      <c r="H472" s="51"/>
      <c r="I472" s="17"/>
      <c r="J472" s="17"/>
      <c r="K472" s="17"/>
      <c r="L472" s="52">
        <v>6262168.8300000001</v>
      </c>
      <c r="M472" s="53"/>
      <c r="N472" s="53"/>
      <c r="O472" s="54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P472" s="33"/>
      <c r="BQ472" s="41"/>
      <c r="BR472" s="34"/>
    </row>
    <row r="473" spans="1:71" s="3" customFormat="1" ht="67.5" x14ac:dyDescent="0.25">
      <c r="A473" s="35" t="s">
        <v>1750</v>
      </c>
      <c r="B473" s="36" t="s">
        <v>1751</v>
      </c>
      <c r="C473" s="316" t="s">
        <v>1752</v>
      </c>
      <c r="D473" s="316"/>
      <c r="E473" s="316"/>
      <c r="F473" s="205" t="s">
        <v>265</v>
      </c>
      <c r="G473" s="55">
        <v>200</v>
      </c>
      <c r="H473" s="39">
        <v>148.94999999999999</v>
      </c>
      <c r="I473" s="39"/>
      <c r="J473" s="39">
        <v>148.94999999999999</v>
      </c>
      <c r="K473" s="37" t="s">
        <v>42</v>
      </c>
      <c r="L473" s="39">
        <v>255002.4</v>
      </c>
      <c r="M473" s="39"/>
      <c r="N473" s="40"/>
      <c r="O473" s="39">
        <v>255002.4</v>
      </c>
      <c r="P473" s="154">
        <v>1.052</v>
      </c>
      <c r="Q473" s="154">
        <v>1.0209999999999999</v>
      </c>
      <c r="R473" s="154">
        <v>1.0349999999999999</v>
      </c>
      <c r="S473" s="154">
        <v>1.0249999999999999</v>
      </c>
      <c r="T473" s="154">
        <v>1.02</v>
      </c>
      <c r="U473" s="154">
        <v>1.03</v>
      </c>
      <c r="V473" s="172">
        <f t="shared" si="19"/>
        <v>305272.27375477209</v>
      </c>
      <c r="W473" s="159">
        <v>1.2</v>
      </c>
      <c r="X473" s="158">
        <f t="shared" si="20"/>
        <v>366326.7285057265</v>
      </c>
      <c r="Y473" s="181">
        <f t="shared" si="21"/>
        <v>1831.6336425286324</v>
      </c>
      <c r="Z473" s="1"/>
      <c r="BP473" s="33"/>
      <c r="BQ473" s="41" t="s">
        <v>1752</v>
      </c>
      <c r="BR473" s="34"/>
    </row>
    <row r="474" spans="1:71" s="3" customFormat="1" ht="67.5" hidden="1" x14ac:dyDescent="0.25">
      <c r="A474" s="35" t="s">
        <v>1753</v>
      </c>
      <c r="B474" s="36" t="s">
        <v>1754</v>
      </c>
      <c r="C474" s="316" t="s">
        <v>1755</v>
      </c>
      <c r="D474" s="316"/>
      <c r="E474" s="316"/>
      <c r="F474" s="205" t="s">
        <v>238</v>
      </c>
      <c r="G474" s="60">
        <v>5.0000000000000001E-3</v>
      </c>
      <c r="H474" s="39" t="s">
        <v>1756</v>
      </c>
      <c r="I474" s="39" t="s">
        <v>1757</v>
      </c>
      <c r="J474" s="39">
        <v>217.75</v>
      </c>
      <c r="K474" s="37" t="s">
        <v>42</v>
      </c>
      <c r="L474" s="39">
        <v>183.94</v>
      </c>
      <c r="M474" s="39">
        <v>152.41</v>
      </c>
      <c r="N474" s="40" t="s">
        <v>1758</v>
      </c>
      <c r="O474" s="39">
        <v>9.32</v>
      </c>
      <c r="P474" s="154">
        <v>1.052</v>
      </c>
      <c r="Q474" s="154">
        <v>1.0209999999999999</v>
      </c>
      <c r="R474" s="154">
        <v>1.0349999999999999</v>
      </c>
      <c r="S474" s="154">
        <v>1.0249999999999999</v>
      </c>
      <c r="T474" s="154">
        <v>1.02</v>
      </c>
      <c r="U474" s="154">
        <v>1.03</v>
      </c>
      <c r="V474" s="172">
        <f t="shared" si="19"/>
        <v>11.157297309336995</v>
      </c>
      <c r="W474" s="159">
        <v>1.2</v>
      </c>
      <c r="X474" s="158">
        <f t="shared" si="20"/>
        <v>13.388756771204394</v>
      </c>
      <c r="Y474" s="181">
        <f t="shared" si="21"/>
        <v>2677.7513542408788</v>
      </c>
      <c r="Z474" s="1"/>
      <c r="BP474" s="33"/>
      <c r="BQ474" s="41" t="s">
        <v>1755</v>
      </c>
      <c r="BR474" s="34"/>
    </row>
    <row r="475" spans="1:71" s="3" customFormat="1" ht="18.75" hidden="1" x14ac:dyDescent="0.25">
      <c r="A475" s="42"/>
      <c r="B475" s="43"/>
      <c r="C475" s="44" t="s">
        <v>1759</v>
      </c>
      <c r="D475" s="45"/>
      <c r="E475" s="45"/>
      <c r="F475" s="206"/>
      <c r="G475" s="45"/>
      <c r="H475" s="45"/>
      <c r="I475" s="45"/>
      <c r="J475" s="45"/>
      <c r="K475" s="45"/>
      <c r="L475" s="45"/>
      <c r="M475" s="45"/>
      <c r="N475" s="45"/>
      <c r="O475" s="46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P475" s="33"/>
      <c r="BQ475" s="41"/>
      <c r="BR475" s="34"/>
    </row>
    <row r="476" spans="1:71" s="3" customFormat="1" ht="18.75" hidden="1" x14ac:dyDescent="0.25">
      <c r="A476" s="47"/>
      <c r="B476" s="48"/>
      <c r="C476" s="48"/>
      <c r="D476" s="48"/>
      <c r="E476" s="49" t="s">
        <v>1760</v>
      </c>
      <c r="F476" s="207"/>
      <c r="G476" s="50"/>
      <c r="H476" s="51"/>
      <c r="I476" s="17"/>
      <c r="J476" s="17"/>
      <c r="K476" s="17"/>
      <c r="L476" s="52">
        <v>167.21</v>
      </c>
      <c r="M476" s="53"/>
      <c r="N476" s="53"/>
      <c r="O476" s="54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P476" s="33"/>
      <c r="BQ476" s="41"/>
      <c r="BR476" s="34"/>
    </row>
    <row r="477" spans="1:71" s="3" customFormat="1" ht="18.75" hidden="1" x14ac:dyDescent="0.25">
      <c r="A477" s="47"/>
      <c r="B477" s="48"/>
      <c r="C477" s="48"/>
      <c r="D477" s="48"/>
      <c r="E477" s="49" t="s">
        <v>1761</v>
      </c>
      <c r="F477" s="207"/>
      <c r="G477" s="50"/>
      <c r="H477" s="51"/>
      <c r="I477" s="17"/>
      <c r="J477" s="17"/>
      <c r="K477" s="17"/>
      <c r="L477" s="52">
        <v>87.91</v>
      </c>
      <c r="M477" s="53"/>
      <c r="N477" s="53"/>
      <c r="O477" s="54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BP477" s="33"/>
      <c r="BQ477" s="41"/>
      <c r="BR477" s="34"/>
    </row>
    <row r="478" spans="1:71" s="3" customFormat="1" ht="18.75" hidden="1" x14ac:dyDescent="0.25">
      <c r="A478" s="47"/>
      <c r="B478" s="48"/>
      <c r="C478" s="48"/>
      <c r="D478" s="48"/>
      <c r="E478" s="49" t="s">
        <v>47</v>
      </c>
      <c r="F478" s="207"/>
      <c r="G478" s="50"/>
      <c r="H478" s="51"/>
      <c r="I478" s="17"/>
      <c r="J478" s="17"/>
      <c r="K478" s="17"/>
      <c r="L478" s="52">
        <v>439.06</v>
      </c>
      <c r="M478" s="53"/>
      <c r="N478" s="53"/>
      <c r="O478" s="54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BP478" s="33"/>
      <c r="BQ478" s="41"/>
      <c r="BR478" s="34"/>
    </row>
    <row r="479" spans="1:71" s="3" customFormat="1" ht="68.25" thickBot="1" x14ac:dyDescent="0.3">
      <c r="A479" s="35" t="s">
        <v>1762</v>
      </c>
      <c r="B479" s="36" t="s">
        <v>1763</v>
      </c>
      <c r="C479" s="316" t="s">
        <v>1764</v>
      </c>
      <c r="D479" s="316"/>
      <c r="E479" s="316"/>
      <c r="F479" s="205" t="s">
        <v>437</v>
      </c>
      <c r="G479" s="55">
        <v>1</v>
      </c>
      <c r="H479" s="39">
        <v>643.07000000000005</v>
      </c>
      <c r="I479" s="39"/>
      <c r="J479" s="39">
        <v>643.07000000000005</v>
      </c>
      <c r="K479" s="37" t="s">
        <v>42</v>
      </c>
      <c r="L479" s="39">
        <v>5504.68</v>
      </c>
      <c r="M479" s="39"/>
      <c r="N479" s="40"/>
      <c r="O479" s="39">
        <v>5504.68</v>
      </c>
      <c r="P479" s="220">
        <v>1.052</v>
      </c>
      <c r="Q479" s="194">
        <v>1.0209999999999999</v>
      </c>
      <c r="R479" s="194">
        <v>1.0349999999999999</v>
      </c>
      <c r="S479" s="194">
        <v>1.0249999999999999</v>
      </c>
      <c r="T479" s="194">
        <v>1.02</v>
      </c>
      <c r="U479" s="194">
        <v>1.03</v>
      </c>
      <c r="V479" s="195">
        <f t="shared" ref="V479" si="22">O479*P479*Q479*R479*S479*T479*U479</f>
        <v>6589.8445657469056</v>
      </c>
      <c r="W479" s="196">
        <v>1.2</v>
      </c>
      <c r="X479" s="197">
        <f t="shared" ref="X479" si="23">V479*W479</f>
        <v>7907.8134788962861</v>
      </c>
      <c r="Y479" s="198">
        <f t="shared" ref="Y479" si="24">X479/G479</f>
        <v>7907.8134788962861</v>
      </c>
      <c r="Z479" s="1"/>
      <c r="BP479" s="33"/>
      <c r="BQ479" s="41" t="s">
        <v>1764</v>
      </c>
      <c r="BR479" s="34"/>
    </row>
    <row r="480" spans="1:71" s="3" customFormat="1" ht="23.25" hidden="1" thickTop="1" x14ac:dyDescent="0.25">
      <c r="A480" s="317" t="s">
        <v>938</v>
      </c>
      <c r="B480" s="318"/>
      <c r="C480" s="318"/>
      <c r="D480" s="318"/>
      <c r="E480" s="318"/>
      <c r="F480" s="318"/>
      <c r="G480" s="318"/>
      <c r="H480" s="318"/>
      <c r="I480" s="318"/>
      <c r="J480" s="318"/>
      <c r="K480" s="319"/>
      <c r="L480" s="39">
        <v>245051651.41</v>
      </c>
      <c r="M480" s="39">
        <v>7435951.2300000004</v>
      </c>
      <c r="N480" s="39" t="s">
        <v>1765</v>
      </c>
      <c r="O480" s="39">
        <v>233568650.06999999</v>
      </c>
      <c r="P480" s="1"/>
      <c r="Q480" s="1"/>
      <c r="R480" s="1"/>
      <c r="S480" s="1"/>
      <c r="T480" s="1"/>
      <c r="U480" s="1"/>
      <c r="V480" s="179">
        <f>SUM(V30:V479)</f>
        <v>283145391.41033149</v>
      </c>
      <c r="W480" s="171"/>
      <c r="X480" s="170">
        <f>SUM(X30:X479)</f>
        <v>339774469.69239736</v>
      </c>
      <c r="Y480" s="188"/>
      <c r="Z480" s="1"/>
      <c r="BS480" s="41" t="s">
        <v>938</v>
      </c>
    </row>
    <row r="481" spans="1:72" s="3" customFormat="1" ht="18" hidden="1" x14ac:dyDescent="0.25">
      <c r="A481" s="317" t="s">
        <v>940</v>
      </c>
      <c r="B481" s="318"/>
      <c r="C481" s="318"/>
      <c r="D481" s="318"/>
      <c r="E481" s="318"/>
      <c r="F481" s="318"/>
      <c r="G481" s="318"/>
      <c r="H481" s="318"/>
      <c r="I481" s="318"/>
      <c r="J481" s="318"/>
      <c r="K481" s="319"/>
      <c r="L481" s="39">
        <v>6976421.8600000003</v>
      </c>
      <c r="M481" s="39"/>
      <c r="N481" s="39"/>
      <c r="O481" s="39"/>
      <c r="P481" s="1"/>
      <c r="Q481" s="1"/>
      <c r="R481" s="1"/>
      <c r="S481" s="1"/>
      <c r="T481" s="1"/>
      <c r="U481" s="1"/>
      <c r="V481" s="179">
        <f>L543+L544</f>
        <v>283145391.41033137</v>
      </c>
      <c r="W481" s="171"/>
      <c r="X481" s="170">
        <f>V481*1.2</f>
        <v>339774469.69239765</v>
      </c>
      <c r="Y481" s="188"/>
      <c r="Z481" s="1"/>
      <c r="BS481" s="41" t="s">
        <v>940</v>
      </c>
    </row>
    <row r="482" spans="1:72" s="3" customFormat="1" ht="18" hidden="1" x14ac:dyDescent="0.25">
      <c r="A482" s="320" t="s">
        <v>941</v>
      </c>
      <c r="B482" s="321"/>
      <c r="C482" s="321"/>
      <c r="D482" s="321"/>
      <c r="E482" s="321"/>
      <c r="F482" s="321"/>
      <c r="G482" s="321"/>
      <c r="H482" s="321"/>
      <c r="I482" s="321"/>
      <c r="J482" s="321"/>
      <c r="K482" s="322"/>
      <c r="L482" s="61"/>
      <c r="M482" s="61"/>
      <c r="N482" s="61"/>
      <c r="O482" s="61"/>
      <c r="P482" s="1"/>
      <c r="Q482" s="1"/>
      <c r="R482" s="1"/>
      <c r="S482" s="1"/>
      <c r="T482" s="1"/>
      <c r="U482" s="1"/>
      <c r="V482" s="179"/>
      <c r="W482" s="171"/>
      <c r="X482" s="170"/>
      <c r="Y482" s="188"/>
      <c r="Z482" s="1"/>
      <c r="BS482" s="41"/>
      <c r="BT482" s="2" t="s">
        <v>941</v>
      </c>
    </row>
    <row r="483" spans="1:72" s="3" customFormat="1" ht="18" hidden="1" x14ac:dyDescent="0.25">
      <c r="A483" s="320" t="s">
        <v>1766</v>
      </c>
      <c r="B483" s="321"/>
      <c r="C483" s="321"/>
      <c r="D483" s="321"/>
      <c r="E483" s="321"/>
      <c r="F483" s="321"/>
      <c r="G483" s="321"/>
      <c r="H483" s="321"/>
      <c r="I483" s="321"/>
      <c r="J483" s="321"/>
      <c r="K483" s="322"/>
      <c r="L483" s="61">
        <v>3498255.53</v>
      </c>
      <c r="M483" s="61"/>
      <c r="N483" s="61"/>
      <c r="O483" s="61"/>
      <c r="P483" s="1"/>
      <c r="Q483" s="1"/>
      <c r="R483" s="1"/>
      <c r="S483" s="1"/>
      <c r="T483" s="1"/>
      <c r="U483" s="1"/>
      <c r="V483" s="179"/>
      <c r="W483" s="171"/>
      <c r="X483" s="170"/>
      <c r="Y483" s="188"/>
      <c r="Z483" s="1"/>
      <c r="BS483" s="41"/>
      <c r="BT483" s="2" t="s">
        <v>1766</v>
      </c>
    </row>
    <row r="484" spans="1:72" s="3" customFormat="1" ht="18" hidden="1" x14ac:dyDescent="0.25">
      <c r="A484" s="320" t="s">
        <v>1767</v>
      </c>
      <c r="B484" s="321"/>
      <c r="C484" s="321"/>
      <c r="D484" s="321"/>
      <c r="E484" s="321"/>
      <c r="F484" s="321"/>
      <c r="G484" s="321"/>
      <c r="H484" s="321"/>
      <c r="I484" s="321"/>
      <c r="J484" s="321"/>
      <c r="K484" s="322"/>
      <c r="L484" s="61">
        <v>387536.11</v>
      </c>
      <c r="M484" s="61"/>
      <c r="N484" s="61"/>
      <c r="O484" s="61"/>
      <c r="P484" s="1"/>
      <c r="Q484" s="1"/>
      <c r="R484" s="1"/>
      <c r="S484" s="1"/>
      <c r="T484" s="1"/>
      <c r="U484" s="1"/>
      <c r="V484" s="179"/>
      <c r="W484" s="171"/>
      <c r="X484" s="170"/>
      <c r="Y484" s="188"/>
      <c r="Z484" s="1"/>
      <c r="BS484" s="41"/>
      <c r="BT484" s="2" t="s">
        <v>1767</v>
      </c>
    </row>
    <row r="485" spans="1:72" s="3" customFormat="1" ht="23.25" hidden="1" x14ac:dyDescent="0.25">
      <c r="A485" s="320" t="s">
        <v>1768</v>
      </c>
      <c r="B485" s="321"/>
      <c r="C485" s="321"/>
      <c r="D485" s="321"/>
      <c r="E485" s="321"/>
      <c r="F485" s="321"/>
      <c r="G485" s="321"/>
      <c r="H485" s="321"/>
      <c r="I485" s="321"/>
      <c r="J485" s="321"/>
      <c r="K485" s="322"/>
      <c r="L485" s="61">
        <v>3090630.22</v>
      </c>
      <c r="M485" s="61"/>
      <c r="N485" s="61"/>
      <c r="O485" s="61"/>
      <c r="P485" s="1"/>
      <c r="Q485" s="1"/>
      <c r="R485" s="1"/>
      <c r="S485" s="1"/>
      <c r="T485" s="1"/>
      <c r="U485" s="1"/>
      <c r="V485" s="179"/>
      <c r="W485" s="171"/>
      <c r="X485" s="170"/>
      <c r="Y485" s="188"/>
      <c r="Z485" s="1"/>
      <c r="BS485" s="41"/>
      <c r="BT485" s="2" t="s">
        <v>1768</v>
      </c>
    </row>
    <row r="486" spans="1:72" s="3" customFormat="1" ht="18" hidden="1" x14ac:dyDescent="0.25">
      <c r="A486" s="317" t="s">
        <v>945</v>
      </c>
      <c r="B486" s="318"/>
      <c r="C486" s="318"/>
      <c r="D486" s="318"/>
      <c r="E486" s="318"/>
      <c r="F486" s="318"/>
      <c r="G486" s="318"/>
      <c r="H486" s="318"/>
      <c r="I486" s="318"/>
      <c r="J486" s="318"/>
      <c r="K486" s="319"/>
      <c r="L486" s="39">
        <v>3395340.56</v>
      </c>
      <c r="M486" s="39"/>
      <c r="N486" s="39"/>
      <c r="O486" s="39"/>
      <c r="P486" s="1"/>
      <c r="Q486" s="1"/>
      <c r="R486" s="1"/>
      <c r="S486" s="1"/>
      <c r="T486" s="1"/>
      <c r="U486" s="1"/>
      <c r="V486" s="179"/>
      <c r="W486" s="171"/>
      <c r="X486" s="170"/>
      <c r="Y486" s="188"/>
      <c r="Z486" s="1"/>
      <c r="BS486" s="41" t="s">
        <v>945</v>
      </c>
    </row>
    <row r="487" spans="1:72" s="3" customFormat="1" ht="18" hidden="1" x14ac:dyDescent="0.25">
      <c r="A487" s="320" t="s">
        <v>941</v>
      </c>
      <c r="B487" s="321"/>
      <c r="C487" s="321"/>
      <c r="D487" s="321"/>
      <c r="E487" s="321"/>
      <c r="F487" s="321"/>
      <c r="G487" s="321"/>
      <c r="H487" s="321"/>
      <c r="I487" s="321"/>
      <c r="J487" s="321"/>
      <c r="K487" s="322"/>
      <c r="L487" s="61"/>
      <c r="M487" s="61"/>
      <c r="N487" s="61"/>
      <c r="O487" s="61"/>
      <c r="P487" s="1"/>
      <c r="Q487" s="1"/>
      <c r="R487" s="1"/>
      <c r="S487" s="1"/>
      <c r="T487" s="1"/>
      <c r="U487" s="1"/>
      <c r="V487" s="179"/>
      <c r="W487" s="171"/>
      <c r="X487" s="170"/>
      <c r="Y487" s="188"/>
      <c r="Z487" s="1"/>
      <c r="BS487" s="41"/>
      <c r="BT487" s="2" t="s">
        <v>941</v>
      </c>
    </row>
    <row r="488" spans="1:72" s="3" customFormat="1" ht="18" hidden="1" x14ac:dyDescent="0.25">
      <c r="A488" s="320" t="s">
        <v>1769</v>
      </c>
      <c r="B488" s="321"/>
      <c r="C488" s="321"/>
      <c r="D488" s="321"/>
      <c r="E488" s="321"/>
      <c r="F488" s="321"/>
      <c r="G488" s="321"/>
      <c r="H488" s="321"/>
      <c r="I488" s="321"/>
      <c r="J488" s="321"/>
      <c r="K488" s="322"/>
      <c r="L488" s="61">
        <v>1572249.68</v>
      </c>
      <c r="M488" s="61"/>
      <c r="N488" s="61"/>
      <c r="O488" s="61"/>
      <c r="P488" s="1"/>
      <c r="Q488" s="1"/>
      <c r="R488" s="1"/>
      <c r="S488" s="1"/>
      <c r="T488" s="1"/>
      <c r="U488" s="1"/>
      <c r="V488" s="179"/>
      <c r="W488" s="171"/>
      <c r="X488" s="170"/>
      <c r="Y488" s="188"/>
      <c r="Z488" s="1"/>
      <c r="BS488" s="41"/>
      <c r="BT488" s="2" t="s">
        <v>1769</v>
      </c>
    </row>
    <row r="489" spans="1:72" s="3" customFormat="1" ht="18" hidden="1" x14ac:dyDescent="0.25">
      <c r="A489" s="320" t="s">
        <v>1770</v>
      </c>
      <c r="B489" s="321"/>
      <c r="C489" s="321"/>
      <c r="D489" s="321"/>
      <c r="E489" s="321"/>
      <c r="F489" s="321"/>
      <c r="G489" s="321"/>
      <c r="H489" s="321"/>
      <c r="I489" s="321"/>
      <c r="J489" s="321"/>
      <c r="K489" s="322"/>
      <c r="L489" s="61">
        <v>198074.01</v>
      </c>
      <c r="M489" s="61"/>
      <c r="N489" s="61"/>
      <c r="O489" s="61"/>
      <c r="P489" s="1"/>
      <c r="Q489" s="1"/>
      <c r="R489" s="1"/>
      <c r="S489" s="1"/>
      <c r="T489" s="1"/>
      <c r="U489" s="1"/>
      <c r="V489" s="179"/>
      <c r="W489" s="171"/>
      <c r="X489" s="170"/>
      <c r="Y489" s="188"/>
      <c r="Z489" s="1"/>
      <c r="BS489" s="41"/>
      <c r="BT489" s="2" t="s">
        <v>1770</v>
      </c>
    </row>
    <row r="490" spans="1:72" s="3" customFormat="1" ht="23.25" hidden="1" x14ac:dyDescent="0.25">
      <c r="A490" s="320" t="s">
        <v>1771</v>
      </c>
      <c r="B490" s="321"/>
      <c r="C490" s="321"/>
      <c r="D490" s="321"/>
      <c r="E490" s="321"/>
      <c r="F490" s="321"/>
      <c r="G490" s="321"/>
      <c r="H490" s="321"/>
      <c r="I490" s="321"/>
      <c r="J490" s="321"/>
      <c r="K490" s="322"/>
      <c r="L490" s="61">
        <v>1624379.68</v>
      </c>
      <c r="M490" s="61"/>
      <c r="N490" s="61"/>
      <c r="O490" s="61"/>
      <c r="P490" s="1"/>
      <c r="Q490" s="1"/>
      <c r="R490" s="1"/>
      <c r="S490" s="1"/>
      <c r="T490" s="1"/>
      <c r="U490" s="1"/>
      <c r="V490" s="179"/>
      <c r="W490" s="171"/>
      <c r="X490" s="170"/>
      <c r="Y490" s="188"/>
      <c r="Z490" s="1"/>
      <c r="BS490" s="41"/>
      <c r="BT490" s="2" t="s">
        <v>1771</v>
      </c>
    </row>
    <row r="491" spans="1:72" s="3" customFormat="1" ht="18" hidden="1" x14ac:dyDescent="0.25">
      <c r="A491" s="320" t="s">
        <v>1772</v>
      </c>
      <c r="B491" s="321"/>
      <c r="C491" s="321"/>
      <c r="D491" s="321"/>
      <c r="E491" s="321"/>
      <c r="F491" s="321"/>
      <c r="G491" s="321"/>
      <c r="H491" s="321"/>
      <c r="I491" s="321"/>
      <c r="J491" s="321"/>
      <c r="K491" s="322"/>
      <c r="L491" s="61">
        <v>637.19000000000005</v>
      </c>
      <c r="M491" s="61"/>
      <c r="N491" s="61"/>
      <c r="O491" s="61"/>
      <c r="P491" s="1"/>
      <c r="Q491" s="1"/>
      <c r="R491" s="1"/>
      <c r="S491" s="1"/>
      <c r="T491" s="1"/>
      <c r="U491" s="1"/>
      <c r="V491" s="179"/>
      <c r="W491" s="171"/>
      <c r="X491" s="170"/>
      <c r="Y491" s="188"/>
      <c r="Z491" s="1"/>
      <c r="BS491" s="41"/>
      <c r="BT491" s="2" t="s">
        <v>1772</v>
      </c>
    </row>
    <row r="492" spans="1:72" s="3" customFormat="1" ht="18" hidden="1" x14ac:dyDescent="0.25">
      <c r="A492" s="317" t="s">
        <v>951</v>
      </c>
      <c r="B492" s="318"/>
      <c r="C492" s="318"/>
      <c r="D492" s="318"/>
      <c r="E492" s="318"/>
      <c r="F492" s="318"/>
      <c r="G492" s="318"/>
      <c r="H492" s="318"/>
      <c r="I492" s="318"/>
      <c r="J492" s="318"/>
      <c r="K492" s="319"/>
      <c r="L492" s="39"/>
      <c r="M492" s="39"/>
      <c r="N492" s="39"/>
      <c r="O492" s="39"/>
      <c r="P492" s="1"/>
      <c r="Q492" s="1"/>
      <c r="R492" s="1"/>
      <c r="S492" s="1"/>
      <c r="T492" s="1"/>
      <c r="U492" s="1"/>
      <c r="V492" s="179"/>
      <c r="W492" s="171"/>
      <c r="X492" s="170"/>
      <c r="Y492" s="188"/>
      <c r="Z492" s="1"/>
      <c r="BS492" s="41" t="s">
        <v>951</v>
      </c>
    </row>
    <row r="493" spans="1:72" s="3" customFormat="1" ht="18" hidden="1" x14ac:dyDescent="0.25">
      <c r="A493" s="320" t="s">
        <v>952</v>
      </c>
      <c r="B493" s="321"/>
      <c r="C493" s="321"/>
      <c r="D493" s="321"/>
      <c r="E493" s="321"/>
      <c r="F493" s="321"/>
      <c r="G493" s="321"/>
      <c r="H493" s="321"/>
      <c r="I493" s="321"/>
      <c r="J493" s="321"/>
      <c r="K493" s="322"/>
      <c r="L493" s="61"/>
      <c r="M493" s="61"/>
      <c r="N493" s="61"/>
      <c r="O493" s="61"/>
      <c r="P493" s="1"/>
      <c r="Q493" s="1"/>
      <c r="R493" s="1"/>
      <c r="S493" s="1"/>
      <c r="T493" s="1"/>
      <c r="U493" s="1"/>
      <c r="V493" s="179"/>
      <c r="W493" s="171"/>
      <c r="X493" s="170"/>
      <c r="Y493" s="188"/>
      <c r="Z493" s="1"/>
      <c r="BS493" s="41"/>
      <c r="BT493" s="2" t="s">
        <v>952</v>
      </c>
    </row>
    <row r="494" spans="1:72" s="3" customFormat="1" ht="18" hidden="1" x14ac:dyDescent="0.25">
      <c r="A494" s="320" t="s">
        <v>1773</v>
      </c>
      <c r="B494" s="321"/>
      <c r="C494" s="321"/>
      <c r="D494" s="321"/>
      <c r="E494" s="321"/>
      <c r="F494" s="321"/>
      <c r="G494" s="321"/>
      <c r="H494" s="321"/>
      <c r="I494" s="321"/>
      <c r="J494" s="321"/>
      <c r="K494" s="322"/>
      <c r="L494" s="61"/>
      <c r="M494" s="61"/>
      <c r="N494" s="61"/>
      <c r="O494" s="61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S494" s="41"/>
      <c r="BT494" s="2" t="s">
        <v>1773</v>
      </c>
    </row>
    <row r="495" spans="1:72" s="3" customFormat="1" ht="23.25" hidden="1" x14ac:dyDescent="0.25">
      <c r="A495" s="320" t="s">
        <v>1774</v>
      </c>
      <c r="B495" s="321"/>
      <c r="C495" s="321"/>
      <c r="D495" s="321"/>
      <c r="E495" s="321"/>
      <c r="F495" s="321"/>
      <c r="G495" s="321"/>
      <c r="H495" s="321"/>
      <c r="I495" s="321"/>
      <c r="J495" s="321"/>
      <c r="K495" s="322"/>
      <c r="L495" s="61">
        <v>229890606.66</v>
      </c>
      <c r="M495" s="61"/>
      <c r="N495" s="61"/>
      <c r="O495" s="61">
        <v>229890606.66</v>
      </c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S495" s="41"/>
      <c r="BT495" s="2" t="s">
        <v>1774</v>
      </c>
    </row>
    <row r="496" spans="1:72" s="3" customFormat="1" ht="18" hidden="1" x14ac:dyDescent="0.25">
      <c r="A496" s="320" t="s">
        <v>953</v>
      </c>
      <c r="B496" s="321"/>
      <c r="C496" s="321"/>
      <c r="D496" s="321"/>
      <c r="E496" s="321"/>
      <c r="F496" s="321"/>
      <c r="G496" s="321"/>
      <c r="H496" s="321"/>
      <c r="I496" s="321"/>
      <c r="J496" s="321"/>
      <c r="K496" s="322"/>
      <c r="L496" s="61"/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S496" s="41"/>
      <c r="BT496" s="2" t="s">
        <v>953</v>
      </c>
    </row>
    <row r="497" spans="1:72" s="3" customFormat="1" ht="18" hidden="1" x14ac:dyDescent="0.25">
      <c r="A497" s="320" t="s">
        <v>1775</v>
      </c>
      <c r="B497" s="321"/>
      <c r="C497" s="321"/>
      <c r="D497" s="321"/>
      <c r="E497" s="321"/>
      <c r="F497" s="321"/>
      <c r="G497" s="321"/>
      <c r="H497" s="321"/>
      <c r="I497" s="321"/>
      <c r="J497" s="321"/>
      <c r="K497" s="322"/>
      <c r="L497" s="61">
        <v>1401.16</v>
      </c>
      <c r="M497" s="61">
        <v>1158.53</v>
      </c>
      <c r="N497" s="61">
        <v>242.63</v>
      </c>
      <c r="O497" s="61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BS497" s="41"/>
      <c r="BT497" s="2" t="s">
        <v>1775</v>
      </c>
    </row>
    <row r="498" spans="1:72" s="3" customFormat="1" ht="18" hidden="1" x14ac:dyDescent="0.25">
      <c r="A498" s="320" t="s">
        <v>1776</v>
      </c>
      <c r="B498" s="321"/>
      <c r="C498" s="321"/>
      <c r="D498" s="321"/>
      <c r="E498" s="321"/>
      <c r="F498" s="321"/>
      <c r="G498" s="321"/>
      <c r="H498" s="321"/>
      <c r="I498" s="321"/>
      <c r="J498" s="321"/>
      <c r="K498" s="322"/>
      <c r="L498" s="61">
        <v>1123.77</v>
      </c>
      <c r="M498" s="61"/>
      <c r="N498" s="61"/>
      <c r="O498" s="61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BS498" s="41"/>
      <c r="BT498" s="2" t="s">
        <v>1776</v>
      </c>
    </row>
    <row r="499" spans="1:72" s="3" customFormat="1" ht="18" hidden="1" x14ac:dyDescent="0.25">
      <c r="A499" s="320" t="s">
        <v>1777</v>
      </c>
      <c r="B499" s="321"/>
      <c r="C499" s="321"/>
      <c r="D499" s="321"/>
      <c r="E499" s="321"/>
      <c r="F499" s="321"/>
      <c r="G499" s="321"/>
      <c r="H499" s="321"/>
      <c r="I499" s="321"/>
      <c r="J499" s="321"/>
      <c r="K499" s="322"/>
      <c r="L499" s="61">
        <v>637.19000000000005</v>
      </c>
      <c r="M499" s="61"/>
      <c r="N499" s="61"/>
      <c r="O499" s="61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BS499" s="41"/>
      <c r="BT499" s="2" t="s">
        <v>1777</v>
      </c>
    </row>
    <row r="500" spans="1:72" s="3" customFormat="1" ht="18" hidden="1" x14ac:dyDescent="0.25">
      <c r="A500" s="320" t="s">
        <v>957</v>
      </c>
      <c r="B500" s="321"/>
      <c r="C500" s="321"/>
      <c r="D500" s="321"/>
      <c r="E500" s="321"/>
      <c r="F500" s="321"/>
      <c r="G500" s="321"/>
      <c r="H500" s="321"/>
      <c r="I500" s="321"/>
      <c r="J500" s="321"/>
      <c r="K500" s="322"/>
      <c r="L500" s="61">
        <v>3162.12</v>
      </c>
      <c r="M500" s="61"/>
      <c r="N500" s="61"/>
      <c r="O500" s="61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BS500" s="41"/>
      <c r="BT500" s="2" t="s">
        <v>957</v>
      </c>
    </row>
    <row r="501" spans="1:72" s="3" customFormat="1" ht="18" hidden="1" x14ac:dyDescent="0.25">
      <c r="A501" s="320" t="s">
        <v>1778</v>
      </c>
      <c r="B501" s="321"/>
      <c r="C501" s="321"/>
      <c r="D501" s="321"/>
      <c r="E501" s="321"/>
      <c r="F501" s="321"/>
      <c r="G501" s="321"/>
      <c r="H501" s="321"/>
      <c r="I501" s="321"/>
      <c r="J501" s="321"/>
      <c r="K501" s="322"/>
      <c r="L501" s="61"/>
      <c r="M501" s="61"/>
      <c r="N501" s="61"/>
      <c r="O501" s="61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BS501" s="41"/>
      <c r="BT501" s="2" t="s">
        <v>1778</v>
      </c>
    </row>
    <row r="502" spans="1:72" s="3" customFormat="1" ht="18" hidden="1" x14ac:dyDescent="0.25">
      <c r="A502" s="320" t="s">
        <v>1779</v>
      </c>
      <c r="B502" s="321"/>
      <c r="C502" s="321"/>
      <c r="D502" s="321"/>
      <c r="E502" s="321"/>
      <c r="F502" s="321"/>
      <c r="G502" s="321"/>
      <c r="H502" s="321"/>
      <c r="I502" s="321"/>
      <c r="J502" s="321"/>
      <c r="K502" s="322"/>
      <c r="L502" s="61">
        <v>7113780.0300000003</v>
      </c>
      <c r="M502" s="61">
        <v>3930624.19</v>
      </c>
      <c r="N502" s="61"/>
      <c r="O502" s="61">
        <v>3183155.84</v>
      </c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BS502" s="41"/>
      <c r="BT502" s="2" t="s">
        <v>1779</v>
      </c>
    </row>
    <row r="503" spans="1:72" s="3" customFormat="1" ht="18" hidden="1" x14ac:dyDescent="0.25">
      <c r="A503" s="320" t="s">
        <v>1780</v>
      </c>
      <c r="B503" s="321"/>
      <c r="C503" s="321"/>
      <c r="D503" s="321"/>
      <c r="E503" s="321"/>
      <c r="F503" s="321"/>
      <c r="G503" s="321"/>
      <c r="H503" s="321"/>
      <c r="I503" s="321"/>
      <c r="J503" s="321"/>
      <c r="K503" s="322"/>
      <c r="L503" s="61">
        <v>3498255.53</v>
      </c>
      <c r="M503" s="61"/>
      <c r="N503" s="61"/>
      <c r="O503" s="61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BS503" s="41"/>
      <c r="BT503" s="2" t="s">
        <v>1780</v>
      </c>
    </row>
    <row r="504" spans="1:72" s="3" customFormat="1" ht="18" hidden="1" x14ac:dyDescent="0.25">
      <c r="A504" s="320" t="s">
        <v>1781</v>
      </c>
      <c r="B504" s="321"/>
      <c r="C504" s="321"/>
      <c r="D504" s="321"/>
      <c r="E504" s="321"/>
      <c r="F504" s="321"/>
      <c r="G504" s="321"/>
      <c r="H504" s="321"/>
      <c r="I504" s="321"/>
      <c r="J504" s="321"/>
      <c r="K504" s="322"/>
      <c r="L504" s="61">
        <v>1572249.68</v>
      </c>
      <c r="M504" s="61"/>
      <c r="N504" s="61"/>
      <c r="O504" s="61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BS504" s="41"/>
      <c r="BT504" s="2" t="s">
        <v>1781</v>
      </c>
    </row>
    <row r="505" spans="1:72" s="3" customFormat="1" ht="18" hidden="1" x14ac:dyDescent="0.25">
      <c r="A505" s="320" t="s">
        <v>957</v>
      </c>
      <c r="B505" s="321"/>
      <c r="C505" s="321"/>
      <c r="D505" s="321"/>
      <c r="E505" s="321"/>
      <c r="F505" s="321"/>
      <c r="G505" s="321"/>
      <c r="H505" s="321"/>
      <c r="I505" s="321"/>
      <c r="J505" s="321"/>
      <c r="K505" s="322"/>
      <c r="L505" s="61">
        <v>12184285.24</v>
      </c>
      <c r="M505" s="61"/>
      <c r="N505" s="61"/>
      <c r="O505" s="61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BS505" s="41"/>
      <c r="BT505" s="2" t="s">
        <v>957</v>
      </c>
    </row>
    <row r="506" spans="1:72" s="3" customFormat="1" ht="18" hidden="1" x14ac:dyDescent="0.25">
      <c r="A506" s="320" t="s">
        <v>958</v>
      </c>
      <c r="B506" s="321"/>
      <c r="C506" s="321"/>
      <c r="D506" s="321"/>
      <c r="E506" s="321"/>
      <c r="F506" s="321"/>
      <c r="G506" s="321"/>
      <c r="H506" s="321"/>
      <c r="I506" s="321"/>
      <c r="J506" s="321"/>
      <c r="K506" s="322"/>
      <c r="L506" s="61">
        <v>242078054.02000001</v>
      </c>
      <c r="M506" s="61"/>
      <c r="N506" s="61"/>
      <c r="O506" s="61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BS506" s="41"/>
      <c r="BT506" s="2" t="s">
        <v>958</v>
      </c>
    </row>
    <row r="507" spans="1:72" s="3" customFormat="1" ht="18" hidden="1" x14ac:dyDescent="0.25">
      <c r="A507" s="320" t="s">
        <v>959</v>
      </c>
      <c r="B507" s="321"/>
      <c r="C507" s="321"/>
      <c r="D507" s="321"/>
      <c r="E507" s="321"/>
      <c r="F507" s="321"/>
      <c r="G507" s="321"/>
      <c r="H507" s="321"/>
      <c r="I507" s="321"/>
      <c r="J507" s="321"/>
      <c r="K507" s="322"/>
      <c r="L507" s="61"/>
      <c r="M507" s="61"/>
      <c r="N507" s="61"/>
      <c r="O507" s="61"/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BS507" s="41"/>
      <c r="BT507" s="2" t="s">
        <v>959</v>
      </c>
    </row>
    <row r="508" spans="1:72" s="3" customFormat="1" ht="18" hidden="1" x14ac:dyDescent="0.25">
      <c r="A508" s="320" t="s">
        <v>960</v>
      </c>
      <c r="B508" s="321"/>
      <c r="C508" s="321"/>
      <c r="D508" s="321"/>
      <c r="E508" s="321"/>
      <c r="F508" s="321"/>
      <c r="G508" s="321"/>
      <c r="H508" s="321"/>
      <c r="I508" s="321"/>
      <c r="J508" s="321"/>
      <c r="K508" s="322"/>
      <c r="L508" s="61"/>
      <c r="M508" s="61"/>
      <c r="N508" s="61"/>
      <c r="O508" s="61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BS508" s="41"/>
      <c r="BT508" s="2" t="s">
        <v>960</v>
      </c>
    </row>
    <row r="509" spans="1:72" s="3" customFormat="1" ht="22.5" hidden="1" x14ac:dyDescent="0.25">
      <c r="A509" s="320" t="s">
        <v>1782</v>
      </c>
      <c r="B509" s="321"/>
      <c r="C509" s="321"/>
      <c r="D509" s="321"/>
      <c r="E509" s="321"/>
      <c r="F509" s="321"/>
      <c r="G509" s="321"/>
      <c r="H509" s="321"/>
      <c r="I509" s="321"/>
      <c r="J509" s="321"/>
      <c r="K509" s="322"/>
      <c r="L509" s="61">
        <v>3995090.48</v>
      </c>
      <c r="M509" s="61">
        <v>3144055.48</v>
      </c>
      <c r="N509" s="61" t="s">
        <v>1783</v>
      </c>
      <c r="O509" s="61">
        <v>452065.91</v>
      </c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BS509" s="41"/>
      <c r="BT509" s="2" t="s">
        <v>1782</v>
      </c>
    </row>
    <row r="510" spans="1:72" s="3" customFormat="1" ht="18" hidden="1" x14ac:dyDescent="0.25">
      <c r="A510" s="320" t="s">
        <v>1784</v>
      </c>
      <c r="B510" s="321"/>
      <c r="C510" s="321"/>
      <c r="D510" s="321"/>
      <c r="E510" s="321"/>
      <c r="F510" s="321"/>
      <c r="G510" s="321"/>
      <c r="H510" s="321"/>
      <c r="I510" s="321"/>
      <c r="J510" s="321"/>
      <c r="K510" s="322"/>
      <c r="L510" s="61">
        <v>3089506.45</v>
      </c>
      <c r="M510" s="61"/>
      <c r="N510" s="61"/>
      <c r="O510" s="61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BS510" s="41"/>
      <c r="BT510" s="2" t="s">
        <v>1784</v>
      </c>
    </row>
    <row r="511" spans="1:72" s="3" customFormat="1" ht="18" hidden="1" x14ac:dyDescent="0.25">
      <c r="A511" s="320" t="s">
        <v>1785</v>
      </c>
      <c r="B511" s="321"/>
      <c r="C511" s="321"/>
      <c r="D511" s="321"/>
      <c r="E511" s="321"/>
      <c r="F511" s="321"/>
      <c r="G511" s="321"/>
      <c r="H511" s="321"/>
      <c r="I511" s="321"/>
      <c r="J511" s="321"/>
      <c r="K511" s="322"/>
      <c r="L511" s="61">
        <v>1624379.68</v>
      </c>
      <c r="M511" s="61"/>
      <c r="N511" s="61"/>
      <c r="O511" s="61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BS511" s="41"/>
      <c r="BT511" s="2" t="s">
        <v>1785</v>
      </c>
    </row>
    <row r="512" spans="1:72" s="3" customFormat="1" ht="18" hidden="1" x14ac:dyDescent="0.25">
      <c r="A512" s="320" t="s">
        <v>957</v>
      </c>
      <c r="B512" s="321"/>
      <c r="C512" s="321"/>
      <c r="D512" s="321"/>
      <c r="E512" s="321"/>
      <c r="F512" s="321"/>
      <c r="G512" s="321"/>
      <c r="H512" s="321"/>
      <c r="I512" s="321"/>
      <c r="J512" s="321"/>
      <c r="K512" s="322"/>
      <c r="L512" s="61">
        <v>8708976.6099999994</v>
      </c>
      <c r="M512" s="61"/>
      <c r="N512" s="61"/>
      <c r="O512" s="61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  <c r="BS512" s="41"/>
      <c r="BT512" s="2" t="s">
        <v>957</v>
      </c>
    </row>
    <row r="513" spans="1:72" s="3" customFormat="1" ht="18" hidden="1" x14ac:dyDescent="0.25">
      <c r="A513" s="320" t="s">
        <v>972</v>
      </c>
      <c r="B513" s="321"/>
      <c r="C513" s="321"/>
      <c r="D513" s="321"/>
      <c r="E513" s="321"/>
      <c r="F513" s="321"/>
      <c r="G513" s="321"/>
      <c r="H513" s="321"/>
      <c r="I513" s="321"/>
      <c r="J513" s="321"/>
      <c r="K513" s="322"/>
      <c r="L513" s="61"/>
      <c r="M513" s="61"/>
      <c r="N513" s="61"/>
      <c r="O513" s="61"/>
      <c r="P513" s="1"/>
      <c r="Q513" s="1"/>
      <c r="R513" s="1"/>
      <c r="S513" s="1"/>
      <c r="T513" s="1"/>
      <c r="U513" s="1"/>
      <c r="V513" s="179"/>
      <c r="W513" s="171"/>
      <c r="X513" s="170"/>
      <c r="Y513" s="188"/>
      <c r="Z513" s="1"/>
      <c r="BS513" s="41"/>
      <c r="BT513" s="2" t="s">
        <v>972</v>
      </c>
    </row>
    <row r="514" spans="1:72" s="3" customFormat="1" ht="22.5" hidden="1" x14ac:dyDescent="0.25">
      <c r="A514" s="320" t="s">
        <v>1786</v>
      </c>
      <c r="B514" s="321"/>
      <c r="C514" s="321"/>
      <c r="D514" s="321"/>
      <c r="E514" s="321"/>
      <c r="F514" s="321"/>
      <c r="G514" s="321"/>
      <c r="H514" s="321"/>
      <c r="I514" s="321"/>
      <c r="J514" s="321"/>
      <c r="K514" s="322"/>
      <c r="L514" s="61">
        <v>621445.09</v>
      </c>
      <c r="M514" s="61">
        <v>360113.03</v>
      </c>
      <c r="N514" s="61" t="s">
        <v>1406</v>
      </c>
      <c r="O514" s="61">
        <v>42821.66</v>
      </c>
      <c r="P514" s="1"/>
      <c r="Q514" s="1"/>
      <c r="R514" s="1"/>
      <c r="S514" s="1"/>
      <c r="T514" s="1"/>
      <c r="U514" s="1"/>
      <c r="V514" s="179"/>
      <c r="W514" s="171"/>
      <c r="X514" s="170"/>
      <c r="Y514" s="188"/>
      <c r="Z514" s="1"/>
      <c r="BS514" s="41"/>
      <c r="BT514" s="2" t="s">
        <v>1786</v>
      </c>
    </row>
    <row r="515" spans="1:72" s="3" customFormat="1" ht="18" hidden="1" x14ac:dyDescent="0.25">
      <c r="A515" s="320" t="s">
        <v>1787</v>
      </c>
      <c r="B515" s="321"/>
      <c r="C515" s="321"/>
      <c r="D515" s="321"/>
      <c r="E515" s="321"/>
      <c r="F515" s="321"/>
      <c r="G515" s="321"/>
      <c r="H515" s="321"/>
      <c r="I515" s="321"/>
      <c r="J515" s="321"/>
      <c r="K515" s="322"/>
      <c r="L515" s="61">
        <v>387536.11</v>
      </c>
      <c r="M515" s="61"/>
      <c r="N515" s="61"/>
      <c r="O515" s="61"/>
      <c r="P515" s="1"/>
      <c r="Q515" s="1"/>
      <c r="R515" s="1"/>
      <c r="S515" s="1"/>
      <c r="T515" s="1"/>
      <c r="U515" s="1"/>
      <c r="V515" s="179"/>
      <c r="W515" s="171"/>
      <c r="X515" s="170"/>
      <c r="Y515" s="188"/>
      <c r="Z515" s="1"/>
      <c r="BS515" s="41"/>
      <c r="BT515" s="2" t="s">
        <v>1787</v>
      </c>
    </row>
    <row r="516" spans="1:72" s="3" customFormat="1" ht="18" hidden="1" x14ac:dyDescent="0.25">
      <c r="A516" s="320" t="s">
        <v>1788</v>
      </c>
      <c r="B516" s="321"/>
      <c r="C516" s="321"/>
      <c r="D516" s="321"/>
      <c r="E516" s="321"/>
      <c r="F516" s="321"/>
      <c r="G516" s="321"/>
      <c r="H516" s="321"/>
      <c r="I516" s="321"/>
      <c r="J516" s="321"/>
      <c r="K516" s="322"/>
      <c r="L516" s="61">
        <v>198074.01</v>
      </c>
      <c r="M516" s="61"/>
      <c r="N516" s="61"/>
      <c r="O516" s="61"/>
      <c r="P516" s="1"/>
      <c r="Q516" s="1"/>
      <c r="R516" s="1"/>
      <c r="S516" s="1"/>
      <c r="T516" s="1"/>
      <c r="U516" s="1"/>
      <c r="V516" s="179"/>
      <c r="W516" s="171"/>
      <c r="X516" s="170"/>
      <c r="Y516" s="188"/>
      <c r="Z516" s="1"/>
      <c r="BS516" s="41"/>
      <c r="BT516" s="2" t="s">
        <v>1788</v>
      </c>
    </row>
    <row r="517" spans="1:72" s="3" customFormat="1" ht="18" hidden="1" x14ac:dyDescent="0.25">
      <c r="A517" s="320" t="s">
        <v>957</v>
      </c>
      <c r="B517" s="321"/>
      <c r="C517" s="321"/>
      <c r="D517" s="321"/>
      <c r="E517" s="321"/>
      <c r="F517" s="321"/>
      <c r="G517" s="321"/>
      <c r="H517" s="321"/>
      <c r="I517" s="321"/>
      <c r="J517" s="321"/>
      <c r="K517" s="322"/>
      <c r="L517" s="61">
        <v>1207055.21</v>
      </c>
      <c r="M517" s="61"/>
      <c r="N517" s="61"/>
      <c r="O517" s="61"/>
      <c r="P517" s="1"/>
      <c r="Q517" s="1"/>
      <c r="R517" s="1"/>
      <c r="S517" s="1"/>
      <c r="T517" s="1"/>
      <c r="U517" s="1"/>
      <c r="V517" s="179"/>
      <c r="W517" s="171"/>
      <c r="X517" s="170"/>
      <c r="Y517" s="188"/>
      <c r="Z517" s="1"/>
      <c r="BS517" s="41"/>
      <c r="BT517" s="2" t="s">
        <v>957</v>
      </c>
    </row>
    <row r="518" spans="1:72" s="3" customFormat="1" ht="18" hidden="1" x14ac:dyDescent="0.25">
      <c r="A518" s="320" t="s">
        <v>958</v>
      </c>
      <c r="B518" s="321"/>
      <c r="C518" s="321"/>
      <c r="D518" s="321"/>
      <c r="E518" s="321"/>
      <c r="F518" s="321"/>
      <c r="G518" s="321"/>
      <c r="H518" s="321"/>
      <c r="I518" s="321"/>
      <c r="J518" s="321"/>
      <c r="K518" s="322"/>
      <c r="L518" s="61">
        <v>9916031.8200000003</v>
      </c>
      <c r="M518" s="61"/>
      <c r="N518" s="61"/>
      <c r="O518" s="61"/>
      <c r="P518" s="1"/>
      <c r="Q518" s="1"/>
      <c r="R518" s="1"/>
      <c r="S518" s="1"/>
      <c r="T518" s="1"/>
      <c r="U518" s="1"/>
      <c r="V518" s="179"/>
      <c r="W518" s="171"/>
      <c r="X518" s="170"/>
      <c r="Y518" s="188"/>
      <c r="Z518" s="1"/>
      <c r="BS518" s="41"/>
      <c r="BT518" s="2" t="s">
        <v>958</v>
      </c>
    </row>
    <row r="519" spans="1:72" s="3" customFormat="1" ht="18" hidden="1" x14ac:dyDescent="0.25">
      <c r="A519" s="320" t="s">
        <v>983</v>
      </c>
      <c r="B519" s="321"/>
      <c r="C519" s="321"/>
      <c r="D519" s="321"/>
      <c r="E519" s="321"/>
      <c r="F519" s="321"/>
      <c r="G519" s="321"/>
      <c r="H519" s="321"/>
      <c r="I519" s="321"/>
      <c r="J519" s="321"/>
      <c r="K519" s="322"/>
      <c r="L519" s="61"/>
      <c r="M519" s="61"/>
      <c r="N519" s="61"/>
      <c r="O519" s="61"/>
      <c r="P519" s="1"/>
      <c r="Q519" s="1"/>
      <c r="R519" s="1"/>
      <c r="S519" s="1"/>
      <c r="T519" s="1"/>
      <c r="U519" s="1"/>
      <c r="V519" s="179"/>
      <c r="W519" s="171"/>
      <c r="X519" s="170"/>
      <c r="Y519" s="188"/>
      <c r="Z519" s="1"/>
      <c r="BS519" s="41"/>
      <c r="BT519" s="2" t="s">
        <v>983</v>
      </c>
    </row>
    <row r="520" spans="1:72" s="3" customFormat="1" ht="18" hidden="1" x14ac:dyDescent="0.25">
      <c r="A520" s="320" t="s">
        <v>986</v>
      </c>
      <c r="B520" s="321"/>
      <c r="C520" s="321"/>
      <c r="D520" s="321"/>
      <c r="E520" s="321"/>
      <c r="F520" s="321"/>
      <c r="G520" s="321"/>
      <c r="H520" s="321"/>
      <c r="I520" s="321"/>
      <c r="J520" s="321"/>
      <c r="K520" s="322"/>
      <c r="L520" s="61"/>
      <c r="M520" s="61"/>
      <c r="N520" s="61"/>
      <c r="O520" s="61"/>
      <c r="P520" s="1"/>
      <c r="Q520" s="1"/>
      <c r="R520" s="1"/>
      <c r="S520" s="1"/>
      <c r="T520" s="1"/>
      <c r="U520" s="1"/>
      <c r="V520" s="179"/>
      <c r="W520" s="171"/>
      <c r="X520" s="170"/>
      <c r="Y520" s="188"/>
      <c r="Z520" s="1"/>
      <c r="BS520" s="41"/>
      <c r="BT520" s="2" t="s">
        <v>986</v>
      </c>
    </row>
    <row r="521" spans="1:72" s="3" customFormat="1" ht="18" hidden="1" x14ac:dyDescent="0.25">
      <c r="A521" s="320" t="s">
        <v>1023</v>
      </c>
      <c r="B521" s="321"/>
      <c r="C521" s="321"/>
      <c r="D521" s="321"/>
      <c r="E521" s="321"/>
      <c r="F521" s="321"/>
      <c r="G521" s="321"/>
      <c r="H521" s="321"/>
      <c r="I521" s="321"/>
      <c r="J521" s="321"/>
      <c r="K521" s="322"/>
      <c r="L521" s="61">
        <v>3429327.99</v>
      </c>
      <c r="M521" s="61"/>
      <c r="N521" s="61"/>
      <c r="O521" s="61"/>
      <c r="P521" s="1"/>
      <c r="Q521" s="1"/>
      <c r="R521" s="1"/>
      <c r="S521" s="1"/>
      <c r="T521" s="1"/>
      <c r="U521" s="1"/>
      <c r="V521" s="179"/>
      <c r="W521" s="171"/>
      <c r="X521" s="170"/>
      <c r="Y521" s="188"/>
      <c r="Z521" s="1"/>
      <c r="BS521" s="41"/>
      <c r="BT521" s="2" t="s">
        <v>1023</v>
      </c>
    </row>
    <row r="522" spans="1:72" s="3" customFormat="1" ht="18" hidden="1" x14ac:dyDescent="0.25">
      <c r="A522" s="320" t="s">
        <v>958</v>
      </c>
      <c r="B522" s="321"/>
      <c r="C522" s="321"/>
      <c r="D522" s="321"/>
      <c r="E522" s="321"/>
      <c r="F522" s="321"/>
      <c r="G522" s="321"/>
      <c r="H522" s="321"/>
      <c r="I522" s="321"/>
      <c r="J522" s="321"/>
      <c r="K522" s="322"/>
      <c r="L522" s="61">
        <v>3429327.99</v>
      </c>
      <c r="M522" s="61"/>
      <c r="N522" s="61"/>
      <c r="O522" s="61"/>
      <c r="P522" s="1"/>
      <c r="Q522" s="1"/>
      <c r="R522" s="1"/>
      <c r="S522" s="1"/>
      <c r="T522" s="1"/>
      <c r="U522" s="1"/>
      <c r="V522" s="179"/>
      <c r="W522" s="171"/>
      <c r="X522" s="170"/>
      <c r="Y522" s="188"/>
      <c r="Z522" s="1"/>
      <c r="BS522" s="41"/>
      <c r="BT522" s="2" t="s">
        <v>958</v>
      </c>
    </row>
    <row r="523" spans="1:72" s="3" customFormat="1" ht="18" hidden="1" x14ac:dyDescent="0.25">
      <c r="A523" s="320" t="s">
        <v>988</v>
      </c>
      <c r="B523" s="321"/>
      <c r="C523" s="321"/>
      <c r="D523" s="321"/>
      <c r="E523" s="321"/>
      <c r="F523" s="321"/>
      <c r="G523" s="321"/>
      <c r="H523" s="321"/>
      <c r="I523" s="321"/>
      <c r="J523" s="321"/>
      <c r="K523" s="322"/>
      <c r="L523" s="61">
        <v>255423413.83000001</v>
      </c>
      <c r="M523" s="61"/>
      <c r="N523" s="61"/>
      <c r="O523" s="61"/>
      <c r="P523" s="1"/>
      <c r="Q523" s="1"/>
      <c r="R523" s="1"/>
      <c r="S523" s="1"/>
      <c r="T523" s="1"/>
      <c r="U523" s="1"/>
      <c r="V523" s="179"/>
      <c r="W523" s="171"/>
      <c r="X523" s="170"/>
      <c r="Y523" s="188"/>
      <c r="Z523" s="1"/>
      <c r="BS523" s="41"/>
      <c r="BT523" s="2" t="s">
        <v>988</v>
      </c>
    </row>
    <row r="524" spans="1:72" s="3" customFormat="1" ht="18" hidden="1" x14ac:dyDescent="0.25">
      <c r="A524" s="320" t="s">
        <v>989</v>
      </c>
      <c r="B524" s="321"/>
      <c r="C524" s="321"/>
      <c r="D524" s="321"/>
      <c r="E524" s="321"/>
      <c r="F524" s="321"/>
      <c r="G524" s="321"/>
      <c r="H524" s="321"/>
      <c r="I524" s="321"/>
      <c r="J524" s="321"/>
      <c r="K524" s="322"/>
      <c r="L524" s="61"/>
      <c r="M524" s="61"/>
      <c r="N524" s="61"/>
      <c r="O524" s="61"/>
      <c r="P524" s="1"/>
      <c r="Q524" s="1"/>
      <c r="R524" s="1"/>
      <c r="S524" s="1"/>
      <c r="T524" s="1"/>
      <c r="U524" s="1"/>
      <c r="V524" s="179"/>
      <c r="W524" s="171"/>
      <c r="X524" s="170"/>
      <c r="Y524" s="188"/>
      <c r="Z524" s="1"/>
      <c r="BS524" s="41"/>
      <c r="BT524" s="2" t="s">
        <v>989</v>
      </c>
    </row>
    <row r="525" spans="1:72" s="3" customFormat="1" ht="18" hidden="1" x14ac:dyDescent="0.25">
      <c r="A525" s="320" t="s">
        <v>1024</v>
      </c>
      <c r="B525" s="321"/>
      <c r="C525" s="321"/>
      <c r="D525" s="321"/>
      <c r="E525" s="321"/>
      <c r="F525" s="321"/>
      <c r="G525" s="321"/>
      <c r="H525" s="321"/>
      <c r="I525" s="321"/>
      <c r="J525" s="321"/>
      <c r="K525" s="322"/>
      <c r="L525" s="61">
        <v>7435951.2300000004</v>
      </c>
      <c r="M525" s="61"/>
      <c r="N525" s="61"/>
      <c r="O525" s="61"/>
      <c r="P525" s="1"/>
      <c r="Q525" s="1"/>
      <c r="R525" s="1"/>
      <c r="S525" s="1"/>
      <c r="T525" s="1"/>
      <c r="U525" s="1"/>
      <c r="V525" s="179"/>
      <c r="W525" s="171"/>
      <c r="X525" s="170"/>
      <c r="Y525" s="188"/>
      <c r="Z525" s="1"/>
      <c r="BS525" s="41"/>
      <c r="BT525" s="2" t="s">
        <v>1024</v>
      </c>
    </row>
    <row r="526" spans="1:72" s="3" customFormat="1" ht="18" hidden="1" x14ac:dyDescent="0.25">
      <c r="A526" s="320" t="s">
        <v>990</v>
      </c>
      <c r="B526" s="321"/>
      <c r="C526" s="321"/>
      <c r="D526" s="321"/>
      <c r="E526" s="321"/>
      <c r="F526" s="321"/>
      <c r="G526" s="321"/>
      <c r="H526" s="321"/>
      <c r="I526" s="321"/>
      <c r="J526" s="321"/>
      <c r="K526" s="322"/>
      <c r="L526" s="61">
        <v>233568650.06999999</v>
      </c>
      <c r="M526" s="61"/>
      <c r="N526" s="61"/>
      <c r="O526" s="61"/>
      <c r="P526" s="1"/>
      <c r="Q526" s="1"/>
      <c r="R526" s="1"/>
      <c r="S526" s="1"/>
      <c r="T526" s="1"/>
      <c r="U526" s="1"/>
      <c r="V526" s="179"/>
      <c r="W526" s="171"/>
      <c r="X526" s="170"/>
      <c r="Y526" s="188"/>
      <c r="Z526" s="1"/>
      <c r="BS526" s="41"/>
      <c r="BT526" s="2" t="s">
        <v>990</v>
      </c>
    </row>
    <row r="527" spans="1:72" s="3" customFormat="1" ht="18" hidden="1" x14ac:dyDescent="0.25">
      <c r="A527" s="320" t="s">
        <v>991</v>
      </c>
      <c r="B527" s="321"/>
      <c r="C527" s="321"/>
      <c r="D527" s="321"/>
      <c r="E527" s="321"/>
      <c r="F527" s="321"/>
      <c r="G527" s="321"/>
      <c r="H527" s="321"/>
      <c r="I527" s="321"/>
      <c r="J527" s="321"/>
      <c r="K527" s="322"/>
      <c r="L527" s="61">
        <v>617722.12</v>
      </c>
      <c r="M527" s="61"/>
      <c r="N527" s="61"/>
      <c r="O527" s="61"/>
      <c r="P527" s="1"/>
      <c r="Q527" s="1"/>
      <c r="R527" s="1"/>
      <c r="S527" s="1"/>
      <c r="T527" s="1"/>
      <c r="U527" s="1"/>
      <c r="V527" s="179"/>
      <c r="W527" s="171"/>
      <c r="X527" s="170"/>
      <c r="Y527" s="188"/>
      <c r="Z527" s="1"/>
      <c r="BS527" s="41"/>
      <c r="BT527" s="2" t="s">
        <v>991</v>
      </c>
    </row>
    <row r="528" spans="1:72" s="3" customFormat="1" ht="18" hidden="1" x14ac:dyDescent="0.25">
      <c r="A528" s="320" t="s">
        <v>1025</v>
      </c>
      <c r="B528" s="321"/>
      <c r="C528" s="321"/>
      <c r="D528" s="321"/>
      <c r="E528" s="321"/>
      <c r="F528" s="321"/>
      <c r="G528" s="321"/>
      <c r="H528" s="321"/>
      <c r="I528" s="321"/>
      <c r="J528" s="321"/>
      <c r="K528" s="322"/>
      <c r="L528" s="61">
        <v>111485.37</v>
      </c>
      <c r="M528" s="61"/>
      <c r="N528" s="61"/>
      <c r="O528" s="61"/>
      <c r="P528" s="1"/>
      <c r="Q528" s="1"/>
      <c r="R528" s="1"/>
      <c r="S528" s="1"/>
      <c r="T528" s="1"/>
      <c r="U528" s="1"/>
      <c r="V528" s="179"/>
      <c r="W528" s="171"/>
      <c r="X528" s="170"/>
      <c r="Y528" s="188"/>
      <c r="Z528" s="1"/>
      <c r="BS528" s="41"/>
      <c r="BT528" s="2" t="s">
        <v>1025</v>
      </c>
    </row>
    <row r="529" spans="1:95" s="3" customFormat="1" ht="18" hidden="1" x14ac:dyDescent="0.25">
      <c r="A529" s="320" t="s">
        <v>993</v>
      </c>
      <c r="B529" s="321"/>
      <c r="C529" s="321"/>
      <c r="D529" s="321"/>
      <c r="E529" s="321"/>
      <c r="F529" s="321"/>
      <c r="G529" s="321"/>
      <c r="H529" s="321"/>
      <c r="I529" s="321"/>
      <c r="J529" s="321"/>
      <c r="K529" s="322"/>
      <c r="L529" s="61">
        <v>3429327.99</v>
      </c>
      <c r="M529" s="61"/>
      <c r="N529" s="61"/>
      <c r="O529" s="61"/>
      <c r="P529" s="1"/>
      <c r="Q529" s="1"/>
      <c r="R529" s="1"/>
      <c r="S529" s="1"/>
      <c r="T529" s="1"/>
      <c r="U529" s="1"/>
      <c r="V529" s="179"/>
      <c r="W529" s="171"/>
      <c r="X529" s="170"/>
      <c r="Y529" s="188"/>
      <c r="Z529" s="1"/>
      <c r="BS529" s="41"/>
      <c r="BT529" s="2" t="s">
        <v>993</v>
      </c>
    </row>
    <row r="530" spans="1:95" s="3" customFormat="1" ht="18" hidden="1" x14ac:dyDescent="0.25">
      <c r="A530" s="320" t="s">
        <v>994</v>
      </c>
      <c r="B530" s="321"/>
      <c r="C530" s="321"/>
      <c r="D530" s="321"/>
      <c r="E530" s="321"/>
      <c r="F530" s="321"/>
      <c r="G530" s="321"/>
      <c r="H530" s="321"/>
      <c r="I530" s="321"/>
      <c r="J530" s="321"/>
      <c r="K530" s="322"/>
      <c r="L530" s="61">
        <v>6976421.8600000003</v>
      </c>
      <c r="M530" s="61"/>
      <c r="N530" s="61"/>
      <c r="O530" s="61"/>
      <c r="P530" s="1"/>
      <c r="Q530" s="1"/>
      <c r="R530" s="1"/>
      <c r="S530" s="1"/>
      <c r="T530" s="1"/>
      <c r="U530" s="1"/>
      <c r="V530" s="179"/>
      <c r="W530" s="171"/>
      <c r="X530" s="170"/>
      <c r="Y530" s="188"/>
      <c r="Z530" s="1"/>
      <c r="BS530" s="41"/>
      <c r="BT530" s="2" t="s">
        <v>994</v>
      </c>
    </row>
    <row r="531" spans="1:95" s="3" customFormat="1" ht="18" hidden="1" x14ac:dyDescent="0.25">
      <c r="A531" s="320" t="s">
        <v>995</v>
      </c>
      <c r="B531" s="321"/>
      <c r="C531" s="321"/>
      <c r="D531" s="321"/>
      <c r="E531" s="321"/>
      <c r="F531" s="321"/>
      <c r="G531" s="321"/>
      <c r="H531" s="321"/>
      <c r="I531" s="321"/>
      <c r="J531" s="321"/>
      <c r="K531" s="322"/>
      <c r="L531" s="61">
        <v>3395340.56</v>
      </c>
      <c r="M531" s="61"/>
      <c r="N531" s="61"/>
      <c r="O531" s="61"/>
      <c r="P531" s="1"/>
      <c r="Q531" s="1"/>
      <c r="R531" s="1"/>
      <c r="S531" s="1"/>
      <c r="T531" s="1"/>
      <c r="U531" s="1"/>
      <c r="V531" s="179"/>
      <c r="W531" s="171"/>
      <c r="X531" s="170"/>
      <c r="Y531" s="188"/>
      <c r="Z531" s="1"/>
      <c r="BS531" s="41"/>
      <c r="BT531" s="2" t="s">
        <v>995</v>
      </c>
    </row>
    <row r="532" spans="1:95" s="3" customFormat="1" ht="18" hidden="1" x14ac:dyDescent="0.25">
      <c r="A532" s="320" t="s">
        <v>996</v>
      </c>
      <c r="B532" s="321"/>
      <c r="C532" s="321"/>
      <c r="D532" s="321"/>
      <c r="E532" s="321"/>
      <c r="F532" s="321"/>
      <c r="G532" s="321"/>
      <c r="H532" s="321"/>
      <c r="I532" s="321"/>
      <c r="J532" s="321"/>
      <c r="K532" s="322"/>
      <c r="L532" s="61">
        <v>251994085.84</v>
      </c>
      <c r="M532" s="61"/>
      <c r="N532" s="61"/>
      <c r="O532" s="61"/>
      <c r="P532" s="1"/>
      <c r="Q532" s="1"/>
      <c r="R532" s="1"/>
      <c r="S532" s="1"/>
      <c r="T532" s="1"/>
      <c r="U532" s="1"/>
      <c r="V532" s="179"/>
      <c r="W532" s="171"/>
      <c r="X532" s="170"/>
      <c r="Y532" s="188"/>
      <c r="Z532" s="1"/>
      <c r="BS532" s="41"/>
      <c r="BT532" s="2" t="s">
        <v>996</v>
      </c>
    </row>
    <row r="533" spans="1:95" s="3" customFormat="1" ht="18" hidden="1" x14ac:dyDescent="0.25">
      <c r="A533" s="320" t="s">
        <v>997</v>
      </c>
      <c r="B533" s="321"/>
      <c r="C533" s="321"/>
      <c r="D533" s="321"/>
      <c r="E533" s="321"/>
      <c r="F533" s="321"/>
      <c r="G533" s="321"/>
      <c r="H533" s="321"/>
      <c r="I533" s="321"/>
      <c r="J533" s="321"/>
      <c r="K533" s="322"/>
      <c r="L533" s="61">
        <v>13103692.460000001</v>
      </c>
      <c r="M533" s="61"/>
      <c r="N533" s="61"/>
      <c r="O533" s="61"/>
      <c r="P533" s="1"/>
      <c r="Q533" s="1"/>
      <c r="R533" s="1"/>
      <c r="S533" s="1"/>
      <c r="T533" s="1"/>
      <c r="U533" s="1"/>
      <c r="V533" s="179"/>
      <c r="W533" s="171"/>
      <c r="X533" s="170"/>
      <c r="Y533" s="188"/>
      <c r="Z533" s="1"/>
      <c r="BS533" s="41"/>
      <c r="BT533" s="2" t="s">
        <v>997</v>
      </c>
    </row>
    <row r="534" spans="1:95" s="3" customFormat="1" ht="18" hidden="1" x14ac:dyDescent="0.25">
      <c r="A534" s="317" t="s">
        <v>988</v>
      </c>
      <c r="B534" s="318"/>
      <c r="C534" s="318"/>
      <c r="D534" s="318"/>
      <c r="E534" s="318"/>
      <c r="F534" s="318"/>
      <c r="G534" s="318"/>
      <c r="H534" s="318"/>
      <c r="I534" s="318"/>
      <c r="J534" s="318"/>
      <c r="K534" s="319"/>
      <c r="L534" s="39">
        <v>265097778.30000001</v>
      </c>
      <c r="M534" s="39"/>
      <c r="N534" s="39"/>
      <c r="O534" s="39"/>
      <c r="P534" s="1"/>
      <c r="Q534" s="1"/>
      <c r="R534" s="1"/>
      <c r="S534" s="1"/>
      <c r="T534" s="1"/>
      <c r="U534" s="1"/>
      <c r="V534" s="179"/>
      <c r="W534" s="171"/>
      <c r="X534" s="170"/>
      <c r="Y534" s="188"/>
      <c r="Z534" s="1"/>
      <c r="BS534" s="41"/>
      <c r="BU534" s="41" t="s">
        <v>988</v>
      </c>
    </row>
    <row r="535" spans="1:95" s="3" customFormat="1" ht="18" hidden="1" x14ac:dyDescent="0.25">
      <c r="A535" s="320" t="s">
        <v>998</v>
      </c>
      <c r="B535" s="321"/>
      <c r="C535" s="321"/>
      <c r="D535" s="321"/>
      <c r="E535" s="321"/>
      <c r="F535" s="321"/>
      <c r="G535" s="321"/>
      <c r="H535" s="321"/>
      <c r="I535" s="321"/>
      <c r="J535" s="321"/>
      <c r="K535" s="322"/>
      <c r="L535" s="61">
        <v>5567053.3399999999</v>
      </c>
      <c r="M535" s="61"/>
      <c r="N535" s="61"/>
      <c r="O535" s="61"/>
      <c r="P535" s="1"/>
      <c r="Q535" s="1"/>
      <c r="R535" s="1"/>
      <c r="S535" s="1"/>
      <c r="T535" s="1"/>
      <c r="U535" s="1"/>
      <c r="V535" s="179"/>
      <c r="W535" s="171"/>
      <c r="X535" s="170"/>
      <c r="Y535" s="188"/>
      <c r="Z535" s="1"/>
      <c r="BS535" s="41"/>
      <c r="BT535" s="2" t="s">
        <v>998</v>
      </c>
      <c r="BU535" s="41"/>
    </row>
    <row r="536" spans="1:95" s="3" customFormat="1" ht="18" hidden="1" x14ac:dyDescent="0.25">
      <c r="A536" s="320" t="s">
        <v>999</v>
      </c>
      <c r="B536" s="321"/>
      <c r="C536" s="321"/>
      <c r="D536" s="321"/>
      <c r="E536" s="321"/>
      <c r="F536" s="321"/>
      <c r="G536" s="321"/>
      <c r="H536" s="321"/>
      <c r="I536" s="321"/>
      <c r="J536" s="321"/>
      <c r="K536" s="322"/>
      <c r="L536" s="61">
        <v>9278422.2400000002</v>
      </c>
      <c r="M536" s="61"/>
      <c r="N536" s="61"/>
      <c r="O536" s="61"/>
      <c r="P536" s="1"/>
      <c r="Q536" s="1"/>
      <c r="R536" s="1"/>
      <c r="S536" s="1"/>
      <c r="T536" s="1"/>
      <c r="U536" s="1"/>
      <c r="V536" s="179"/>
      <c r="W536" s="171"/>
      <c r="X536" s="170"/>
      <c r="Y536" s="188"/>
      <c r="Z536" s="1"/>
      <c r="BS536" s="41"/>
      <c r="BT536" s="2" t="s">
        <v>999</v>
      </c>
      <c r="BU536" s="41"/>
    </row>
    <row r="537" spans="1:95" s="3" customFormat="1" ht="18" hidden="1" x14ac:dyDescent="0.25">
      <c r="A537" s="320" t="s">
        <v>1000</v>
      </c>
      <c r="B537" s="321"/>
      <c r="C537" s="321"/>
      <c r="D537" s="321"/>
      <c r="E537" s="321"/>
      <c r="F537" s="321"/>
      <c r="G537" s="321"/>
      <c r="H537" s="321"/>
      <c r="I537" s="321"/>
      <c r="J537" s="321"/>
      <c r="K537" s="322"/>
      <c r="L537" s="61">
        <v>6627444.46</v>
      </c>
      <c r="M537" s="61"/>
      <c r="N537" s="61"/>
      <c r="O537" s="61"/>
      <c r="P537" s="1"/>
      <c r="Q537" s="1"/>
      <c r="R537" s="1"/>
      <c r="S537" s="1"/>
      <c r="T537" s="1"/>
      <c r="U537" s="1"/>
      <c r="V537" s="179"/>
      <c r="W537" s="171"/>
      <c r="X537" s="170"/>
      <c r="Y537" s="188"/>
      <c r="Z537" s="1"/>
      <c r="BS537" s="41"/>
      <c r="BT537" s="2" t="s">
        <v>1000</v>
      </c>
      <c r="BU537" s="41"/>
    </row>
    <row r="538" spans="1:95" s="3" customFormat="1" ht="18" hidden="1" x14ac:dyDescent="0.25">
      <c r="A538" s="320" t="s">
        <v>1001</v>
      </c>
      <c r="B538" s="321"/>
      <c r="C538" s="321"/>
      <c r="D538" s="321"/>
      <c r="E538" s="321"/>
      <c r="F538" s="321"/>
      <c r="G538" s="321"/>
      <c r="H538" s="321"/>
      <c r="I538" s="321"/>
      <c r="J538" s="321"/>
      <c r="K538" s="322"/>
      <c r="L538" s="61">
        <v>5301955.57</v>
      </c>
      <c r="M538" s="61"/>
      <c r="N538" s="61"/>
      <c r="O538" s="61"/>
      <c r="P538" s="1"/>
      <c r="Q538" s="1"/>
      <c r="R538" s="1"/>
      <c r="S538" s="1"/>
      <c r="T538" s="1"/>
      <c r="U538" s="1"/>
      <c r="V538" s="179"/>
      <c r="W538" s="171"/>
      <c r="X538" s="170"/>
      <c r="Y538" s="188"/>
      <c r="Z538" s="1"/>
      <c r="BS538" s="41"/>
      <c r="BT538" s="2" t="s">
        <v>1001</v>
      </c>
      <c r="BU538" s="41"/>
    </row>
    <row r="539" spans="1:95" s="3" customFormat="1" ht="18" hidden="1" x14ac:dyDescent="0.25">
      <c r="A539" s="317" t="s">
        <v>988</v>
      </c>
      <c r="B539" s="318"/>
      <c r="C539" s="318"/>
      <c r="D539" s="318"/>
      <c r="E539" s="318"/>
      <c r="F539" s="318"/>
      <c r="G539" s="318"/>
      <c r="H539" s="318"/>
      <c r="I539" s="318"/>
      <c r="J539" s="318"/>
      <c r="K539" s="319"/>
      <c r="L539" s="39">
        <v>291872653.91000003</v>
      </c>
      <c r="M539" s="39"/>
      <c r="N539" s="39"/>
      <c r="O539" s="39"/>
      <c r="P539" s="1"/>
      <c r="Q539" s="1"/>
      <c r="R539" s="1"/>
      <c r="S539" s="1"/>
      <c r="T539" s="1"/>
      <c r="U539" s="1"/>
      <c r="V539" s="179"/>
      <c r="W539" s="171"/>
      <c r="X539" s="170"/>
      <c r="Y539" s="188"/>
      <c r="Z539" s="1"/>
      <c r="BS539" s="41"/>
      <c r="BU539" s="41" t="s">
        <v>988</v>
      </c>
    </row>
    <row r="540" spans="1:95" s="3" customFormat="1" ht="18" hidden="1" x14ac:dyDescent="0.25">
      <c r="A540" s="320" t="s">
        <v>1789</v>
      </c>
      <c r="B540" s="321"/>
      <c r="C540" s="321"/>
      <c r="D540" s="321"/>
      <c r="E540" s="321"/>
      <c r="F540" s="321"/>
      <c r="G540" s="321"/>
      <c r="H540" s="321"/>
      <c r="I540" s="321"/>
      <c r="J540" s="321"/>
      <c r="K540" s="322"/>
      <c r="L540" s="61">
        <v>295301981.89999998</v>
      </c>
      <c r="M540" s="61"/>
      <c r="N540" s="61"/>
      <c r="O540" s="61"/>
      <c r="P540" s="1"/>
      <c r="Q540" s="1"/>
      <c r="R540" s="1"/>
      <c r="S540" s="1"/>
      <c r="T540" s="1"/>
      <c r="U540" s="1"/>
      <c r="V540" s="179"/>
      <c r="W540" s="171"/>
      <c r="X540" s="170"/>
      <c r="Y540" s="188"/>
      <c r="Z540" s="1"/>
      <c r="BS540" s="41"/>
      <c r="BT540" s="2" t="s">
        <v>1789</v>
      </c>
      <c r="BU540" s="41"/>
    </row>
    <row r="541" spans="1:95" s="3" customFormat="1" ht="18" hidden="1" x14ac:dyDescent="0.25">
      <c r="A541" s="320" t="s">
        <v>1003</v>
      </c>
      <c r="B541" s="321"/>
      <c r="C541" s="321"/>
      <c r="D541" s="321"/>
      <c r="E541" s="321"/>
      <c r="F541" s="321"/>
      <c r="G541" s="321"/>
      <c r="H541" s="321"/>
      <c r="I541" s="321"/>
      <c r="J541" s="321"/>
      <c r="K541" s="322"/>
      <c r="L541" s="61">
        <v>8859059.4600000009</v>
      </c>
      <c r="M541" s="61"/>
      <c r="N541" s="61"/>
      <c r="O541" s="61"/>
      <c r="P541" s="1"/>
      <c r="Q541" s="1"/>
      <c r="R541" s="1"/>
      <c r="S541" s="1"/>
      <c r="T541" s="1"/>
      <c r="U541" s="1"/>
      <c r="V541" s="179"/>
      <c r="W541" s="171"/>
      <c r="X541" s="170"/>
      <c r="Y541" s="188"/>
      <c r="Z541" s="1"/>
      <c r="BS541" s="41"/>
      <c r="BT541" s="2" t="s">
        <v>1003</v>
      </c>
      <c r="BU541" s="41"/>
    </row>
    <row r="542" spans="1:95" s="116" customFormat="1" ht="18" hidden="1" x14ac:dyDescent="0.25">
      <c r="A542" s="324" t="s">
        <v>5479</v>
      </c>
      <c r="B542" s="325"/>
      <c r="C542" s="325"/>
      <c r="D542" s="325"/>
      <c r="E542" s="325"/>
      <c r="F542" s="325"/>
      <c r="G542" s="325"/>
      <c r="H542" s="325"/>
      <c r="I542" s="325"/>
      <c r="J542" s="325"/>
      <c r="K542" s="326"/>
      <c r="L542" s="117">
        <f>L540+L541</f>
        <v>304161041.35999995</v>
      </c>
      <c r="M542" s="117"/>
      <c r="N542" s="117"/>
      <c r="O542" s="117"/>
      <c r="P542" s="1"/>
      <c r="Q542" s="1"/>
      <c r="R542" s="1"/>
      <c r="S542" s="1"/>
      <c r="T542" s="1"/>
      <c r="U542" s="1"/>
      <c r="V542" s="179"/>
      <c r="W542" s="171"/>
      <c r="X542" s="170"/>
      <c r="Y542" s="188"/>
      <c r="Z542" s="1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  <c r="AL542" s="65"/>
      <c r="AM542" s="65"/>
      <c r="AN542" s="65"/>
      <c r="AO542" s="65"/>
      <c r="AP542" s="65"/>
      <c r="AQ542" s="65"/>
      <c r="AR542" s="65"/>
      <c r="AS542" s="65"/>
      <c r="AT542" s="65"/>
      <c r="AU542" s="65"/>
      <c r="AV542" s="65"/>
      <c r="AW542" s="65"/>
      <c r="AX542" s="65"/>
      <c r="AY542" s="65"/>
      <c r="AZ542" s="65"/>
      <c r="BA542" s="65"/>
      <c r="BB542" s="65"/>
      <c r="BC542" s="65"/>
      <c r="BD542" s="65"/>
      <c r="BE542" s="65"/>
      <c r="BF542" s="65"/>
      <c r="BG542" s="65"/>
      <c r="BH542" s="65"/>
      <c r="BI542" s="65"/>
      <c r="BJ542" s="65"/>
      <c r="BK542" s="65"/>
      <c r="BL542" s="65"/>
      <c r="BM542" s="65"/>
      <c r="BN542" s="65"/>
      <c r="BO542" s="65"/>
      <c r="BP542" s="65"/>
      <c r="BQ542" s="65"/>
      <c r="BR542" s="65"/>
      <c r="BS542" s="65"/>
      <c r="BT542" s="65"/>
      <c r="BU542" s="65" t="s">
        <v>1004</v>
      </c>
      <c r="BV542" s="65"/>
      <c r="BW542" s="65"/>
    </row>
    <row r="543" spans="1:95" s="121" customFormat="1" ht="15" hidden="1" customHeight="1" x14ac:dyDescent="0.25">
      <c r="A543" s="327" t="s">
        <v>5480</v>
      </c>
      <c r="B543" s="328"/>
      <c r="C543" s="328"/>
      <c r="D543" s="328"/>
      <c r="E543" s="328"/>
      <c r="F543" s="328"/>
      <c r="G543" s="328"/>
      <c r="H543" s="328"/>
      <c r="I543" s="328"/>
      <c r="J543" s="328"/>
      <c r="K543" s="329"/>
      <c r="L543" s="118">
        <f>L526*1.052*1.021*1.035*1.025*1.02*1.03</f>
        <v>279613183.58063138</v>
      </c>
      <c r="M543" s="119"/>
      <c r="N543" s="120"/>
      <c r="O543" s="120"/>
      <c r="P543" s="1"/>
      <c r="Q543" s="1"/>
      <c r="R543" s="1"/>
      <c r="S543" s="1"/>
      <c r="T543" s="1"/>
      <c r="U543" s="1"/>
      <c r="V543" s="179"/>
      <c r="W543" s="171"/>
      <c r="X543" s="170"/>
      <c r="Y543" s="188"/>
      <c r="Z543" s="1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  <c r="AL543" s="65"/>
      <c r="AM543" s="65"/>
      <c r="AN543" s="65"/>
      <c r="AO543" s="65"/>
      <c r="AP543" s="65"/>
      <c r="AQ543" s="65"/>
      <c r="AR543" s="65"/>
      <c r="AS543" s="65"/>
      <c r="AT543" s="65"/>
      <c r="AU543" s="65"/>
      <c r="AV543" s="65"/>
      <c r="AW543" s="65"/>
      <c r="AX543" s="65"/>
      <c r="AY543" s="65"/>
      <c r="AZ543" s="65"/>
      <c r="BA543" s="65"/>
      <c r="BB543" s="65"/>
      <c r="BC543" s="65"/>
      <c r="BD543" s="65"/>
      <c r="BE543" s="65"/>
      <c r="BF543" s="65"/>
      <c r="BG543" s="65"/>
      <c r="BH543" s="65"/>
      <c r="BI543" s="65"/>
      <c r="BJ543" s="65"/>
      <c r="BK543" s="65"/>
      <c r="BL543" s="65"/>
      <c r="BM543" s="65"/>
      <c r="BN543" s="65"/>
      <c r="BO543" s="65"/>
      <c r="BP543" s="65"/>
      <c r="BQ543" s="65"/>
      <c r="BR543" s="65"/>
      <c r="BS543" s="65"/>
      <c r="BT543" s="65"/>
      <c r="BU543" s="65"/>
      <c r="BV543" s="65"/>
      <c r="BW543" s="65"/>
      <c r="CG543" s="122"/>
      <c r="CI543" s="122" t="s">
        <v>1004</v>
      </c>
      <c r="CK543" s="123"/>
      <c r="CL543" s="124"/>
      <c r="CM543" s="124"/>
      <c r="CN543" s="124"/>
      <c r="CO543" s="124"/>
      <c r="CP543" s="124"/>
      <c r="CQ543" s="124"/>
    </row>
    <row r="544" spans="1:95" s="121" customFormat="1" ht="15" hidden="1" customHeight="1" x14ac:dyDescent="0.25">
      <c r="A544" s="327" t="s">
        <v>5486</v>
      </c>
      <c r="B544" s="328"/>
      <c r="C544" s="328"/>
      <c r="D544" s="328"/>
      <c r="E544" s="328"/>
      <c r="F544" s="328"/>
      <c r="G544" s="328"/>
      <c r="H544" s="328"/>
      <c r="I544" s="328"/>
      <c r="J544" s="328"/>
      <c r="K544" s="329"/>
      <c r="L544" s="118">
        <f>L529*1.03</f>
        <v>3532207.8297000001</v>
      </c>
      <c r="M544" s="119"/>
      <c r="N544" s="120"/>
      <c r="O544" s="120"/>
      <c r="P544" s="1"/>
      <c r="Q544" s="1"/>
      <c r="R544" s="1"/>
      <c r="S544" s="1"/>
      <c r="T544" s="1"/>
      <c r="U544" s="1"/>
      <c r="V544" s="179"/>
      <c r="W544" s="171"/>
      <c r="X544" s="170"/>
      <c r="Y544" s="188"/>
      <c r="Z544" s="1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  <c r="AL544" s="65"/>
      <c r="AM544" s="65"/>
      <c r="AN544" s="65"/>
      <c r="AO544" s="65"/>
      <c r="AP544" s="65"/>
      <c r="AQ544" s="65"/>
      <c r="AR544" s="65"/>
      <c r="AS544" s="65"/>
      <c r="AT544" s="65"/>
      <c r="AU544" s="65"/>
      <c r="AV544" s="65"/>
      <c r="AW544" s="65"/>
      <c r="AX544" s="65"/>
      <c r="AY544" s="65"/>
      <c r="AZ544" s="65"/>
      <c r="BA544" s="65"/>
      <c r="BB544" s="65"/>
      <c r="BC544" s="65"/>
      <c r="BD544" s="65"/>
      <c r="BE544" s="65"/>
      <c r="BF544" s="65"/>
      <c r="BG544" s="65"/>
      <c r="BH544" s="65"/>
      <c r="BI544" s="65"/>
      <c r="BJ544" s="65"/>
      <c r="BK544" s="65"/>
      <c r="BL544" s="65"/>
      <c r="BM544" s="65"/>
      <c r="BN544" s="65"/>
      <c r="BO544" s="65"/>
      <c r="BP544" s="65"/>
      <c r="BQ544" s="65"/>
      <c r="BR544" s="65"/>
      <c r="BS544" s="65"/>
      <c r="BT544" s="65"/>
      <c r="BU544" s="65"/>
      <c r="BV544" s="65"/>
      <c r="BW544" s="65"/>
      <c r="CG544" s="122"/>
      <c r="CI544" s="122" t="s">
        <v>1004</v>
      </c>
      <c r="CK544" s="123"/>
      <c r="CL544" s="124"/>
      <c r="CM544" s="124"/>
      <c r="CN544" s="124"/>
      <c r="CO544" s="124"/>
      <c r="CP544" s="124"/>
      <c r="CQ544" s="124"/>
    </row>
    <row r="545" spans="1:95" s="121" customFormat="1" ht="15" hidden="1" customHeight="1" x14ac:dyDescent="0.25">
      <c r="A545" s="327" t="s">
        <v>5481</v>
      </c>
      <c r="B545" s="328"/>
      <c r="C545" s="328"/>
      <c r="D545" s="328"/>
      <c r="E545" s="328"/>
      <c r="F545" s="328"/>
      <c r="G545" s="328"/>
      <c r="H545" s="328"/>
      <c r="I545" s="328"/>
      <c r="J545" s="328"/>
      <c r="K545" s="329"/>
      <c r="L545" s="118">
        <f>L542-L543-L544</f>
        <v>21015649.949668579</v>
      </c>
      <c r="M545" s="119"/>
      <c r="N545" s="120"/>
      <c r="O545" s="120"/>
      <c r="P545" s="1"/>
      <c r="Q545" s="1"/>
      <c r="R545" s="1"/>
      <c r="S545" s="1"/>
      <c r="T545" s="1"/>
      <c r="U545" s="1"/>
      <c r="V545" s="179"/>
      <c r="W545" s="171"/>
      <c r="X545" s="170"/>
      <c r="Y545" s="188"/>
      <c r="Z545" s="1"/>
      <c r="AA545" s="65"/>
      <c r="AB545" s="65"/>
      <c r="AC545" s="65"/>
      <c r="AD545" s="65"/>
      <c r="AE545" s="65"/>
      <c r="AF545" s="65"/>
      <c r="AG545" s="65"/>
      <c r="AH545" s="65"/>
      <c r="AI545" s="65"/>
      <c r="AJ545" s="65"/>
      <c r="AK545" s="65"/>
      <c r="AL545" s="65"/>
      <c r="AM545" s="65"/>
      <c r="AN545" s="65"/>
      <c r="AO545" s="65"/>
      <c r="AP545" s="65"/>
      <c r="AQ545" s="65"/>
      <c r="AR545" s="65"/>
      <c r="AS545" s="65"/>
      <c r="AT545" s="65"/>
      <c r="AU545" s="65"/>
      <c r="AV545" s="65"/>
      <c r="AW545" s="65"/>
      <c r="AX545" s="65"/>
      <c r="AY545" s="65"/>
      <c r="AZ545" s="65"/>
      <c r="BA545" s="65"/>
      <c r="BB545" s="65"/>
      <c r="BC545" s="65"/>
      <c r="BD545" s="65"/>
      <c r="BE545" s="65"/>
      <c r="BF545" s="65"/>
      <c r="BG545" s="65"/>
      <c r="BH545" s="65"/>
      <c r="BI545" s="65"/>
      <c r="BJ545" s="65"/>
      <c r="BK545" s="65"/>
      <c r="BL545" s="65"/>
      <c r="BM545" s="65"/>
      <c r="BN545" s="65"/>
      <c r="BO545" s="65"/>
      <c r="BP545" s="65"/>
      <c r="BQ545" s="65"/>
      <c r="BR545" s="65"/>
      <c r="BS545" s="65"/>
      <c r="BT545" s="65"/>
      <c r="BU545" s="65"/>
      <c r="BV545" s="65"/>
      <c r="BW545" s="65"/>
      <c r="CG545" s="122"/>
      <c r="CI545" s="122" t="s">
        <v>1004</v>
      </c>
      <c r="CK545" s="123"/>
      <c r="CL545" s="124"/>
      <c r="CM545" s="124"/>
      <c r="CN545" s="124"/>
      <c r="CO545" s="124"/>
      <c r="CP545" s="124"/>
      <c r="CQ545" s="124"/>
    </row>
    <row r="546" spans="1:95" s="65" customFormat="1" ht="15" hidden="1" customHeight="1" x14ac:dyDescent="0.25">
      <c r="A546" s="330" t="s">
        <v>5482</v>
      </c>
      <c r="B546" s="331"/>
      <c r="C546" s="331"/>
      <c r="D546" s="331"/>
      <c r="E546" s="331"/>
      <c r="F546" s="331"/>
      <c r="G546" s="331"/>
      <c r="H546" s="331"/>
      <c r="I546" s="331"/>
      <c r="J546" s="331"/>
      <c r="K546" s="332"/>
      <c r="L546" s="125">
        <f>'00-ЭС1.СУБ'!L202</f>
        <v>1</v>
      </c>
      <c r="M546" s="89"/>
      <c r="N546" s="126"/>
      <c r="O546" s="89"/>
      <c r="P546" s="1"/>
      <c r="Q546" s="1"/>
      <c r="R546" s="1"/>
      <c r="S546" s="1"/>
      <c r="T546" s="1"/>
      <c r="U546" s="1"/>
      <c r="V546" s="179"/>
      <c r="W546" s="171"/>
      <c r="X546" s="170"/>
      <c r="Y546" s="188"/>
      <c r="Z546" s="1"/>
      <c r="CG546" s="95"/>
      <c r="CH546" s="101" t="s">
        <v>1003</v>
      </c>
      <c r="CI546" s="95"/>
      <c r="CK546" s="127"/>
    </row>
    <row r="547" spans="1:95" s="65" customFormat="1" ht="28.5" hidden="1" customHeight="1" x14ac:dyDescent="0.25">
      <c r="A547" s="330" t="s">
        <v>5483</v>
      </c>
      <c r="B547" s="331"/>
      <c r="C547" s="331"/>
      <c r="D547" s="331"/>
      <c r="E547" s="331"/>
      <c r="F547" s="331"/>
      <c r="G547" s="331"/>
      <c r="H547" s="331"/>
      <c r="I547" s="331"/>
      <c r="J547" s="331"/>
      <c r="K547" s="332"/>
      <c r="L547" s="128">
        <f>L543+L544+L545*L546</f>
        <v>304161041.35999995</v>
      </c>
      <c r="M547" s="129"/>
      <c r="N547" s="98"/>
      <c r="O547" s="98"/>
      <c r="P547" s="1"/>
      <c r="Q547" s="1"/>
      <c r="R547" s="1"/>
      <c r="S547" s="1"/>
      <c r="T547" s="1"/>
      <c r="U547" s="1"/>
      <c r="V547" s="179"/>
      <c r="W547" s="171"/>
      <c r="X547" s="170"/>
      <c r="Y547" s="188"/>
      <c r="Z547" s="1"/>
      <c r="CG547" s="95"/>
      <c r="CI547" s="95" t="s">
        <v>1004</v>
      </c>
      <c r="CK547" s="130"/>
    </row>
    <row r="548" spans="1:95" s="65" customFormat="1" ht="15" hidden="1" customHeight="1" x14ac:dyDescent="0.25">
      <c r="A548" s="333" t="s">
        <v>1005</v>
      </c>
      <c r="B548" s="334"/>
      <c r="C548" s="334"/>
      <c r="D548" s="334"/>
      <c r="E548" s="334"/>
      <c r="F548" s="334"/>
      <c r="G548" s="334"/>
      <c r="H548" s="334"/>
      <c r="I548" s="334"/>
      <c r="J548" s="334"/>
      <c r="K548" s="335"/>
      <c r="L548" s="131">
        <f>L547*0.2</f>
        <v>60832208.271999992</v>
      </c>
      <c r="M548" s="89"/>
      <c r="N548" s="89"/>
      <c r="O548" s="89"/>
      <c r="P548" s="1"/>
      <c r="Q548" s="1"/>
      <c r="R548" s="1"/>
      <c r="S548" s="1"/>
      <c r="T548" s="1"/>
      <c r="U548" s="1"/>
      <c r="V548" s="179"/>
      <c r="W548" s="171"/>
      <c r="X548" s="170"/>
      <c r="Y548" s="188"/>
      <c r="Z548" s="1"/>
      <c r="CG548" s="95"/>
      <c r="CH548" s="101" t="s">
        <v>1005</v>
      </c>
      <c r="CI548" s="95"/>
    </row>
    <row r="549" spans="1:95" s="65" customFormat="1" ht="15" hidden="1" customHeight="1" x14ac:dyDescent="0.25">
      <c r="A549" s="330" t="s">
        <v>1006</v>
      </c>
      <c r="B549" s="331"/>
      <c r="C549" s="331"/>
      <c r="D549" s="331"/>
      <c r="E549" s="331"/>
      <c r="F549" s="331"/>
      <c r="G549" s="331"/>
      <c r="H549" s="331"/>
      <c r="I549" s="331"/>
      <c r="J549" s="331"/>
      <c r="K549" s="332"/>
      <c r="L549" s="132">
        <f>L547+L548</f>
        <v>364993249.63199997</v>
      </c>
      <c r="M549" s="98"/>
      <c r="N549" s="98"/>
      <c r="O549" s="98"/>
      <c r="P549" s="1"/>
      <c r="Q549" s="1"/>
      <c r="R549" s="1"/>
      <c r="S549" s="1"/>
      <c r="T549" s="1"/>
      <c r="U549" s="1"/>
      <c r="V549" s="179"/>
      <c r="W549" s="171"/>
      <c r="X549" s="170"/>
      <c r="Y549" s="188"/>
      <c r="Z549" s="1"/>
      <c r="CG549" s="95"/>
      <c r="CI549" s="95"/>
      <c r="CJ549" s="95" t="s">
        <v>1006</v>
      </c>
      <c r="CM549" s="127"/>
    </row>
    <row r="550" spans="1:95" s="16" customFormat="1" ht="12.75" customHeight="1" thickTop="1" x14ac:dyDescent="0.2">
      <c r="A550" s="323"/>
      <c r="B550" s="323"/>
      <c r="C550" s="323"/>
      <c r="D550" s="323"/>
      <c r="E550" s="323"/>
      <c r="F550" s="323"/>
      <c r="G550" s="323"/>
      <c r="H550" s="323"/>
      <c r="I550" s="323"/>
      <c r="J550" s="323"/>
      <c r="K550" s="323"/>
      <c r="L550" s="323"/>
      <c r="M550" s="323"/>
      <c r="N550" s="323"/>
      <c r="O550" s="323"/>
      <c r="P550" s="1"/>
      <c r="Q550" s="1"/>
      <c r="R550" s="1"/>
      <c r="S550" s="1"/>
      <c r="T550" s="1"/>
      <c r="U550" s="1"/>
      <c r="V550" s="179"/>
      <c r="W550" s="171"/>
      <c r="X550" s="170"/>
      <c r="Y550" s="188"/>
      <c r="Z550" s="1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  <c r="BJ550" s="25"/>
      <c r="BK550" s="25"/>
      <c r="BL550" s="25"/>
      <c r="BM550" s="25"/>
      <c r="BN550" s="25"/>
      <c r="BO550" s="25"/>
      <c r="BP550" s="25"/>
      <c r="BQ550" s="25"/>
      <c r="BR550" s="25"/>
      <c r="BS550" s="25"/>
      <c r="BT550" s="25"/>
      <c r="BU550" s="25"/>
      <c r="BV550" s="25"/>
    </row>
    <row r="551" spans="1:95" s="135" customFormat="1" ht="12.75" customHeight="1" x14ac:dyDescent="0.2">
      <c r="A551" s="287" t="s">
        <v>5484</v>
      </c>
      <c r="B551" s="287"/>
      <c r="C551" s="287"/>
      <c r="D551" s="287"/>
      <c r="E551" s="287"/>
      <c r="F551" s="287"/>
      <c r="G551" s="287"/>
      <c r="H551" s="287"/>
      <c r="I551" s="287"/>
      <c r="J551" s="287"/>
      <c r="K551" s="287"/>
      <c r="L551" s="287"/>
      <c r="M551" s="287"/>
      <c r="N551" s="287"/>
      <c r="O551" s="287"/>
      <c r="P551" s="1"/>
      <c r="Q551" s="1"/>
      <c r="R551" s="1"/>
      <c r="S551" s="1"/>
      <c r="T551" s="1"/>
      <c r="U551" s="1"/>
      <c r="V551" s="179"/>
      <c r="W551" s="171"/>
      <c r="X551" s="170"/>
      <c r="Y551" s="188"/>
      <c r="Z551" s="1"/>
      <c r="AA551" s="134"/>
      <c r="AB551" s="134"/>
      <c r="AC551" s="134"/>
      <c r="AD551" s="134"/>
      <c r="AE551" s="134"/>
      <c r="AF551" s="134"/>
      <c r="AG551" s="134"/>
      <c r="AH551" s="134"/>
      <c r="AI551" s="134"/>
      <c r="AJ551" s="134"/>
      <c r="AK551" s="134"/>
      <c r="AL551" s="134"/>
      <c r="AM551" s="134"/>
      <c r="AN551" s="134"/>
      <c r="AO551" s="134"/>
      <c r="AP551" s="134"/>
      <c r="AQ551" s="134"/>
      <c r="AR551" s="134"/>
      <c r="AS551" s="134"/>
      <c r="AT551" s="134"/>
      <c r="AU551" s="134"/>
      <c r="AV551" s="134"/>
      <c r="AW551" s="134"/>
      <c r="AX551" s="134"/>
      <c r="AY551" s="134"/>
      <c r="AZ551" s="134"/>
      <c r="BA551" s="134"/>
      <c r="BB551" s="134"/>
      <c r="BC551" s="134"/>
      <c r="BD551" s="134"/>
      <c r="BE551" s="134"/>
      <c r="BF551" s="134"/>
      <c r="BG551" s="134"/>
      <c r="BH551" s="134"/>
      <c r="BI551" s="134"/>
      <c r="BJ551" s="134"/>
      <c r="BK551" s="134"/>
      <c r="BL551" s="134"/>
      <c r="BM551" s="134"/>
      <c r="BN551" s="134"/>
      <c r="BO551" s="134"/>
      <c r="BP551" s="134"/>
      <c r="BQ551" s="134"/>
      <c r="BR551" s="134"/>
      <c r="BS551" s="134"/>
      <c r="BT551" s="134"/>
      <c r="BU551" s="134"/>
      <c r="BV551" s="134"/>
    </row>
    <row r="552" spans="1:95" s="135" customFormat="1" ht="12.75" customHeight="1" x14ac:dyDescent="0.2">
      <c r="A552" s="288" t="s">
        <v>1007</v>
      </c>
      <c r="B552" s="288"/>
      <c r="C552" s="288"/>
      <c r="D552" s="288"/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88"/>
      <c r="P552" s="1"/>
      <c r="Q552" s="1"/>
      <c r="R552" s="1"/>
      <c r="S552" s="1"/>
      <c r="T552" s="1"/>
      <c r="U552" s="1"/>
      <c r="V552" s="179"/>
      <c r="W552" s="171"/>
      <c r="X552" s="170"/>
      <c r="Y552" s="188"/>
      <c r="Z552" s="1"/>
      <c r="AA552" s="134"/>
      <c r="AB552" s="134"/>
      <c r="AC552" s="134"/>
      <c r="AD552" s="134"/>
      <c r="AE552" s="134"/>
      <c r="AF552" s="134"/>
      <c r="AG552" s="134"/>
      <c r="AH552" s="134"/>
      <c r="AI552" s="134"/>
      <c r="AJ552" s="134"/>
      <c r="AK552" s="134"/>
      <c r="AL552" s="134"/>
      <c r="AM552" s="134"/>
      <c r="AN552" s="134"/>
      <c r="AO552" s="134"/>
      <c r="AP552" s="134"/>
      <c r="AQ552" s="134"/>
      <c r="AR552" s="134"/>
      <c r="AS552" s="134"/>
      <c r="AT552" s="134"/>
      <c r="AU552" s="134"/>
      <c r="AV552" s="134"/>
      <c r="AW552" s="134"/>
      <c r="AX552" s="134"/>
      <c r="AY552" s="134"/>
      <c r="AZ552" s="134"/>
      <c r="BA552" s="134"/>
      <c r="BB552" s="134"/>
      <c r="BC552" s="134"/>
      <c r="BD552" s="134"/>
      <c r="BE552" s="134"/>
      <c r="BF552" s="134"/>
      <c r="BG552" s="134"/>
      <c r="BH552" s="134"/>
      <c r="BI552" s="134"/>
      <c r="BJ552" s="134"/>
      <c r="BK552" s="134"/>
      <c r="BL552" s="134"/>
      <c r="BM552" s="134"/>
      <c r="BN552" s="134"/>
      <c r="BO552" s="134"/>
      <c r="BP552" s="134"/>
      <c r="BQ552" s="134"/>
      <c r="BR552" s="134"/>
      <c r="BS552" s="134"/>
      <c r="BT552" s="134"/>
      <c r="BU552" s="134"/>
      <c r="BV552" s="134"/>
    </row>
    <row r="553" spans="1:95" s="135" customFormat="1" ht="13.5" customHeight="1" x14ac:dyDescent="0.2">
      <c r="A553" s="137"/>
      <c r="B553" s="137"/>
      <c r="C553" s="137"/>
      <c r="D553" s="137"/>
      <c r="E553" s="137"/>
      <c r="F553" s="209"/>
      <c r="G553" s="137"/>
      <c r="H553" s="138"/>
      <c r="I553" s="139"/>
      <c r="J553" s="139"/>
      <c r="K553" s="139"/>
      <c r="L553" s="139"/>
      <c r="M553" s="137"/>
      <c r="N553" s="137"/>
      <c r="O553" s="137"/>
      <c r="P553" s="1"/>
      <c r="Q553" s="1"/>
      <c r="R553" s="1"/>
      <c r="S553" s="1"/>
      <c r="T553" s="1"/>
      <c r="U553" s="1"/>
      <c r="V553" s="179"/>
      <c r="W553" s="171"/>
      <c r="X553" s="170"/>
      <c r="Y553" s="188"/>
      <c r="Z553" s="1"/>
      <c r="AA553" s="134"/>
      <c r="AB553" s="134"/>
      <c r="AC553" s="134"/>
      <c r="AD553" s="134"/>
      <c r="AE553" s="134"/>
      <c r="AF553" s="134"/>
      <c r="AG553" s="134"/>
      <c r="AH553" s="134"/>
      <c r="AI553" s="134"/>
      <c r="AJ553" s="134"/>
      <c r="AK553" s="134"/>
      <c r="AL553" s="134"/>
      <c r="AM553" s="134"/>
      <c r="AN553" s="134"/>
      <c r="AO553" s="134"/>
      <c r="AP553" s="134"/>
      <c r="AQ553" s="134"/>
      <c r="AR553" s="134"/>
      <c r="AS553" s="134"/>
      <c r="AT553" s="134"/>
      <c r="AU553" s="134"/>
      <c r="AV553" s="134"/>
      <c r="AW553" s="134"/>
      <c r="AX553" s="134"/>
      <c r="AY553" s="134"/>
      <c r="AZ553" s="134"/>
      <c r="BA553" s="134"/>
      <c r="BB553" s="134"/>
      <c r="BC553" s="134"/>
      <c r="BD553" s="134"/>
      <c r="BE553" s="134"/>
      <c r="BF553" s="134"/>
      <c r="BG553" s="134"/>
      <c r="BH553" s="134"/>
      <c r="BI553" s="134"/>
      <c r="BJ553" s="134"/>
      <c r="BK553" s="134"/>
      <c r="BL553" s="134"/>
      <c r="BM553" s="134"/>
      <c r="BN553" s="134"/>
      <c r="BO553" s="134"/>
      <c r="BP553" s="134"/>
      <c r="BQ553" s="134"/>
      <c r="BR553" s="134"/>
      <c r="BS553" s="134"/>
      <c r="BT553" s="134"/>
      <c r="BU553" s="134"/>
      <c r="BV553" s="134"/>
    </row>
    <row r="554" spans="1:95" s="135" customFormat="1" ht="12.75" customHeight="1" x14ac:dyDescent="0.2">
      <c r="A554" s="287" t="s">
        <v>5485</v>
      </c>
      <c r="B554" s="287"/>
      <c r="C554" s="287"/>
      <c r="D554" s="287"/>
      <c r="E554" s="287"/>
      <c r="F554" s="287"/>
      <c r="G554" s="287"/>
      <c r="H554" s="287"/>
      <c r="I554" s="287"/>
      <c r="J554" s="287"/>
      <c r="K554" s="287"/>
      <c r="L554" s="287"/>
      <c r="M554" s="287"/>
      <c r="N554" s="287"/>
      <c r="O554" s="287"/>
      <c r="P554" s="1"/>
      <c r="Q554" s="1"/>
      <c r="R554" s="1"/>
      <c r="S554" s="1"/>
      <c r="T554" s="1"/>
      <c r="U554" s="1"/>
      <c r="V554" s="179"/>
      <c r="W554" s="171"/>
      <c r="X554" s="170"/>
      <c r="Y554" s="188"/>
      <c r="Z554" s="1"/>
      <c r="AA554" s="134"/>
      <c r="AB554" s="134"/>
      <c r="AC554" s="134"/>
      <c r="AD554" s="134"/>
      <c r="AE554" s="134"/>
      <c r="AF554" s="134"/>
      <c r="AG554" s="134"/>
      <c r="AH554" s="134"/>
      <c r="AI554" s="134"/>
      <c r="AJ554" s="134"/>
      <c r="AK554" s="134"/>
      <c r="AL554" s="134"/>
      <c r="AM554" s="134"/>
      <c r="AN554" s="134"/>
      <c r="AO554" s="134"/>
      <c r="AP554" s="134"/>
      <c r="AQ554" s="134"/>
      <c r="AR554" s="134"/>
      <c r="AS554" s="134"/>
      <c r="AT554" s="134"/>
      <c r="AU554" s="134"/>
      <c r="AV554" s="134"/>
      <c r="AW554" s="134"/>
      <c r="AX554" s="134"/>
      <c r="AY554" s="134"/>
      <c r="AZ554" s="134"/>
      <c r="BA554" s="134"/>
      <c r="BB554" s="134"/>
      <c r="BC554" s="134"/>
      <c r="BD554" s="134"/>
      <c r="BE554" s="134"/>
      <c r="BF554" s="134"/>
      <c r="BG554" s="134"/>
      <c r="BH554" s="134"/>
      <c r="BI554" s="134"/>
      <c r="BJ554" s="134"/>
      <c r="BK554" s="134"/>
      <c r="BL554" s="134"/>
      <c r="BM554" s="134"/>
      <c r="BN554" s="134"/>
      <c r="BO554" s="134"/>
      <c r="BP554" s="134"/>
      <c r="BQ554" s="134"/>
      <c r="BR554" s="134"/>
      <c r="BS554" s="134"/>
      <c r="BT554" s="134"/>
      <c r="BU554" s="134"/>
      <c r="BV554" s="134"/>
    </row>
    <row r="555" spans="1:95" s="135" customFormat="1" ht="12.75" customHeight="1" x14ac:dyDescent="0.2">
      <c r="A555" s="288" t="s">
        <v>1007</v>
      </c>
      <c r="B555" s="288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1"/>
      <c r="Q555" s="1"/>
      <c r="R555" s="1"/>
      <c r="S555" s="1"/>
      <c r="T555" s="1"/>
      <c r="U555" s="1"/>
      <c r="V555" s="179"/>
      <c r="W555" s="171"/>
      <c r="X555" s="170"/>
      <c r="Y555" s="188"/>
      <c r="Z555" s="1"/>
      <c r="AA555" s="134"/>
      <c r="AB555" s="134"/>
      <c r="AC555" s="134"/>
      <c r="AD555" s="134"/>
      <c r="AE555" s="134"/>
      <c r="AF555" s="134"/>
      <c r="AG555" s="134"/>
      <c r="AH555" s="134"/>
      <c r="AI555" s="134"/>
      <c r="AJ555" s="134"/>
      <c r="AK555" s="134"/>
      <c r="AL555" s="134"/>
      <c r="AM555" s="134"/>
      <c r="AN555" s="134"/>
      <c r="AO555" s="134"/>
      <c r="AP555" s="134"/>
      <c r="AQ555" s="134"/>
      <c r="AR555" s="134"/>
      <c r="AS555" s="134"/>
      <c r="AT555" s="134"/>
      <c r="AU555" s="134"/>
      <c r="AV555" s="134"/>
      <c r="AW555" s="134"/>
      <c r="AX555" s="134"/>
      <c r="AY555" s="134"/>
      <c r="AZ555" s="134"/>
      <c r="BA555" s="134"/>
      <c r="BB555" s="134"/>
      <c r="BC555" s="134"/>
      <c r="BD555" s="134"/>
      <c r="BE555" s="134"/>
      <c r="BF555" s="134"/>
      <c r="BG555" s="134"/>
      <c r="BH555" s="134"/>
      <c r="BI555" s="134"/>
      <c r="BJ555" s="134"/>
      <c r="BK555" s="134"/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</row>
    <row r="556" spans="1:95" s="135" customFormat="1" ht="13.5" customHeight="1" x14ac:dyDescent="0.2">
      <c r="A556" s="137"/>
      <c r="B556" s="137"/>
      <c r="C556" s="137"/>
      <c r="D556" s="137"/>
      <c r="E556" s="137"/>
      <c r="F556" s="209"/>
      <c r="G556" s="137"/>
      <c r="H556" s="138"/>
      <c r="I556" s="139"/>
      <c r="J556" s="139"/>
      <c r="K556" s="139"/>
      <c r="L556" s="139"/>
      <c r="M556" s="137"/>
      <c r="N556" s="137"/>
      <c r="O556" s="137"/>
      <c r="P556" s="1"/>
      <c r="Q556" s="1"/>
      <c r="R556" s="1"/>
      <c r="S556" s="1"/>
      <c r="T556" s="1"/>
      <c r="U556" s="1"/>
      <c r="V556" s="179"/>
      <c r="W556" s="171"/>
      <c r="X556" s="170"/>
      <c r="Y556" s="188"/>
      <c r="Z556" s="1"/>
      <c r="AA556" s="134"/>
      <c r="AB556" s="134"/>
      <c r="AC556" s="134"/>
      <c r="AD556" s="134"/>
      <c r="AE556" s="134"/>
      <c r="AF556" s="134"/>
      <c r="AG556" s="134"/>
      <c r="AH556" s="134"/>
      <c r="AI556" s="134"/>
      <c r="AJ556" s="134"/>
      <c r="AK556" s="134"/>
      <c r="AL556" s="134"/>
      <c r="AM556" s="134"/>
      <c r="AN556" s="134"/>
      <c r="AO556" s="134"/>
      <c r="AP556" s="134"/>
      <c r="AQ556" s="134"/>
      <c r="AR556" s="134"/>
      <c r="AS556" s="134"/>
      <c r="AT556" s="134"/>
      <c r="AU556" s="134"/>
      <c r="AV556" s="134"/>
      <c r="AW556" s="134"/>
      <c r="AX556" s="134"/>
      <c r="AY556" s="134"/>
      <c r="AZ556" s="134"/>
      <c r="BA556" s="134"/>
      <c r="BB556" s="134"/>
      <c r="BC556" s="134"/>
      <c r="BD556" s="134"/>
      <c r="BE556" s="134"/>
      <c r="BF556" s="134"/>
      <c r="BG556" s="134"/>
      <c r="BH556" s="134"/>
      <c r="BI556" s="134"/>
      <c r="BJ556" s="134"/>
      <c r="BK556" s="134"/>
      <c r="BL556" s="134"/>
      <c r="BM556" s="134"/>
      <c r="BN556" s="134"/>
      <c r="BO556" s="134"/>
      <c r="BP556" s="134"/>
      <c r="BQ556" s="134"/>
      <c r="BR556" s="134"/>
      <c r="BS556" s="134"/>
      <c r="BT556" s="134"/>
      <c r="BU556" s="134"/>
      <c r="BV556" s="134"/>
    </row>
    <row r="557" spans="1:95" s="116" customFormat="1" ht="18" x14ac:dyDescent="0.25">
      <c r="A557" s="140"/>
      <c r="B557" s="140"/>
      <c r="C557" s="140"/>
      <c r="D557" s="140"/>
      <c r="E557" s="140"/>
      <c r="F557" s="209"/>
      <c r="G557" s="140"/>
      <c r="H557" s="137"/>
      <c r="I557" s="141"/>
      <c r="J557" s="141"/>
      <c r="K557" s="141"/>
      <c r="L557" s="141"/>
      <c r="M557" s="140"/>
      <c r="N557" s="140"/>
      <c r="O557" s="140"/>
      <c r="P557" s="1"/>
      <c r="Q557" s="1"/>
      <c r="R557" s="1"/>
      <c r="S557" s="1"/>
      <c r="T557" s="1"/>
      <c r="U557" s="1"/>
      <c r="V557" s="179"/>
      <c r="W557" s="171"/>
      <c r="X557" s="170"/>
      <c r="Y557" s="188"/>
      <c r="Z557" s="1"/>
    </row>
  </sheetData>
  <autoFilter ref="A28:CQ549" xr:uid="{00000000-0001-0000-0300-000000000000}">
    <filterColumn colId="1">
      <filters>
        <filter val="ТЦ_01.7.15.01_2_0278204832_15.05.2024_02_x000a_Аналог ТССЦ-101-2066 10,28/10,03=2%"/>
        <filter val="ТЦ_01.7.15.01_78_7804526950_15.05.2024_02_x000a_Аналог ТССЦ-101-2066 10,28/10,03=2%"/>
        <filter val="ТЦ_01.7.15.02_2_0278204832_15.05.2024_02_x000a_Аналог ТССЦ-101-6794 25,60/25,05=2%"/>
        <filter val="ТЦ_01.7.15.04_2_0278204832_15.05.2024_02_x000a_Аналог ТССЦ-101-6794 25,60/25,05=2%"/>
        <filter val="ТЦ_01.7.15.05_2_0278204832_15.05.2024_02_x000a_Аналог ТССЦ-101-6794 25,60/25,05=2%"/>
        <filter val="ТЦ_01.7.15.11_2_0278204832_15.05.2024_02_x000a_Аналог ТССЦ-101-6794 25,60/25,05=2%"/>
        <filter val="ТЦ_01.7.15.12_2_0278204832_15.05.2024_02_x000a_Аналог ТССЦ-101-4949 10,26/10,03=2%"/>
        <filter val="ТЦ_07.2.06.04_2_0278204832_15.05.2024_02_x000a_Аналог ТССЦ-101-1638 5134,83/4987,13=2%"/>
        <filter val="ТЦ_07.2.06.04_2_0278204832_15.05.2024_02_x000a_Аналог ТССЦ-101-6794 25,60/25,05=2%"/>
        <filter val="ТЦ_07.2.06.04_2_0278204832_15.05.2024_02_x000a_Аналог ТССЦ-201-8057 20,45/20,25=2%"/>
        <filter val="ТЦ_07.2.06.04_2_0278204832_15.05.2024_02_x000a_Аналог ТССЦ-509-0020 42,77/41,87=2%"/>
        <filter val="ТЦ_07.2.06.04_2_0278204832_15.05.2024_02_x000a_Аналог ТССЦ-509-2857 23,70/23,16=2%"/>
        <filter val="ТЦ_07.2.06.04_78_7804526950_15.05.2024_02_x000a_Аналог ТССЦ-509-2857 23,70/23,16=2%"/>
        <filter val="ТЦ_08.1.02.13_2_0278204832_15.05.2024_02_x000a_Аналог ТССЦ-101-6593 340,00/333,27=2%"/>
        <filter val="ТЦ_09.3.01.04_78_7804526950_15.05.2024_02_x000a_Аналог ТССЦ-509-0020 42,77/41,87=2%"/>
        <filter val="ТЦ_09.3.01.04_78_7804526950_15.05.2024_02_x000a_Аналог ТССЦ-509-5777 34,00/33,16=2%"/>
        <filter val="ТЦ_12.2.05.02_78_7804526950_15.05.2024_02_x000a_аналог ТССЦ-101-2901 51,49/50,41=2%"/>
        <filter val="ТЦ_14.2.02.03_78_7804526950_15.05.2024_02_x000a_Аналог ТССЦ-113-0521 65,66/64,28=2%"/>
        <filter val="ТЦ_14.5.01.01_78_7804526950_15.05.2024_02_x000a_аналог ТССЦ-101-2901 51,49/50,41=2%"/>
        <filter val="ТЦ_14.5.01.10_78_7804526950_15.05.2024_02_x000a_Аналог ТССЦ-101-2415 52,74/51,66=2%"/>
        <filter val="ТЦ_20.1.02.10_2_0278204832_15.05.2024_02_x000a_Аналог ТССЦ-509-0073 1283,04/1257,16=2%"/>
        <filter val="ТЦ_20.1.02.18_2_0278204832_15.05.2024_02_x000a_Аналог ТССЦ-201-8057 20,45/20,25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01-2901 51,49/50,41=2%"/>
        <filter val="ТЦ_20.1.02.23_78_7804526950_15.05.2024_02_x000a_Аналог ТССЦ-101-6794 25,60/25,05=2%"/>
        <filter val="ТЦ_20.1.02.23_78_7804526950_15.05.2024_02_x000a_Аналог ТССЦ-113-0395 95,68/93,73=2%"/>
        <filter val="ТЦ_20.2.03.03_2_0278204832_15.05.2024_02_x000a_Аналог ТССЦ-509-8366 14,14/13,85=2%"/>
        <filter val="ТЦ_20.2.05.02_2_0278204832_15.05.2024_02_x000a_Аналог ТССЦ-509-5777 34,00/33,16=2%"/>
        <filter val="ТЦ_20.2.05.02_78_7804526950_15.05.2024_02_x000a_Аналог ТССЦ-509-5777 34,00/33,16=2%"/>
        <filter val="ТЦ_20.2.07.03_2_0278204832_15.05.2024_02"/>
        <filter val="ТЦ_20.2.07.03_2_0278204832_15.05.2024_02_x000a_Аналог ТССЦ-101-6794 25,60/25,05=2%"/>
        <filter val="ТЦ_20.2.07.03_2_0278204832_15.05.2024_02_x000a_Аналог ТССЦ-107-0001 12,39/12,09=2%"/>
        <filter val="ТЦ_20.2.07.03_2_0278204832_15.05.2024_02_x000a_Аналог ТССЦ-201-0776 12578,44/12437,78=2%"/>
        <filter val="ТЦ_20.2.07.03_2_0278204832_15.05.2024_02_x000a_Аналог ТССЦ-509-2857 23,70/23,16=2%"/>
        <filter val="ТЦ_20.2.07.03_2_0278204832_15.05.2024_02_x000a_Аналог ТССЦ-509-3465 24,16/23,67=2%"/>
        <filter val="ТЦ_20.2.08.09_2_0278204832_15.05.2024_02_x000a_Аналог ТССЦ-101-1638 5134,83/4987,13=2%"/>
        <filter val="ТЦ_20.3.03.07_78_7804526950_15.05.2024_02_x000a_Аналог ТССЦ-509-0765 129,31/126,54=2%"/>
        <filter val="ТЦ_20.4.01.00_78_7804526950_15.05.2024_02_x000a_Аналог ТССЦ-509-2228 8,88/8,7=2%"/>
        <filter val="ТЦ_20.4.03.06_78_7804526950_15.05.2024_02_x000a_Аналог ТССЦ-503-0474 1223/1198,58=2%"/>
        <filter val="ТЦ_20.5.02.02_78_7806155468_15.05.2024_02_x000a_Аналог ТССЦ-503-0693 2306,87/2261,59=2%"/>
        <filter val="ТЦ_20.5.02.09_2_0278204832_15.05.2024_02_x000a_Аналог ТССЦ-111-0126 335,61/328,92=2%"/>
        <filter val="ТЦ_20.5.03.03_78_7804526950_15.05.2024_02_x000a_Аналог ТССЦ-110-0355 10225,04/10022,42=2%"/>
        <filter val="ТЦ_20.5.04.07_2_0278204832_15.05.2024_02_x000a_Аналог ТССЦ-101-2066 10,28/10,03=2%"/>
        <filter val="ТЦ_21.1.06.09_2_0276132981_15.05.2024_02_x000a_Аналог ТССЦ-501-7965 29794,41/29199,32=2%"/>
        <filter val="ТЦ_21.1.06.09_2_0276132981_15.05.2024_02_x000a_Аналог ТССЦ-501-7992 102768,47/100715,23=2%"/>
        <filter val="ТЦ_21.1.06.09_2_0276132981_15.05.2024_02_x000a_Аналог ТССЦ-501-8629 32908,54/32244,30=2%"/>
        <filter val="ТЦ_21.2.03.05_78_7804526950_15.05.2024_02_x000a_Аналог ТССЦ-502-0501 3834,26/3755,85=2%"/>
        <filter val="ТЦ_21.2.03.05_78_7804526950_15.05.2024_02_x000a_Аналог ТССЦ-502-0505 17170,22/16817,89=2%"/>
        <filter val="ТЦ_23.5.02.02_2_0278204832_15.05.2024_02_x000a_Аналог ТССЦ-103-2014 98,60/96,47=2%"/>
        <filter val="ТЦ_25.2.01.05_78_7806333470_15.05.2024_02_x000a_Аналог ТССЦ-509-5777 34,00/33,16=2%"/>
        <filter val="ТЦ_62.1.02.10_78_7804526950_29.07.2024_02"/>
        <filter val="ТЦ_62.1.02.16_78_7804526950_29.07.2024_02"/>
        <filter val="ТЦ_62.1.02.22_78_7804526950_15.05.2024_02_x000a_Аналог ТССЦ-504-0549 692,52/678,28=2%"/>
        <filter val="ТЦ_62.2.01.04_78_7804526950_15.05.2024_02_x000a_Аналог ТССЦ-503-0474 1223/1198,58=2%"/>
        <filter val="ТЦ_62.3.02.01_78_7804526950_15.05.2024_02_x000a_Аналог ТССЦ-509-2228 8,88/8,7=2%"/>
        <filter val="ТЦ_62.3.02.01_78_7806155468_15.05.2024_02_x000a_Аналог ТССЦ-509-2228 8,88/8,7=2%"/>
      </filters>
    </filterColumn>
    <filterColumn colId="2" showButton="0"/>
    <filterColumn colId="3" showButton="0"/>
  </autoFilter>
  <mergeCells count="334">
    <mergeCell ref="A550:O550"/>
    <mergeCell ref="A552:O552"/>
    <mergeCell ref="A543:K543"/>
    <mergeCell ref="A544:K544"/>
    <mergeCell ref="A538:K538"/>
    <mergeCell ref="A539:K539"/>
    <mergeCell ref="A540:K540"/>
    <mergeCell ref="A541:K541"/>
    <mergeCell ref="A542:K542"/>
    <mergeCell ref="A545:K545"/>
    <mergeCell ref="A546:K546"/>
    <mergeCell ref="A547:K547"/>
    <mergeCell ref="A548:K548"/>
    <mergeCell ref="A549:K549"/>
    <mergeCell ref="A551:O551"/>
    <mergeCell ref="A533:K533"/>
    <mergeCell ref="A534:K534"/>
    <mergeCell ref="A535:K535"/>
    <mergeCell ref="A536:K536"/>
    <mergeCell ref="A537:K537"/>
    <mergeCell ref="A528:K528"/>
    <mergeCell ref="A529:K529"/>
    <mergeCell ref="A530:K530"/>
    <mergeCell ref="A531:K531"/>
    <mergeCell ref="A532:K532"/>
    <mergeCell ref="A523:K523"/>
    <mergeCell ref="A524:K524"/>
    <mergeCell ref="A525:K525"/>
    <mergeCell ref="A526:K526"/>
    <mergeCell ref="A527:K527"/>
    <mergeCell ref="A518:K518"/>
    <mergeCell ref="A519:K519"/>
    <mergeCell ref="A520:K520"/>
    <mergeCell ref="A521:K521"/>
    <mergeCell ref="A522:K522"/>
    <mergeCell ref="A513:K513"/>
    <mergeCell ref="A514:K514"/>
    <mergeCell ref="A515:K515"/>
    <mergeCell ref="A516:K516"/>
    <mergeCell ref="A517:K517"/>
    <mergeCell ref="A508:K508"/>
    <mergeCell ref="A509:K509"/>
    <mergeCell ref="A510:K510"/>
    <mergeCell ref="A511:K511"/>
    <mergeCell ref="A512:K512"/>
    <mergeCell ref="A503:K503"/>
    <mergeCell ref="A504:K504"/>
    <mergeCell ref="A505:K505"/>
    <mergeCell ref="A506:K506"/>
    <mergeCell ref="A507:K507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C474:E474"/>
    <mergeCell ref="C479:E479"/>
    <mergeCell ref="A480:K480"/>
    <mergeCell ref="A481:K481"/>
    <mergeCell ref="A482:K482"/>
    <mergeCell ref="C458:E458"/>
    <mergeCell ref="C459:E459"/>
    <mergeCell ref="C464:E464"/>
    <mergeCell ref="C469:E469"/>
    <mergeCell ref="C473:E473"/>
    <mergeCell ref="C453:E453"/>
    <mergeCell ref="C454:E454"/>
    <mergeCell ref="C455:E455"/>
    <mergeCell ref="C456:E456"/>
    <mergeCell ref="C457:E457"/>
    <mergeCell ref="C440:E440"/>
    <mergeCell ref="C445:E445"/>
    <mergeCell ref="C446:E446"/>
    <mergeCell ref="C447:E447"/>
    <mergeCell ref="C452:E452"/>
    <mergeCell ref="C424:E424"/>
    <mergeCell ref="A425:O425"/>
    <mergeCell ref="C426:E426"/>
    <mergeCell ref="C431:E431"/>
    <mergeCell ref="C435:E435"/>
    <mergeCell ref="C415:E415"/>
    <mergeCell ref="C420:E420"/>
    <mergeCell ref="C421:E421"/>
    <mergeCell ref="C422:E422"/>
    <mergeCell ref="C423:E423"/>
    <mergeCell ref="C406:E406"/>
    <mergeCell ref="C407:E407"/>
    <mergeCell ref="C408:E408"/>
    <mergeCell ref="C409:E409"/>
    <mergeCell ref="C414:E414"/>
    <mergeCell ref="C397:E397"/>
    <mergeCell ref="C398:E398"/>
    <mergeCell ref="C403:E403"/>
    <mergeCell ref="C404:E404"/>
    <mergeCell ref="C405:E405"/>
    <mergeCell ref="C392:E392"/>
    <mergeCell ref="C393:E393"/>
    <mergeCell ref="C394:E394"/>
    <mergeCell ref="C395:E395"/>
    <mergeCell ref="C396:E396"/>
    <mergeCell ref="C383:E383"/>
    <mergeCell ref="C384:E384"/>
    <mergeCell ref="C389:E389"/>
    <mergeCell ref="C390:E390"/>
    <mergeCell ref="C391:E391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0:E350"/>
    <mergeCell ref="C351:E351"/>
    <mergeCell ref="C356:E356"/>
    <mergeCell ref="C357:E357"/>
    <mergeCell ref="C358:E358"/>
    <mergeCell ref="C345:E345"/>
    <mergeCell ref="C346:E346"/>
    <mergeCell ref="C347:E347"/>
    <mergeCell ref="C348:E348"/>
    <mergeCell ref="C349:E349"/>
    <mergeCell ref="C333:E333"/>
    <mergeCell ref="C338:E338"/>
    <mergeCell ref="C340:E340"/>
    <mergeCell ref="C342:E342"/>
    <mergeCell ref="C344:E344"/>
    <mergeCell ref="C324:E324"/>
    <mergeCell ref="C325:E325"/>
    <mergeCell ref="C330:E330"/>
    <mergeCell ref="C331:E331"/>
    <mergeCell ref="C332:E332"/>
    <mergeCell ref="C318:E318"/>
    <mergeCell ref="C320:E320"/>
    <mergeCell ref="C321:E321"/>
    <mergeCell ref="C322:E322"/>
    <mergeCell ref="C323:E323"/>
    <mergeCell ref="C308:E308"/>
    <mergeCell ref="C309:E309"/>
    <mergeCell ref="A310:O310"/>
    <mergeCell ref="C311:E311"/>
    <mergeCell ref="C316:E316"/>
    <mergeCell ref="C303:E303"/>
    <mergeCell ref="C304:E304"/>
    <mergeCell ref="C305:E305"/>
    <mergeCell ref="C306:E306"/>
    <mergeCell ref="C307:E307"/>
    <mergeCell ref="C294:E294"/>
    <mergeCell ref="C295:E295"/>
    <mergeCell ref="C296:E296"/>
    <mergeCell ref="C301:E301"/>
    <mergeCell ref="C302:E302"/>
    <mergeCell ref="C285:E285"/>
    <mergeCell ref="C286:E286"/>
    <mergeCell ref="C291:E291"/>
    <mergeCell ref="C292:E292"/>
    <mergeCell ref="C293:E293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6:E266"/>
    <mergeCell ref="C271:E271"/>
    <mergeCell ref="C272:E272"/>
    <mergeCell ref="C273:E273"/>
    <mergeCell ref="C274:E274"/>
    <mergeCell ref="C257:E257"/>
    <mergeCell ref="C258:E258"/>
    <mergeCell ref="C259:E259"/>
    <mergeCell ref="C260:E260"/>
    <mergeCell ref="C265:E265"/>
    <mergeCell ref="C248:E248"/>
    <mergeCell ref="C253:E253"/>
    <mergeCell ref="C254:E254"/>
    <mergeCell ref="C255:E255"/>
    <mergeCell ref="C256:E256"/>
    <mergeCell ref="C234:E234"/>
    <mergeCell ref="C239:E239"/>
    <mergeCell ref="C240:E240"/>
    <mergeCell ref="C245:E245"/>
    <mergeCell ref="C247:E247"/>
    <mergeCell ref="C228:E228"/>
    <mergeCell ref="C230:E230"/>
    <mergeCell ref="C231:E231"/>
    <mergeCell ref="C232:E232"/>
    <mergeCell ref="C233:E233"/>
    <mergeCell ref="C214:E214"/>
    <mergeCell ref="C219:E219"/>
    <mergeCell ref="A220:O220"/>
    <mergeCell ref="C221:E221"/>
    <mergeCell ref="C226:E226"/>
    <mergeCell ref="A206:O206"/>
    <mergeCell ref="C207:E207"/>
    <mergeCell ref="C211:E211"/>
    <mergeCell ref="C212:E212"/>
    <mergeCell ref="C213:E213"/>
    <mergeCell ref="C193:E193"/>
    <mergeCell ref="C194:E194"/>
    <mergeCell ref="C199:E199"/>
    <mergeCell ref="C200:E200"/>
    <mergeCell ref="C205:E205"/>
    <mergeCell ref="C181:E181"/>
    <mergeCell ref="C185:E185"/>
    <mergeCell ref="C186:E186"/>
    <mergeCell ref="C191:E191"/>
    <mergeCell ref="C192:E192"/>
    <mergeCell ref="C176:E176"/>
    <mergeCell ref="C177:E177"/>
    <mergeCell ref="C178:E178"/>
    <mergeCell ref="C179:E179"/>
    <mergeCell ref="C180:E180"/>
    <mergeCell ref="C164:E164"/>
    <mergeCell ref="C165:E165"/>
    <mergeCell ref="C166:E166"/>
    <mergeCell ref="C170:E170"/>
    <mergeCell ref="C171:E171"/>
    <mergeCell ref="C152:E152"/>
    <mergeCell ref="A153:O153"/>
    <mergeCell ref="C154:E154"/>
    <mergeCell ref="C158:E158"/>
    <mergeCell ref="C159:E159"/>
    <mergeCell ref="C141:E141"/>
    <mergeCell ref="C143:E143"/>
    <mergeCell ref="A145:O145"/>
    <mergeCell ref="C146:E146"/>
    <mergeCell ref="C151:E151"/>
    <mergeCell ref="C128:E128"/>
    <mergeCell ref="C130:E130"/>
    <mergeCell ref="C132:E132"/>
    <mergeCell ref="C134:E134"/>
    <mergeCell ref="C136:E136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102:E102"/>
    <mergeCell ref="C104:E104"/>
    <mergeCell ref="C106:E106"/>
    <mergeCell ref="C76:E76"/>
    <mergeCell ref="C81:E81"/>
    <mergeCell ref="C86:E86"/>
    <mergeCell ref="C91:E91"/>
    <mergeCell ref="C96:E96"/>
    <mergeCell ref="C118:E118"/>
    <mergeCell ref="C66:E66"/>
    <mergeCell ref="C71:E71"/>
    <mergeCell ref="C42:E42"/>
    <mergeCell ref="C43:E43"/>
    <mergeCell ref="C44:E44"/>
    <mergeCell ref="A45:O45"/>
    <mergeCell ref="C46:E46"/>
    <mergeCell ref="C98:E98"/>
    <mergeCell ref="C100:E100"/>
    <mergeCell ref="C41:E41"/>
    <mergeCell ref="C28:E28"/>
    <mergeCell ref="A29:O29"/>
    <mergeCell ref="C30:E30"/>
    <mergeCell ref="C31:E31"/>
    <mergeCell ref="C32:E32"/>
    <mergeCell ref="C51:E51"/>
    <mergeCell ref="C56:E56"/>
    <mergeCell ref="C61:E61"/>
    <mergeCell ref="L25:O25"/>
    <mergeCell ref="J26:J27"/>
    <mergeCell ref="L26:L27"/>
    <mergeCell ref="M26:M27"/>
    <mergeCell ref="O26:O27"/>
    <mergeCell ref="A33:O33"/>
    <mergeCell ref="C34:E34"/>
    <mergeCell ref="C39:E39"/>
    <mergeCell ref="C40:E40"/>
    <mergeCell ref="A554:O554"/>
    <mergeCell ref="A555:O55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92D050"/>
    <pageSetUpPr fitToPage="1"/>
  </sheetPr>
  <dimension ref="A1:CQ480"/>
  <sheetViews>
    <sheetView topLeftCell="A235" workbookViewId="0">
      <selection activeCell="X315" sqref="X315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5.285156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199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199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199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1027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18.75" x14ac:dyDescent="0.25">
      <c r="A13" s="289" t="s">
        <v>1028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1028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1029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3576.5030000000002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1.0309999999999999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2013.172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560.65599999999995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117.202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341.23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294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295"/>
      <c r="G26" s="293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296"/>
      <c r="G27" s="293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13" t="s">
        <v>1030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hidden="1" x14ac:dyDescent="0.25">
      <c r="A30" s="35" t="s">
        <v>36</v>
      </c>
      <c r="B30" s="36" t="s">
        <v>1031</v>
      </c>
      <c r="C30" s="316" t="s">
        <v>1032</v>
      </c>
      <c r="D30" s="316"/>
      <c r="E30" s="316"/>
      <c r="F30" s="205" t="s">
        <v>39</v>
      </c>
      <c r="G30" s="38">
        <v>0.8</v>
      </c>
      <c r="H30" s="39" t="s">
        <v>1033</v>
      </c>
      <c r="I30" s="39" t="s">
        <v>1034</v>
      </c>
      <c r="J30" s="39">
        <v>21.27</v>
      </c>
      <c r="K30" s="37" t="s">
        <v>42</v>
      </c>
      <c r="L30" s="39">
        <v>4993.3900000000003</v>
      </c>
      <c r="M30" s="39">
        <v>2287.5</v>
      </c>
      <c r="N30" s="40" t="s">
        <v>1035</v>
      </c>
      <c r="O30" s="39">
        <v>145.59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174.29087073673534</v>
      </c>
      <c r="W30" s="159">
        <v>1.2</v>
      </c>
      <c r="X30" s="158">
        <f>V30*W30</f>
        <v>209.1490448840824</v>
      </c>
      <c r="Y30" s="181">
        <f>X30/G30</f>
        <v>261.43630610510297</v>
      </c>
      <c r="BP30" s="33"/>
      <c r="BQ30" s="41" t="s">
        <v>1032</v>
      </c>
    </row>
    <row r="31" spans="1:69" s="3" customFormat="1" ht="18.75" hidden="1" x14ac:dyDescent="0.25">
      <c r="A31" s="42"/>
      <c r="B31" s="43"/>
      <c r="C31" s="44" t="s">
        <v>1036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1037</v>
      </c>
      <c r="F32" s="207"/>
      <c r="G32" s="50"/>
      <c r="H32" s="51"/>
      <c r="I32" s="17"/>
      <c r="J32" s="17"/>
      <c r="K32" s="17"/>
      <c r="L32" s="52">
        <v>2633.26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hidden="1" x14ac:dyDescent="0.25">
      <c r="A33" s="47"/>
      <c r="B33" s="48"/>
      <c r="C33" s="48"/>
      <c r="D33" s="48"/>
      <c r="E33" s="49" t="s">
        <v>1038</v>
      </c>
      <c r="F33" s="207"/>
      <c r="G33" s="50"/>
      <c r="H33" s="51"/>
      <c r="I33" s="17"/>
      <c r="J33" s="17"/>
      <c r="K33" s="17"/>
      <c r="L33" s="52">
        <v>1384.5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hidden="1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9011.15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hidden="1" x14ac:dyDescent="0.25">
      <c r="A35" s="35" t="s">
        <v>1009</v>
      </c>
      <c r="B35" s="36" t="s">
        <v>90</v>
      </c>
      <c r="C35" s="316" t="s">
        <v>1039</v>
      </c>
      <c r="D35" s="316"/>
      <c r="E35" s="316"/>
      <c r="F35" s="205" t="s">
        <v>265</v>
      </c>
      <c r="G35" s="38">
        <v>0.8</v>
      </c>
      <c r="H35" s="39" t="s">
        <v>1040</v>
      </c>
      <c r="I35" s="39" t="s">
        <v>1041</v>
      </c>
      <c r="J35" s="39">
        <v>17.41</v>
      </c>
      <c r="K35" s="37" t="s">
        <v>42</v>
      </c>
      <c r="L35" s="39">
        <v>2805.11</v>
      </c>
      <c r="M35" s="39">
        <v>1058.97</v>
      </c>
      <c r="N35" s="40" t="s">
        <v>1042</v>
      </c>
      <c r="O35" s="39">
        <v>119.22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0" si="0">O35*P35*Q35*R35*S35*T35*U35</f>
        <v>142.72242330677642</v>
      </c>
      <c r="W35" s="159">
        <v>1.2</v>
      </c>
      <c r="X35" s="158">
        <f t="shared" ref="X35:X90" si="1">V35*W35</f>
        <v>171.2669079681317</v>
      </c>
      <c r="Y35" s="181">
        <f t="shared" ref="Y35:Y90" si="2">X35/G35</f>
        <v>214.08363496016463</v>
      </c>
      <c r="BP35" s="33"/>
      <c r="BQ35" s="41" t="s">
        <v>1039</v>
      </c>
    </row>
    <row r="36" spans="1:70" s="3" customFormat="1" ht="18.75" hidden="1" x14ac:dyDescent="0.25">
      <c r="A36" s="42"/>
      <c r="B36" s="43"/>
      <c r="C36" s="44" t="s">
        <v>1036</v>
      </c>
      <c r="D36" s="45"/>
      <c r="E36" s="45"/>
      <c r="F36" s="206"/>
      <c r="G36" s="45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70" s="3" customFormat="1" ht="18.75" hidden="1" x14ac:dyDescent="0.25">
      <c r="A37" s="47"/>
      <c r="B37" s="48"/>
      <c r="C37" s="48"/>
      <c r="D37" s="48"/>
      <c r="E37" s="49" t="s">
        <v>1043</v>
      </c>
      <c r="F37" s="207"/>
      <c r="G37" s="50"/>
      <c r="H37" s="51"/>
      <c r="I37" s="17"/>
      <c r="J37" s="17"/>
      <c r="K37" s="17"/>
      <c r="L37" s="52">
        <v>1415.84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70" s="3" customFormat="1" ht="18.75" hidden="1" x14ac:dyDescent="0.25">
      <c r="A38" s="47"/>
      <c r="B38" s="48"/>
      <c r="C38" s="48"/>
      <c r="D38" s="48"/>
      <c r="E38" s="49" t="s">
        <v>1044</v>
      </c>
      <c r="F38" s="207"/>
      <c r="G38" s="50"/>
      <c r="H38" s="51"/>
      <c r="I38" s="17"/>
      <c r="J38" s="17"/>
      <c r="K38" s="17"/>
      <c r="L38" s="52">
        <v>744.41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18.75" hidden="1" x14ac:dyDescent="0.25">
      <c r="A39" s="47"/>
      <c r="B39" s="48"/>
      <c r="C39" s="48"/>
      <c r="D39" s="48"/>
      <c r="E39" s="49" t="s">
        <v>47</v>
      </c>
      <c r="F39" s="207"/>
      <c r="G39" s="50"/>
      <c r="H39" s="51"/>
      <c r="I39" s="17"/>
      <c r="J39" s="17"/>
      <c r="K39" s="17"/>
      <c r="L39" s="52">
        <v>4965.3599999999997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70" s="3" customFormat="1" ht="45" x14ac:dyDescent="0.25">
      <c r="A40" s="111" t="s">
        <v>1045</v>
      </c>
      <c r="B40" s="112" t="s">
        <v>1046</v>
      </c>
      <c r="C40" s="305" t="s">
        <v>1047</v>
      </c>
      <c r="D40" s="305"/>
      <c r="E40" s="305"/>
      <c r="F40" s="208"/>
      <c r="G40" s="113">
        <v>1</v>
      </c>
      <c r="H40" s="114">
        <v>89992.94</v>
      </c>
      <c r="I40" s="114"/>
      <c r="J40" s="114"/>
      <c r="K40" s="144" t="s">
        <v>52</v>
      </c>
      <c r="L40" s="114">
        <v>560656.02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>L40*U40</f>
        <v>577475.70059999998</v>
      </c>
      <c r="W40" s="190">
        <v>1.2</v>
      </c>
      <c r="X40" s="191">
        <f t="shared" si="1"/>
        <v>692970.84071999998</v>
      </c>
      <c r="Y40" s="181">
        <f t="shared" si="2"/>
        <v>692970.84071999998</v>
      </c>
      <c r="BP40" s="33"/>
      <c r="BQ40" s="41" t="s">
        <v>1047</v>
      </c>
    </row>
    <row r="41" spans="1:70" s="3" customFormat="1" ht="18.75" hidden="1" x14ac:dyDescent="0.25">
      <c r="A41" s="351" t="s">
        <v>170</v>
      </c>
      <c r="B41" s="352"/>
      <c r="C41" s="352"/>
      <c r="D41" s="352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3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 t="s">
        <v>170</v>
      </c>
    </row>
    <row r="42" spans="1:70" s="3" customFormat="1" ht="67.5" hidden="1" x14ac:dyDescent="0.25">
      <c r="A42" s="35" t="s">
        <v>63</v>
      </c>
      <c r="B42" s="36" t="s">
        <v>1048</v>
      </c>
      <c r="C42" s="316" t="s">
        <v>1049</v>
      </c>
      <c r="D42" s="316"/>
      <c r="E42" s="316"/>
      <c r="F42" s="205" t="s">
        <v>174</v>
      </c>
      <c r="G42" s="38">
        <v>0.1</v>
      </c>
      <c r="H42" s="39" t="s">
        <v>1050</v>
      </c>
      <c r="I42" s="39" t="s">
        <v>225</v>
      </c>
      <c r="J42" s="39">
        <v>134.46</v>
      </c>
      <c r="K42" s="37" t="s">
        <v>42</v>
      </c>
      <c r="L42" s="39">
        <v>4727.29</v>
      </c>
      <c r="M42" s="39">
        <v>4541.71</v>
      </c>
      <c r="N42" s="40" t="s">
        <v>1051</v>
      </c>
      <c r="O42" s="39">
        <v>115.1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0"/>
        <v>137.79022750050299</v>
      </c>
      <c r="W42" s="159">
        <v>1.2</v>
      </c>
      <c r="X42" s="158">
        <f t="shared" si="1"/>
        <v>165.3482730006036</v>
      </c>
      <c r="Y42" s="181">
        <f t="shared" si="2"/>
        <v>1653.4827300060358</v>
      </c>
      <c r="BP42" s="33"/>
      <c r="BQ42" s="41" t="s">
        <v>1049</v>
      </c>
      <c r="BR42" s="34"/>
    </row>
    <row r="43" spans="1:70" s="3" customFormat="1" ht="18.75" hidden="1" x14ac:dyDescent="0.25">
      <c r="A43" s="42"/>
      <c r="B43" s="43"/>
      <c r="C43" s="44" t="s">
        <v>1052</v>
      </c>
      <c r="D43" s="45"/>
      <c r="E43" s="45"/>
      <c r="F43" s="206"/>
      <c r="G43" s="45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  <c r="BR43" s="34"/>
    </row>
    <row r="44" spans="1:70" s="3" customFormat="1" ht="18.75" hidden="1" x14ac:dyDescent="0.25">
      <c r="A44" s="47"/>
      <c r="B44" s="48"/>
      <c r="C44" s="48"/>
      <c r="D44" s="48"/>
      <c r="E44" s="49" t="s">
        <v>1053</v>
      </c>
      <c r="F44" s="207"/>
      <c r="G44" s="50"/>
      <c r="H44" s="51"/>
      <c r="I44" s="17"/>
      <c r="J44" s="17"/>
      <c r="K44" s="17"/>
      <c r="L44" s="52">
        <v>4417.8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18.75" hidden="1" x14ac:dyDescent="0.25">
      <c r="A45" s="47"/>
      <c r="B45" s="48"/>
      <c r="C45" s="48"/>
      <c r="D45" s="48"/>
      <c r="E45" s="49" t="s">
        <v>1054</v>
      </c>
      <c r="F45" s="207"/>
      <c r="G45" s="50"/>
      <c r="H45" s="51"/>
      <c r="I45" s="17"/>
      <c r="J45" s="17"/>
      <c r="K45" s="17"/>
      <c r="L45" s="52">
        <v>2322.7600000000002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  <c r="BR45" s="34"/>
    </row>
    <row r="46" spans="1:70" s="3" customFormat="1" ht="18.75" hidden="1" x14ac:dyDescent="0.25">
      <c r="A46" s="47"/>
      <c r="B46" s="48"/>
      <c r="C46" s="48"/>
      <c r="D46" s="48"/>
      <c r="E46" s="49" t="s">
        <v>47</v>
      </c>
      <c r="F46" s="207"/>
      <c r="G46" s="50"/>
      <c r="H46" s="51"/>
      <c r="I46" s="17"/>
      <c r="J46" s="17"/>
      <c r="K46" s="17"/>
      <c r="L46" s="52">
        <v>11467.85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67.5" x14ac:dyDescent="0.25">
      <c r="A47" s="35" t="s">
        <v>72</v>
      </c>
      <c r="B47" s="36" t="s">
        <v>1055</v>
      </c>
      <c r="C47" s="316" t="s">
        <v>1056</v>
      </c>
      <c r="D47" s="316"/>
      <c r="E47" s="316"/>
      <c r="F47" s="205" t="s">
        <v>184</v>
      </c>
      <c r="G47" s="55">
        <v>10</v>
      </c>
      <c r="H47" s="39">
        <v>5097.62</v>
      </c>
      <c r="I47" s="39"/>
      <c r="J47" s="39">
        <v>5097.62</v>
      </c>
      <c r="K47" s="37" t="s">
        <v>42</v>
      </c>
      <c r="L47" s="39">
        <v>436356.27</v>
      </c>
      <c r="M47" s="39"/>
      <c r="N47" s="40"/>
      <c r="O47" s="39">
        <v>436356.27</v>
      </c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>
        <f t="shared" si="0"/>
        <v>522377.32158619387</v>
      </c>
      <c r="W47" s="159">
        <v>1.2</v>
      </c>
      <c r="X47" s="158">
        <f t="shared" si="1"/>
        <v>626852.78590343264</v>
      </c>
      <c r="Y47" s="248">
        <f t="shared" si="2"/>
        <v>62685.278590343267</v>
      </c>
      <c r="BP47" s="33"/>
      <c r="BQ47" s="41" t="s">
        <v>1056</v>
      </c>
      <c r="BR47" s="34"/>
    </row>
    <row r="48" spans="1:70" s="3" customFormat="1" ht="67.5" hidden="1" x14ac:dyDescent="0.25">
      <c r="A48" s="35" t="s">
        <v>80</v>
      </c>
      <c r="B48" s="36" t="s">
        <v>188</v>
      </c>
      <c r="C48" s="316" t="s">
        <v>189</v>
      </c>
      <c r="D48" s="316"/>
      <c r="E48" s="316"/>
      <c r="F48" s="205" t="s">
        <v>174</v>
      </c>
      <c r="G48" s="56">
        <v>0.09</v>
      </c>
      <c r="H48" s="39" t="s">
        <v>190</v>
      </c>
      <c r="I48" s="39" t="s">
        <v>191</v>
      </c>
      <c r="J48" s="39">
        <v>424.12</v>
      </c>
      <c r="K48" s="37" t="s">
        <v>42</v>
      </c>
      <c r="L48" s="39">
        <v>3350.01</v>
      </c>
      <c r="M48" s="39">
        <v>2991.56</v>
      </c>
      <c r="N48" s="40" t="s">
        <v>1057</v>
      </c>
      <c r="O48" s="39">
        <v>326.74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>
        <f t="shared" si="0"/>
        <v>391.15185867518989</v>
      </c>
      <c r="W48" s="159">
        <v>1.2</v>
      </c>
      <c r="X48" s="158">
        <f t="shared" si="1"/>
        <v>469.38223041022786</v>
      </c>
      <c r="Y48" s="181">
        <f t="shared" si="2"/>
        <v>5215.3581156691989</v>
      </c>
      <c r="BP48" s="33"/>
      <c r="BQ48" s="41" t="s">
        <v>189</v>
      </c>
      <c r="BR48" s="34"/>
    </row>
    <row r="49" spans="1:70" s="3" customFormat="1" ht="18.75" hidden="1" x14ac:dyDescent="0.25">
      <c r="A49" s="42"/>
      <c r="B49" s="43"/>
      <c r="C49" s="44" t="s">
        <v>704</v>
      </c>
      <c r="D49" s="45"/>
      <c r="E49" s="45"/>
      <c r="F49" s="206"/>
      <c r="G49" s="45"/>
      <c r="H49" s="45"/>
      <c r="I49" s="45"/>
      <c r="J49" s="45"/>
      <c r="K49" s="45"/>
      <c r="L49" s="45"/>
      <c r="M49" s="45"/>
      <c r="N49" s="45"/>
      <c r="O49" s="46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18.75" hidden="1" x14ac:dyDescent="0.25">
      <c r="A50" s="47"/>
      <c r="B50" s="48"/>
      <c r="C50" s="48"/>
      <c r="D50" s="48"/>
      <c r="E50" s="49" t="s">
        <v>1058</v>
      </c>
      <c r="F50" s="207"/>
      <c r="G50" s="50"/>
      <c r="H50" s="51"/>
      <c r="I50" s="17"/>
      <c r="J50" s="17"/>
      <c r="K50" s="17"/>
      <c r="L50" s="52">
        <v>2907.35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  <c r="BR50" s="34"/>
    </row>
    <row r="51" spans="1:70" s="3" customFormat="1" ht="18.75" hidden="1" x14ac:dyDescent="0.25">
      <c r="A51" s="47"/>
      <c r="B51" s="48"/>
      <c r="C51" s="48"/>
      <c r="D51" s="48"/>
      <c r="E51" s="49" t="s">
        <v>1059</v>
      </c>
      <c r="F51" s="207"/>
      <c r="G51" s="50"/>
      <c r="H51" s="51"/>
      <c r="I51" s="17"/>
      <c r="J51" s="17"/>
      <c r="K51" s="17"/>
      <c r="L51" s="52">
        <v>1528.61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hidden="1" x14ac:dyDescent="0.25">
      <c r="A52" s="47"/>
      <c r="B52" s="48"/>
      <c r="C52" s="48"/>
      <c r="D52" s="48"/>
      <c r="E52" s="49" t="s">
        <v>47</v>
      </c>
      <c r="F52" s="207"/>
      <c r="G52" s="50"/>
      <c r="H52" s="51"/>
      <c r="I52" s="17"/>
      <c r="J52" s="17"/>
      <c r="K52" s="17"/>
      <c r="L52" s="52">
        <v>7785.97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67.5" x14ac:dyDescent="0.25">
      <c r="A53" s="35" t="s">
        <v>89</v>
      </c>
      <c r="B53" s="36" t="s">
        <v>1060</v>
      </c>
      <c r="C53" s="316" t="s">
        <v>1061</v>
      </c>
      <c r="D53" s="316"/>
      <c r="E53" s="316"/>
      <c r="F53" s="205"/>
      <c r="G53" s="55">
        <v>9</v>
      </c>
      <c r="H53" s="39">
        <v>4376.3500000000004</v>
      </c>
      <c r="I53" s="39"/>
      <c r="J53" s="39">
        <v>4376.3500000000004</v>
      </c>
      <c r="K53" s="37" t="s">
        <v>42</v>
      </c>
      <c r="L53" s="39">
        <v>337154</v>
      </c>
      <c r="M53" s="39"/>
      <c r="N53" s="40"/>
      <c r="O53" s="39">
        <v>337154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 t="shared" si="0"/>
        <v>403618.82156997907</v>
      </c>
      <c r="W53" s="159">
        <v>1.2</v>
      </c>
      <c r="X53" s="158">
        <f t="shared" si="1"/>
        <v>484342.58588397485</v>
      </c>
      <c r="Y53" s="248">
        <f t="shared" si="2"/>
        <v>53815.842875997208</v>
      </c>
      <c r="BP53" s="33"/>
      <c r="BQ53" s="41" t="s">
        <v>1061</v>
      </c>
      <c r="BR53" s="34"/>
    </row>
    <row r="54" spans="1:70" s="3" customFormat="1" ht="67.5" hidden="1" x14ac:dyDescent="0.25">
      <c r="A54" s="35" t="s">
        <v>1013</v>
      </c>
      <c r="B54" s="36" t="s">
        <v>203</v>
      </c>
      <c r="C54" s="316" t="s">
        <v>204</v>
      </c>
      <c r="D54" s="316"/>
      <c r="E54" s="316"/>
      <c r="F54" s="205" t="s">
        <v>174</v>
      </c>
      <c r="G54" s="56">
        <v>0.03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1270.03</v>
      </c>
      <c r="M54" s="39">
        <v>1032.26</v>
      </c>
      <c r="N54" s="40" t="s">
        <v>1062</v>
      </c>
      <c r="O54" s="39">
        <v>132.49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158.60840348863289</v>
      </c>
      <c r="W54" s="159">
        <v>1.2</v>
      </c>
      <c r="X54" s="158">
        <f t="shared" si="1"/>
        <v>190.33008418635947</v>
      </c>
      <c r="Y54" s="181">
        <f t="shared" si="2"/>
        <v>6344.3361395453157</v>
      </c>
      <c r="BP54" s="33"/>
      <c r="BQ54" s="41" t="s">
        <v>204</v>
      </c>
      <c r="BR54" s="34"/>
    </row>
    <row r="55" spans="1:70" s="3" customFormat="1" ht="18.75" hidden="1" x14ac:dyDescent="0.25">
      <c r="A55" s="42"/>
      <c r="B55" s="43"/>
      <c r="C55" s="44" t="s">
        <v>1063</v>
      </c>
      <c r="D55" s="45"/>
      <c r="E55" s="45"/>
      <c r="F55" s="206"/>
      <c r="G55" s="45"/>
      <c r="H55" s="45"/>
      <c r="I55" s="45"/>
      <c r="J55" s="45"/>
      <c r="K55" s="45"/>
      <c r="L55" s="45"/>
      <c r="M55" s="45"/>
      <c r="N55" s="45"/>
      <c r="O55" s="46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  <c r="BR55" s="34"/>
    </row>
    <row r="56" spans="1:70" s="3" customFormat="1" ht="18.75" hidden="1" x14ac:dyDescent="0.25">
      <c r="A56" s="47"/>
      <c r="B56" s="48"/>
      <c r="C56" s="48"/>
      <c r="D56" s="48"/>
      <c r="E56" s="49" t="s">
        <v>1064</v>
      </c>
      <c r="F56" s="207"/>
      <c r="G56" s="50"/>
      <c r="H56" s="51"/>
      <c r="I56" s="17"/>
      <c r="J56" s="17"/>
      <c r="K56" s="17"/>
      <c r="L56" s="52">
        <v>1017.57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hidden="1" x14ac:dyDescent="0.25">
      <c r="A57" s="47"/>
      <c r="B57" s="48"/>
      <c r="C57" s="48"/>
      <c r="D57" s="48"/>
      <c r="E57" s="49" t="s">
        <v>1065</v>
      </c>
      <c r="F57" s="207"/>
      <c r="G57" s="50"/>
      <c r="H57" s="51"/>
      <c r="I57" s="17"/>
      <c r="J57" s="17"/>
      <c r="K57" s="17"/>
      <c r="L57" s="52">
        <v>535.01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hidden="1" x14ac:dyDescent="0.25">
      <c r="A58" s="47"/>
      <c r="B58" s="48"/>
      <c r="C58" s="48"/>
      <c r="D58" s="48"/>
      <c r="E58" s="49" t="s">
        <v>47</v>
      </c>
      <c r="F58" s="207"/>
      <c r="G58" s="50"/>
      <c r="H58" s="51"/>
      <c r="I58" s="17"/>
      <c r="J58" s="17"/>
      <c r="K58" s="17"/>
      <c r="L58" s="52">
        <v>2822.61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67.5" x14ac:dyDescent="0.25">
      <c r="A59" s="35" t="s">
        <v>101</v>
      </c>
      <c r="B59" s="36" t="s">
        <v>1060</v>
      </c>
      <c r="C59" s="316" t="s">
        <v>1066</v>
      </c>
      <c r="D59" s="316"/>
      <c r="E59" s="316"/>
      <c r="F59" s="205"/>
      <c r="G59" s="55">
        <v>3</v>
      </c>
      <c r="H59" s="39">
        <v>2420.59</v>
      </c>
      <c r="I59" s="39"/>
      <c r="J59" s="39">
        <v>2420.59</v>
      </c>
      <c r="K59" s="37" t="s">
        <v>42</v>
      </c>
      <c r="L59" s="39">
        <v>62160.75</v>
      </c>
      <c r="M59" s="39"/>
      <c r="N59" s="40"/>
      <c r="O59" s="39">
        <v>62160.75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74414.803510876576</v>
      </c>
      <c r="W59" s="159">
        <v>1.2</v>
      </c>
      <c r="X59" s="158">
        <f t="shared" si="1"/>
        <v>89297.764213051894</v>
      </c>
      <c r="Y59" s="248">
        <f t="shared" si="2"/>
        <v>29765.921404350633</v>
      </c>
      <c r="BP59" s="33"/>
      <c r="BQ59" s="41" t="s">
        <v>1066</v>
      </c>
      <c r="BR59" s="34"/>
    </row>
    <row r="60" spans="1:70" s="3" customFormat="1" ht="18.75" hidden="1" x14ac:dyDescent="0.25">
      <c r="A60" s="351" t="s">
        <v>234</v>
      </c>
      <c r="B60" s="352"/>
      <c r="C60" s="352"/>
      <c r="D60" s="35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3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  <c r="BR60" s="34" t="s">
        <v>234</v>
      </c>
    </row>
    <row r="61" spans="1:70" s="3" customFormat="1" ht="67.5" hidden="1" x14ac:dyDescent="0.25">
      <c r="A61" s="35" t="s">
        <v>106</v>
      </c>
      <c r="B61" s="36" t="s">
        <v>236</v>
      </c>
      <c r="C61" s="316" t="s">
        <v>237</v>
      </c>
      <c r="D61" s="316"/>
      <c r="E61" s="316"/>
      <c r="F61" s="205" t="s">
        <v>238</v>
      </c>
      <c r="G61" s="38">
        <v>0.6</v>
      </c>
      <c r="H61" s="39" t="s">
        <v>1067</v>
      </c>
      <c r="I61" s="39" t="s">
        <v>240</v>
      </c>
      <c r="J61" s="39">
        <v>30.22</v>
      </c>
      <c r="K61" s="37" t="s">
        <v>42</v>
      </c>
      <c r="L61" s="39">
        <v>1766.16</v>
      </c>
      <c r="M61" s="39">
        <v>1568.64</v>
      </c>
      <c r="N61" s="40" t="s">
        <v>1068</v>
      </c>
      <c r="O61" s="39">
        <v>155.21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185.8073085174029</v>
      </c>
      <c r="W61" s="159">
        <v>1.2</v>
      </c>
      <c r="X61" s="158">
        <f t="shared" si="1"/>
        <v>222.96877022088347</v>
      </c>
      <c r="Y61" s="181">
        <f t="shared" si="2"/>
        <v>371.6146170348058</v>
      </c>
      <c r="BP61" s="33"/>
      <c r="BQ61" s="41" t="s">
        <v>237</v>
      </c>
      <c r="BR61" s="34"/>
    </row>
    <row r="62" spans="1:70" s="3" customFormat="1" ht="18.75" hidden="1" x14ac:dyDescent="0.25">
      <c r="A62" s="42"/>
      <c r="B62" s="43"/>
      <c r="C62" s="44" t="s">
        <v>1069</v>
      </c>
      <c r="D62" s="45"/>
      <c r="E62" s="45"/>
      <c r="F62" s="206"/>
      <c r="G62" s="45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hidden="1" x14ac:dyDescent="0.25">
      <c r="A63" s="47"/>
      <c r="B63" s="48"/>
      <c r="C63" s="48"/>
      <c r="D63" s="48"/>
      <c r="E63" s="49" t="s">
        <v>1070</v>
      </c>
      <c r="F63" s="207"/>
      <c r="G63" s="50"/>
      <c r="H63" s="51"/>
      <c r="I63" s="17"/>
      <c r="J63" s="17"/>
      <c r="K63" s="17"/>
      <c r="L63" s="52">
        <v>1528.97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hidden="1" x14ac:dyDescent="0.25">
      <c r="A64" s="47"/>
      <c r="B64" s="48"/>
      <c r="C64" s="48"/>
      <c r="D64" s="48"/>
      <c r="E64" s="49" t="s">
        <v>1071</v>
      </c>
      <c r="F64" s="207"/>
      <c r="G64" s="50"/>
      <c r="H64" s="51"/>
      <c r="I64" s="17"/>
      <c r="J64" s="17"/>
      <c r="K64" s="17"/>
      <c r="L64" s="52">
        <v>803.89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hidden="1" x14ac:dyDescent="0.25">
      <c r="A65" s="47"/>
      <c r="B65" s="48"/>
      <c r="C65" s="48"/>
      <c r="D65" s="48"/>
      <c r="E65" s="49" t="s">
        <v>47</v>
      </c>
      <c r="F65" s="207"/>
      <c r="G65" s="50"/>
      <c r="H65" s="51"/>
      <c r="I65" s="17"/>
      <c r="J65" s="17"/>
      <c r="K65" s="17"/>
      <c r="L65" s="52">
        <v>4099.0200000000004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67.5" hidden="1" x14ac:dyDescent="0.25">
      <c r="A66" s="35" t="s">
        <v>1014</v>
      </c>
      <c r="B66" s="36" t="s">
        <v>246</v>
      </c>
      <c r="C66" s="316" t="s">
        <v>247</v>
      </c>
      <c r="D66" s="316"/>
      <c r="E66" s="316"/>
      <c r="F66" s="205" t="s">
        <v>238</v>
      </c>
      <c r="G66" s="38">
        <v>5.2</v>
      </c>
      <c r="H66" s="39" t="s">
        <v>1072</v>
      </c>
      <c r="I66" s="39" t="s">
        <v>249</v>
      </c>
      <c r="J66" s="39">
        <v>52.81</v>
      </c>
      <c r="K66" s="37" t="s">
        <v>42</v>
      </c>
      <c r="L66" s="39">
        <v>18765.830000000002</v>
      </c>
      <c r="M66" s="39">
        <v>15865.4</v>
      </c>
      <c r="N66" s="40" t="s">
        <v>1073</v>
      </c>
      <c r="O66" s="39">
        <v>2350.6799999999998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 t="shared" si="0"/>
        <v>2814.0810771579704</v>
      </c>
      <c r="W66" s="159">
        <v>1.2</v>
      </c>
      <c r="X66" s="158">
        <f t="shared" si="1"/>
        <v>3376.8972925895646</v>
      </c>
      <c r="Y66" s="181">
        <f t="shared" si="2"/>
        <v>649.40332549799314</v>
      </c>
      <c r="BP66" s="33"/>
      <c r="BQ66" s="41" t="s">
        <v>247</v>
      </c>
      <c r="BR66" s="34"/>
    </row>
    <row r="67" spans="1:70" s="3" customFormat="1" ht="18.75" hidden="1" x14ac:dyDescent="0.25">
      <c r="A67" s="42"/>
      <c r="B67" s="43"/>
      <c r="C67" s="44" t="s">
        <v>1074</v>
      </c>
      <c r="D67" s="45"/>
      <c r="E67" s="45"/>
      <c r="F67" s="206"/>
      <c r="G67" s="45"/>
      <c r="H67" s="45"/>
      <c r="I67" s="45"/>
      <c r="J67" s="45"/>
      <c r="K67" s="45"/>
      <c r="L67" s="45"/>
      <c r="M67" s="45"/>
      <c r="N67" s="45"/>
      <c r="O67" s="46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18.75" hidden="1" x14ac:dyDescent="0.25">
      <c r="A68" s="47"/>
      <c r="B68" s="48"/>
      <c r="C68" s="48"/>
      <c r="D68" s="48"/>
      <c r="E68" s="49" t="s">
        <v>1075</v>
      </c>
      <c r="F68" s="207"/>
      <c r="G68" s="50"/>
      <c r="H68" s="51"/>
      <c r="I68" s="17"/>
      <c r="J68" s="17"/>
      <c r="K68" s="17"/>
      <c r="L68" s="52">
        <v>15486.15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hidden="1" x14ac:dyDescent="0.25">
      <c r="A69" s="47"/>
      <c r="B69" s="48"/>
      <c r="C69" s="48"/>
      <c r="D69" s="48"/>
      <c r="E69" s="49" t="s">
        <v>1076</v>
      </c>
      <c r="F69" s="207"/>
      <c r="G69" s="50"/>
      <c r="H69" s="51"/>
      <c r="I69" s="17"/>
      <c r="J69" s="17"/>
      <c r="K69" s="17"/>
      <c r="L69" s="52">
        <v>8142.2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18.75" hidden="1" x14ac:dyDescent="0.25">
      <c r="A70" s="47"/>
      <c r="B70" s="48"/>
      <c r="C70" s="48"/>
      <c r="D70" s="48"/>
      <c r="E70" s="49" t="s">
        <v>47</v>
      </c>
      <c r="F70" s="207"/>
      <c r="G70" s="50"/>
      <c r="H70" s="51"/>
      <c r="I70" s="17"/>
      <c r="J70" s="17"/>
      <c r="K70" s="17"/>
      <c r="L70" s="52">
        <v>42394.18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7.5" x14ac:dyDescent="0.25">
      <c r="A71" s="35" t="s">
        <v>119</v>
      </c>
      <c r="B71" s="36" t="s">
        <v>1077</v>
      </c>
      <c r="C71" s="316" t="s">
        <v>1078</v>
      </c>
      <c r="D71" s="316"/>
      <c r="E71" s="316"/>
      <c r="F71" s="205" t="s">
        <v>265</v>
      </c>
      <c r="G71" s="55">
        <v>153</v>
      </c>
      <c r="H71" s="39">
        <v>63.69</v>
      </c>
      <c r="I71" s="39"/>
      <c r="J71" s="39">
        <v>63.69</v>
      </c>
      <c r="K71" s="37" t="s">
        <v>42</v>
      </c>
      <c r="L71" s="39">
        <v>83413.52</v>
      </c>
      <c r="M71" s="39"/>
      <c r="N71" s="40"/>
      <c r="O71" s="39">
        <v>83413.52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99857.236293811977</v>
      </c>
      <c r="W71" s="159">
        <v>1.2</v>
      </c>
      <c r="X71" s="158">
        <f t="shared" si="1"/>
        <v>119828.68355257437</v>
      </c>
      <c r="Y71" s="181">
        <f t="shared" si="2"/>
        <v>783.19401014754487</v>
      </c>
      <c r="BP71" s="33"/>
      <c r="BQ71" s="41" t="s">
        <v>1078</v>
      </c>
      <c r="BR71" s="34"/>
    </row>
    <row r="72" spans="1:70" s="3" customFormat="1" ht="18.75" hidden="1" x14ac:dyDescent="0.25">
      <c r="A72" s="42"/>
      <c r="B72" s="43"/>
      <c r="C72" s="44" t="s">
        <v>1079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67.5" x14ac:dyDescent="0.25">
      <c r="A73" s="35" t="s">
        <v>1015</v>
      </c>
      <c r="B73" s="36" t="s">
        <v>1077</v>
      </c>
      <c r="C73" s="316" t="s">
        <v>1080</v>
      </c>
      <c r="D73" s="316"/>
      <c r="E73" s="316"/>
      <c r="F73" s="205" t="s">
        <v>265</v>
      </c>
      <c r="G73" s="55">
        <v>102</v>
      </c>
      <c r="H73" s="39">
        <v>39.869999999999997</v>
      </c>
      <c r="I73" s="39"/>
      <c r="J73" s="39">
        <v>39.869999999999997</v>
      </c>
      <c r="K73" s="37" t="s">
        <v>42</v>
      </c>
      <c r="L73" s="39">
        <v>34811.29</v>
      </c>
      <c r="M73" s="39"/>
      <c r="N73" s="40"/>
      <c r="O73" s="39">
        <v>34811.29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41673.810327419502</v>
      </c>
      <c r="W73" s="159">
        <v>1.2</v>
      </c>
      <c r="X73" s="158">
        <f t="shared" si="1"/>
        <v>50008.572392903399</v>
      </c>
      <c r="Y73" s="181">
        <f t="shared" si="2"/>
        <v>490.28012149905294</v>
      </c>
      <c r="BP73" s="33"/>
      <c r="BQ73" s="41" t="s">
        <v>1080</v>
      </c>
      <c r="BR73" s="34"/>
    </row>
    <row r="74" spans="1:70" s="3" customFormat="1" ht="18.75" hidden="1" x14ac:dyDescent="0.25">
      <c r="A74" s="42"/>
      <c r="B74" s="43"/>
      <c r="C74" s="44" t="s">
        <v>272</v>
      </c>
      <c r="D74" s="45"/>
      <c r="E74" s="45"/>
      <c r="F74" s="206"/>
      <c r="G74" s="45"/>
      <c r="H74" s="45"/>
      <c r="I74" s="45"/>
      <c r="J74" s="45"/>
      <c r="K74" s="45"/>
      <c r="L74" s="45"/>
      <c r="M74" s="45"/>
      <c r="N74" s="45"/>
      <c r="O74" s="46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67.5" x14ac:dyDescent="0.25">
      <c r="A75" s="35" t="s">
        <v>126</v>
      </c>
      <c r="B75" s="36" t="s">
        <v>1077</v>
      </c>
      <c r="C75" s="316" t="s">
        <v>1081</v>
      </c>
      <c r="D75" s="316"/>
      <c r="E75" s="316"/>
      <c r="F75" s="205" t="s">
        <v>265</v>
      </c>
      <c r="G75" s="55">
        <v>51</v>
      </c>
      <c r="H75" s="39">
        <v>46.5</v>
      </c>
      <c r="I75" s="39"/>
      <c r="J75" s="39">
        <v>46.5</v>
      </c>
      <c r="K75" s="37" t="s">
        <v>42</v>
      </c>
      <c r="L75" s="39">
        <v>20300.04</v>
      </c>
      <c r="M75" s="39"/>
      <c r="N75" s="40"/>
      <c r="O75" s="39">
        <v>20300.04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24301.88644543276</v>
      </c>
      <c r="W75" s="159">
        <v>1.2</v>
      </c>
      <c r="X75" s="158">
        <f t="shared" si="1"/>
        <v>29162.263734519311</v>
      </c>
      <c r="Y75" s="181">
        <f t="shared" si="2"/>
        <v>571.80909283371193</v>
      </c>
      <c r="BP75" s="33"/>
      <c r="BQ75" s="41" t="s">
        <v>1081</v>
      </c>
      <c r="BR75" s="34"/>
    </row>
    <row r="76" spans="1:70" s="3" customFormat="1" ht="18.75" hidden="1" x14ac:dyDescent="0.25">
      <c r="A76" s="42"/>
      <c r="B76" s="43"/>
      <c r="C76" s="44" t="s">
        <v>287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67.5" x14ac:dyDescent="0.25">
      <c r="A77" s="35" t="s">
        <v>131</v>
      </c>
      <c r="B77" s="36" t="s">
        <v>1077</v>
      </c>
      <c r="C77" s="316" t="s">
        <v>1082</v>
      </c>
      <c r="D77" s="316"/>
      <c r="E77" s="316"/>
      <c r="F77" s="205" t="s">
        <v>265</v>
      </c>
      <c r="G77" s="38">
        <v>61.2</v>
      </c>
      <c r="H77" s="39">
        <v>29.62</v>
      </c>
      <c r="I77" s="39"/>
      <c r="J77" s="39">
        <v>29.62</v>
      </c>
      <c r="K77" s="37" t="s">
        <v>42</v>
      </c>
      <c r="L77" s="39">
        <v>15517.09</v>
      </c>
      <c r="M77" s="39"/>
      <c r="N77" s="40"/>
      <c r="O77" s="39">
        <v>15517.09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18576.050054263949</v>
      </c>
      <c r="W77" s="159">
        <v>1.2</v>
      </c>
      <c r="X77" s="158">
        <f t="shared" si="1"/>
        <v>22291.260065116738</v>
      </c>
      <c r="Y77" s="181">
        <f t="shared" si="2"/>
        <v>364.23627557380291</v>
      </c>
      <c r="BP77" s="33"/>
      <c r="BQ77" s="41" t="s">
        <v>1082</v>
      </c>
      <c r="BR77" s="34"/>
    </row>
    <row r="78" spans="1:70" s="3" customFormat="1" ht="18.75" hidden="1" x14ac:dyDescent="0.25">
      <c r="A78" s="42"/>
      <c r="B78" s="43"/>
      <c r="C78" s="44" t="s">
        <v>1083</v>
      </c>
      <c r="D78" s="45"/>
      <c r="E78" s="45"/>
      <c r="F78" s="206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67.5" x14ac:dyDescent="0.25">
      <c r="A79" s="35" t="s">
        <v>1016</v>
      </c>
      <c r="B79" s="36" t="s">
        <v>1077</v>
      </c>
      <c r="C79" s="316" t="s">
        <v>1084</v>
      </c>
      <c r="D79" s="316"/>
      <c r="E79" s="316"/>
      <c r="F79" s="205" t="s">
        <v>265</v>
      </c>
      <c r="G79" s="38">
        <v>10.199999999999999</v>
      </c>
      <c r="H79" s="39">
        <v>82.8</v>
      </c>
      <c r="I79" s="39"/>
      <c r="J79" s="39">
        <v>82.8</v>
      </c>
      <c r="K79" s="37" t="s">
        <v>42</v>
      </c>
      <c r="L79" s="39">
        <v>7229.43</v>
      </c>
      <c r="M79" s="39"/>
      <c r="N79" s="40"/>
      <c r="O79" s="39">
        <v>7229.43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8654.6029921716909</v>
      </c>
      <c r="W79" s="159">
        <v>1.2</v>
      </c>
      <c r="X79" s="158">
        <f t="shared" si="1"/>
        <v>10385.523590606028</v>
      </c>
      <c r="Y79" s="248">
        <f t="shared" si="2"/>
        <v>1018.1885873143166</v>
      </c>
      <c r="BP79" s="33"/>
      <c r="BQ79" s="41" t="s">
        <v>1084</v>
      </c>
      <c r="BR79" s="34"/>
    </row>
    <row r="80" spans="1:70" s="3" customFormat="1" ht="18.75" hidden="1" x14ac:dyDescent="0.25">
      <c r="A80" s="42"/>
      <c r="B80" s="43"/>
      <c r="C80" s="44" t="s">
        <v>283</v>
      </c>
      <c r="D80" s="45"/>
      <c r="E80" s="45"/>
      <c r="F80" s="206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7.5" x14ac:dyDescent="0.25">
      <c r="A81" s="35" t="s">
        <v>142</v>
      </c>
      <c r="B81" s="36" t="s">
        <v>1077</v>
      </c>
      <c r="C81" s="316" t="s">
        <v>1085</v>
      </c>
      <c r="D81" s="316"/>
      <c r="E81" s="316"/>
      <c r="F81" s="205" t="s">
        <v>265</v>
      </c>
      <c r="G81" s="38">
        <v>214.2</v>
      </c>
      <c r="H81" s="39">
        <v>82.8</v>
      </c>
      <c r="I81" s="39"/>
      <c r="J81" s="39">
        <v>82.8</v>
      </c>
      <c r="K81" s="37" t="s">
        <v>42</v>
      </c>
      <c r="L81" s="39">
        <v>151818.10999999999</v>
      </c>
      <c r="M81" s="39"/>
      <c r="N81" s="40"/>
      <c r="O81" s="39">
        <v>151818.10999999999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181746.75860639784</v>
      </c>
      <c r="W81" s="159">
        <v>1.2</v>
      </c>
      <c r="X81" s="158">
        <f t="shared" si="1"/>
        <v>218096.11032767739</v>
      </c>
      <c r="Y81" s="181">
        <f t="shared" si="2"/>
        <v>1018.189123845366</v>
      </c>
      <c r="BP81" s="33"/>
      <c r="BQ81" s="41" t="s">
        <v>1085</v>
      </c>
      <c r="BR81" s="34"/>
    </row>
    <row r="82" spans="1:70" s="3" customFormat="1" ht="18.75" hidden="1" x14ac:dyDescent="0.25">
      <c r="A82" s="42"/>
      <c r="B82" s="43"/>
      <c r="C82" s="44" t="s">
        <v>1086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67.5" hidden="1" x14ac:dyDescent="0.25">
      <c r="A83" s="35" t="s">
        <v>1017</v>
      </c>
      <c r="B83" s="36" t="s">
        <v>1087</v>
      </c>
      <c r="C83" s="316" t="s">
        <v>1088</v>
      </c>
      <c r="D83" s="316"/>
      <c r="E83" s="316"/>
      <c r="F83" s="205" t="s">
        <v>238</v>
      </c>
      <c r="G83" s="38">
        <v>0.3</v>
      </c>
      <c r="H83" s="39" t="s">
        <v>1089</v>
      </c>
      <c r="I83" s="39" t="s">
        <v>1090</v>
      </c>
      <c r="J83" s="39">
        <v>66.48</v>
      </c>
      <c r="K83" s="37" t="s">
        <v>42</v>
      </c>
      <c r="L83" s="39">
        <v>1475.94</v>
      </c>
      <c r="M83" s="39">
        <v>1241.79</v>
      </c>
      <c r="N83" s="40" t="s">
        <v>1091</v>
      </c>
      <c r="O83" s="39">
        <v>170.72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204.37487088519441</v>
      </c>
      <c r="W83" s="159">
        <v>1.2</v>
      </c>
      <c r="X83" s="158">
        <f t="shared" si="1"/>
        <v>245.24984506223328</v>
      </c>
      <c r="Y83" s="181">
        <f t="shared" si="2"/>
        <v>817.49948354077765</v>
      </c>
      <c r="BP83" s="33"/>
      <c r="BQ83" s="41" t="s">
        <v>1088</v>
      </c>
      <c r="BR83" s="34"/>
    </row>
    <row r="84" spans="1:70" s="3" customFormat="1" ht="18.75" hidden="1" x14ac:dyDescent="0.25">
      <c r="A84" s="42"/>
      <c r="B84" s="43"/>
      <c r="C84" s="44" t="s">
        <v>1092</v>
      </c>
      <c r="D84" s="45"/>
      <c r="E84" s="45"/>
      <c r="F84" s="206"/>
      <c r="G84" s="45"/>
      <c r="H84" s="45"/>
      <c r="I84" s="45"/>
      <c r="J84" s="45"/>
      <c r="K84" s="45"/>
      <c r="L84" s="45"/>
      <c r="M84" s="45"/>
      <c r="N84" s="45"/>
      <c r="O84" s="46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18.75" hidden="1" x14ac:dyDescent="0.25">
      <c r="A85" s="47"/>
      <c r="B85" s="48"/>
      <c r="C85" s="48"/>
      <c r="D85" s="48"/>
      <c r="E85" s="49" t="s">
        <v>1093</v>
      </c>
      <c r="F85" s="207"/>
      <c r="G85" s="50"/>
      <c r="H85" s="51"/>
      <c r="I85" s="17"/>
      <c r="J85" s="17"/>
      <c r="K85" s="17"/>
      <c r="L85" s="52">
        <v>1215.6199999999999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18.75" hidden="1" x14ac:dyDescent="0.25">
      <c r="A86" s="47"/>
      <c r="B86" s="48"/>
      <c r="C86" s="48"/>
      <c r="D86" s="48"/>
      <c r="E86" s="49" t="s">
        <v>1094</v>
      </c>
      <c r="F86" s="207"/>
      <c r="G86" s="50"/>
      <c r="H86" s="51"/>
      <c r="I86" s="17"/>
      <c r="J86" s="17"/>
      <c r="K86" s="17"/>
      <c r="L86" s="52">
        <v>639.14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  <c r="BR86" s="34"/>
    </row>
    <row r="87" spans="1:70" s="3" customFormat="1" ht="18.75" hidden="1" x14ac:dyDescent="0.25">
      <c r="A87" s="47"/>
      <c r="B87" s="48"/>
      <c r="C87" s="48"/>
      <c r="D87" s="48"/>
      <c r="E87" s="49" t="s">
        <v>47</v>
      </c>
      <c r="F87" s="207"/>
      <c r="G87" s="50"/>
      <c r="H87" s="51"/>
      <c r="I87" s="17"/>
      <c r="J87" s="17"/>
      <c r="K87" s="17"/>
      <c r="L87" s="52">
        <v>3330.7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67.5" x14ac:dyDescent="0.25">
      <c r="A88" s="35" t="s">
        <v>1018</v>
      </c>
      <c r="B88" s="36" t="s">
        <v>1095</v>
      </c>
      <c r="C88" s="316" t="s">
        <v>1096</v>
      </c>
      <c r="D88" s="316"/>
      <c r="E88" s="316"/>
      <c r="F88" s="205" t="s">
        <v>265</v>
      </c>
      <c r="G88" s="38">
        <v>30.6</v>
      </c>
      <c r="H88" s="39">
        <v>33.33</v>
      </c>
      <c r="I88" s="39"/>
      <c r="J88" s="39">
        <v>33.33</v>
      </c>
      <c r="K88" s="37" t="s">
        <v>42</v>
      </c>
      <c r="L88" s="39">
        <v>8730.33</v>
      </c>
      <c r="M88" s="39"/>
      <c r="N88" s="40"/>
      <c r="O88" s="39">
        <v>8730.33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10451.38277023863</v>
      </c>
      <c r="W88" s="159">
        <v>1.2</v>
      </c>
      <c r="X88" s="158">
        <f t="shared" si="1"/>
        <v>12541.659324286355</v>
      </c>
      <c r="Y88" s="181">
        <f t="shared" si="2"/>
        <v>409.85814785249522</v>
      </c>
      <c r="BP88" s="33"/>
      <c r="BQ88" s="41" t="s">
        <v>1096</v>
      </c>
      <c r="BR88" s="34"/>
    </row>
    <row r="89" spans="1:70" s="3" customFormat="1" ht="18.75" hidden="1" x14ac:dyDescent="0.25">
      <c r="A89" s="42"/>
      <c r="B89" s="43"/>
      <c r="C89" s="44" t="s">
        <v>1097</v>
      </c>
      <c r="D89" s="45"/>
      <c r="E89" s="45"/>
      <c r="F89" s="206"/>
      <c r="G89" s="45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67.5" hidden="1" x14ac:dyDescent="0.25">
      <c r="A90" s="35" t="s">
        <v>151</v>
      </c>
      <c r="B90" s="36" t="s">
        <v>236</v>
      </c>
      <c r="C90" s="316" t="s">
        <v>237</v>
      </c>
      <c r="D90" s="316"/>
      <c r="E90" s="316"/>
      <c r="F90" s="205" t="s">
        <v>238</v>
      </c>
      <c r="G90" s="38">
        <v>0.1</v>
      </c>
      <c r="H90" s="39" t="s">
        <v>239</v>
      </c>
      <c r="I90" s="39" t="s">
        <v>240</v>
      </c>
      <c r="J90" s="39">
        <v>30.21</v>
      </c>
      <c r="K90" s="37" t="s">
        <v>42</v>
      </c>
      <c r="L90" s="39">
        <v>281.91000000000003</v>
      </c>
      <c r="M90" s="39">
        <v>248.99</v>
      </c>
      <c r="N90" s="40" t="s">
        <v>1098</v>
      </c>
      <c r="O90" s="39">
        <v>25.87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0"/>
        <v>30.969879977741204</v>
      </c>
      <c r="W90" s="159">
        <v>1.2</v>
      </c>
      <c r="X90" s="158">
        <f t="shared" si="1"/>
        <v>37.163855973289444</v>
      </c>
      <c r="Y90" s="181">
        <f t="shared" si="2"/>
        <v>371.63855973289441</v>
      </c>
      <c r="BP90" s="33"/>
      <c r="BQ90" s="41" t="s">
        <v>237</v>
      </c>
      <c r="BR90" s="34"/>
    </row>
    <row r="91" spans="1:70" s="3" customFormat="1" ht="18.75" hidden="1" x14ac:dyDescent="0.25">
      <c r="A91" s="42"/>
      <c r="B91" s="43"/>
      <c r="C91" s="44" t="s">
        <v>1052</v>
      </c>
      <c r="D91" s="45"/>
      <c r="E91" s="45"/>
      <c r="F91" s="206"/>
      <c r="G91" s="45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18.75" hidden="1" x14ac:dyDescent="0.25">
      <c r="A92" s="47"/>
      <c r="B92" s="48"/>
      <c r="C92" s="48"/>
      <c r="D92" s="48"/>
      <c r="E92" s="49" t="s">
        <v>1099</v>
      </c>
      <c r="F92" s="207"/>
      <c r="G92" s="50"/>
      <c r="H92" s="51"/>
      <c r="I92" s="17"/>
      <c r="J92" s="17"/>
      <c r="K92" s="17"/>
      <c r="L92" s="52">
        <v>242.75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18.75" hidden="1" x14ac:dyDescent="0.25">
      <c r="A93" s="47"/>
      <c r="B93" s="48"/>
      <c r="C93" s="48"/>
      <c r="D93" s="48"/>
      <c r="E93" s="49" t="s">
        <v>1100</v>
      </c>
      <c r="F93" s="207"/>
      <c r="G93" s="50"/>
      <c r="H93" s="51"/>
      <c r="I93" s="17"/>
      <c r="J93" s="17"/>
      <c r="K93" s="17"/>
      <c r="L93" s="52">
        <v>127.63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  <c r="BR93" s="34"/>
    </row>
    <row r="94" spans="1:70" s="3" customFormat="1" ht="18.75" hidden="1" x14ac:dyDescent="0.25">
      <c r="A94" s="47"/>
      <c r="B94" s="48"/>
      <c r="C94" s="48"/>
      <c r="D94" s="48"/>
      <c r="E94" s="49" t="s">
        <v>47</v>
      </c>
      <c r="F94" s="207"/>
      <c r="G94" s="50"/>
      <c r="H94" s="51"/>
      <c r="I94" s="17"/>
      <c r="J94" s="17"/>
      <c r="K94" s="17"/>
      <c r="L94" s="52">
        <v>652.29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67.5" x14ac:dyDescent="0.25">
      <c r="A95" s="35" t="s">
        <v>156</v>
      </c>
      <c r="B95" s="36" t="s">
        <v>1095</v>
      </c>
      <c r="C95" s="316" t="s">
        <v>1101</v>
      </c>
      <c r="D95" s="316"/>
      <c r="E95" s="316"/>
      <c r="F95" s="205" t="s">
        <v>265</v>
      </c>
      <c r="G95" s="38">
        <v>10.3</v>
      </c>
      <c r="H95" s="39">
        <v>8.17</v>
      </c>
      <c r="I95" s="39"/>
      <c r="J95" s="39">
        <v>8.17</v>
      </c>
      <c r="K95" s="37" t="s">
        <v>42</v>
      </c>
      <c r="L95" s="39">
        <v>720.33</v>
      </c>
      <c r="M95" s="39"/>
      <c r="N95" s="40"/>
      <c r="O95" s="39">
        <v>720.33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8" si="3">O95*P95*Q95*R95*S95*T95*U95</f>
        <v>862.33218571187956</v>
      </c>
      <c r="W95" s="159">
        <v>1.2</v>
      </c>
      <c r="X95" s="158">
        <f t="shared" ref="X95:X158" si="4">V95*W95</f>
        <v>1034.7986228542554</v>
      </c>
      <c r="Y95" s="248">
        <f t="shared" ref="Y95:Y158" si="5">X95/G95</f>
        <v>100.46588571400538</v>
      </c>
      <c r="BP95" s="33"/>
      <c r="BQ95" s="41" t="s">
        <v>1101</v>
      </c>
      <c r="BR95" s="34"/>
    </row>
    <row r="96" spans="1:70" s="3" customFormat="1" ht="18.75" hidden="1" x14ac:dyDescent="0.25">
      <c r="A96" s="42"/>
      <c r="B96" s="43"/>
      <c r="C96" s="44" t="s">
        <v>1102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18.75" hidden="1" x14ac:dyDescent="0.25">
      <c r="A97" s="351" t="s">
        <v>1103</v>
      </c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  <c r="O97" s="353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 t="s">
        <v>1103</v>
      </c>
    </row>
    <row r="98" spans="1:70" s="3" customFormat="1" ht="67.5" hidden="1" x14ac:dyDescent="0.25">
      <c r="A98" s="35" t="s">
        <v>1019</v>
      </c>
      <c r="B98" s="36" t="s">
        <v>429</v>
      </c>
      <c r="C98" s="316" t="s">
        <v>430</v>
      </c>
      <c r="D98" s="316"/>
      <c r="E98" s="316"/>
      <c r="F98" s="205" t="s">
        <v>109</v>
      </c>
      <c r="G98" s="55">
        <v>10</v>
      </c>
      <c r="H98" s="39" t="s">
        <v>431</v>
      </c>
      <c r="I98" s="39"/>
      <c r="J98" s="39">
        <v>7.45</v>
      </c>
      <c r="K98" s="37" t="s">
        <v>42</v>
      </c>
      <c r="L98" s="39">
        <v>17395.98</v>
      </c>
      <c r="M98" s="39">
        <v>16758.259999999998</v>
      </c>
      <c r="N98" s="40"/>
      <c r="O98" s="39">
        <v>637.72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3"/>
        <v>763.43687125647944</v>
      </c>
      <c r="W98" s="159">
        <v>1.2</v>
      </c>
      <c r="X98" s="158">
        <f t="shared" si="4"/>
        <v>916.1242455077753</v>
      </c>
      <c r="Y98" s="181">
        <f t="shared" si="5"/>
        <v>91.612424550777533</v>
      </c>
      <c r="BP98" s="33"/>
      <c r="BQ98" s="41" t="s">
        <v>430</v>
      </c>
      <c r="BR98" s="34"/>
    </row>
    <row r="99" spans="1:70" s="3" customFormat="1" ht="18.75" hidden="1" x14ac:dyDescent="0.25">
      <c r="A99" s="47"/>
      <c r="B99" s="48"/>
      <c r="C99" s="48"/>
      <c r="D99" s="48"/>
      <c r="E99" s="49" t="s">
        <v>1104</v>
      </c>
      <c r="F99" s="207"/>
      <c r="G99" s="50"/>
      <c r="H99" s="51"/>
      <c r="I99" s="17"/>
      <c r="J99" s="17"/>
      <c r="K99" s="17"/>
      <c r="L99" s="52">
        <v>15920.35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18.75" hidden="1" x14ac:dyDescent="0.25">
      <c r="A100" s="47"/>
      <c r="B100" s="48"/>
      <c r="C100" s="48"/>
      <c r="D100" s="48"/>
      <c r="E100" s="49" t="s">
        <v>1105</v>
      </c>
      <c r="F100" s="207"/>
      <c r="G100" s="50"/>
      <c r="H100" s="51"/>
      <c r="I100" s="17"/>
      <c r="J100" s="17"/>
      <c r="K100" s="17"/>
      <c r="L100" s="52">
        <v>8881.8799999999992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hidden="1" x14ac:dyDescent="0.25">
      <c r="A101" s="47"/>
      <c r="B101" s="48"/>
      <c r="C101" s="48"/>
      <c r="D101" s="48"/>
      <c r="E101" s="49" t="s">
        <v>47</v>
      </c>
      <c r="F101" s="207"/>
      <c r="G101" s="50"/>
      <c r="H101" s="51"/>
      <c r="I101" s="17"/>
      <c r="J101" s="17"/>
      <c r="K101" s="17"/>
      <c r="L101" s="52">
        <v>42198.21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7.5" x14ac:dyDescent="0.25">
      <c r="A102" s="35" t="s">
        <v>1020</v>
      </c>
      <c r="B102" s="36" t="s">
        <v>1106</v>
      </c>
      <c r="C102" s="316" t="s">
        <v>436</v>
      </c>
      <c r="D102" s="316"/>
      <c r="E102" s="316"/>
      <c r="F102" s="205" t="s">
        <v>437</v>
      </c>
      <c r="G102" s="55">
        <v>10</v>
      </c>
      <c r="H102" s="39">
        <v>271.08999999999997</v>
      </c>
      <c r="I102" s="39"/>
      <c r="J102" s="39">
        <v>271.08999999999997</v>
      </c>
      <c r="K102" s="37" t="s">
        <v>42</v>
      </c>
      <c r="L102" s="39">
        <v>23205.3</v>
      </c>
      <c r="M102" s="39"/>
      <c r="N102" s="40"/>
      <c r="O102" s="39">
        <v>23205.3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27779.87459789246</v>
      </c>
      <c r="W102" s="159">
        <v>1.2</v>
      </c>
      <c r="X102" s="158">
        <f t="shared" si="4"/>
        <v>33335.849517470953</v>
      </c>
      <c r="Y102" s="248">
        <f t="shared" si="5"/>
        <v>3333.5849517470951</v>
      </c>
      <c r="BP102" s="33"/>
      <c r="BQ102" s="41" t="s">
        <v>436</v>
      </c>
      <c r="BR102" s="34"/>
    </row>
    <row r="103" spans="1:70" s="3" customFormat="1" ht="67.5" hidden="1" x14ac:dyDescent="0.25">
      <c r="A103" s="35" t="s">
        <v>171</v>
      </c>
      <c r="B103" s="36" t="s">
        <v>1107</v>
      </c>
      <c r="C103" s="316" t="s">
        <v>1108</v>
      </c>
      <c r="D103" s="316"/>
      <c r="E103" s="316"/>
      <c r="F103" s="205" t="s">
        <v>238</v>
      </c>
      <c r="G103" s="56">
        <v>0.27</v>
      </c>
      <c r="H103" s="39" t="s">
        <v>1109</v>
      </c>
      <c r="I103" s="39" t="s">
        <v>1110</v>
      </c>
      <c r="J103" s="39">
        <v>209.81</v>
      </c>
      <c r="K103" s="37" t="s">
        <v>42</v>
      </c>
      <c r="L103" s="39">
        <v>4107.92</v>
      </c>
      <c r="M103" s="39">
        <v>3073.36</v>
      </c>
      <c r="N103" s="40" t="s">
        <v>1111</v>
      </c>
      <c r="O103" s="39">
        <v>484.91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3"/>
        <v>580.50268650972134</v>
      </c>
      <c r="W103" s="159">
        <v>1.2</v>
      </c>
      <c r="X103" s="158">
        <f t="shared" si="4"/>
        <v>696.60322381166554</v>
      </c>
      <c r="Y103" s="181">
        <f t="shared" si="5"/>
        <v>2580.0119400432054</v>
      </c>
      <c r="BP103" s="33"/>
      <c r="BQ103" s="41" t="s">
        <v>1108</v>
      </c>
      <c r="BR103" s="34"/>
    </row>
    <row r="104" spans="1:70" s="3" customFormat="1" ht="18.75" hidden="1" x14ac:dyDescent="0.25">
      <c r="A104" s="42"/>
      <c r="B104" s="43"/>
      <c r="C104" s="44" t="s">
        <v>1112</v>
      </c>
      <c r="D104" s="45"/>
      <c r="E104" s="45"/>
      <c r="F104" s="206"/>
      <c r="G104" s="45"/>
      <c r="H104" s="45"/>
      <c r="I104" s="45"/>
      <c r="J104" s="45"/>
      <c r="K104" s="45"/>
      <c r="L104" s="45"/>
      <c r="M104" s="45"/>
      <c r="N104" s="45"/>
      <c r="O104" s="46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/>
    </row>
    <row r="105" spans="1:70" s="3" customFormat="1" ht="18.75" hidden="1" x14ac:dyDescent="0.25">
      <c r="A105" s="47"/>
      <c r="B105" s="48"/>
      <c r="C105" s="48"/>
      <c r="D105" s="48"/>
      <c r="E105" s="49" t="s">
        <v>1113</v>
      </c>
      <c r="F105" s="207"/>
      <c r="G105" s="50"/>
      <c r="H105" s="51"/>
      <c r="I105" s="17"/>
      <c r="J105" s="17"/>
      <c r="K105" s="17"/>
      <c r="L105" s="52">
        <v>3044.4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18.75" hidden="1" x14ac:dyDescent="0.25">
      <c r="A106" s="47"/>
      <c r="B106" s="48"/>
      <c r="C106" s="48"/>
      <c r="D106" s="48"/>
      <c r="E106" s="49" t="s">
        <v>1114</v>
      </c>
      <c r="F106" s="207"/>
      <c r="G106" s="50"/>
      <c r="H106" s="51"/>
      <c r="I106" s="17"/>
      <c r="J106" s="17"/>
      <c r="K106" s="17"/>
      <c r="L106" s="52">
        <v>1600.67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/>
    </row>
    <row r="107" spans="1:70" s="3" customFormat="1" ht="18.75" hidden="1" x14ac:dyDescent="0.25">
      <c r="A107" s="47"/>
      <c r="B107" s="48"/>
      <c r="C107" s="48"/>
      <c r="D107" s="48"/>
      <c r="E107" s="49" t="s">
        <v>47</v>
      </c>
      <c r="F107" s="207"/>
      <c r="G107" s="50"/>
      <c r="H107" s="51"/>
      <c r="I107" s="17"/>
      <c r="J107" s="17"/>
      <c r="K107" s="17"/>
      <c r="L107" s="52">
        <v>8752.99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67.5" x14ac:dyDescent="0.25">
      <c r="A108" s="35" t="s">
        <v>181</v>
      </c>
      <c r="B108" s="36" t="s">
        <v>447</v>
      </c>
      <c r="C108" s="316" t="s">
        <v>448</v>
      </c>
      <c r="D108" s="316"/>
      <c r="E108" s="316"/>
      <c r="F108" s="205" t="s">
        <v>265</v>
      </c>
      <c r="G108" s="56">
        <v>27.81</v>
      </c>
      <c r="H108" s="39">
        <v>44.97</v>
      </c>
      <c r="I108" s="39"/>
      <c r="J108" s="39">
        <v>44.97</v>
      </c>
      <c r="K108" s="37" t="s">
        <v>42</v>
      </c>
      <c r="L108" s="39">
        <v>10705.27</v>
      </c>
      <c r="M108" s="39"/>
      <c r="N108" s="40"/>
      <c r="O108" s="39">
        <v>10705.27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3"/>
        <v>12815.65237840408</v>
      </c>
      <c r="W108" s="159">
        <v>1.2</v>
      </c>
      <c r="X108" s="158">
        <f t="shared" si="4"/>
        <v>15378.782854084895</v>
      </c>
      <c r="Y108" s="248">
        <f t="shared" si="5"/>
        <v>552.99470888474991</v>
      </c>
      <c r="BP108" s="33"/>
      <c r="BQ108" s="41" t="s">
        <v>448</v>
      </c>
      <c r="BR108" s="34"/>
    </row>
    <row r="109" spans="1:70" s="3" customFormat="1" ht="18.75" hidden="1" x14ac:dyDescent="0.25">
      <c r="A109" s="42"/>
      <c r="B109" s="43"/>
      <c r="C109" s="44" t="s">
        <v>1115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hidden="1" x14ac:dyDescent="0.25">
      <c r="A110" s="35" t="s">
        <v>185</v>
      </c>
      <c r="B110" s="36" t="s">
        <v>451</v>
      </c>
      <c r="C110" s="316" t="s">
        <v>452</v>
      </c>
      <c r="D110" s="316"/>
      <c r="E110" s="316"/>
      <c r="F110" s="205" t="s">
        <v>238</v>
      </c>
      <c r="G110" s="56">
        <v>2.4500000000000002</v>
      </c>
      <c r="H110" s="39" t="s">
        <v>453</v>
      </c>
      <c r="I110" s="39"/>
      <c r="J110" s="39">
        <v>16.79</v>
      </c>
      <c r="K110" s="37" t="s">
        <v>42</v>
      </c>
      <c r="L110" s="39">
        <v>9209.8799999999992</v>
      </c>
      <c r="M110" s="39">
        <v>8857.76</v>
      </c>
      <c r="N110" s="40"/>
      <c r="O110" s="39">
        <v>352.12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3"/>
        <v>421.53514254975778</v>
      </c>
      <c r="W110" s="159">
        <v>1.2</v>
      </c>
      <c r="X110" s="158">
        <f t="shared" si="4"/>
        <v>505.8421710597093</v>
      </c>
      <c r="Y110" s="181">
        <f t="shared" si="5"/>
        <v>206.4661922692691</v>
      </c>
      <c r="BP110" s="33"/>
      <c r="BQ110" s="41" t="s">
        <v>452</v>
      </c>
      <c r="BR110" s="34"/>
    </row>
    <row r="111" spans="1:70" s="3" customFormat="1" ht="18.75" hidden="1" x14ac:dyDescent="0.25">
      <c r="A111" s="42"/>
      <c r="B111" s="43"/>
      <c r="C111" s="44" t="s">
        <v>1116</v>
      </c>
      <c r="D111" s="45"/>
      <c r="E111" s="45"/>
      <c r="F111" s="206"/>
      <c r="G111" s="45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18.75" hidden="1" x14ac:dyDescent="0.25">
      <c r="A112" s="47"/>
      <c r="B112" s="48"/>
      <c r="C112" s="48"/>
      <c r="D112" s="48"/>
      <c r="E112" s="49" t="s">
        <v>1117</v>
      </c>
      <c r="F112" s="207"/>
      <c r="G112" s="50"/>
      <c r="H112" s="51"/>
      <c r="I112" s="17"/>
      <c r="J112" s="17"/>
      <c r="K112" s="17"/>
      <c r="L112" s="52">
        <v>8592.0300000000007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  <c r="BR112" s="34"/>
    </row>
    <row r="113" spans="1:70" s="3" customFormat="1" ht="18.75" hidden="1" x14ac:dyDescent="0.25">
      <c r="A113" s="47"/>
      <c r="B113" s="48"/>
      <c r="C113" s="48"/>
      <c r="D113" s="48"/>
      <c r="E113" s="49" t="s">
        <v>1118</v>
      </c>
      <c r="F113" s="207"/>
      <c r="G113" s="50"/>
      <c r="H113" s="51"/>
      <c r="I113" s="17"/>
      <c r="J113" s="17"/>
      <c r="K113" s="17"/>
      <c r="L113" s="52">
        <v>4517.46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18.75" hidden="1" x14ac:dyDescent="0.25">
      <c r="A114" s="47"/>
      <c r="B114" s="48"/>
      <c r="C114" s="48"/>
      <c r="D114" s="48"/>
      <c r="E114" s="49" t="s">
        <v>47</v>
      </c>
      <c r="F114" s="207"/>
      <c r="G114" s="50"/>
      <c r="H114" s="51"/>
      <c r="I114" s="17"/>
      <c r="J114" s="17"/>
      <c r="K114" s="17"/>
      <c r="L114" s="52">
        <v>22319.37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  <c r="BR114" s="34"/>
    </row>
    <row r="115" spans="1:70" s="3" customFormat="1" ht="67.5" x14ac:dyDescent="0.25">
      <c r="A115" s="35" t="s">
        <v>187</v>
      </c>
      <c r="B115" s="36" t="s">
        <v>458</v>
      </c>
      <c r="C115" s="316" t="s">
        <v>459</v>
      </c>
      <c r="D115" s="316"/>
      <c r="E115" s="316"/>
      <c r="F115" s="205" t="s">
        <v>460</v>
      </c>
      <c r="G115" s="38">
        <v>5.0999999999999996</v>
      </c>
      <c r="H115" s="39">
        <v>31.3</v>
      </c>
      <c r="I115" s="39"/>
      <c r="J115" s="39">
        <v>31.3</v>
      </c>
      <c r="K115" s="37" t="s">
        <v>42</v>
      </c>
      <c r="L115" s="39">
        <v>1366.43</v>
      </c>
      <c r="M115" s="39"/>
      <c r="N115" s="40"/>
      <c r="O115" s="39">
        <v>1366.43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3"/>
        <v>1635.8010474675268</v>
      </c>
      <c r="W115" s="159">
        <v>1.2</v>
      </c>
      <c r="X115" s="158">
        <f t="shared" si="4"/>
        <v>1962.9612569610322</v>
      </c>
      <c r="Y115" s="248">
        <f t="shared" si="5"/>
        <v>384.89436411000634</v>
      </c>
      <c r="BP115" s="33"/>
      <c r="BQ115" s="41" t="s">
        <v>459</v>
      </c>
      <c r="BR115" s="34"/>
    </row>
    <row r="116" spans="1:70" s="3" customFormat="1" ht="18.75" hidden="1" x14ac:dyDescent="0.25">
      <c r="A116" s="42"/>
      <c r="B116" s="43"/>
      <c r="C116" s="44" t="s">
        <v>1119</v>
      </c>
      <c r="D116" s="45"/>
      <c r="E116" s="45"/>
      <c r="F116" s="206"/>
      <c r="G116" s="45"/>
      <c r="H116" s="45"/>
      <c r="I116" s="45"/>
      <c r="J116" s="45"/>
      <c r="K116" s="45"/>
      <c r="L116" s="45"/>
      <c r="M116" s="45"/>
      <c r="N116" s="45"/>
      <c r="O116" s="46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67.5" x14ac:dyDescent="0.25">
      <c r="A117" s="35" t="s">
        <v>196</v>
      </c>
      <c r="B117" s="36" t="s">
        <v>1120</v>
      </c>
      <c r="C117" s="316" t="s">
        <v>1121</v>
      </c>
      <c r="D117" s="316"/>
      <c r="E117" s="316"/>
      <c r="F117" s="205" t="s">
        <v>460</v>
      </c>
      <c r="G117" s="56">
        <v>19.89</v>
      </c>
      <c r="H117" s="39">
        <v>35.299999999999997</v>
      </c>
      <c r="I117" s="39"/>
      <c r="J117" s="39">
        <v>35.299999999999997</v>
      </c>
      <c r="K117" s="37" t="s">
        <v>42</v>
      </c>
      <c r="L117" s="39">
        <v>6010.12</v>
      </c>
      <c r="M117" s="39"/>
      <c r="N117" s="40"/>
      <c r="O117" s="39">
        <v>6010.12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3"/>
        <v>7194.9244318446836</v>
      </c>
      <c r="W117" s="159">
        <v>1.2</v>
      </c>
      <c r="X117" s="158">
        <f t="shared" si="4"/>
        <v>8633.9093182136203</v>
      </c>
      <c r="Y117" s="248">
        <f t="shared" si="5"/>
        <v>434.08292198157972</v>
      </c>
      <c r="BP117" s="33"/>
      <c r="BQ117" s="41" t="s">
        <v>1121</v>
      </c>
      <c r="BR117" s="34"/>
    </row>
    <row r="118" spans="1:70" s="3" customFormat="1" ht="18.75" hidden="1" x14ac:dyDescent="0.25">
      <c r="A118" s="42"/>
      <c r="B118" s="43"/>
      <c r="C118" s="44" t="s">
        <v>1122</v>
      </c>
      <c r="D118" s="45"/>
      <c r="E118" s="45"/>
      <c r="F118" s="206"/>
      <c r="G118" s="4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1123</v>
      </c>
      <c r="C119" s="316" t="s">
        <v>1124</v>
      </c>
      <c r="D119" s="316"/>
      <c r="E119" s="316"/>
      <c r="F119" s="205" t="s">
        <v>437</v>
      </c>
      <c r="G119" s="55">
        <v>75</v>
      </c>
      <c r="H119" s="39">
        <v>26.02</v>
      </c>
      <c r="I119" s="39"/>
      <c r="J119" s="39">
        <v>26.02</v>
      </c>
      <c r="K119" s="37" t="s">
        <v>42</v>
      </c>
      <c r="L119" s="39">
        <v>16704.84</v>
      </c>
      <c r="M119" s="39"/>
      <c r="N119" s="40"/>
      <c r="O119" s="39">
        <v>16704.84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3"/>
        <v>19997.947037006972</v>
      </c>
      <c r="W119" s="159">
        <v>1.2</v>
      </c>
      <c r="X119" s="158">
        <f t="shared" si="4"/>
        <v>23997.536444408364</v>
      </c>
      <c r="Y119" s="248">
        <f t="shared" si="5"/>
        <v>319.96715259211152</v>
      </c>
      <c r="BP119" s="33"/>
      <c r="BQ119" s="41" t="s">
        <v>1124</v>
      </c>
      <c r="BR119" s="34"/>
    </row>
    <row r="120" spans="1:70" s="3" customFormat="1" ht="67.5" x14ac:dyDescent="0.25">
      <c r="A120" s="35" t="s">
        <v>200</v>
      </c>
      <c r="B120" s="36" t="s">
        <v>1125</v>
      </c>
      <c r="C120" s="316" t="s">
        <v>1126</v>
      </c>
      <c r="D120" s="316"/>
      <c r="E120" s="316"/>
      <c r="F120" s="205" t="s">
        <v>184</v>
      </c>
      <c r="G120" s="55">
        <v>75</v>
      </c>
      <c r="H120" s="39">
        <v>7.82</v>
      </c>
      <c r="I120" s="39"/>
      <c r="J120" s="39">
        <v>7.82</v>
      </c>
      <c r="K120" s="37" t="s">
        <v>42</v>
      </c>
      <c r="L120" s="39">
        <v>5020.4399999999996</v>
      </c>
      <c r="M120" s="39"/>
      <c r="N120" s="40"/>
      <c r="O120" s="39">
        <v>5020.4399999999996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3"/>
        <v>6010.1439596231576</v>
      </c>
      <c r="W120" s="159">
        <v>1.2</v>
      </c>
      <c r="X120" s="158">
        <f t="shared" si="4"/>
        <v>7212.1727515477887</v>
      </c>
      <c r="Y120" s="248">
        <f t="shared" si="5"/>
        <v>96.162303353970515</v>
      </c>
      <c r="BP120" s="33"/>
      <c r="BQ120" s="41" t="s">
        <v>1126</v>
      </c>
      <c r="BR120" s="34"/>
    </row>
    <row r="121" spans="1:70" s="3" customFormat="1" ht="67.5" x14ac:dyDescent="0.25">
      <c r="A121" s="35" t="s">
        <v>202</v>
      </c>
      <c r="B121" s="36" t="s">
        <v>904</v>
      </c>
      <c r="C121" s="316" t="s">
        <v>1127</v>
      </c>
      <c r="D121" s="316"/>
      <c r="E121" s="316"/>
      <c r="F121" s="205" t="s">
        <v>520</v>
      </c>
      <c r="G121" s="55">
        <v>4</v>
      </c>
      <c r="H121" s="39">
        <v>51.9</v>
      </c>
      <c r="I121" s="39"/>
      <c r="J121" s="39">
        <v>51.9</v>
      </c>
      <c r="K121" s="37" t="s">
        <v>42</v>
      </c>
      <c r="L121" s="39">
        <v>1777.06</v>
      </c>
      <c r="M121" s="39"/>
      <c r="N121" s="40"/>
      <c r="O121" s="39">
        <v>1777.06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3"/>
        <v>2127.3805532757933</v>
      </c>
      <c r="W121" s="159">
        <v>1.2</v>
      </c>
      <c r="X121" s="158">
        <f t="shared" si="4"/>
        <v>2552.856663930952</v>
      </c>
      <c r="Y121" s="248">
        <f t="shared" si="5"/>
        <v>638.214165982738</v>
      </c>
      <c r="BP121" s="33"/>
      <c r="BQ121" s="41" t="s">
        <v>1127</v>
      </c>
      <c r="BR121" s="34"/>
    </row>
    <row r="122" spans="1:70" s="3" customFormat="1" ht="18.75" hidden="1" x14ac:dyDescent="0.25">
      <c r="A122" s="42"/>
      <c r="B122" s="43"/>
      <c r="C122" s="44" t="s">
        <v>1128</v>
      </c>
      <c r="D122" s="45"/>
      <c r="E122" s="45"/>
      <c r="F122" s="206"/>
      <c r="G122" s="45"/>
      <c r="H122" s="45"/>
      <c r="I122" s="45"/>
      <c r="J122" s="45"/>
      <c r="K122" s="45"/>
      <c r="L122" s="45"/>
      <c r="M122" s="45"/>
      <c r="N122" s="45"/>
      <c r="O122" s="46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67.5" x14ac:dyDescent="0.25">
      <c r="A123" s="35" t="s">
        <v>211</v>
      </c>
      <c r="B123" s="36" t="s">
        <v>1129</v>
      </c>
      <c r="C123" s="316" t="s">
        <v>1130</v>
      </c>
      <c r="D123" s="316"/>
      <c r="E123" s="316"/>
      <c r="F123" s="205" t="s">
        <v>520</v>
      </c>
      <c r="G123" s="55">
        <v>6</v>
      </c>
      <c r="H123" s="39">
        <v>39.5</v>
      </c>
      <c r="I123" s="39"/>
      <c r="J123" s="39">
        <v>39.5</v>
      </c>
      <c r="K123" s="37" t="s">
        <v>42</v>
      </c>
      <c r="L123" s="39">
        <v>2028.72</v>
      </c>
      <c r="M123" s="39"/>
      <c r="N123" s="40"/>
      <c r="O123" s="39">
        <v>2028.72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3"/>
        <v>2428.6515233259811</v>
      </c>
      <c r="W123" s="159">
        <v>1.2</v>
      </c>
      <c r="X123" s="158">
        <f t="shared" si="4"/>
        <v>2914.381827991177</v>
      </c>
      <c r="Y123" s="248">
        <f t="shared" si="5"/>
        <v>485.73030466519617</v>
      </c>
      <c r="BP123" s="33"/>
      <c r="BQ123" s="41" t="s">
        <v>1130</v>
      </c>
      <c r="BR123" s="34"/>
    </row>
    <row r="124" spans="1:70" s="3" customFormat="1" ht="18.75" hidden="1" x14ac:dyDescent="0.25">
      <c r="A124" s="42"/>
      <c r="B124" s="43"/>
      <c r="C124" s="44" t="s">
        <v>1131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  <c r="BR124" s="34"/>
    </row>
    <row r="125" spans="1:70" s="3" customFormat="1" ht="67.5" x14ac:dyDescent="0.25">
      <c r="A125" s="35" t="s">
        <v>213</v>
      </c>
      <c r="B125" s="36" t="s">
        <v>1132</v>
      </c>
      <c r="C125" s="316" t="s">
        <v>1133</v>
      </c>
      <c r="D125" s="316"/>
      <c r="E125" s="316"/>
      <c r="F125" s="205" t="s">
        <v>334</v>
      </c>
      <c r="G125" s="57">
        <v>1.248E-3</v>
      </c>
      <c r="H125" s="39">
        <v>27445.97</v>
      </c>
      <c r="I125" s="39"/>
      <c r="J125" s="39">
        <v>27445.97</v>
      </c>
      <c r="K125" s="37" t="s">
        <v>42</v>
      </c>
      <c r="L125" s="39">
        <v>293.2</v>
      </c>
      <c r="M125" s="39"/>
      <c r="N125" s="40"/>
      <c r="O125" s="39">
        <v>293.2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3"/>
        <v>350.99995398042989</v>
      </c>
      <c r="W125" s="159">
        <v>1.2</v>
      </c>
      <c r="X125" s="158">
        <f t="shared" si="4"/>
        <v>421.19994477651585</v>
      </c>
      <c r="Y125" s="248">
        <f t="shared" si="5"/>
        <v>337499.95575041336</v>
      </c>
      <c r="BP125" s="33"/>
      <c r="BQ125" s="41" t="s">
        <v>1133</v>
      </c>
      <c r="BR125" s="34"/>
    </row>
    <row r="126" spans="1:70" s="3" customFormat="1" ht="18.75" hidden="1" x14ac:dyDescent="0.25">
      <c r="A126" s="42"/>
      <c r="B126" s="43"/>
      <c r="C126" s="44" t="s">
        <v>1134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  <c r="BR126" s="34"/>
    </row>
    <row r="127" spans="1:70" s="3" customFormat="1" ht="67.5" x14ac:dyDescent="0.25">
      <c r="A127" s="35" t="s">
        <v>215</v>
      </c>
      <c r="B127" s="36" t="s">
        <v>1135</v>
      </c>
      <c r="C127" s="316" t="s">
        <v>1136</v>
      </c>
      <c r="D127" s="316"/>
      <c r="E127" s="316"/>
      <c r="F127" s="205" t="s">
        <v>184</v>
      </c>
      <c r="G127" s="55">
        <v>50</v>
      </c>
      <c r="H127" s="39">
        <v>1.49</v>
      </c>
      <c r="I127" s="39"/>
      <c r="J127" s="39">
        <v>1.49</v>
      </c>
      <c r="K127" s="37" t="s">
        <v>42</v>
      </c>
      <c r="L127" s="39">
        <v>637.72</v>
      </c>
      <c r="M127" s="39"/>
      <c r="N127" s="40"/>
      <c r="O127" s="39">
        <v>637.72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3"/>
        <v>763.43687125647944</v>
      </c>
      <c r="W127" s="159">
        <v>1.2</v>
      </c>
      <c r="X127" s="158">
        <f t="shared" si="4"/>
        <v>916.1242455077753</v>
      </c>
      <c r="Y127" s="248">
        <f t="shared" si="5"/>
        <v>18.322484910155506</v>
      </c>
      <c r="BP127" s="33"/>
      <c r="BQ127" s="41" t="s">
        <v>1136</v>
      </c>
      <c r="BR127" s="34"/>
    </row>
    <row r="128" spans="1:70" s="3" customFormat="1" ht="67.5" x14ac:dyDescent="0.25">
      <c r="A128" s="35" t="s">
        <v>217</v>
      </c>
      <c r="B128" s="36" t="s">
        <v>1137</v>
      </c>
      <c r="C128" s="316" t="s">
        <v>1138</v>
      </c>
      <c r="D128" s="316"/>
      <c r="E128" s="316"/>
      <c r="F128" s="205" t="s">
        <v>174</v>
      </c>
      <c r="G128" s="38">
        <v>0.4</v>
      </c>
      <c r="H128" s="39">
        <v>85</v>
      </c>
      <c r="I128" s="39"/>
      <c r="J128" s="39">
        <v>85</v>
      </c>
      <c r="K128" s="37" t="s">
        <v>42</v>
      </c>
      <c r="L128" s="39">
        <v>291.04000000000002</v>
      </c>
      <c r="M128" s="39"/>
      <c r="N128" s="40"/>
      <c r="O128" s="39">
        <v>291.04000000000002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3"/>
        <v>348.41414258684972</v>
      </c>
      <c r="W128" s="159">
        <v>1.2</v>
      </c>
      <c r="X128" s="158">
        <f t="shared" si="4"/>
        <v>418.09697110421968</v>
      </c>
      <c r="Y128" s="248">
        <f t="shared" si="5"/>
        <v>1045.2424277605492</v>
      </c>
      <c r="BP128" s="33"/>
      <c r="BQ128" s="41" t="s">
        <v>1138</v>
      </c>
      <c r="BR128" s="34"/>
    </row>
    <row r="129" spans="1:70" s="3" customFormat="1" ht="18.75" hidden="1" x14ac:dyDescent="0.25">
      <c r="A129" s="42"/>
      <c r="B129" s="43"/>
      <c r="C129" s="44" t="s">
        <v>251</v>
      </c>
      <c r="D129" s="45"/>
      <c r="E129" s="45"/>
      <c r="F129" s="206"/>
      <c r="G129" s="45"/>
      <c r="H129" s="45"/>
      <c r="I129" s="45"/>
      <c r="J129" s="45"/>
      <c r="K129" s="45"/>
      <c r="L129" s="45"/>
      <c r="M129" s="45"/>
      <c r="N129" s="45"/>
      <c r="O129" s="46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67.5" x14ac:dyDescent="0.25">
      <c r="A130" s="35" t="s">
        <v>219</v>
      </c>
      <c r="B130" s="36" t="s">
        <v>1139</v>
      </c>
      <c r="C130" s="316" t="s">
        <v>1140</v>
      </c>
      <c r="D130" s="316"/>
      <c r="E130" s="316"/>
      <c r="F130" s="205" t="s">
        <v>334</v>
      </c>
      <c r="G130" s="58">
        <v>8.0000000000000004E-4</v>
      </c>
      <c r="H130" s="39">
        <v>48768.24</v>
      </c>
      <c r="I130" s="39"/>
      <c r="J130" s="39">
        <v>48768.24</v>
      </c>
      <c r="K130" s="37" t="s">
        <v>42</v>
      </c>
      <c r="L130" s="39">
        <v>333.96</v>
      </c>
      <c r="M130" s="39"/>
      <c r="N130" s="40"/>
      <c r="O130" s="39">
        <v>333.96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3"/>
        <v>399.79517268521266</v>
      </c>
      <c r="W130" s="159">
        <v>1.2</v>
      </c>
      <c r="X130" s="158">
        <f t="shared" si="4"/>
        <v>479.75420722225516</v>
      </c>
      <c r="Y130" s="248">
        <f t="shared" si="5"/>
        <v>599692.75902781892</v>
      </c>
      <c r="BP130" s="33"/>
      <c r="BQ130" s="41" t="s">
        <v>1140</v>
      </c>
      <c r="BR130" s="34"/>
    </row>
    <row r="131" spans="1:70" s="3" customFormat="1" ht="18.75" hidden="1" x14ac:dyDescent="0.25">
      <c r="A131" s="42"/>
      <c r="B131" s="43"/>
      <c r="C131" s="44" t="s">
        <v>1141</v>
      </c>
      <c r="D131" s="45"/>
      <c r="E131" s="45"/>
      <c r="F131" s="206"/>
      <c r="G131" s="45"/>
      <c r="H131" s="45"/>
      <c r="I131" s="45"/>
      <c r="J131" s="45"/>
      <c r="K131" s="45"/>
      <c r="L131" s="45"/>
      <c r="M131" s="45"/>
      <c r="N131" s="45"/>
      <c r="O131" s="46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18.75" hidden="1" x14ac:dyDescent="0.25">
      <c r="A132" s="351" t="s">
        <v>1142</v>
      </c>
      <c r="B132" s="352"/>
      <c r="C132" s="352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3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  <c r="BR132" s="34" t="s">
        <v>1142</v>
      </c>
    </row>
    <row r="133" spans="1:70" s="3" customFormat="1" ht="67.5" hidden="1" x14ac:dyDescent="0.25">
      <c r="A133" s="35" t="s">
        <v>221</v>
      </c>
      <c r="B133" s="36" t="s">
        <v>1143</v>
      </c>
      <c r="C133" s="316" t="s">
        <v>1144</v>
      </c>
      <c r="D133" s="316"/>
      <c r="E133" s="316"/>
      <c r="F133" s="205" t="s">
        <v>374</v>
      </c>
      <c r="G133" s="59">
        <v>1.434E-2</v>
      </c>
      <c r="H133" s="39" t="s">
        <v>1145</v>
      </c>
      <c r="I133" s="39" t="s">
        <v>1146</v>
      </c>
      <c r="J133" s="39">
        <v>86.24</v>
      </c>
      <c r="K133" s="37" t="s">
        <v>42</v>
      </c>
      <c r="L133" s="39">
        <v>439.22</v>
      </c>
      <c r="M133" s="39">
        <v>313.98</v>
      </c>
      <c r="N133" s="40" t="s">
        <v>1147</v>
      </c>
      <c r="O133" s="39">
        <v>10.59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3"/>
        <v>12.677658637969826</v>
      </c>
      <c r="W133" s="159">
        <v>1.2</v>
      </c>
      <c r="X133" s="158">
        <f t="shared" si="4"/>
        <v>15.21319036556379</v>
      </c>
      <c r="Y133" s="181">
        <f t="shared" si="5"/>
        <v>1060.8919362317845</v>
      </c>
      <c r="BP133" s="33"/>
      <c r="BQ133" s="41" t="s">
        <v>1144</v>
      </c>
      <c r="BR133" s="34"/>
    </row>
    <row r="134" spans="1:70" s="3" customFormat="1" ht="18.75" hidden="1" x14ac:dyDescent="0.25">
      <c r="A134" s="42"/>
      <c r="B134" s="43"/>
      <c r="C134" s="44" t="s">
        <v>1148</v>
      </c>
      <c r="D134" s="45"/>
      <c r="E134" s="45"/>
      <c r="F134" s="206"/>
      <c r="G134" s="45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18.75" hidden="1" x14ac:dyDescent="0.25">
      <c r="A135" s="47"/>
      <c r="B135" s="48"/>
      <c r="C135" s="48"/>
      <c r="D135" s="48"/>
      <c r="E135" s="49" t="s">
        <v>1149</v>
      </c>
      <c r="F135" s="207"/>
      <c r="G135" s="50"/>
      <c r="H135" s="51"/>
      <c r="I135" s="17"/>
      <c r="J135" s="17"/>
      <c r="K135" s="17"/>
      <c r="L135" s="52">
        <v>336.53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18.75" hidden="1" x14ac:dyDescent="0.25">
      <c r="A136" s="47"/>
      <c r="B136" s="48"/>
      <c r="C136" s="48"/>
      <c r="D136" s="48"/>
      <c r="E136" s="49" t="s">
        <v>1150</v>
      </c>
      <c r="F136" s="207"/>
      <c r="G136" s="50"/>
      <c r="H136" s="51"/>
      <c r="I136" s="17"/>
      <c r="J136" s="17"/>
      <c r="K136" s="17"/>
      <c r="L136" s="52">
        <v>191.36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18.75" hidden="1" x14ac:dyDescent="0.25">
      <c r="A137" s="47"/>
      <c r="B137" s="48"/>
      <c r="C137" s="48"/>
      <c r="D137" s="48"/>
      <c r="E137" s="49" t="s">
        <v>47</v>
      </c>
      <c r="F137" s="207"/>
      <c r="G137" s="50"/>
      <c r="H137" s="51"/>
      <c r="I137" s="17"/>
      <c r="J137" s="17"/>
      <c r="K137" s="17"/>
      <c r="L137" s="52">
        <v>967.11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/>
    </row>
    <row r="138" spans="1:70" s="3" customFormat="1" ht="67.5" x14ac:dyDescent="0.25">
      <c r="A138" s="35" t="s">
        <v>230</v>
      </c>
      <c r="B138" s="36" t="s">
        <v>447</v>
      </c>
      <c r="C138" s="316" t="s">
        <v>448</v>
      </c>
      <c r="D138" s="316"/>
      <c r="E138" s="316"/>
      <c r="F138" s="205" t="s">
        <v>265</v>
      </c>
      <c r="G138" s="55">
        <v>6</v>
      </c>
      <c r="H138" s="39">
        <v>44.97</v>
      </c>
      <c r="I138" s="39"/>
      <c r="J138" s="39">
        <v>44.97</v>
      </c>
      <c r="K138" s="37" t="s">
        <v>42</v>
      </c>
      <c r="L138" s="39">
        <v>2309.66</v>
      </c>
      <c r="M138" s="39"/>
      <c r="N138" s="40"/>
      <c r="O138" s="39">
        <v>2309.66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3"/>
        <v>2764.9746033780343</v>
      </c>
      <c r="W138" s="159">
        <v>1.2</v>
      </c>
      <c r="X138" s="158">
        <f t="shared" si="4"/>
        <v>3317.9695240536412</v>
      </c>
      <c r="Y138" s="248">
        <f t="shared" si="5"/>
        <v>552.99492067560686</v>
      </c>
      <c r="BP138" s="33"/>
      <c r="BQ138" s="41" t="s">
        <v>448</v>
      </c>
      <c r="BR138" s="34"/>
    </row>
    <row r="139" spans="1:70" s="3" customFormat="1" ht="67.5" hidden="1" x14ac:dyDescent="0.25">
      <c r="A139" s="35" t="s">
        <v>232</v>
      </c>
      <c r="B139" s="36" t="s">
        <v>451</v>
      </c>
      <c r="C139" s="316" t="s">
        <v>452</v>
      </c>
      <c r="D139" s="316"/>
      <c r="E139" s="316"/>
      <c r="F139" s="205" t="s">
        <v>238</v>
      </c>
      <c r="G139" s="38">
        <v>3.5</v>
      </c>
      <c r="H139" s="39" t="s">
        <v>453</v>
      </c>
      <c r="I139" s="39"/>
      <c r="J139" s="39">
        <v>16.79</v>
      </c>
      <c r="K139" s="37" t="s">
        <v>42</v>
      </c>
      <c r="L139" s="39">
        <v>13156.97</v>
      </c>
      <c r="M139" s="39">
        <v>12653.94</v>
      </c>
      <c r="N139" s="40"/>
      <c r="O139" s="39">
        <v>503.03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602.19477097808874</v>
      </c>
      <c r="W139" s="159">
        <v>1.2</v>
      </c>
      <c r="X139" s="158">
        <f t="shared" si="4"/>
        <v>722.63372517370647</v>
      </c>
      <c r="Y139" s="181">
        <f t="shared" si="5"/>
        <v>206.46677862105898</v>
      </c>
      <c r="BP139" s="33"/>
      <c r="BQ139" s="41" t="s">
        <v>452</v>
      </c>
      <c r="BR139" s="34"/>
    </row>
    <row r="140" spans="1:70" s="3" customFormat="1" ht="18.75" hidden="1" x14ac:dyDescent="0.25">
      <c r="A140" s="42"/>
      <c r="B140" s="43"/>
      <c r="C140" s="44" t="s">
        <v>1151</v>
      </c>
      <c r="D140" s="45"/>
      <c r="E140" s="45"/>
      <c r="F140" s="206"/>
      <c r="G140" s="45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hidden="1" x14ac:dyDescent="0.25">
      <c r="A141" s="47"/>
      <c r="B141" s="48"/>
      <c r="C141" s="48"/>
      <c r="D141" s="48"/>
      <c r="E141" s="49" t="s">
        <v>1152</v>
      </c>
      <c r="F141" s="207"/>
      <c r="G141" s="50"/>
      <c r="H141" s="51"/>
      <c r="I141" s="17"/>
      <c r="J141" s="17"/>
      <c r="K141" s="17"/>
      <c r="L141" s="52">
        <v>12274.32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18.75" hidden="1" x14ac:dyDescent="0.25">
      <c r="A142" s="47"/>
      <c r="B142" s="48"/>
      <c r="C142" s="48"/>
      <c r="D142" s="48"/>
      <c r="E142" s="49" t="s">
        <v>1153</v>
      </c>
      <c r="F142" s="207"/>
      <c r="G142" s="50"/>
      <c r="H142" s="51"/>
      <c r="I142" s="17"/>
      <c r="J142" s="17"/>
      <c r="K142" s="17"/>
      <c r="L142" s="52">
        <v>6453.51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18.75" hidden="1" x14ac:dyDescent="0.25">
      <c r="A143" s="47"/>
      <c r="B143" s="48"/>
      <c r="C143" s="48"/>
      <c r="D143" s="48"/>
      <c r="E143" s="49" t="s">
        <v>47</v>
      </c>
      <c r="F143" s="207"/>
      <c r="G143" s="50"/>
      <c r="H143" s="51"/>
      <c r="I143" s="17"/>
      <c r="J143" s="17"/>
      <c r="K143" s="17"/>
      <c r="L143" s="52">
        <v>31884.799999999999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  <c r="BR143" s="34"/>
    </row>
    <row r="144" spans="1:70" s="3" customFormat="1" ht="67.5" x14ac:dyDescent="0.25">
      <c r="A144" s="35" t="s">
        <v>235</v>
      </c>
      <c r="B144" s="36" t="s">
        <v>458</v>
      </c>
      <c r="C144" s="316" t="s">
        <v>459</v>
      </c>
      <c r="D144" s="316"/>
      <c r="E144" s="316"/>
      <c r="F144" s="205" t="s">
        <v>460</v>
      </c>
      <c r="G144" s="38">
        <v>5.0999999999999996</v>
      </c>
      <c r="H144" s="39">
        <v>31.3</v>
      </c>
      <c r="I144" s="39"/>
      <c r="J144" s="39">
        <v>31.3</v>
      </c>
      <c r="K144" s="37" t="s">
        <v>42</v>
      </c>
      <c r="L144" s="39">
        <v>1366.43</v>
      </c>
      <c r="M144" s="39"/>
      <c r="N144" s="40"/>
      <c r="O144" s="39">
        <v>1366.43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3"/>
        <v>1635.8010474675268</v>
      </c>
      <c r="W144" s="159">
        <v>1.2</v>
      </c>
      <c r="X144" s="158">
        <f t="shared" si="4"/>
        <v>1962.9612569610322</v>
      </c>
      <c r="Y144" s="248">
        <f t="shared" si="5"/>
        <v>384.89436411000634</v>
      </c>
      <c r="BP144" s="33"/>
      <c r="BQ144" s="41" t="s">
        <v>459</v>
      </c>
      <c r="BR144" s="34"/>
    </row>
    <row r="145" spans="1:70" s="3" customFormat="1" ht="18.75" hidden="1" x14ac:dyDescent="0.25">
      <c r="A145" s="42"/>
      <c r="B145" s="43"/>
      <c r="C145" s="44" t="s">
        <v>1154</v>
      </c>
      <c r="D145" s="45"/>
      <c r="E145" s="45"/>
      <c r="F145" s="206"/>
      <c r="G145" s="45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/>
    </row>
    <row r="146" spans="1:70" s="3" customFormat="1" ht="67.5" x14ac:dyDescent="0.25">
      <c r="A146" s="35" t="s">
        <v>245</v>
      </c>
      <c r="B146" s="36" t="s">
        <v>1120</v>
      </c>
      <c r="C146" s="316" t="s">
        <v>1121</v>
      </c>
      <c r="D146" s="316"/>
      <c r="E146" s="316"/>
      <c r="F146" s="205" t="s">
        <v>460</v>
      </c>
      <c r="G146" s="38">
        <v>30.6</v>
      </c>
      <c r="H146" s="39">
        <v>35.299999999999997</v>
      </c>
      <c r="I146" s="39"/>
      <c r="J146" s="39">
        <v>35.299999999999997</v>
      </c>
      <c r="K146" s="37" t="s">
        <v>42</v>
      </c>
      <c r="L146" s="39">
        <v>9246.34</v>
      </c>
      <c r="M146" s="39"/>
      <c r="N146" s="40"/>
      <c r="O146" s="39">
        <v>9246.34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3"/>
        <v>11069.116352276291</v>
      </c>
      <c r="W146" s="159">
        <v>1.2</v>
      </c>
      <c r="X146" s="158">
        <f t="shared" si="4"/>
        <v>13282.939622731548</v>
      </c>
      <c r="Y146" s="248">
        <f t="shared" si="5"/>
        <v>434.08299420691333</v>
      </c>
      <c r="BP146" s="33"/>
      <c r="BQ146" s="41" t="s">
        <v>1121</v>
      </c>
      <c r="BR146" s="34"/>
    </row>
    <row r="147" spans="1:70" s="3" customFormat="1" ht="18.75" hidden="1" x14ac:dyDescent="0.25">
      <c r="A147" s="42"/>
      <c r="B147" s="43"/>
      <c r="C147" s="44" t="s">
        <v>461</v>
      </c>
      <c r="D147" s="45"/>
      <c r="E147" s="45"/>
      <c r="F147" s="206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67.5" x14ac:dyDescent="0.25">
      <c r="A148" s="35" t="s">
        <v>254</v>
      </c>
      <c r="B148" s="36" t="s">
        <v>1123</v>
      </c>
      <c r="C148" s="316" t="s">
        <v>1155</v>
      </c>
      <c r="D148" s="316"/>
      <c r="E148" s="316"/>
      <c r="F148" s="205" t="s">
        <v>437</v>
      </c>
      <c r="G148" s="55">
        <v>60</v>
      </c>
      <c r="H148" s="39">
        <v>33.56</v>
      </c>
      <c r="I148" s="39"/>
      <c r="J148" s="39">
        <v>33.56</v>
      </c>
      <c r="K148" s="37" t="s">
        <v>42</v>
      </c>
      <c r="L148" s="39">
        <v>17236.419999999998</v>
      </c>
      <c r="M148" s="39"/>
      <c r="N148" s="40"/>
      <c r="O148" s="39">
        <v>17236.419999999998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3"/>
        <v>20634.32000950669</v>
      </c>
      <c r="W148" s="159">
        <v>1.2</v>
      </c>
      <c r="X148" s="158">
        <f t="shared" si="4"/>
        <v>24761.184011408026</v>
      </c>
      <c r="Y148" s="248">
        <f t="shared" si="5"/>
        <v>412.68640019013378</v>
      </c>
      <c r="BP148" s="33"/>
      <c r="BQ148" s="41" t="s">
        <v>1155</v>
      </c>
      <c r="BR148" s="34"/>
    </row>
    <row r="149" spans="1:70" s="3" customFormat="1" ht="67.5" x14ac:dyDescent="0.25">
      <c r="A149" s="35" t="s">
        <v>288</v>
      </c>
      <c r="B149" s="36" t="s">
        <v>1123</v>
      </c>
      <c r="C149" s="316" t="s">
        <v>1156</v>
      </c>
      <c r="D149" s="316"/>
      <c r="E149" s="316"/>
      <c r="F149" s="205"/>
      <c r="G149" s="55">
        <v>10</v>
      </c>
      <c r="H149" s="39">
        <v>64.349999999999994</v>
      </c>
      <c r="I149" s="39"/>
      <c r="J149" s="39">
        <v>64.349999999999994</v>
      </c>
      <c r="K149" s="37" t="s">
        <v>42</v>
      </c>
      <c r="L149" s="39">
        <v>5508.36</v>
      </c>
      <c r="M149" s="39"/>
      <c r="N149" s="40"/>
      <c r="O149" s="39">
        <v>5508.36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6594.2500221952278</v>
      </c>
      <c r="W149" s="159">
        <v>1.2</v>
      </c>
      <c r="X149" s="158">
        <f t="shared" si="4"/>
        <v>7913.1000266342726</v>
      </c>
      <c r="Y149" s="248">
        <f t="shared" si="5"/>
        <v>791.31000266342721</v>
      </c>
      <c r="BP149" s="33"/>
      <c r="BQ149" s="41" t="s">
        <v>1156</v>
      </c>
      <c r="BR149" s="34"/>
    </row>
    <row r="150" spans="1:70" s="3" customFormat="1" ht="67.5" x14ac:dyDescent="0.25">
      <c r="A150" s="35" t="s">
        <v>300</v>
      </c>
      <c r="B150" s="36" t="s">
        <v>1125</v>
      </c>
      <c r="C150" s="316" t="s">
        <v>1126</v>
      </c>
      <c r="D150" s="316"/>
      <c r="E150" s="316"/>
      <c r="F150" s="205" t="s">
        <v>184</v>
      </c>
      <c r="G150" s="55">
        <v>60</v>
      </c>
      <c r="H150" s="39">
        <v>7.82</v>
      </c>
      <c r="I150" s="39"/>
      <c r="J150" s="39">
        <v>7.82</v>
      </c>
      <c r="K150" s="37" t="s">
        <v>42</v>
      </c>
      <c r="L150" s="39">
        <v>4016.35</v>
      </c>
      <c r="M150" s="39"/>
      <c r="N150" s="40"/>
      <c r="O150" s="39">
        <v>4016.35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4808.1127734287165</v>
      </c>
      <c r="W150" s="159">
        <v>1.2</v>
      </c>
      <c r="X150" s="158">
        <f t="shared" si="4"/>
        <v>5769.7353281144597</v>
      </c>
      <c r="Y150" s="248">
        <f t="shared" si="5"/>
        <v>96.16225546857433</v>
      </c>
      <c r="BP150" s="33"/>
      <c r="BQ150" s="41" t="s">
        <v>1126</v>
      </c>
      <c r="BR150" s="34"/>
    </row>
    <row r="151" spans="1:70" s="3" customFormat="1" ht="67.5" x14ac:dyDescent="0.25">
      <c r="A151" s="35" t="s">
        <v>309</v>
      </c>
      <c r="B151" s="36" t="s">
        <v>1157</v>
      </c>
      <c r="C151" s="316" t="s">
        <v>1158</v>
      </c>
      <c r="D151" s="316"/>
      <c r="E151" s="316"/>
      <c r="F151" s="205"/>
      <c r="G151" s="55">
        <v>10</v>
      </c>
      <c r="H151" s="39">
        <v>131.27000000000001</v>
      </c>
      <c r="I151" s="39"/>
      <c r="J151" s="39">
        <v>131.27000000000001</v>
      </c>
      <c r="K151" s="37" t="s">
        <v>42</v>
      </c>
      <c r="L151" s="39">
        <v>11236.71</v>
      </c>
      <c r="M151" s="39"/>
      <c r="N151" s="40"/>
      <c r="O151" s="39">
        <v>11236.71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13451.857752017177</v>
      </c>
      <c r="W151" s="159">
        <v>1.2</v>
      </c>
      <c r="X151" s="158">
        <f t="shared" si="4"/>
        <v>16142.229302420612</v>
      </c>
      <c r="Y151" s="248">
        <f t="shared" si="5"/>
        <v>1614.2229302420612</v>
      </c>
      <c r="BP151" s="33"/>
      <c r="BQ151" s="41" t="s">
        <v>1158</v>
      </c>
      <c r="BR151" s="34"/>
    </row>
    <row r="152" spans="1:70" s="3" customFormat="1" ht="67.5" x14ac:dyDescent="0.25">
      <c r="A152" s="35" t="s">
        <v>323</v>
      </c>
      <c r="B152" s="36" t="s">
        <v>904</v>
      </c>
      <c r="C152" s="316" t="s">
        <v>1127</v>
      </c>
      <c r="D152" s="316"/>
      <c r="E152" s="316"/>
      <c r="F152" s="205" t="s">
        <v>520</v>
      </c>
      <c r="G152" s="55">
        <v>5</v>
      </c>
      <c r="H152" s="39">
        <v>51.9</v>
      </c>
      <c r="I152" s="39"/>
      <c r="J152" s="39">
        <v>51.9</v>
      </c>
      <c r="K152" s="37" t="s">
        <v>42</v>
      </c>
      <c r="L152" s="39">
        <v>2221.3200000000002</v>
      </c>
      <c r="M152" s="39"/>
      <c r="N152" s="40"/>
      <c r="O152" s="39">
        <v>2221.3200000000002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2659.2197059202203</v>
      </c>
      <c r="W152" s="159">
        <v>1.2</v>
      </c>
      <c r="X152" s="158">
        <f t="shared" si="4"/>
        <v>3191.0636471042644</v>
      </c>
      <c r="Y152" s="248">
        <f t="shared" si="5"/>
        <v>638.21272942085284</v>
      </c>
      <c r="BP152" s="33"/>
      <c r="BQ152" s="41" t="s">
        <v>1127</v>
      </c>
      <c r="BR152" s="34"/>
    </row>
    <row r="153" spans="1:70" s="3" customFormat="1" ht="18.75" hidden="1" x14ac:dyDescent="0.25">
      <c r="A153" s="42"/>
      <c r="B153" s="43"/>
      <c r="C153" s="44" t="s">
        <v>1159</v>
      </c>
      <c r="D153" s="45"/>
      <c r="E153" s="45"/>
      <c r="F153" s="206"/>
      <c r="G153" s="45"/>
      <c r="H153" s="45"/>
      <c r="I153" s="45"/>
      <c r="J153" s="45"/>
      <c r="K153" s="45"/>
      <c r="L153" s="45"/>
      <c r="M153" s="45"/>
      <c r="N153" s="45"/>
      <c r="O153" s="46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  <c r="BR153" s="34"/>
    </row>
    <row r="154" spans="1:70" s="3" customFormat="1" ht="67.5" x14ac:dyDescent="0.25">
      <c r="A154" s="35" t="s">
        <v>331</v>
      </c>
      <c r="B154" s="36" t="s">
        <v>1129</v>
      </c>
      <c r="C154" s="316" t="s">
        <v>1160</v>
      </c>
      <c r="D154" s="316"/>
      <c r="E154" s="316"/>
      <c r="F154" s="205" t="s">
        <v>520</v>
      </c>
      <c r="G154" s="55">
        <v>5</v>
      </c>
      <c r="H154" s="39">
        <v>39.5</v>
      </c>
      <c r="I154" s="39"/>
      <c r="J154" s="39">
        <v>39.5</v>
      </c>
      <c r="K154" s="37" t="s">
        <v>42</v>
      </c>
      <c r="L154" s="39">
        <v>1690.6</v>
      </c>
      <c r="M154" s="39"/>
      <c r="N154" s="40"/>
      <c r="O154" s="39">
        <v>1690.6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2023.8762694383174</v>
      </c>
      <c r="W154" s="159">
        <v>1.2</v>
      </c>
      <c r="X154" s="158">
        <f t="shared" si="4"/>
        <v>2428.6515233259806</v>
      </c>
      <c r="Y154" s="248">
        <f t="shared" si="5"/>
        <v>485.73030466519612</v>
      </c>
      <c r="BP154" s="33"/>
      <c r="BQ154" s="41" t="s">
        <v>1160</v>
      </c>
      <c r="BR154" s="34"/>
    </row>
    <row r="155" spans="1:70" s="3" customFormat="1" ht="18.75" hidden="1" x14ac:dyDescent="0.25">
      <c r="A155" s="42"/>
      <c r="B155" s="43"/>
      <c r="C155" s="44" t="s">
        <v>1159</v>
      </c>
      <c r="D155" s="45"/>
      <c r="E155" s="45"/>
      <c r="F155" s="206"/>
      <c r="G155" s="45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67.5" x14ac:dyDescent="0.25">
      <c r="A156" s="35" t="s">
        <v>335</v>
      </c>
      <c r="B156" s="36" t="s">
        <v>1132</v>
      </c>
      <c r="C156" s="316" t="s">
        <v>1133</v>
      </c>
      <c r="D156" s="316"/>
      <c r="E156" s="316"/>
      <c r="F156" s="205" t="s">
        <v>334</v>
      </c>
      <c r="G156" s="59">
        <v>1.17E-3</v>
      </c>
      <c r="H156" s="39">
        <v>27445.97</v>
      </c>
      <c r="I156" s="39"/>
      <c r="J156" s="39">
        <v>27445.97</v>
      </c>
      <c r="K156" s="37" t="s">
        <v>42</v>
      </c>
      <c r="L156" s="39">
        <v>274.88</v>
      </c>
      <c r="M156" s="39"/>
      <c r="N156" s="40"/>
      <c r="O156" s="39">
        <v>274.88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3"/>
        <v>329.06844253117521</v>
      </c>
      <c r="W156" s="159">
        <v>1.2</v>
      </c>
      <c r="X156" s="158">
        <f t="shared" si="4"/>
        <v>394.88213103741026</v>
      </c>
      <c r="Y156" s="248">
        <f t="shared" si="5"/>
        <v>337506.09490376944</v>
      </c>
      <c r="BP156" s="33"/>
      <c r="BQ156" s="41" t="s">
        <v>1133</v>
      </c>
      <c r="BR156" s="34"/>
    </row>
    <row r="157" spans="1:70" s="3" customFormat="1" ht="18.75" hidden="1" x14ac:dyDescent="0.25">
      <c r="A157" s="42"/>
      <c r="B157" s="43"/>
      <c r="C157" s="44" t="s">
        <v>1161</v>
      </c>
      <c r="D157" s="45"/>
      <c r="E157" s="45"/>
      <c r="F157" s="206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67.5" x14ac:dyDescent="0.25">
      <c r="A158" s="35" t="s">
        <v>339</v>
      </c>
      <c r="B158" s="36" t="s">
        <v>1162</v>
      </c>
      <c r="C158" s="316" t="s">
        <v>1163</v>
      </c>
      <c r="D158" s="316"/>
      <c r="E158" s="316"/>
      <c r="F158" s="205" t="s">
        <v>334</v>
      </c>
      <c r="G158" s="59">
        <v>4.7099999999999998E-3</v>
      </c>
      <c r="H158" s="39">
        <v>19110.43</v>
      </c>
      <c r="I158" s="39"/>
      <c r="J158" s="39">
        <v>19110.43</v>
      </c>
      <c r="K158" s="37" t="s">
        <v>42</v>
      </c>
      <c r="L158" s="39">
        <v>770.49</v>
      </c>
      <c r="M158" s="39"/>
      <c r="N158" s="40"/>
      <c r="O158" s="39">
        <v>770.49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3"/>
        <v>922.38047251835405</v>
      </c>
      <c r="W158" s="159">
        <v>1.2</v>
      </c>
      <c r="X158" s="158">
        <f t="shared" si="4"/>
        <v>1106.8565670220248</v>
      </c>
      <c r="Y158" s="248">
        <f t="shared" si="5"/>
        <v>235001.39427219212</v>
      </c>
      <c r="BP158" s="33"/>
      <c r="BQ158" s="41" t="s">
        <v>1163</v>
      </c>
      <c r="BR158" s="34"/>
    </row>
    <row r="159" spans="1:70" s="3" customFormat="1" ht="18.75" hidden="1" x14ac:dyDescent="0.25">
      <c r="A159" s="42"/>
      <c r="B159" s="43"/>
      <c r="C159" s="44" t="s">
        <v>1164</v>
      </c>
      <c r="D159" s="45"/>
      <c r="E159" s="45"/>
      <c r="F159" s="206"/>
      <c r="G159" s="45"/>
      <c r="H159" s="45"/>
      <c r="I159" s="45"/>
      <c r="J159" s="45"/>
      <c r="K159" s="45"/>
      <c r="L159" s="45"/>
      <c r="M159" s="45"/>
      <c r="N159" s="45"/>
      <c r="O159" s="46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  <c r="BR159" s="34"/>
    </row>
    <row r="160" spans="1:70" s="3" customFormat="1" ht="67.5" x14ac:dyDescent="0.25">
      <c r="A160" s="35" t="s">
        <v>342</v>
      </c>
      <c r="B160" s="36" t="s">
        <v>1165</v>
      </c>
      <c r="C160" s="316" t="s">
        <v>1166</v>
      </c>
      <c r="D160" s="316"/>
      <c r="E160" s="316"/>
      <c r="F160" s="205" t="s">
        <v>338</v>
      </c>
      <c r="G160" s="58">
        <v>7.6399999999999996E-2</v>
      </c>
      <c r="H160" s="39">
        <v>26.34</v>
      </c>
      <c r="I160" s="39"/>
      <c r="J160" s="39">
        <v>26.34</v>
      </c>
      <c r="K160" s="37" t="s">
        <v>42</v>
      </c>
      <c r="L160" s="39">
        <v>17.23</v>
      </c>
      <c r="M160" s="39"/>
      <c r="N160" s="40"/>
      <c r="O160" s="39">
        <v>17.23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ref="V160:V220" si="6">O160*P160*Q160*R160*S160*T160*U160</f>
        <v>20.626634403420212</v>
      </c>
      <c r="W160" s="159">
        <v>1.2</v>
      </c>
      <c r="X160" s="158">
        <f t="shared" ref="X160:X220" si="7">V160*W160</f>
        <v>24.751961284104254</v>
      </c>
      <c r="Y160" s="248">
        <f t="shared" ref="Y160:Y220" si="8">X160/G160</f>
        <v>323.97855083906092</v>
      </c>
      <c r="BP160" s="33"/>
      <c r="BQ160" s="41" t="s">
        <v>1166</v>
      </c>
      <c r="BR160" s="34"/>
    </row>
    <row r="161" spans="1:70" s="3" customFormat="1" ht="18.75" hidden="1" x14ac:dyDescent="0.25">
      <c r="A161" s="42"/>
      <c r="B161" s="43"/>
      <c r="C161" s="44" t="s">
        <v>1167</v>
      </c>
      <c r="D161" s="45"/>
      <c r="E161" s="45"/>
      <c r="F161" s="206"/>
      <c r="G161" s="45"/>
      <c r="H161" s="45"/>
      <c r="I161" s="45"/>
      <c r="J161" s="45"/>
      <c r="K161" s="45"/>
      <c r="L161" s="45"/>
      <c r="M161" s="45"/>
      <c r="N161" s="45"/>
      <c r="O161" s="46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  <c r="BR161" s="34"/>
    </row>
    <row r="162" spans="1:70" s="3" customFormat="1" ht="67.5" x14ac:dyDescent="0.25">
      <c r="A162" s="35" t="s">
        <v>350</v>
      </c>
      <c r="B162" s="36" t="s">
        <v>904</v>
      </c>
      <c r="C162" s="316" t="s">
        <v>1168</v>
      </c>
      <c r="D162" s="316"/>
      <c r="E162" s="316"/>
      <c r="F162" s="205" t="s">
        <v>520</v>
      </c>
      <c r="G162" s="55">
        <v>10</v>
      </c>
      <c r="H162" s="39">
        <v>51.9</v>
      </c>
      <c r="I162" s="39"/>
      <c r="J162" s="39">
        <v>51.9</v>
      </c>
      <c r="K162" s="37" t="s">
        <v>42</v>
      </c>
      <c r="L162" s="39">
        <v>4442.6400000000003</v>
      </c>
      <c r="M162" s="39"/>
      <c r="N162" s="40"/>
      <c r="O162" s="39">
        <v>4442.6400000000003</v>
      </c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>
        <f t="shared" si="6"/>
        <v>5318.4394118404407</v>
      </c>
      <c r="W162" s="159">
        <v>1.2</v>
      </c>
      <c r="X162" s="158">
        <f t="shared" si="7"/>
        <v>6382.1272942085288</v>
      </c>
      <c r="Y162" s="248">
        <f t="shared" si="8"/>
        <v>638.21272942085284</v>
      </c>
      <c r="BP162" s="33"/>
      <c r="BQ162" s="41" t="s">
        <v>1168</v>
      </c>
      <c r="BR162" s="34"/>
    </row>
    <row r="163" spans="1:70" s="3" customFormat="1" ht="18.75" hidden="1" x14ac:dyDescent="0.25">
      <c r="A163" s="42"/>
      <c r="B163" s="43"/>
      <c r="C163" s="44" t="s">
        <v>1169</v>
      </c>
      <c r="D163" s="45"/>
      <c r="E163" s="45"/>
      <c r="F163" s="206"/>
      <c r="G163" s="45"/>
      <c r="H163" s="45"/>
      <c r="I163" s="45"/>
      <c r="J163" s="45"/>
      <c r="K163" s="45"/>
      <c r="L163" s="45"/>
      <c r="M163" s="45"/>
      <c r="N163" s="45"/>
      <c r="O163" s="46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  <c r="BR163" s="34"/>
    </row>
    <row r="164" spans="1:70" s="3" customFormat="1" ht="67.5" x14ac:dyDescent="0.25">
      <c r="A164" s="35" t="s">
        <v>353</v>
      </c>
      <c r="B164" s="36" t="s">
        <v>1170</v>
      </c>
      <c r="C164" s="316" t="s">
        <v>1171</v>
      </c>
      <c r="D164" s="316"/>
      <c r="E164" s="316"/>
      <c r="F164" s="205" t="s">
        <v>174</v>
      </c>
      <c r="G164" s="38">
        <v>0.5</v>
      </c>
      <c r="H164" s="39">
        <v>62</v>
      </c>
      <c r="I164" s="39"/>
      <c r="J164" s="39">
        <v>62</v>
      </c>
      <c r="K164" s="37" t="s">
        <v>42</v>
      </c>
      <c r="L164" s="39">
        <v>265.36</v>
      </c>
      <c r="M164" s="39"/>
      <c r="N164" s="40"/>
      <c r="O164" s="39">
        <v>265.36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317.67171824095118</v>
      </c>
      <c r="W164" s="159">
        <v>1.2</v>
      </c>
      <c r="X164" s="158">
        <f t="shared" si="7"/>
        <v>381.20606188914138</v>
      </c>
      <c r="Y164" s="248">
        <f t="shared" si="8"/>
        <v>762.41212377828276</v>
      </c>
      <c r="BP164" s="33"/>
      <c r="BQ164" s="41" t="s">
        <v>1171</v>
      </c>
      <c r="BR164" s="34"/>
    </row>
    <row r="165" spans="1:70" s="3" customFormat="1" ht="18.75" hidden="1" x14ac:dyDescent="0.25">
      <c r="A165" s="42"/>
      <c r="B165" s="43"/>
      <c r="C165" s="44" t="s">
        <v>1172</v>
      </c>
      <c r="D165" s="45"/>
      <c r="E165" s="45"/>
      <c r="F165" s="206"/>
      <c r="G165" s="45"/>
      <c r="H165" s="45"/>
      <c r="I165" s="45"/>
      <c r="J165" s="45"/>
      <c r="K165" s="45"/>
      <c r="L165" s="45"/>
      <c r="M165" s="45"/>
      <c r="N165" s="45"/>
      <c r="O165" s="46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  <c r="BR165" s="34"/>
    </row>
    <row r="166" spans="1:70" s="3" customFormat="1" ht="67.5" x14ac:dyDescent="0.25">
      <c r="A166" s="35" t="s">
        <v>355</v>
      </c>
      <c r="B166" s="36" t="s">
        <v>1139</v>
      </c>
      <c r="C166" s="316" t="s">
        <v>1140</v>
      </c>
      <c r="D166" s="316"/>
      <c r="E166" s="316"/>
      <c r="F166" s="205" t="s">
        <v>334</v>
      </c>
      <c r="G166" s="60">
        <v>2E-3</v>
      </c>
      <c r="H166" s="39">
        <v>48768.24</v>
      </c>
      <c r="I166" s="39"/>
      <c r="J166" s="39">
        <v>48768.24</v>
      </c>
      <c r="K166" s="37" t="s">
        <v>42</v>
      </c>
      <c r="L166" s="39">
        <v>834.91</v>
      </c>
      <c r="M166" s="39"/>
      <c r="N166" s="40"/>
      <c r="O166" s="39">
        <v>834.91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999.49990306207621</v>
      </c>
      <c r="W166" s="159">
        <v>1.2</v>
      </c>
      <c r="X166" s="158">
        <f t="shared" si="7"/>
        <v>1199.3998836744913</v>
      </c>
      <c r="Y166" s="248">
        <f t="shared" si="8"/>
        <v>599699.9418372456</v>
      </c>
      <c r="BP166" s="33"/>
      <c r="BQ166" s="41" t="s">
        <v>1140</v>
      </c>
      <c r="BR166" s="34"/>
    </row>
    <row r="167" spans="1:70" s="3" customFormat="1" ht="18.75" hidden="1" x14ac:dyDescent="0.25">
      <c r="A167" s="42"/>
      <c r="B167" s="43"/>
      <c r="C167" s="44" t="s">
        <v>1173</v>
      </c>
      <c r="D167" s="45"/>
      <c r="E167" s="45"/>
      <c r="F167" s="206"/>
      <c r="G167" s="45"/>
      <c r="H167" s="45"/>
      <c r="I167" s="45"/>
      <c r="J167" s="45"/>
      <c r="K167" s="45"/>
      <c r="L167" s="45"/>
      <c r="M167" s="45"/>
      <c r="N167" s="45"/>
      <c r="O167" s="46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  <c r="BR167" s="34"/>
    </row>
    <row r="168" spans="1:70" s="3" customFormat="1" ht="18.75" hidden="1" x14ac:dyDescent="0.25">
      <c r="A168" s="351" t="s">
        <v>1174</v>
      </c>
      <c r="B168" s="352"/>
      <c r="C168" s="352"/>
      <c r="D168" s="352"/>
      <c r="E168" s="352"/>
      <c r="F168" s="352"/>
      <c r="G168" s="352"/>
      <c r="H168" s="352"/>
      <c r="I168" s="352"/>
      <c r="J168" s="352"/>
      <c r="K168" s="352"/>
      <c r="L168" s="352"/>
      <c r="M168" s="352"/>
      <c r="N168" s="352"/>
      <c r="O168" s="353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 t="s">
        <v>1174</v>
      </c>
    </row>
    <row r="169" spans="1:70" s="3" customFormat="1" ht="67.5" hidden="1" x14ac:dyDescent="0.25">
      <c r="A169" s="35" t="s">
        <v>363</v>
      </c>
      <c r="B169" s="36" t="s">
        <v>812</v>
      </c>
      <c r="C169" s="316" t="s">
        <v>813</v>
      </c>
      <c r="D169" s="316"/>
      <c r="E169" s="316"/>
      <c r="F169" s="205" t="s">
        <v>238</v>
      </c>
      <c r="G169" s="38">
        <v>1.3</v>
      </c>
      <c r="H169" s="39" t="s">
        <v>814</v>
      </c>
      <c r="I169" s="39" t="s">
        <v>815</v>
      </c>
      <c r="J169" s="39">
        <v>102.98</v>
      </c>
      <c r="K169" s="37" t="s">
        <v>42</v>
      </c>
      <c r="L169" s="39">
        <v>15559.94</v>
      </c>
      <c r="M169" s="39">
        <v>12791.88</v>
      </c>
      <c r="N169" s="40" t="s">
        <v>816</v>
      </c>
      <c r="O169" s="39">
        <v>1145.96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1371.868715086676</v>
      </c>
      <c r="W169" s="159">
        <v>1.2</v>
      </c>
      <c r="X169" s="158">
        <f t="shared" si="7"/>
        <v>1646.2424581040111</v>
      </c>
      <c r="Y169" s="181">
        <f t="shared" si="8"/>
        <v>1266.3403523877009</v>
      </c>
      <c r="BP169" s="33"/>
      <c r="BQ169" s="41" t="s">
        <v>813</v>
      </c>
      <c r="BR169" s="34"/>
    </row>
    <row r="170" spans="1:70" s="3" customFormat="1" ht="18.75" hidden="1" x14ac:dyDescent="0.25">
      <c r="A170" s="42"/>
      <c r="B170" s="43"/>
      <c r="C170" s="44" t="s">
        <v>1175</v>
      </c>
      <c r="D170" s="45"/>
      <c r="E170" s="45"/>
      <c r="F170" s="206"/>
      <c r="G170" s="45"/>
      <c r="H170" s="45"/>
      <c r="I170" s="45"/>
      <c r="J170" s="45"/>
      <c r="K170" s="45"/>
      <c r="L170" s="45"/>
      <c r="M170" s="45"/>
      <c r="N170" s="45"/>
      <c r="O170" s="46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hidden="1" x14ac:dyDescent="0.25">
      <c r="A171" s="47"/>
      <c r="B171" s="48"/>
      <c r="C171" s="48"/>
      <c r="D171" s="48"/>
      <c r="E171" s="49" t="s">
        <v>818</v>
      </c>
      <c r="F171" s="207"/>
      <c r="G171" s="50"/>
      <c r="H171" s="51"/>
      <c r="I171" s="17"/>
      <c r="J171" s="17"/>
      <c r="K171" s="17"/>
      <c r="L171" s="52">
        <v>12608.4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18.75" hidden="1" x14ac:dyDescent="0.25">
      <c r="A172" s="47"/>
      <c r="B172" s="48"/>
      <c r="C172" s="48"/>
      <c r="D172" s="48"/>
      <c r="E172" s="49" t="s">
        <v>819</v>
      </c>
      <c r="F172" s="207"/>
      <c r="G172" s="50"/>
      <c r="H172" s="51"/>
      <c r="I172" s="17"/>
      <c r="J172" s="17"/>
      <c r="K172" s="17"/>
      <c r="L172" s="52">
        <v>6629.16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  <c r="BR172" s="34"/>
    </row>
    <row r="173" spans="1:70" s="3" customFormat="1" ht="18.75" hidden="1" x14ac:dyDescent="0.25">
      <c r="A173" s="47"/>
      <c r="B173" s="48"/>
      <c r="C173" s="48"/>
      <c r="D173" s="48"/>
      <c r="E173" s="49" t="s">
        <v>47</v>
      </c>
      <c r="F173" s="207"/>
      <c r="G173" s="50"/>
      <c r="H173" s="51"/>
      <c r="I173" s="17"/>
      <c r="J173" s="17"/>
      <c r="K173" s="17"/>
      <c r="L173" s="52">
        <v>34797.5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/>
    </row>
    <row r="174" spans="1:70" s="3" customFormat="1" ht="67.5" x14ac:dyDescent="0.25">
      <c r="A174" s="35" t="s">
        <v>1176</v>
      </c>
      <c r="B174" s="36" t="s">
        <v>1177</v>
      </c>
      <c r="C174" s="316" t="s">
        <v>822</v>
      </c>
      <c r="D174" s="316"/>
      <c r="E174" s="316"/>
      <c r="F174" s="205" t="s">
        <v>265</v>
      </c>
      <c r="G174" s="55">
        <v>130</v>
      </c>
      <c r="H174" s="39">
        <v>35.549999999999997</v>
      </c>
      <c r="I174" s="39"/>
      <c r="J174" s="39">
        <v>35.549999999999997</v>
      </c>
      <c r="K174" s="37" t="s">
        <v>42</v>
      </c>
      <c r="L174" s="39">
        <v>39560.04</v>
      </c>
      <c r="M174" s="39"/>
      <c r="N174" s="40"/>
      <c r="O174" s="39">
        <v>39560.04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6"/>
        <v>47358.704704856638</v>
      </c>
      <c r="W174" s="159">
        <v>1.2</v>
      </c>
      <c r="X174" s="158">
        <f t="shared" si="7"/>
        <v>56830.445645827967</v>
      </c>
      <c r="Y174" s="248">
        <f t="shared" si="8"/>
        <v>437.15727419867665</v>
      </c>
      <c r="BP174" s="33"/>
      <c r="BQ174" s="41" t="s">
        <v>822</v>
      </c>
      <c r="BR174" s="34"/>
    </row>
    <row r="175" spans="1:70" s="3" customFormat="1" ht="67.5" hidden="1" x14ac:dyDescent="0.25">
      <c r="A175" s="35" t="s">
        <v>371</v>
      </c>
      <c r="B175" s="36" t="s">
        <v>849</v>
      </c>
      <c r="C175" s="316" t="s">
        <v>850</v>
      </c>
      <c r="D175" s="316"/>
      <c r="E175" s="316"/>
      <c r="F175" s="205" t="s">
        <v>520</v>
      </c>
      <c r="G175" s="55">
        <v>1</v>
      </c>
      <c r="H175" s="39" t="s">
        <v>851</v>
      </c>
      <c r="I175" s="39" t="s">
        <v>852</v>
      </c>
      <c r="J175" s="39">
        <v>69.58</v>
      </c>
      <c r="K175" s="37" t="s">
        <v>42</v>
      </c>
      <c r="L175" s="39">
        <v>6399.22</v>
      </c>
      <c r="M175" s="39">
        <v>4943.01</v>
      </c>
      <c r="N175" s="40" t="s">
        <v>1178</v>
      </c>
      <c r="O175" s="39">
        <v>595.6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713.01354908166468</v>
      </c>
      <c r="W175" s="159">
        <v>1.2</v>
      </c>
      <c r="X175" s="158">
        <f t="shared" si="7"/>
        <v>855.61625889799757</v>
      </c>
      <c r="Y175" s="181">
        <f t="shared" si="8"/>
        <v>855.61625889799757</v>
      </c>
      <c r="BP175" s="33"/>
      <c r="BQ175" s="41" t="s">
        <v>850</v>
      </c>
      <c r="BR175" s="34"/>
    </row>
    <row r="176" spans="1:70" s="3" customFormat="1" ht="18.75" hidden="1" x14ac:dyDescent="0.25">
      <c r="A176" s="42"/>
      <c r="B176" s="43"/>
      <c r="C176" s="44" t="s">
        <v>1179</v>
      </c>
      <c r="D176" s="45"/>
      <c r="E176" s="45"/>
      <c r="F176" s="206"/>
      <c r="G176" s="45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hidden="1" x14ac:dyDescent="0.25">
      <c r="A177" s="47"/>
      <c r="B177" s="48"/>
      <c r="C177" s="48"/>
      <c r="D177" s="48"/>
      <c r="E177" s="49" t="s">
        <v>1180</v>
      </c>
      <c r="F177" s="207"/>
      <c r="G177" s="50"/>
      <c r="H177" s="51"/>
      <c r="I177" s="17"/>
      <c r="J177" s="17"/>
      <c r="K177" s="17"/>
      <c r="L177" s="52">
        <v>4911.84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18.75" hidden="1" x14ac:dyDescent="0.25">
      <c r="A178" s="47"/>
      <c r="B178" s="48"/>
      <c r="C178" s="48"/>
      <c r="D178" s="48"/>
      <c r="E178" s="49" t="s">
        <v>1181</v>
      </c>
      <c r="F178" s="207"/>
      <c r="G178" s="50"/>
      <c r="H178" s="51"/>
      <c r="I178" s="17"/>
      <c r="J178" s="17"/>
      <c r="K178" s="17"/>
      <c r="L178" s="52">
        <v>2582.5100000000002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  <c r="BR178" s="34"/>
    </row>
    <row r="179" spans="1:70" s="3" customFormat="1" ht="18.75" hidden="1" x14ac:dyDescent="0.25">
      <c r="A179" s="47"/>
      <c r="B179" s="48"/>
      <c r="C179" s="48"/>
      <c r="D179" s="48"/>
      <c r="E179" s="49" t="s">
        <v>47</v>
      </c>
      <c r="F179" s="207"/>
      <c r="G179" s="50"/>
      <c r="H179" s="51"/>
      <c r="I179" s="17"/>
      <c r="J179" s="17"/>
      <c r="K179" s="17"/>
      <c r="L179" s="52">
        <v>13893.57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  <c r="BR179" s="34"/>
    </row>
    <row r="180" spans="1:70" s="3" customFormat="1" ht="67.5" x14ac:dyDescent="0.25">
      <c r="A180" s="35" t="s">
        <v>381</v>
      </c>
      <c r="B180" s="36" t="s">
        <v>858</v>
      </c>
      <c r="C180" s="316" t="s">
        <v>859</v>
      </c>
      <c r="D180" s="316"/>
      <c r="E180" s="316"/>
      <c r="F180" s="205" t="s">
        <v>334</v>
      </c>
      <c r="G180" s="58">
        <v>9.4299999999999995E-2</v>
      </c>
      <c r="H180" s="39">
        <v>4813.2</v>
      </c>
      <c r="I180" s="39"/>
      <c r="J180" s="39">
        <v>4813.2</v>
      </c>
      <c r="K180" s="37" t="s">
        <v>42</v>
      </c>
      <c r="L180" s="39">
        <v>3885.25</v>
      </c>
      <c r="M180" s="39"/>
      <c r="N180" s="40"/>
      <c r="O180" s="39">
        <v>3885.25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4651.1683874572491</v>
      </c>
      <c r="W180" s="159">
        <v>1.2</v>
      </c>
      <c r="X180" s="158">
        <f t="shared" si="7"/>
        <v>5581.4020649486984</v>
      </c>
      <c r="Y180" s="248">
        <f t="shared" si="8"/>
        <v>59187.720731163296</v>
      </c>
      <c r="BP180" s="33"/>
      <c r="BQ180" s="41" t="s">
        <v>859</v>
      </c>
      <c r="BR180" s="34"/>
    </row>
    <row r="181" spans="1:70" s="3" customFormat="1" ht="18.75" hidden="1" x14ac:dyDescent="0.25">
      <c r="A181" s="42"/>
      <c r="B181" s="43"/>
      <c r="C181" s="44" t="s">
        <v>1182</v>
      </c>
      <c r="D181" s="45"/>
      <c r="E181" s="45"/>
      <c r="F181" s="206"/>
      <c r="G181" s="45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  <c r="BR181" s="34"/>
    </row>
    <row r="182" spans="1:70" s="3" customFormat="1" ht="18.75" hidden="1" x14ac:dyDescent="0.25">
      <c r="A182" s="351" t="s">
        <v>1183</v>
      </c>
      <c r="B182" s="352"/>
      <c r="C182" s="352"/>
      <c r="D182" s="352"/>
      <c r="E182" s="352"/>
      <c r="F182" s="352"/>
      <c r="G182" s="352"/>
      <c r="H182" s="352"/>
      <c r="I182" s="352"/>
      <c r="J182" s="352"/>
      <c r="K182" s="352"/>
      <c r="L182" s="352"/>
      <c r="M182" s="352"/>
      <c r="N182" s="352"/>
      <c r="O182" s="353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 t="s">
        <v>1183</v>
      </c>
    </row>
    <row r="183" spans="1:70" s="3" customFormat="1" ht="67.5" hidden="1" x14ac:dyDescent="0.25">
      <c r="A183" s="35" t="s">
        <v>384</v>
      </c>
      <c r="B183" s="36" t="s">
        <v>1184</v>
      </c>
      <c r="C183" s="316" t="s">
        <v>1185</v>
      </c>
      <c r="D183" s="316"/>
      <c r="E183" s="316"/>
      <c r="F183" s="205" t="s">
        <v>174</v>
      </c>
      <c r="G183" s="56">
        <v>0.15</v>
      </c>
      <c r="H183" s="39" t="s">
        <v>1186</v>
      </c>
      <c r="I183" s="39" t="s">
        <v>1187</v>
      </c>
      <c r="J183" s="39">
        <v>66.760000000000005</v>
      </c>
      <c r="K183" s="37" t="s">
        <v>42</v>
      </c>
      <c r="L183" s="39">
        <v>15362.51</v>
      </c>
      <c r="M183" s="39">
        <v>12972.03</v>
      </c>
      <c r="N183" s="40" t="s">
        <v>1188</v>
      </c>
      <c r="O183" s="39">
        <v>85.72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102.61840400819389</v>
      </c>
      <c r="W183" s="159">
        <v>1.2</v>
      </c>
      <c r="X183" s="158">
        <f t="shared" si="7"/>
        <v>123.14208480983267</v>
      </c>
      <c r="Y183" s="181">
        <f t="shared" si="8"/>
        <v>820.94723206555113</v>
      </c>
      <c r="BP183" s="33"/>
      <c r="BQ183" s="41" t="s">
        <v>1185</v>
      </c>
      <c r="BR183" s="34"/>
    </row>
    <row r="184" spans="1:70" s="3" customFormat="1" ht="18.75" hidden="1" x14ac:dyDescent="0.25">
      <c r="A184" s="42"/>
      <c r="B184" s="43"/>
      <c r="C184" s="44" t="s">
        <v>86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18.75" hidden="1" x14ac:dyDescent="0.25">
      <c r="A185" s="47"/>
      <c r="B185" s="48"/>
      <c r="C185" s="48"/>
      <c r="D185" s="48"/>
      <c r="E185" s="49" t="s">
        <v>1189</v>
      </c>
      <c r="F185" s="207"/>
      <c r="G185" s="50"/>
      <c r="H185" s="51"/>
      <c r="I185" s="17"/>
      <c r="J185" s="17"/>
      <c r="K185" s="17"/>
      <c r="L185" s="52">
        <v>12986.05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  <c r="BR185" s="34"/>
    </row>
    <row r="186" spans="1:70" s="3" customFormat="1" ht="18.75" hidden="1" x14ac:dyDescent="0.25">
      <c r="A186" s="47"/>
      <c r="B186" s="48"/>
      <c r="C186" s="48"/>
      <c r="D186" s="48"/>
      <c r="E186" s="49" t="s">
        <v>1190</v>
      </c>
      <c r="F186" s="207"/>
      <c r="G186" s="50"/>
      <c r="H186" s="51"/>
      <c r="I186" s="17"/>
      <c r="J186" s="17"/>
      <c r="K186" s="17"/>
      <c r="L186" s="52">
        <v>6827.72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  <c r="BR186" s="34"/>
    </row>
    <row r="187" spans="1:70" s="3" customFormat="1" ht="18.75" hidden="1" x14ac:dyDescent="0.25">
      <c r="A187" s="47"/>
      <c r="B187" s="48"/>
      <c r="C187" s="48"/>
      <c r="D187" s="48"/>
      <c r="E187" s="49" t="s">
        <v>47</v>
      </c>
      <c r="F187" s="207"/>
      <c r="G187" s="50"/>
      <c r="H187" s="51"/>
      <c r="I187" s="17"/>
      <c r="J187" s="17"/>
      <c r="K187" s="17"/>
      <c r="L187" s="52">
        <v>35176.28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  <c r="BR187" s="34"/>
    </row>
    <row r="188" spans="1:70" s="3" customFormat="1" ht="67.5" x14ac:dyDescent="0.25">
      <c r="A188" s="35" t="s">
        <v>386</v>
      </c>
      <c r="B188" s="36" t="s">
        <v>575</v>
      </c>
      <c r="C188" s="316" t="s">
        <v>576</v>
      </c>
      <c r="D188" s="316"/>
      <c r="E188" s="316"/>
      <c r="F188" s="205" t="s">
        <v>184</v>
      </c>
      <c r="G188" s="55">
        <v>15</v>
      </c>
      <c r="H188" s="39">
        <v>19.68</v>
      </c>
      <c r="I188" s="39"/>
      <c r="J188" s="39">
        <v>19.68</v>
      </c>
      <c r="K188" s="37" t="s">
        <v>42</v>
      </c>
      <c r="L188" s="39">
        <v>2526.91</v>
      </c>
      <c r="M188" s="39"/>
      <c r="N188" s="40"/>
      <c r="O188" s="39">
        <v>2526.91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3025.0521613666033</v>
      </c>
      <c r="W188" s="159">
        <v>1.2</v>
      </c>
      <c r="X188" s="158">
        <f t="shared" si="7"/>
        <v>3630.0625936399238</v>
      </c>
      <c r="Y188" s="248">
        <f t="shared" si="8"/>
        <v>242.00417290932825</v>
      </c>
      <c r="BP188" s="33"/>
      <c r="BQ188" s="41" t="s">
        <v>576</v>
      </c>
      <c r="BR188" s="34"/>
    </row>
    <row r="189" spans="1:70" s="3" customFormat="1" ht="67.5" hidden="1" x14ac:dyDescent="0.25">
      <c r="A189" s="35" t="s">
        <v>388</v>
      </c>
      <c r="B189" s="36" t="s">
        <v>589</v>
      </c>
      <c r="C189" s="316" t="s">
        <v>590</v>
      </c>
      <c r="D189" s="316"/>
      <c r="E189" s="316"/>
      <c r="F189" s="205" t="s">
        <v>174</v>
      </c>
      <c r="G189" s="56">
        <v>0.02</v>
      </c>
      <c r="H189" s="39" t="s">
        <v>591</v>
      </c>
      <c r="I189" s="39" t="s">
        <v>592</v>
      </c>
      <c r="J189" s="39">
        <v>109.43</v>
      </c>
      <c r="K189" s="37" t="s">
        <v>42</v>
      </c>
      <c r="L189" s="39">
        <v>330.5</v>
      </c>
      <c r="M189" s="39">
        <v>307.85000000000002</v>
      </c>
      <c r="N189" s="40" t="s">
        <v>656</v>
      </c>
      <c r="O189" s="39">
        <v>18.73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22.422336760073165</v>
      </c>
      <c r="W189" s="159">
        <v>1.2</v>
      </c>
      <c r="X189" s="158">
        <f t="shared" si="7"/>
        <v>26.906804112087798</v>
      </c>
      <c r="Y189" s="181">
        <f t="shared" si="8"/>
        <v>1345.3402056043899</v>
      </c>
      <c r="BP189" s="33"/>
      <c r="BQ189" s="41" t="s">
        <v>590</v>
      </c>
      <c r="BR189" s="34"/>
    </row>
    <row r="190" spans="1:70" s="3" customFormat="1" ht="18.75" hidden="1" x14ac:dyDescent="0.25">
      <c r="A190" s="42"/>
      <c r="B190" s="43"/>
      <c r="C190" s="44" t="s">
        <v>680</v>
      </c>
      <c r="D190" s="45"/>
      <c r="E190" s="45"/>
      <c r="F190" s="206"/>
      <c r="G190" s="45"/>
      <c r="H190" s="45"/>
      <c r="I190" s="45"/>
      <c r="J190" s="45"/>
      <c r="K190" s="45"/>
      <c r="L190" s="45"/>
      <c r="M190" s="45"/>
      <c r="N190" s="45"/>
      <c r="O190" s="46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  <c r="BR190" s="34"/>
    </row>
    <row r="191" spans="1:70" s="3" customFormat="1" ht="18.75" hidden="1" x14ac:dyDescent="0.25">
      <c r="A191" s="47"/>
      <c r="B191" s="48"/>
      <c r="C191" s="48"/>
      <c r="D191" s="48"/>
      <c r="E191" s="49" t="s">
        <v>1191</v>
      </c>
      <c r="F191" s="207"/>
      <c r="G191" s="50"/>
      <c r="H191" s="51"/>
      <c r="I191" s="17"/>
      <c r="J191" s="17"/>
      <c r="K191" s="17"/>
      <c r="L191" s="52">
        <v>298.98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  <c r="BR191" s="34"/>
    </row>
    <row r="192" spans="1:70" s="3" customFormat="1" ht="18.75" hidden="1" x14ac:dyDescent="0.25">
      <c r="A192" s="47"/>
      <c r="B192" s="48"/>
      <c r="C192" s="48"/>
      <c r="D192" s="48"/>
      <c r="E192" s="49" t="s">
        <v>1192</v>
      </c>
      <c r="F192" s="207"/>
      <c r="G192" s="50"/>
      <c r="H192" s="51"/>
      <c r="I192" s="17"/>
      <c r="J192" s="17"/>
      <c r="K192" s="17"/>
      <c r="L192" s="52">
        <v>157.19999999999999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  <c r="BR192" s="34"/>
    </row>
    <row r="193" spans="1:70" s="3" customFormat="1" ht="18.75" hidden="1" x14ac:dyDescent="0.25">
      <c r="A193" s="47"/>
      <c r="B193" s="48"/>
      <c r="C193" s="48"/>
      <c r="D193" s="48"/>
      <c r="E193" s="49" t="s">
        <v>47</v>
      </c>
      <c r="F193" s="207"/>
      <c r="G193" s="50"/>
      <c r="H193" s="51"/>
      <c r="I193" s="17"/>
      <c r="J193" s="17"/>
      <c r="K193" s="17"/>
      <c r="L193" s="52">
        <v>786.68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  <c r="BR193" s="34"/>
    </row>
    <row r="194" spans="1:70" s="3" customFormat="1" ht="67.5" x14ac:dyDescent="0.25">
      <c r="A194" s="35" t="s">
        <v>391</v>
      </c>
      <c r="B194" s="36" t="s">
        <v>1193</v>
      </c>
      <c r="C194" s="316" t="s">
        <v>643</v>
      </c>
      <c r="D194" s="316"/>
      <c r="E194" s="316"/>
      <c r="F194" s="205" t="s">
        <v>437</v>
      </c>
      <c r="G194" s="55">
        <v>2</v>
      </c>
      <c r="H194" s="39">
        <v>54.91</v>
      </c>
      <c r="I194" s="39"/>
      <c r="J194" s="39">
        <v>54.91</v>
      </c>
      <c r="K194" s="37" t="s">
        <v>42</v>
      </c>
      <c r="L194" s="39">
        <v>940.06</v>
      </c>
      <c r="M194" s="39"/>
      <c r="N194" s="40"/>
      <c r="O194" s="39">
        <v>940.06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1125.3786382634478</v>
      </c>
      <c r="W194" s="159">
        <v>1.2</v>
      </c>
      <c r="X194" s="158">
        <f t="shared" si="7"/>
        <v>1350.4543659161372</v>
      </c>
      <c r="Y194" s="248">
        <f t="shared" si="8"/>
        <v>675.22718295806862</v>
      </c>
      <c r="BP194" s="33"/>
      <c r="BQ194" s="41" t="s">
        <v>643</v>
      </c>
      <c r="BR194" s="34"/>
    </row>
    <row r="195" spans="1:70" s="3" customFormat="1" ht="67.5" x14ac:dyDescent="0.25">
      <c r="A195" s="35" t="s">
        <v>393</v>
      </c>
      <c r="B195" s="36" t="s">
        <v>645</v>
      </c>
      <c r="C195" s="316" t="s">
        <v>1194</v>
      </c>
      <c r="D195" s="316"/>
      <c r="E195" s="316"/>
      <c r="F195" s="205" t="s">
        <v>174</v>
      </c>
      <c r="G195" s="56">
        <v>0.02</v>
      </c>
      <c r="H195" s="39">
        <v>484.53</v>
      </c>
      <c r="I195" s="39"/>
      <c r="J195" s="39">
        <v>484.53</v>
      </c>
      <c r="K195" s="37" t="s">
        <v>42</v>
      </c>
      <c r="L195" s="39">
        <v>82.95</v>
      </c>
      <c r="M195" s="39"/>
      <c r="N195" s="40"/>
      <c r="O195" s="39">
        <v>82.95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99.302340322908123</v>
      </c>
      <c r="W195" s="159">
        <v>1.2</v>
      </c>
      <c r="X195" s="158">
        <f t="shared" si="7"/>
        <v>119.16280838748975</v>
      </c>
      <c r="Y195" s="248">
        <f t="shared" si="8"/>
        <v>5958.1404193744875</v>
      </c>
      <c r="BP195" s="33"/>
      <c r="BQ195" s="41" t="s">
        <v>1194</v>
      </c>
      <c r="BR195" s="34"/>
    </row>
    <row r="196" spans="1:70" s="3" customFormat="1" ht="18.75" hidden="1" x14ac:dyDescent="0.25">
      <c r="A196" s="42"/>
      <c r="B196" s="43"/>
      <c r="C196" s="44" t="s">
        <v>680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  <c r="BR196" s="34"/>
    </row>
    <row r="197" spans="1:70" s="3" customFormat="1" ht="67.5" hidden="1" x14ac:dyDescent="0.25">
      <c r="A197" s="35" t="s">
        <v>395</v>
      </c>
      <c r="B197" s="36" t="s">
        <v>1195</v>
      </c>
      <c r="C197" s="316" t="s">
        <v>1196</v>
      </c>
      <c r="D197" s="316"/>
      <c r="E197" s="316"/>
      <c r="F197" s="205" t="s">
        <v>174</v>
      </c>
      <c r="G197" s="56">
        <v>0.02</v>
      </c>
      <c r="H197" s="39" t="s">
        <v>1197</v>
      </c>
      <c r="I197" s="39" t="s">
        <v>592</v>
      </c>
      <c r="J197" s="39">
        <v>109.25</v>
      </c>
      <c r="K197" s="37" t="s">
        <v>42</v>
      </c>
      <c r="L197" s="39">
        <v>325.89</v>
      </c>
      <c r="M197" s="39">
        <v>303.27</v>
      </c>
      <c r="N197" s="40" t="s">
        <v>656</v>
      </c>
      <c r="O197" s="39">
        <v>18.7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22.386422712940107</v>
      </c>
      <c r="W197" s="159">
        <v>1.2</v>
      </c>
      <c r="X197" s="158">
        <f t="shared" si="7"/>
        <v>26.863707255528126</v>
      </c>
      <c r="Y197" s="181">
        <f t="shared" si="8"/>
        <v>1343.1853627764062</v>
      </c>
      <c r="BP197" s="33"/>
      <c r="BQ197" s="41" t="s">
        <v>1196</v>
      </c>
      <c r="BR197" s="34"/>
    </row>
    <row r="198" spans="1:70" s="3" customFormat="1" ht="18.75" hidden="1" x14ac:dyDescent="0.25">
      <c r="A198" s="42"/>
      <c r="B198" s="43"/>
      <c r="C198" s="44" t="s">
        <v>680</v>
      </c>
      <c r="D198" s="45"/>
      <c r="E198" s="45"/>
      <c r="F198" s="206"/>
      <c r="G198" s="45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18.75" hidden="1" x14ac:dyDescent="0.25">
      <c r="A199" s="47"/>
      <c r="B199" s="48"/>
      <c r="C199" s="48"/>
      <c r="D199" s="48"/>
      <c r="E199" s="49" t="s">
        <v>1198</v>
      </c>
      <c r="F199" s="207"/>
      <c r="G199" s="50"/>
      <c r="H199" s="51"/>
      <c r="I199" s="17"/>
      <c r="J199" s="17"/>
      <c r="K199" s="17"/>
      <c r="L199" s="52">
        <v>294.54000000000002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hidden="1" x14ac:dyDescent="0.25">
      <c r="A200" s="47"/>
      <c r="B200" s="48"/>
      <c r="C200" s="48"/>
      <c r="D200" s="48"/>
      <c r="E200" s="49" t="s">
        <v>1199</v>
      </c>
      <c r="F200" s="207"/>
      <c r="G200" s="50"/>
      <c r="H200" s="51"/>
      <c r="I200" s="17"/>
      <c r="J200" s="17"/>
      <c r="K200" s="17"/>
      <c r="L200" s="52">
        <v>154.86000000000001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18.75" hidden="1" x14ac:dyDescent="0.25">
      <c r="A201" s="47"/>
      <c r="B201" s="48"/>
      <c r="C201" s="48"/>
      <c r="D201" s="48"/>
      <c r="E201" s="49" t="s">
        <v>47</v>
      </c>
      <c r="F201" s="207"/>
      <c r="G201" s="50"/>
      <c r="H201" s="51"/>
      <c r="I201" s="17"/>
      <c r="J201" s="17"/>
      <c r="K201" s="17"/>
      <c r="L201" s="52">
        <v>775.29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67.5" x14ac:dyDescent="0.25">
      <c r="A202" s="35" t="s">
        <v>397</v>
      </c>
      <c r="B202" s="36" t="s">
        <v>1200</v>
      </c>
      <c r="C202" s="316" t="s">
        <v>1201</v>
      </c>
      <c r="D202" s="316"/>
      <c r="E202" s="316"/>
      <c r="F202" s="205" t="s">
        <v>520</v>
      </c>
      <c r="G202" s="38">
        <v>0.2</v>
      </c>
      <c r="H202" s="39">
        <v>60.4</v>
      </c>
      <c r="I202" s="39"/>
      <c r="J202" s="39">
        <v>60.4</v>
      </c>
      <c r="K202" s="37" t="s">
        <v>42</v>
      </c>
      <c r="L202" s="39">
        <v>103.4</v>
      </c>
      <c r="M202" s="39"/>
      <c r="N202" s="40"/>
      <c r="O202" s="39">
        <v>103.4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123.78374911861</v>
      </c>
      <c r="W202" s="159">
        <v>1.2</v>
      </c>
      <c r="X202" s="158">
        <f t="shared" si="7"/>
        <v>148.54049894233199</v>
      </c>
      <c r="Y202" s="248">
        <f t="shared" si="8"/>
        <v>742.70249471165994</v>
      </c>
      <c r="BP202" s="33"/>
      <c r="BQ202" s="41" t="s">
        <v>1201</v>
      </c>
      <c r="BR202" s="34"/>
    </row>
    <row r="203" spans="1:70" s="3" customFormat="1" ht="18.75" hidden="1" x14ac:dyDescent="0.25">
      <c r="A203" s="42"/>
      <c r="B203" s="43"/>
      <c r="C203" s="44" t="s">
        <v>626</v>
      </c>
      <c r="D203" s="45"/>
      <c r="E203" s="45"/>
      <c r="F203" s="206"/>
      <c r="G203" s="45"/>
      <c r="H203" s="45"/>
      <c r="I203" s="45"/>
      <c r="J203" s="45"/>
      <c r="K203" s="45"/>
      <c r="L203" s="45"/>
      <c r="M203" s="45"/>
      <c r="N203" s="45"/>
      <c r="O203" s="46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  <c r="BR203" s="34"/>
    </row>
    <row r="204" spans="1:70" s="3" customFormat="1" ht="67.5" x14ac:dyDescent="0.25">
      <c r="A204" s="35" t="s">
        <v>399</v>
      </c>
      <c r="B204" s="36" t="s">
        <v>645</v>
      </c>
      <c r="C204" s="316" t="s">
        <v>1194</v>
      </c>
      <c r="D204" s="316"/>
      <c r="E204" s="316"/>
      <c r="F204" s="205" t="s">
        <v>174</v>
      </c>
      <c r="G204" s="56">
        <v>0.02</v>
      </c>
      <c r="H204" s="39">
        <v>484.53</v>
      </c>
      <c r="I204" s="39"/>
      <c r="J204" s="39">
        <v>484.53</v>
      </c>
      <c r="K204" s="37" t="s">
        <v>42</v>
      </c>
      <c r="L204" s="39">
        <v>82.95</v>
      </c>
      <c r="M204" s="39"/>
      <c r="N204" s="40"/>
      <c r="O204" s="39">
        <v>82.95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99.302340322908123</v>
      </c>
      <c r="W204" s="159">
        <v>1.2</v>
      </c>
      <c r="X204" s="158">
        <f t="shared" si="7"/>
        <v>119.16280838748975</v>
      </c>
      <c r="Y204" s="248">
        <f t="shared" si="8"/>
        <v>5958.1404193744875</v>
      </c>
      <c r="BP204" s="33"/>
      <c r="BQ204" s="41" t="s">
        <v>1194</v>
      </c>
      <c r="BR204" s="34"/>
    </row>
    <row r="205" spans="1:70" s="3" customFormat="1" ht="18.75" hidden="1" x14ac:dyDescent="0.25">
      <c r="A205" s="42"/>
      <c r="B205" s="43"/>
      <c r="C205" s="44" t="s">
        <v>680</v>
      </c>
      <c r="D205" s="45"/>
      <c r="E205" s="45"/>
      <c r="F205" s="206"/>
      <c r="G205" s="45"/>
      <c r="H205" s="45"/>
      <c r="I205" s="45"/>
      <c r="J205" s="45"/>
      <c r="K205" s="45"/>
      <c r="L205" s="45"/>
      <c r="M205" s="45"/>
      <c r="N205" s="45"/>
      <c r="O205" s="46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  <c r="BR205" s="34"/>
    </row>
    <row r="206" spans="1:70" s="3" customFormat="1" ht="67.5" hidden="1" x14ac:dyDescent="0.25">
      <c r="A206" s="35" t="s">
        <v>401</v>
      </c>
      <c r="B206" s="36" t="s">
        <v>1195</v>
      </c>
      <c r="C206" s="316" t="s">
        <v>1196</v>
      </c>
      <c r="D206" s="316"/>
      <c r="E206" s="316"/>
      <c r="F206" s="205" t="s">
        <v>174</v>
      </c>
      <c r="G206" s="56">
        <v>0.02</v>
      </c>
      <c r="H206" s="39" t="s">
        <v>1197</v>
      </c>
      <c r="I206" s="39" t="s">
        <v>592</v>
      </c>
      <c r="J206" s="39">
        <v>109.25</v>
      </c>
      <c r="K206" s="37" t="s">
        <v>42</v>
      </c>
      <c r="L206" s="39">
        <v>325.89</v>
      </c>
      <c r="M206" s="39">
        <v>303.27</v>
      </c>
      <c r="N206" s="40" t="s">
        <v>656</v>
      </c>
      <c r="O206" s="39">
        <v>18.7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22.386422712940107</v>
      </c>
      <c r="W206" s="159">
        <v>1.2</v>
      </c>
      <c r="X206" s="158">
        <f t="shared" si="7"/>
        <v>26.863707255528126</v>
      </c>
      <c r="Y206" s="181">
        <f t="shared" si="8"/>
        <v>1343.1853627764062</v>
      </c>
      <c r="BP206" s="33"/>
      <c r="BQ206" s="41" t="s">
        <v>1196</v>
      </c>
      <c r="BR206" s="34"/>
    </row>
    <row r="207" spans="1:70" s="3" customFormat="1" ht="18.75" hidden="1" x14ac:dyDescent="0.25">
      <c r="A207" s="42"/>
      <c r="B207" s="43"/>
      <c r="C207" s="44" t="s">
        <v>680</v>
      </c>
      <c r="D207" s="45"/>
      <c r="E207" s="45"/>
      <c r="F207" s="206"/>
      <c r="G207" s="45"/>
      <c r="H207" s="45"/>
      <c r="I207" s="45"/>
      <c r="J207" s="45"/>
      <c r="K207" s="45"/>
      <c r="L207" s="45"/>
      <c r="M207" s="45"/>
      <c r="N207" s="45"/>
      <c r="O207" s="46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  <c r="BR207" s="34"/>
    </row>
    <row r="208" spans="1:70" s="3" customFormat="1" ht="18.75" hidden="1" x14ac:dyDescent="0.25">
      <c r="A208" s="47"/>
      <c r="B208" s="48"/>
      <c r="C208" s="48"/>
      <c r="D208" s="48"/>
      <c r="E208" s="49" t="s">
        <v>1198</v>
      </c>
      <c r="F208" s="207"/>
      <c r="G208" s="50"/>
      <c r="H208" s="51"/>
      <c r="I208" s="17"/>
      <c r="J208" s="17"/>
      <c r="K208" s="17"/>
      <c r="L208" s="52">
        <v>294.54000000000002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  <c r="BR208" s="34"/>
    </row>
    <row r="209" spans="1:70" s="3" customFormat="1" ht="18.75" hidden="1" x14ac:dyDescent="0.25">
      <c r="A209" s="47"/>
      <c r="B209" s="48"/>
      <c r="C209" s="48"/>
      <c r="D209" s="48"/>
      <c r="E209" s="49" t="s">
        <v>1199</v>
      </c>
      <c r="F209" s="207"/>
      <c r="G209" s="50"/>
      <c r="H209" s="51"/>
      <c r="I209" s="17"/>
      <c r="J209" s="17"/>
      <c r="K209" s="17"/>
      <c r="L209" s="52">
        <v>154.86000000000001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  <c r="BR209" s="34"/>
    </row>
    <row r="210" spans="1:70" s="3" customFormat="1" ht="18.75" hidden="1" x14ac:dyDescent="0.25">
      <c r="A210" s="47"/>
      <c r="B210" s="48"/>
      <c r="C210" s="48"/>
      <c r="D210" s="48"/>
      <c r="E210" s="49" t="s">
        <v>47</v>
      </c>
      <c r="F210" s="207"/>
      <c r="G210" s="50"/>
      <c r="H210" s="51"/>
      <c r="I210" s="17"/>
      <c r="J210" s="17"/>
      <c r="K210" s="17"/>
      <c r="L210" s="52">
        <v>775.29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/>
    </row>
    <row r="211" spans="1:70" s="3" customFormat="1" ht="67.5" x14ac:dyDescent="0.25">
      <c r="A211" s="35" t="s">
        <v>403</v>
      </c>
      <c r="B211" s="36" t="s">
        <v>609</v>
      </c>
      <c r="C211" s="316" t="s">
        <v>1202</v>
      </c>
      <c r="D211" s="316"/>
      <c r="E211" s="316"/>
      <c r="F211" s="205" t="s">
        <v>520</v>
      </c>
      <c r="G211" s="38">
        <v>0.2</v>
      </c>
      <c r="H211" s="39">
        <v>65.599999999999994</v>
      </c>
      <c r="I211" s="39"/>
      <c r="J211" s="39">
        <v>65.599999999999994</v>
      </c>
      <c r="K211" s="37" t="s">
        <v>42</v>
      </c>
      <c r="L211" s="39">
        <v>112.31</v>
      </c>
      <c r="M211" s="39"/>
      <c r="N211" s="40"/>
      <c r="O211" s="39">
        <v>112.31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6"/>
        <v>134.45022111712854</v>
      </c>
      <c r="W211" s="159">
        <v>1.2</v>
      </c>
      <c r="X211" s="158">
        <f t="shared" si="7"/>
        <v>161.34026534055423</v>
      </c>
      <c r="Y211" s="248">
        <f t="shared" si="8"/>
        <v>806.7013267027711</v>
      </c>
      <c r="BP211" s="33"/>
      <c r="BQ211" s="41" t="s">
        <v>1202</v>
      </c>
      <c r="BR211" s="34"/>
    </row>
    <row r="212" spans="1:70" s="3" customFormat="1" ht="18.75" hidden="1" x14ac:dyDescent="0.25">
      <c r="A212" s="42"/>
      <c r="B212" s="43"/>
      <c r="C212" s="44" t="s">
        <v>626</v>
      </c>
      <c r="D212" s="45"/>
      <c r="E212" s="45"/>
      <c r="F212" s="206"/>
      <c r="G212" s="45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67.5" x14ac:dyDescent="0.25">
      <c r="A213" s="35" t="s">
        <v>405</v>
      </c>
      <c r="B213" s="36" t="s">
        <v>645</v>
      </c>
      <c r="C213" s="316" t="s">
        <v>1194</v>
      </c>
      <c r="D213" s="316"/>
      <c r="E213" s="316"/>
      <c r="F213" s="205" t="s">
        <v>174</v>
      </c>
      <c r="G213" s="56">
        <v>0.02</v>
      </c>
      <c r="H213" s="39">
        <v>484.53</v>
      </c>
      <c r="I213" s="39"/>
      <c r="J213" s="39">
        <v>484.53</v>
      </c>
      <c r="K213" s="37" t="s">
        <v>42</v>
      </c>
      <c r="L213" s="39">
        <v>82.95</v>
      </c>
      <c r="M213" s="39"/>
      <c r="N213" s="40"/>
      <c r="O213" s="39">
        <v>82.95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6"/>
        <v>99.302340322908123</v>
      </c>
      <c r="W213" s="159">
        <v>1.2</v>
      </c>
      <c r="X213" s="158">
        <f t="shared" si="7"/>
        <v>119.16280838748975</v>
      </c>
      <c r="Y213" s="248">
        <f t="shared" si="8"/>
        <v>5958.1404193744875</v>
      </c>
      <c r="BP213" s="33"/>
      <c r="BQ213" s="41" t="s">
        <v>1194</v>
      </c>
      <c r="BR213" s="34"/>
    </row>
    <row r="214" spans="1:70" s="3" customFormat="1" ht="18.75" hidden="1" x14ac:dyDescent="0.25">
      <c r="A214" s="42"/>
      <c r="B214" s="43"/>
      <c r="C214" s="44" t="s">
        <v>680</v>
      </c>
      <c r="D214" s="45"/>
      <c r="E214" s="45"/>
      <c r="F214" s="206"/>
      <c r="G214" s="45"/>
      <c r="H214" s="45"/>
      <c r="I214" s="45"/>
      <c r="J214" s="45"/>
      <c r="K214" s="45"/>
      <c r="L214" s="45"/>
      <c r="M214" s="45"/>
      <c r="N214" s="45"/>
      <c r="O214" s="46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  <c r="BR214" s="34"/>
    </row>
    <row r="215" spans="1:70" s="3" customFormat="1" ht="18.75" hidden="1" x14ac:dyDescent="0.25">
      <c r="A215" s="351" t="s">
        <v>1203</v>
      </c>
      <c r="B215" s="352"/>
      <c r="C215" s="352"/>
      <c r="D215" s="352"/>
      <c r="E215" s="352"/>
      <c r="F215" s="352"/>
      <c r="G215" s="352"/>
      <c r="H215" s="352"/>
      <c r="I215" s="352"/>
      <c r="J215" s="352"/>
      <c r="K215" s="352"/>
      <c r="L215" s="352"/>
      <c r="M215" s="352"/>
      <c r="N215" s="352"/>
      <c r="O215" s="353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 t="s">
        <v>1203</v>
      </c>
    </row>
    <row r="216" spans="1:70" s="3" customFormat="1" ht="67.5" hidden="1" x14ac:dyDescent="0.25">
      <c r="A216" s="35" t="s">
        <v>407</v>
      </c>
      <c r="B216" s="36" t="s">
        <v>324</v>
      </c>
      <c r="C216" s="316" t="s">
        <v>325</v>
      </c>
      <c r="D216" s="316"/>
      <c r="E216" s="316"/>
      <c r="F216" s="205" t="s">
        <v>326</v>
      </c>
      <c r="G216" s="55">
        <v>1</v>
      </c>
      <c r="H216" s="39" t="s">
        <v>1204</v>
      </c>
      <c r="I216" s="39"/>
      <c r="J216" s="39">
        <v>1.55</v>
      </c>
      <c r="K216" s="37" t="s">
        <v>42</v>
      </c>
      <c r="L216" s="39">
        <v>192.82</v>
      </c>
      <c r="M216" s="39">
        <v>179.55</v>
      </c>
      <c r="N216" s="40"/>
      <c r="O216" s="39">
        <v>13.27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15.885980181856427</v>
      </c>
      <c r="W216" s="159">
        <v>1.2</v>
      </c>
      <c r="X216" s="158">
        <f t="shared" si="7"/>
        <v>19.06317621822771</v>
      </c>
      <c r="Y216" s="181">
        <f t="shared" si="8"/>
        <v>19.06317621822771</v>
      </c>
      <c r="BP216" s="33"/>
      <c r="BQ216" s="41" t="s">
        <v>325</v>
      </c>
      <c r="BR216" s="34"/>
    </row>
    <row r="217" spans="1:70" s="3" customFormat="1" ht="18.75" hidden="1" x14ac:dyDescent="0.25">
      <c r="A217" s="47"/>
      <c r="B217" s="48"/>
      <c r="C217" s="48"/>
      <c r="D217" s="48"/>
      <c r="E217" s="49" t="s">
        <v>1205</v>
      </c>
      <c r="F217" s="207"/>
      <c r="G217" s="50"/>
      <c r="H217" s="51"/>
      <c r="I217" s="17"/>
      <c r="J217" s="17"/>
      <c r="K217" s="17"/>
      <c r="L217" s="52">
        <v>174.16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  <c r="BR217" s="34"/>
    </row>
    <row r="218" spans="1:70" s="3" customFormat="1" ht="18.75" hidden="1" x14ac:dyDescent="0.25">
      <c r="A218" s="47"/>
      <c r="B218" s="48"/>
      <c r="C218" s="48"/>
      <c r="D218" s="48"/>
      <c r="E218" s="49" t="s">
        <v>1206</v>
      </c>
      <c r="F218" s="207"/>
      <c r="G218" s="50"/>
      <c r="H218" s="51"/>
      <c r="I218" s="17"/>
      <c r="J218" s="17"/>
      <c r="K218" s="17"/>
      <c r="L218" s="52">
        <v>91.57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  <c r="BR218" s="34"/>
    </row>
    <row r="219" spans="1:70" s="3" customFormat="1" ht="18.75" hidden="1" x14ac:dyDescent="0.25">
      <c r="A219" s="47"/>
      <c r="B219" s="48"/>
      <c r="C219" s="48"/>
      <c r="D219" s="48"/>
      <c r="E219" s="49" t="s">
        <v>47</v>
      </c>
      <c r="F219" s="207"/>
      <c r="G219" s="50"/>
      <c r="H219" s="51"/>
      <c r="I219" s="17"/>
      <c r="J219" s="17"/>
      <c r="K219" s="17"/>
      <c r="L219" s="52">
        <v>458.55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  <c r="BR219" s="34"/>
    </row>
    <row r="220" spans="1:70" s="3" customFormat="1" ht="67.5" x14ac:dyDescent="0.25">
      <c r="A220" s="35" t="s">
        <v>409</v>
      </c>
      <c r="B220" s="36" t="s">
        <v>1207</v>
      </c>
      <c r="C220" s="316" t="s">
        <v>1208</v>
      </c>
      <c r="D220" s="316"/>
      <c r="E220" s="316"/>
      <c r="F220" s="205" t="s">
        <v>184</v>
      </c>
      <c r="G220" s="55">
        <v>1</v>
      </c>
      <c r="H220" s="39">
        <v>52.74</v>
      </c>
      <c r="I220" s="39"/>
      <c r="J220" s="39">
        <v>52.74</v>
      </c>
      <c r="K220" s="37" t="s">
        <v>42</v>
      </c>
      <c r="L220" s="39">
        <v>451.45</v>
      </c>
      <c r="M220" s="39"/>
      <c r="N220" s="40"/>
      <c r="O220" s="39">
        <v>451.45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540.44655260731599</v>
      </c>
      <c r="W220" s="159">
        <v>1.2</v>
      </c>
      <c r="X220" s="158">
        <f t="shared" si="7"/>
        <v>648.53586312877917</v>
      </c>
      <c r="Y220" s="248">
        <f t="shared" si="8"/>
        <v>648.53586312877917</v>
      </c>
      <c r="BP220" s="33"/>
      <c r="BQ220" s="41" t="s">
        <v>1208</v>
      </c>
      <c r="BR220" s="34"/>
    </row>
    <row r="221" spans="1:70" s="3" customFormat="1" ht="67.5" hidden="1" x14ac:dyDescent="0.25">
      <c r="A221" s="35" t="s">
        <v>411</v>
      </c>
      <c r="B221" s="36" t="s">
        <v>343</v>
      </c>
      <c r="C221" s="316" t="s">
        <v>344</v>
      </c>
      <c r="D221" s="316"/>
      <c r="E221" s="316"/>
      <c r="F221" s="205" t="s">
        <v>345</v>
      </c>
      <c r="G221" s="58">
        <v>2.9999999999999997E-4</v>
      </c>
      <c r="H221" s="39" t="s">
        <v>1209</v>
      </c>
      <c r="I221" s="39">
        <v>1082.43</v>
      </c>
      <c r="J221" s="39">
        <v>0.02</v>
      </c>
      <c r="K221" s="37" t="s">
        <v>42</v>
      </c>
      <c r="L221" s="39">
        <v>27.73</v>
      </c>
      <c r="M221" s="39">
        <v>24.02</v>
      </c>
      <c r="N221" s="40">
        <v>3.71</v>
      </c>
      <c r="O221" s="39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 t="s">
        <v>344</v>
      </c>
      <c r="BR221" s="34"/>
    </row>
    <row r="222" spans="1:70" s="3" customFormat="1" ht="18.75" hidden="1" x14ac:dyDescent="0.25">
      <c r="A222" s="42"/>
      <c r="B222" s="43"/>
      <c r="C222" s="44" t="s">
        <v>1210</v>
      </c>
      <c r="D222" s="45"/>
      <c r="E222" s="45"/>
      <c r="F222" s="206"/>
      <c r="G222" s="45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  <c r="BR222" s="34"/>
    </row>
    <row r="223" spans="1:70" s="3" customFormat="1" ht="18.75" hidden="1" x14ac:dyDescent="0.25">
      <c r="A223" s="47"/>
      <c r="B223" s="48"/>
      <c r="C223" s="48"/>
      <c r="D223" s="48"/>
      <c r="E223" s="49" t="s">
        <v>1211</v>
      </c>
      <c r="F223" s="207"/>
      <c r="G223" s="50"/>
      <c r="H223" s="51"/>
      <c r="I223" s="17"/>
      <c r="J223" s="17"/>
      <c r="K223" s="17"/>
      <c r="L223" s="52">
        <v>23.3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/>
    </row>
    <row r="224" spans="1:70" s="3" customFormat="1" ht="18.75" hidden="1" x14ac:dyDescent="0.25">
      <c r="A224" s="47"/>
      <c r="B224" s="48"/>
      <c r="C224" s="48"/>
      <c r="D224" s="48"/>
      <c r="E224" s="49" t="s">
        <v>1212</v>
      </c>
      <c r="F224" s="207"/>
      <c r="G224" s="50"/>
      <c r="H224" s="51"/>
      <c r="I224" s="17"/>
      <c r="J224" s="17"/>
      <c r="K224" s="17"/>
      <c r="L224" s="52">
        <v>13.21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1" s="3" customFormat="1" ht="18.75" hidden="1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64.239999999999995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1" s="3" customFormat="1" ht="67.5" x14ac:dyDescent="0.25">
      <c r="A226" s="35" t="s">
        <v>413</v>
      </c>
      <c r="B226" s="36" t="s">
        <v>1213</v>
      </c>
      <c r="C226" s="316" t="s">
        <v>1214</v>
      </c>
      <c r="D226" s="316"/>
      <c r="E226" s="316"/>
      <c r="F226" s="205" t="s">
        <v>184</v>
      </c>
      <c r="G226" s="55">
        <v>1</v>
      </c>
      <c r="H226" s="39">
        <v>89.71</v>
      </c>
      <c r="I226" s="39"/>
      <c r="J226" s="39">
        <v>89.71</v>
      </c>
      <c r="K226" s="37" t="s">
        <v>42</v>
      </c>
      <c r="L226" s="39">
        <v>767.92</v>
      </c>
      <c r="M226" s="39"/>
      <c r="N226" s="40"/>
      <c r="O226" s="39">
        <v>767.92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39" si="9">O226*P226*Q226*R226*S226*T226*U226</f>
        <v>919.3038358139554</v>
      </c>
      <c r="W226" s="159">
        <v>1.2</v>
      </c>
      <c r="X226" s="158">
        <f t="shared" ref="X226:X239" si="10">V226*W226</f>
        <v>1103.1646029767464</v>
      </c>
      <c r="Y226" s="248">
        <f t="shared" ref="Y226:Y239" si="11">X226/G226</f>
        <v>1103.1646029767464</v>
      </c>
      <c r="BP226" s="33"/>
      <c r="BQ226" s="41" t="s">
        <v>1214</v>
      </c>
      <c r="BR226" s="34"/>
    </row>
    <row r="227" spans="1:71" s="3" customFormat="1" ht="18.75" hidden="1" x14ac:dyDescent="0.25">
      <c r="A227" s="351" t="s">
        <v>1215</v>
      </c>
      <c r="B227" s="352"/>
      <c r="C227" s="352"/>
      <c r="D227" s="352"/>
      <c r="E227" s="352"/>
      <c r="F227" s="352"/>
      <c r="G227" s="352"/>
      <c r="H227" s="352"/>
      <c r="I227" s="352"/>
      <c r="J227" s="352"/>
      <c r="K227" s="352"/>
      <c r="L227" s="352"/>
      <c r="M227" s="352"/>
      <c r="N227" s="352"/>
      <c r="O227" s="353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 t="s">
        <v>1215</v>
      </c>
    </row>
    <row r="228" spans="1:71" s="3" customFormat="1" ht="67.5" hidden="1" x14ac:dyDescent="0.25">
      <c r="A228" s="35" t="s">
        <v>415</v>
      </c>
      <c r="B228" s="36" t="s">
        <v>737</v>
      </c>
      <c r="C228" s="316" t="s">
        <v>738</v>
      </c>
      <c r="D228" s="316"/>
      <c r="E228" s="316"/>
      <c r="F228" s="205" t="s">
        <v>739</v>
      </c>
      <c r="G228" s="38">
        <v>2.2999999999999998</v>
      </c>
      <c r="H228" s="39" t="s">
        <v>740</v>
      </c>
      <c r="I228" s="39" t="s">
        <v>741</v>
      </c>
      <c r="J228" s="39">
        <v>45.86</v>
      </c>
      <c r="K228" s="37" t="s">
        <v>42</v>
      </c>
      <c r="L228" s="39">
        <v>13728.57</v>
      </c>
      <c r="M228" s="39">
        <v>10782.55</v>
      </c>
      <c r="N228" s="40" t="s">
        <v>1216</v>
      </c>
      <c r="O228" s="39">
        <v>902.89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9"/>
        <v>1080.8811338655876</v>
      </c>
      <c r="W228" s="159">
        <v>1.2</v>
      </c>
      <c r="X228" s="158">
        <f t="shared" si="10"/>
        <v>1297.0573606387049</v>
      </c>
      <c r="Y228" s="181">
        <f t="shared" si="11"/>
        <v>563.93798288639346</v>
      </c>
      <c r="BP228" s="33"/>
      <c r="BQ228" s="41" t="s">
        <v>738</v>
      </c>
      <c r="BR228" s="34"/>
    </row>
    <row r="229" spans="1:71" s="3" customFormat="1" ht="18.75" hidden="1" x14ac:dyDescent="0.25">
      <c r="A229" s="42"/>
      <c r="B229" s="43"/>
      <c r="C229" s="44" t="s">
        <v>1217</v>
      </c>
      <c r="D229" s="45"/>
      <c r="E229" s="45"/>
      <c r="F229" s="206"/>
      <c r="G229" s="45"/>
      <c r="H229" s="45"/>
      <c r="I229" s="45"/>
      <c r="J229" s="45"/>
      <c r="K229" s="45"/>
      <c r="L229" s="45"/>
      <c r="M229" s="45"/>
      <c r="N229" s="45"/>
      <c r="O229" s="46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/>
    </row>
    <row r="230" spans="1:71" s="3" customFormat="1" ht="18.75" hidden="1" x14ac:dyDescent="0.25">
      <c r="A230" s="47"/>
      <c r="B230" s="48"/>
      <c r="C230" s="48"/>
      <c r="D230" s="48"/>
      <c r="E230" s="49" t="s">
        <v>1218</v>
      </c>
      <c r="F230" s="207"/>
      <c r="G230" s="50"/>
      <c r="H230" s="51"/>
      <c r="I230" s="17"/>
      <c r="J230" s="17"/>
      <c r="K230" s="17"/>
      <c r="L230" s="52">
        <v>10742.9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  <c r="BR230" s="34"/>
    </row>
    <row r="231" spans="1:71" s="3" customFormat="1" ht="18.75" hidden="1" x14ac:dyDescent="0.25">
      <c r="A231" s="47"/>
      <c r="B231" s="48"/>
      <c r="C231" s="48"/>
      <c r="D231" s="48"/>
      <c r="E231" s="49" t="s">
        <v>1219</v>
      </c>
      <c r="F231" s="207"/>
      <c r="G231" s="50"/>
      <c r="H231" s="51"/>
      <c r="I231" s="17"/>
      <c r="J231" s="17"/>
      <c r="K231" s="17"/>
      <c r="L231" s="52">
        <v>5648.33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  <c r="BR231" s="34"/>
    </row>
    <row r="232" spans="1:71" s="3" customFormat="1" ht="18.75" hidden="1" x14ac:dyDescent="0.25">
      <c r="A232" s="47"/>
      <c r="B232" s="48"/>
      <c r="C232" s="48"/>
      <c r="D232" s="48"/>
      <c r="E232" s="49" t="s">
        <v>47</v>
      </c>
      <c r="F232" s="207"/>
      <c r="G232" s="50"/>
      <c r="H232" s="51"/>
      <c r="I232" s="17"/>
      <c r="J232" s="17"/>
      <c r="K232" s="17"/>
      <c r="L232" s="52">
        <v>30119.8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  <c r="BR232" s="34"/>
    </row>
    <row r="233" spans="1:71" s="3" customFormat="1" ht="67.5" x14ac:dyDescent="0.25">
      <c r="A233" s="35" t="s">
        <v>417</v>
      </c>
      <c r="B233" s="36" t="s">
        <v>747</v>
      </c>
      <c r="C233" s="316" t="s">
        <v>748</v>
      </c>
      <c r="D233" s="316"/>
      <c r="E233" s="316"/>
      <c r="F233" s="205" t="s">
        <v>265</v>
      </c>
      <c r="G233" s="38">
        <v>234.6</v>
      </c>
      <c r="H233" s="39">
        <v>178.91</v>
      </c>
      <c r="I233" s="39"/>
      <c r="J233" s="39">
        <v>178.91</v>
      </c>
      <c r="K233" s="37" t="s">
        <v>42</v>
      </c>
      <c r="L233" s="39">
        <v>359282.77</v>
      </c>
      <c r="M233" s="39"/>
      <c r="N233" s="40"/>
      <c r="O233" s="39">
        <v>359282.77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430109.94452919986</v>
      </c>
      <c r="W233" s="159">
        <v>1.2</v>
      </c>
      <c r="X233" s="158">
        <f t="shared" si="10"/>
        <v>516131.93343503983</v>
      </c>
      <c r="Y233" s="248">
        <f t="shared" si="11"/>
        <v>2200.0508671570324</v>
      </c>
      <c r="BP233" s="33"/>
      <c r="BQ233" s="41" t="s">
        <v>748</v>
      </c>
      <c r="BR233" s="34"/>
    </row>
    <row r="234" spans="1:71" s="3" customFormat="1" ht="18.75" hidden="1" x14ac:dyDescent="0.25">
      <c r="A234" s="42"/>
      <c r="B234" s="43"/>
      <c r="C234" s="44" t="s">
        <v>1220</v>
      </c>
      <c r="D234" s="45"/>
      <c r="E234" s="45"/>
      <c r="F234" s="206"/>
      <c r="G234" s="45"/>
      <c r="H234" s="45"/>
      <c r="I234" s="45"/>
      <c r="J234" s="45"/>
      <c r="K234" s="45"/>
      <c r="L234" s="45"/>
      <c r="M234" s="45"/>
      <c r="N234" s="45"/>
      <c r="O234" s="46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  <c r="BR234" s="34"/>
    </row>
    <row r="235" spans="1:71" s="3" customFormat="1" ht="67.5" x14ac:dyDescent="0.25">
      <c r="A235" s="35" t="s">
        <v>426</v>
      </c>
      <c r="B235" s="36" t="s">
        <v>751</v>
      </c>
      <c r="C235" s="316" t="s">
        <v>752</v>
      </c>
      <c r="D235" s="316"/>
      <c r="E235" s="316"/>
      <c r="F235" s="205" t="s">
        <v>51</v>
      </c>
      <c r="G235" s="55">
        <v>1</v>
      </c>
      <c r="H235" s="39">
        <v>195.29</v>
      </c>
      <c r="I235" s="39"/>
      <c r="J235" s="39">
        <v>195.29</v>
      </c>
      <c r="K235" s="37" t="s">
        <v>42</v>
      </c>
      <c r="L235" s="39">
        <v>1671.68</v>
      </c>
      <c r="M235" s="39"/>
      <c r="N235" s="40"/>
      <c r="O235" s="39">
        <v>1671.68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2001.2264770464021</v>
      </c>
      <c r="W235" s="159">
        <v>1.2</v>
      </c>
      <c r="X235" s="158">
        <f t="shared" si="10"/>
        <v>2401.4717724556826</v>
      </c>
      <c r="Y235" s="248">
        <f t="shared" si="11"/>
        <v>2401.4717724556826</v>
      </c>
      <c r="BP235" s="33"/>
      <c r="BQ235" s="41" t="s">
        <v>752</v>
      </c>
      <c r="BR235" s="34"/>
    </row>
    <row r="236" spans="1:71" s="3" customFormat="1" ht="67.5" x14ac:dyDescent="0.25">
      <c r="A236" s="35" t="s">
        <v>428</v>
      </c>
      <c r="B236" s="36" t="s">
        <v>1123</v>
      </c>
      <c r="C236" s="316" t="s">
        <v>756</v>
      </c>
      <c r="D236" s="316"/>
      <c r="E236" s="316"/>
      <c r="F236" s="205" t="s">
        <v>757</v>
      </c>
      <c r="G236" s="55">
        <v>2</v>
      </c>
      <c r="H236" s="39">
        <v>80.010000000000005</v>
      </c>
      <c r="I236" s="39"/>
      <c r="J236" s="39">
        <v>80.010000000000005</v>
      </c>
      <c r="K236" s="37" t="s">
        <v>42</v>
      </c>
      <c r="L236" s="39">
        <v>1369.77</v>
      </c>
      <c r="M236" s="39"/>
      <c r="N236" s="40"/>
      <c r="O236" s="39">
        <v>1369.77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1639.7994780483405</v>
      </c>
      <c r="W236" s="159">
        <v>1.2</v>
      </c>
      <c r="X236" s="158">
        <f t="shared" si="10"/>
        <v>1967.7593736580084</v>
      </c>
      <c r="Y236" s="248">
        <f t="shared" si="11"/>
        <v>983.87968682900419</v>
      </c>
      <c r="BP236" s="33"/>
      <c r="BQ236" s="41" t="s">
        <v>756</v>
      </c>
      <c r="BR236" s="34"/>
    </row>
    <row r="237" spans="1:71" s="3" customFormat="1" ht="67.5" x14ac:dyDescent="0.25">
      <c r="A237" s="35" t="s">
        <v>434</v>
      </c>
      <c r="B237" s="36" t="s">
        <v>1221</v>
      </c>
      <c r="C237" s="316" t="s">
        <v>754</v>
      </c>
      <c r="D237" s="316"/>
      <c r="E237" s="316"/>
      <c r="F237" s="205" t="s">
        <v>184</v>
      </c>
      <c r="G237" s="55">
        <v>3</v>
      </c>
      <c r="H237" s="39">
        <v>108.63</v>
      </c>
      <c r="I237" s="39"/>
      <c r="J237" s="39">
        <v>108.63</v>
      </c>
      <c r="K237" s="37" t="s">
        <v>42</v>
      </c>
      <c r="L237" s="39">
        <v>2789.62</v>
      </c>
      <c r="M237" s="39"/>
      <c r="N237" s="40"/>
      <c r="O237" s="39">
        <v>2789.62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3339.5514721108011</v>
      </c>
      <c r="W237" s="159">
        <v>1.2</v>
      </c>
      <c r="X237" s="158">
        <f t="shared" si="10"/>
        <v>4007.4617665329611</v>
      </c>
      <c r="Y237" s="248">
        <f t="shared" si="11"/>
        <v>1335.8205888443204</v>
      </c>
      <c r="BP237" s="33"/>
      <c r="BQ237" s="41" t="s">
        <v>754</v>
      </c>
      <c r="BR237" s="34"/>
    </row>
    <row r="238" spans="1:71" s="3" customFormat="1" ht="67.5" x14ac:dyDescent="0.25">
      <c r="A238" s="35" t="s">
        <v>438</v>
      </c>
      <c r="B238" s="36" t="s">
        <v>1123</v>
      </c>
      <c r="C238" s="316" t="s">
        <v>1222</v>
      </c>
      <c r="D238" s="316"/>
      <c r="E238" s="316"/>
      <c r="F238" s="205" t="s">
        <v>757</v>
      </c>
      <c r="G238" s="55">
        <v>3</v>
      </c>
      <c r="H238" s="39">
        <v>80.010000000000005</v>
      </c>
      <c r="I238" s="39"/>
      <c r="J238" s="39">
        <v>80.010000000000005</v>
      </c>
      <c r="K238" s="37" t="s">
        <v>42</v>
      </c>
      <c r="L238" s="39">
        <v>2054.66</v>
      </c>
      <c r="M238" s="39"/>
      <c r="N238" s="40"/>
      <c r="O238" s="39">
        <v>2054.66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2459.7052027470331</v>
      </c>
      <c r="W238" s="159">
        <v>1.2</v>
      </c>
      <c r="X238" s="158">
        <f t="shared" si="10"/>
        <v>2951.6462432964395</v>
      </c>
      <c r="Y238" s="248">
        <f t="shared" si="11"/>
        <v>983.88208109881316</v>
      </c>
      <c r="BP238" s="33"/>
      <c r="BQ238" s="41" t="s">
        <v>1222</v>
      </c>
      <c r="BR238" s="34"/>
    </row>
    <row r="239" spans="1:71" s="3" customFormat="1" ht="68.25" thickBot="1" x14ac:dyDescent="0.3">
      <c r="A239" s="35" t="s">
        <v>1223</v>
      </c>
      <c r="B239" s="36" t="s">
        <v>761</v>
      </c>
      <c r="C239" s="316" t="s">
        <v>762</v>
      </c>
      <c r="D239" s="316"/>
      <c r="E239" s="316"/>
      <c r="F239" s="205" t="s">
        <v>265</v>
      </c>
      <c r="G239" s="55">
        <v>10</v>
      </c>
      <c r="H239" s="39">
        <v>10.71</v>
      </c>
      <c r="I239" s="39"/>
      <c r="J239" s="39">
        <v>10.71</v>
      </c>
      <c r="K239" s="37" t="s">
        <v>42</v>
      </c>
      <c r="L239" s="39">
        <v>916.78</v>
      </c>
      <c r="M239" s="39"/>
      <c r="N239" s="40"/>
      <c r="O239" s="39">
        <v>916.78</v>
      </c>
      <c r="P239" s="220">
        <v>1.052</v>
      </c>
      <c r="Q239" s="194">
        <v>1.0209999999999999</v>
      </c>
      <c r="R239" s="194">
        <v>1.0349999999999999</v>
      </c>
      <c r="S239" s="194">
        <v>1.0249999999999999</v>
      </c>
      <c r="T239" s="194">
        <v>1.02</v>
      </c>
      <c r="U239" s="194">
        <v>1.03</v>
      </c>
      <c r="V239" s="195">
        <f t="shared" si="9"/>
        <v>1097.5093376881941</v>
      </c>
      <c r="W239" s="196">
        <v>1.2</v>
      </c>
      <c r="X239" s="197">
        <f t="shared" si="10"/>
        <v>1317.011205225833</v>
      </c>
      <c r="Y239" s="251">
        <f t="shared" si="11"/>
        <v>131.7011205225833</v>
      </c>
      <c r="BP239" s="33"/>
      <c r="BQ239" s="41" t="s">
        <v>762</v>
      </c>
      <c r="BR239" s="34"/>
    </row>
    <row r="240" spans="1:71" s="3" customFormat="1" ht="23.25" hidden="1" thickTop="1" x14ac:dyDescent="0.25">
      <c r="A240" s="317" t="s">
        <v>938</v>
      </c>
      <c r="B240" s="318"/>
      <c r="C240" s="318"/>
      <c r="D240" s="318"/>
      <c r="E240" s="318"/>
      <c r="F240" s="318"/>
      <c r="G240" s="318"/>
      <c r="H240" s="318"/>
      <c r="I240" s="318"/>
      <c r="J240" s="318"/>
      <c r="K240" s="319"/>
      <c r="L240" s="39">
        <v>2401359.16</v>
      </c>
      <c r="M240" s="39">
        <v>115101.55</v>
      </c>
      <c r="N240" s="39" t="s">
        <v>1224</v>
      </c>
      <c r="O240" s="39">
        <v>1713033.99</v>
      </c>
      <c r="P240" s="154"/>
      <c r="Q240" s="154"/>
      <c r="R240" s="154"/>
      <c r="S240" s="154"/>
      <c r="T240" s="154"/>
      <c r="U240" s="154"/>
      <c r="V240" s="172">
        <f>SUM(V30:V239)</f>
        <v>2628208.4825130706</v>
      </c>
      <c r="W240" s="159"/>
      <c r="X240" s="158">
        <f>SUM(X30:X239)</f>
        <v>3153850.1790156853</v>
      </c>
      <c r="Y240" s="181"/>
      <c r="BS240" s="41" t="s">
        <v>938</v>
      </c>
    </row>
    <row r="241" spans="1:72" s="3" customFormat="1" ht="18.75" hidden="1" x14ac:dyDescent="0.25">
      <c r="A241" s="317" t="s">
        <v>940</v>
      </c>
      <c r="B241" s="318"/>
      <c r="C241" s="318"/>
      <c r="D241" s="318"/>
      <c r="E241" s="318"/>
      <c r="F241" s="318"/>
      <c r="G241" s="318"/>
      <c r="H241" s="318"/>
      <c r="I241" s="318"/>
      <c r="J241" s="318"/>
      <c r="K241" s="319"/>
      <c r="L241" s="39">
        <v>113367.65</v>
      </c>
      <c r="M241" s="39"/>
      <c r="N241" s="39"/>
      <c r="O241" s="39"/>
      <c r="P241" s="154"/>
      <c r="Q241" s="154"/>
      <c r="R241" s="154"/>
      <c r="S241" s="154"/>
      <c r="T241" s="154"/>
      <c r="U241" s="154"/>
      <c r="V241" s="172">
        <f>L302+L303</f>
        <v>2628208.4825130706</v>
      </c>
      <c r="W241" s="159"/>
      <c r="X241" s="158">
        <f>V241*1.2</f>
        <v>3153850.1790156844</v>
      </c>
      <c r="Y241" s="181"/>
      <c r="BS241" s="41" t="s">
        <v>940</v>
      </c>
    </row>
    <row r="242" spans="1:72" s="3" customFormat="1" ht="18.75" hidden="1" x14ac:dyDescent="0.25">
      <c r="A242" s="320" t="s">
        <v>941</v>
      </c>
      <c r="B242" s="321"/>
      <c r="C242" s="321"/>
      <c r="D242" s="321"/>
      <c r="E242" s="321"/>
      <c r="F242" s="321"/>
      <c r="G242" s="321"/>
      <c r="H242" s="321"/>
      <c r="I242" s="321"/>
      <c r="J242" s="321"/>
      <c r="K242" s="322"/>
      <c r="L242" s="61"/>
      <c r="M242" s="61"/>
      <c r="N242" s="61"/>
      <c r="O242" s="61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S242" s="41"/>
      <c r="BT242" s="2" t="s">
        <v>941</v>
      </c>
    </row>
    <row r="243" spans="1:72" s="3" customFormat="1" ht="18.75" hidden="1" x14ac:dyDescent="0.25">
      <c r="A243" s="320" t="s">
        <v>1225</v>
      </c>
      <c r="B243" s="321"/>
      <c r="C243" s="321"/>
      <c r="D243" s="321"/>
      <c r="E243" s="321"/>
      <c r="F243" s="321"/>
      <c r="G243" s="321"/>
      <c r="H243" s="321"/>
      <c r="I243" s="321"/>
      <c r="J243" s="321"/>
      <c r="K243" s="322"/>
      <c r="L243" s="61">
        <v>15920.35</v>
      </c>
      <c r="M243" s="61"/>
      <c r="N243" s="61"/>
      <c r="O243" s="61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S243" s="41"/>
      <c r="BT243" s="2" t="s">
        <v>1225</v>
      </c>
    </row>
    <row r="244" spans="1:72" s="3" customFormat="1" ht="18.75" hidden="1" x14ac:dyDescent="0.25">
      <c r="A244" s="320" t="s">
        <v>1226</v>
      </c>
      <c r="B244" s="321"/>
      <c r="C244" s="321"/>
      <c r="D244" s="321"/>
      <c r="E244" s="321"/>
      <c r="F244" s="321"/>
      <c r="G244" s="321"/>
      <c r="H244" s="321"/>
      <c r="I244" s="321"/>
      <c r="J244" s="321"/>
      <c r="K244" s="322"/>
      <c r="L244" s="61">
        <v>97110.77</v>
      </c>
      <c r="M244" s="61"/>
      <c r="N244" s="61"/>
      <c r="O244" s="61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S244" s="41"/>
      <c r="BT244" s="2" t="s">
        <v>1226</v>
      </c>
    </row>
    <row r="245" spans="1:72" s="3" customFormat="1" ht="18.75" hidden="1" x14ac:dyDescent="0.25">
      <c r="A245" s="320" t="s">
        <v>1227</v>
      </c>
      <c r="B245" s="321"/>
      <c r="C245" s="321"/>
      <c r="D245" s="321"/>
      <c r="E245" s="321"/>
      <c r="F245" s="321"/>
      <c r="G245" s="321"/>
      <c r="H245" s="321"/>
      <c r="I245" s="321"/>
      <c r="J245" s="321"/>
      <c r="K245" s="322"/>
      <c r="L245" s="61">
        <v>336.53</v>
      </c>
      <c r="M245" s="61"/>
      <c r="N245" s="61"/>
      <c r="O245" s="61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S245" s="41"/>
      <c r="BT245" s="2" t="s">
        <v>1227</v>
      </c>
    </row>
    <row r="246" spans="1:72" s="3" customFormat="1" ht="18.75" hidden="1" x14ac:dyDescent="0.25">
      <c r="A246" s="317" t="s">
        <v>945</v>
      </c>
      <c r="B246" s="318"/>
      <c r="C246" s="318"/>
      <c r="D246" s="318"/>
      <c r="E246" s="318"/>
      <c r="F246" s="318"/>
      <c r="G246" s="318"/>
      <c r="H246" s="318"/>
      <c r="I246" s="318"/>
      <c r="J246" s="318"/>
      <c r="K246" s="319"/>
      <c r="L246" s="39">
        <v>60132.44</v>
      </c>
      <c r="M246" s="39"/>
      <c r="N246" s="39"/>
      <c r="O246" s="39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S246" s="41" t="s">
        <v>945</v>
      </c>
    </row>
    <row r="247" spans="1:72" s="3" customFormat="1" ht="18.75" hidden="1" x14ac:dyDescent="0.25">
      <c r="A247" s="320" t="s">
        <v>941</v>
      </c>
      <c r="B247" s="321"/>
      <c r="C247" s="321"/>
      <c r="D247" s="321"/>
      <c r="E247" s="321"/>
      <c r="F247" s="321"/>
      <c r="G247" s="321"/>
      <c r="H247" s="321"/>
      <c r="I247" s="321"/>
      <c r="J247" s="321"/>
      <c r="K247" s="322"/>
      <c r="L247" s="61"/>
      <c r="M247" s="61"/>
      <c r="N247" s="61"/>
      <c r="O247" s="61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S247" s="41"/>
      <c r="BT247" s="2" t="s">
        <v>941</v>
      </c>
    </row>
    <row r="248" spans="1:72" s="3" customFormat="1" ht="18.75" hidden="1" x14ac:dyDescent="0.25">
      <c r="A248" s="320" t="s">
        <v>1228</v>
      </c>
      <c r="B248" s="321"/>
      <c r="C248" s="321"/>
      <c r="D248" s="321"/>
      <c r="E248" s="321"/>
      <c r="F248" s="321"/>
      <c r="G248" s="321"/>
      <c r="H248" s="321"/>
      <c r="I248" s="321"/>
      <c r="J248" s="321"/>
      <c r="K248" s="322"/>
      <c r="L248" s="61">
        <v>51045.99</v>
      </c>
      <c r="M248" s="61"/>
      <c r="N248" s="61"/>
      <c r="O248" s="61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S248" s="41"/>
      <c r="BT248" s="2" t="s">
        <v>1228</v>
      </c>
    </row>
    <row r="249" spans="1:72" s="3" customFormat="1" ht="18.75" hidden="1" x14ac:dyDescent="0.25">
      <c r="A249" s="320" t="s">
        <v>1229</v>
      </c>
      <c r="B249" s="321"/>
      <c r="C249" s="321"/>
      <c r="D249" s="321"/>
      <c r="E249" s="321"/>
      <c r="F249" s="321"/>
      <c r="G249" s="321"/>
      <c r="H249" s="321"/>
      <c r="I249" s="321"/>
      <c r="J249" s="321"/>
      <c r="K249" s="322"/>
      <c r="L249" s="61">
        <v>8881.8799999999992</v>
      </c>
      <c r="M249" s="61"/>
      <c r="N249" s="61"/>
      <c r="O249" s="61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S249" s="41"/>
      <c r="BT249" s="2" t="s">
        <v>1229</v>
      </c>
    </row>
    <row r="250" spans="1:72" s="3" customFormat="1" ht="18.75" hidden="1" x14ac:dyDescent="0.25">
      <c r="A250" s="320" t="s">
        <v>1230</v>
      </c>
      <c r="B250" s="321"/>
      <c r="C250" s="321"/>
      <c r="D250" s="321"/>
      <c r="E250" s="321"/>
      <c r="F250" s="321"/>
      <c r="G250" s="321"/>
      <c r="H250" s="321"/>
      <c r="I250" s="321"/>
      <c r="J250" s="321"/>
      <c r="K250" s="322"/>
      <c r="L250" s="61">
        <v>13.21</v>
      </c>
      <c r="M250" s="61"/>
      <c r="N250" s="61"/>
      <c r="O250" s="61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S250" s="41"/>
      <c r="BT250" s="2" t="s">
        <v>1230</v>
      </c>
    </row>
    <row r="251" spans="1:72" s="3" customFormat="1" ht="18.75" hidden="1" x14ac:dyDescent="0.25">
      <c r="A251" s="320" t="s">
        <v>1231</v>
      </c>
      <c r="B251" s="321"/>
      <c r="C251" s="321"/>
      <c r="D251" s="321"/>
      <c r="E251" s="321"/>
      <c r="F251" s="321"/>
      <c r="G251" s="321"/>
      <c r="H251" s="321"/>
      <c r="I251" s="321"/>
      <c r="J251" s="321"/>
      <c r="K251" s="322"/>
      <c r="L251" s="61">
        <v>191.36</v>
      </c>
      <c r="M251" s="61"/>
      <c r="N251" s="61"/>
      <c r="O251" s="61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S251" s="41"/>
      <c r="BT251" s="2" t="s">
        <v>1231</v>
      </c>
    </row>
    <row r="252" spans="1:72" s="3" customFormat="1" ht="18.75" hidden="1" x14ac:dyDescent="0.25">
      <c r="A252" s="317" t="s">
        <v>951</v>
      </c>
      <c r="B252" s="318"/>
      <c r="C252" s="318"/>
      <c r="D252" s="318"/>
      <c r="E252" s="318"/>
      <c r="F252" s="318"/>
      <c r="G252" s="318"/>
      <c r="H252" s="318"/>
      <c r="I252" s="318"/>
      <c r="J252" s="318"/>
      <c r="K252" s="319"/>
      <c r="L252" s="39"/>
      <c r="M252" s="39"/>
      <c r="N252" s="39"/>
      <c r="O252" s="39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S252" s="41" t="s">
        <v>951</v>
      </c>
    </row>
    <row r="253" spans="1:72" s="3" customFormat="1" ht="18.75" hidden="1" x14ac:dyDescent="0.25">
      <c r="A253" s="320" t="s">
        <v>952</v>
      </c>
      <c r="B253" s="321"/>
      <c r="C253" s="321"/>
      <c r="D253" s="321"/>
      <c r="E253" s="321"/>
      <c r="F253" s="321"/>
      <c r="G253" s="321"/>
      <c r="H253" s="321"/>
      <c r="I253" s="321"/>
      <c r="J253" s="321"/>
      <c r="K253" s="322"/>
      <c r="L253" s="61"/>
      <c r="M253" s="61"/>
      <c r="N253" s="61"/>
      <c r="O253" s="61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S253" s="41"/>
      <c r="BT253" s="2" t="s">
        <v>952</v>
      </c>
    </row>
    <row r="254" spans="1:72" s="3" customFormat="1" ht="18.75" hidden="1" x14ac:dyDescent="0.25">
      <c r="A254" s="320" t="s">
        <v>1232</v>
      </c>
      <c r="B254" s="321"/>
      <c r="C254" s="321"/>
      <c r="D254" s="321"/>
      <c r="E254" s="321"/>
      <c r="F254" s="321"/>
      <c r="G254" s="321"/>
      <c r="H254" s="321"/>
      <c r="I254" s="321"/>
      <c r="J254" s="321"/>
      <c r="K254" s="322"/>
      <c r="L254" s="61"/>
      <c r="M254" s="61"/>
      <c r="N254" s="61"/>
      <c r="O254" s="61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S254" s="41"/>
      <c r="BT254" s="2" t="s">
        <v>1232</v>
      </c>
    </row>
    <row r="255" spans="1:72" s="3" customFormat="1" ht="22.5" hidden="1" x14ac:dyDescent="0.25">
      <c r="A255" s="320" t="s">
        <v>1233</v>
      </c>
      <c r="B255" s="321"/>
      <c r="C255" s="321"/>
      <c r="D255" s="321"/>
      <c r="E255" s="321"/>
      <c r="F255" s="321"/>
      <c r="G255" s="321"/>
      <c r="H255" s="321"/>
      <c r="I255" s="321"/>
      <c r="J255" s="321"/>
      <c r="K255" s="322"/>
      <c r="L255" s="61">
        <v>439.22</v>
      </c>
      <c r="M255" s="61">
        <v>313.98</v>
      </c>
      <c r="N255" s="61" t="s">
        <v>1147</v>
      </c>
      <c r="O255" s="61">
        <v>10.59</v>
      </c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S255" s="41"/>
      <c r="BT255" s="2" t="s">
        <v>1233</v>
      </c>
    </row>
    <row r="256" spans="1:72" s="3" customFormat="1" ht="18.75" hidden="1" x14ac:dyDescent="0.25">
      <c r="A256" s="320" t="s">
        <v>1234</v>
      </c>
      <c r="B256" s="321"/>
      <c r="C256" s="321"/>
      <c r="D256" s="321"/>
      <c r="E256" s="321"/>
      <c r="F256" s="321"/>
      <c r="G256" s="321"/>
      <c r="H256" s="321"/>
      <c r="I256" s="321"/>
      <c r="J256" s="321"/>
      <c r="K256" s="322"/>
      <c r="L256" s="61">
        <v>336.53</v>
      </c>
      <c r="M256" s="61"/>
      <c r="N256" s="61"/>
      <c r="O256" s="61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S256" s="41"/>
      <c r="BT256" s="2" t="s">
        <v>1234</v>
      </c>
    </row>
    <row r="257" spans="1:72" s="3" customFormat="1" ht="18.75" hidden="1" x14ac:dyDescent="0.25">
      <c r="A257" s="320" t="s">
        <v>1235</v>
      </c>
      <c r="B257" s="321"/>
      <c r="C257" s="321"/>
      <c r="D257" s="321"/>
      <c r="E257" s="321"/>
      <c r="F257" s="321"/>
      <c r="G257" s="321"/>
      <c r="H257" s="321"/>
      <c r="I257" s="321"/>
      <c r="J257" s="321"/>
      <c r="K257" s="322"/>
      <c r="L257" s="61">
        <v>191.36</v>
      </c>
      <c r="M257" s="61"/>
      <c r="N257" s="61"/>
      <c r="O257" s="61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S257" s="41"/>
      <c r="BT257" s="2" t="s">
        <v>1235</v>
      </c>
    </row>
    <row r="258" spans="1:72" s="3" customFormat="1" ht="18.75" hidden="1" x14ac:dyDescent="0.25">
      <c r="A258" s="320" t="s">
        <v>957</v>
      </c>
      <c r="B258" s="321"/>
      <c r="C258" s="321"/>
      <c r="D258" s="321"/>
      <c r="E258" s="321"/>
      <c r="F258" s="321"/>
      <c r="G258" s="321"/>
      <c r="H258" s="321"/>
      <c r="I258" s="321"/>
      <c r="J258" s="321"/>
      <c r="K258" s="322"/>
      <c r="L258" s="61">
        <v>967.11</v>
      </c>
      <c r="M258" s="61"/>
      <c r="N258" s="61"/>
      <c r="O258" s="61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S258" s="41"/>
      <c r="BT258" s="2" t="s">
        <v>957</v>
      </c>
    </row>
    <row r="259" spans="1:72" s="3" customFormat="1" ht="18.75" hidden="1" x14ac:dyDescent="0.25">
      <c r="A259" s="320" t="s">
        <v>953</v>
      </c>
      <c r="B259" s="321"/>
      <c r="C259" s="321"/>
      <c r="D259" s="321"/>
      <c r="E259" s="321"/>
      <c r="F259" s="321"/>
      <c r="G259" s="321"/>
      <c r="H259" s="321"/>
      <c r="I259" s="321"/>
      <c r="J259" s="321"/>
      <c r="K259" s="322"/>
      <c r="L259" s="61"/>
      <c r="M259" s="61"/>
      <c r="N259" s="61"/>
      <c r="O259" s="61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S259" s="41"/>
      <c r="BT259" s="2" t="s">
        <v>953</v>
      </c>
    </row>
    <row r="260" spans="1:72" s="3" customFormat="1" ht="18.75" hidden="1" x14ac:dyDescent="0.25">
      <c r="A260" s="320" t="s">
        <v>1236</v>
      </c>
      <c r="B260" s="321"/>
      <c r="C260" s="321"/>
      <c r="D260" s="321"/>
      <c r="E260" s="321"/>
      <c r="F260" s="321"/>
      <c r="G260" s="321"/>
      <c r="H260" s="321"/>
      <c r="I260" s="321"/>
      <c r="J260" s="321"/>
      <c r="K260" s="322"/>
      <c r="L260" s="61">
        <v>27.73</v>
      </c>
      <c r="M260" s="61">
        <v>24.02</v>
      </c>
      <c r="N260" s="61">
        <v>3.71</v>
      </c>
      <c r="O260" s="61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S260" s="41"/>
      <c r="BT260" s="2" t="s">
        <v>1236</v>
      </c>
    </row>
    <row r="261" spans="1:72" s="3" customFormat="1" ht="18.75" hidden="1" x14ac:dyDescent="0.25">
      <c r="A261" s="320" t="s">
        <v>1237</v>
      </c>
      <c r="B261" s="321"/>
      <c r="C261" s="321"/>
      <c r="D261" s="321"/>
      <c r="E261" s="321"/>
      <c r="F261" s="321"/>
      <c r="G261" s="321"/>
      <c r="H261" s="321"/>
      <c r="I261" s="321"/>
      <c r="J261" s="321"/>
      <c r="K261" s="322"/>
      <c r="L261" s="61">
        <v>23.3</v>
      </c>
      <c r="M261" s="61"/>
      <c r="N261" s="61"/>
      <c r="O261" s="61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S261" s="41"/>
      <c r="BT261" s="2" t="s">
        <v>1237</v>
      </c>
    </row>
    <row r="262" spans="1:72" s="3" customFormat="1" ht="18.75" hidden="1" x14ac:dyDescent="0.25">
      <c r="A262" s="320" t="s">
        <v>1238</v>
      </c>
      <c r="B262" s="321"/>
      <c r="C262" s="321"/>
      <c r="D262" s="321"/>
      <c r="E262" s="321"/>
      <c r="F262" s="321"/>
      <c r="G262" s="321"/>
      <c r="H262" s="321"/>
      <c r="I262" s="321"/>
      <c r="J262" s="321"/>
      <c r="K262" s="322"/>
      <c r="L262" s="61">
        <v>13.21</v>
      </c>
      <c r="M262" s="61"/>
      <c r="N262" s="61"/>
      <c r="O262" s="61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S262" s="41"/>
      <c r="BT262" s="2" t="s">
        <v>1238</v>
      </c>
    </row>
    <row r="263" spans="1:72" s="3" customFormat="1" ht="18.75" hidden="1" x14ac:dyDescent="0.25">
      <c r="A263" s="320" t="s">
        <v>957</v>
      </c>
      <c r="B263" s="321"/>
      <c r="C263" s="321"/>
      <c r="D263" s="321"/>
      <c r="E263" s="321"/>
      <c r="F263" s="321"/>
      <c r="G263" s="321"/>
      <c r="H263" s="321"/>
      <c r="I263" s="321"/>
      <c r="J263" s="321"/>
      <c r="K263" s="322"/>
      <c r="L263" s="61">
        <v>64.239999999999995</v>
      </c>
      <c r="M263" s="61"/>
      <c r="N263" s="61"/>
      <c r="O263" s="61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S263" s="41"/>
      <c r="BT263" s="2" t="s">
        <v>957</v>
      </c>
    </row>
    <row r="264" spans="1:72" s="3" customFormat="1" ht="18.75" hidden="1" x14ac:dyDescent="0.25">
      <c r="A264" s="320" t="s">
        <v>958</v>
      </c>
      <c r="B264" s="321"/>
      <c r="C264" s="321"/>
      <c r="D264" s="321"/>
      <c r="E264" s="321"/>
      <c r="F264" s="321"/>
      <c r="G264" s="321"/>
      <c r="H264" s="321"/>
      <c r="I264" s="321"/>
      <c r="J264" s="321"/>
      <c r="K264" s="322"/>
      <c r="L264" s="61">
        <v>1031.3499999999999</v>
      </c>
      <c r="M264" s="61"/>
      <c r="N264" s="61"/>
      <c r="O264" s="61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S264" s="41"/>
      <c r="BT264" s="2" t="s">
        <v>958</v>
      </c>
    </row>
    <row r="265" spans="1:72" s="3" customFormat="1" ht="18.75" hidden="1" x14ac:dyDescent="0.25">
      <c r="A265" s="320" t="s">
        <v>959</v>
      </c>
      <c r="B265" s="321"/>
      <c r="C265" s="321"/>
      <c r="D265" s="321"/>
      <c r="E265" s="321"/>
      <c r="F265" s="321"/>
      <c r="G265" s="321"/>
      <c r="H265" s="321"/>
      <c r="I265" s="321"/>
      <c r="J265" s="321"/>
      <c r="K265" s="322"/>
      <c r="L265" s="61"/>
      <c r="M265" s="61"/>
      <c r="N265" s="61"/>
      <c r="O265" s="61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S265" s="41"/>
      <c r="BT265" s="2" t="s">
        <v>959</v>
      </c>
    </row>
    <row r="266" spans="1:72" s="3" customFormat="1" ht="18.75" hidden="1" x14ac:dyDescent="0.25">
      <c r="A266" s="320" t="s">
        <v>960</v>
      </c>
      <c r="B266" s="321"/>
      <c r="C266" s="321"/>
      <c r="D266" s="321"/>
      <c r="E266" s="321"/>
      <c r="F266" s="321"/>
      <c r="G266" s="321"/>
      <c r="H266" s="321"/>
      <c r="I266" s="321"/>
      <c r="J266" s="321"/>
      <c r="K266" s="322"/>
      <c r="L266" s="61"/>
      <c r="M266" s="61"/>
      <c r="N266" s="61"/>
      <c r="O266" s="61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S266" s="41"/>
      <c r="BT266" s="2" t="s">
        <v>960</v>
      </c>
    </row>
    <row r="267" spans="1:72" s="3" customFormat="1" ht="22.5" hidden="1" x14ac:dyDescent="0.25">
      <c r="A267" s="320" t="s">
        <v>1239</v>
      </c>
      <c r="B267" s="321"/>
      <c r="C267" s="321"/>
      <c r="D267" s="321"/>
      <c r="E267" s="321"/>
      <c r="F267" s="321"/>
      <c r="G267" s="321"/>
      <c r="H267" s="321"/>
      <c r="I267" s="321"/>
      <c r="J267" s="321"/>
      <c r="K267" s="322"/>
      <c r="L267" s="61">
        <v>118135.78</v>
      </c>
      <c r="M267" s="61">
        <v>98005.29</v>
      </c>
      <c r="N267" s="61" t="s">
        <v>1240</v>
      </c>
      <c r="O267" s="61">
        <v>7681.25</v>
      </c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S267" s="41"/>
      <c r="BT267" s="2" t="s">
        <v>1239</v>
      </c>
    </row>
    <row r="268" spans="1:72" s="3" customFormat="1" ht="18.75" hidden="1" x14ac:dyDescent="0.25">
      <c r="A268" s="320" t="s">
        <v>1241</v>
      </c>
      <c r="B268" s="321"/>
      <c r="C268" s="321"/>
      <c r="D268" s="321"/>
      <c r="E268" s="321"/>
      <c r="F268" s="321"/>
      <c r="G268" s="321"/>
      <c r="H268" s="321"/>
      <c r="I268" s="321"/>
      <c r="J268" s="321"/>
      <c r="K268" s="322"/>
      <c r="L268" s="61">
        <v>97087.47</v>
      </c>
      <c r="M268" s="61"/>
      <c r="N268" s="61"/>
      <c r="O268" s="61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S268" s="41"/>
      <c r="BT268" s="2" t="s">
        <v>1241</v>
      </c>
    </row>
    <row r="269" spans="1:72" s="3" customFormat="1" ht="18.75" hidden="1" x14ac:dyDescent="0.25">
      <c r="A269" s="320" t="s">
        <v>1242</v>
      </c>
      <c r="B269" s="321"/>
      <c r="C269" s="321"/>
      <c r="D269" s="321"/>
      <c r="E269" s="321"/>
      <c r="F269" s="321"/>
      <c r="G269" s="321"/>
      <c r="H269" s="321"/>
      <c r="I269" s="321"/>
      <c r="J269" s="321"/>
      <c r="K269" s="322"/>
      <c r="L269" s="61">
        <v>51045.99</v>
      </c>
      <c r="M269" s="61"/>
      <c r="N269" s="61"/>
      <c r="O269" s="61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S269" s="41"/>
      <c r="BT269" s="2" t="s">
        <v>1242</v>
      </c>
    </row>
    <row r="270" spans="1:72" s="3" customFormat="1" ht="18.75" hidden="1" x14ac:dyDescent="0.25">
      <c r="A270" s="320" t="s">
        <v>957</v>
      </c>
      <c r="B270" s="321"/>
      <c r="C270" s="321"/>
      <c r="D270" s="321"/>
      <c r="E270" s="321"/>
      <c r="F270" s="321"/>
      <c r="G270" s="321"/>
      <c r="H270" s="321"/>
      <c r="I270" s="321"/>
      <c r="J270" s="321"/>
      <c r="K270" s="322"/>
      <c r="L270" s="61">
        <v>266269.24</v>
      </c>
      <c r="M270" s="61"/>
      <c r="N270" s="61"/>
      <c r="O270" s="61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S270" s="41"/>
      <c r="BT270" s="2" t="s">
        <v>957</v>
      </c>
    </row>
    <row r="271" spans="1:72" s="3" customFormat="1" ht="18.75" hidden="1" x14ac:dyDescent="0.25">
      <c r="A271" s="320" t="s">
        <v>976</v>
      </c>
      <c r="B271" s="321"/>
      <c r="C271" s="321"/>
      <c r="D271" s="321"/>
      <c r="E271" s="321"/>
      <c r="F271" s="321"/>
      <c r="G271" s="321"/>
      <c r="H271" s="321"/>
      <c r="I271" s="321"/>
      <c r="J271" s="321"/>
      <c r="K271" s="322"/>
      <c r="L271" s="61"/>
      <c r="M271" s="61"/>
      <c r="N271" s="61"/>
      <c r="O271" s="61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S271" s="41"/>
      <c r="BT271" s="2" t="s">
        <v>976</v>
      </c>
    </row>
    <row r="272" spans="1:72" s="3" customFormat="1" ht="18.75" hidden="1" x14ac:dyDescent="0.25">
      <c r="A272" s="320" t="s">
        <v>1243</v>
      </c>
      <c r="B272" s="321"/>
      <c r="C272" s="321"/>
      <c r="D272" s="321"/>
      <c r="E272" s="321"/>
      <c r="F272" s="321"/>
      <c r="G272" s="321"/>
      <c r="H272" s="321"/>
      <c r="I272" s="321"/>
      <c r="J272" s="321"/>
      <c r="K272" s="322"/>
      <c r="L272" s="61">
        <v>1704704.43</v>
      </c>
      <c r="M272" s="61"/>
      <c r="N272" s="61"/>
      <c r="O272" s="61">
        <v>1704704.43</v>
      </c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S272" s="41"/>
      <c r="BT272" s="2" t="s">
        <v>1243</v>
      </c>
    </row>
    <row r="273" spans="1:72" s="3" customFormat="1" ht="18.75" hidden="1" x14ac:dyDescent="0.25">
      <c r="A273" s="320" t="s">
        <v>979</v>
      </c>
      <c r="B273" s="321"/>
      <c r="C273" s="321"/>
      <c r="D273" s="321"/>
      <c r="E273" s="321"/>
      <c r="F273" s="321"/>
      <c r="G273" s="321"/>
      <c r="H273" s="321"/>
      <c r="I273" s="321"/>
      <c r="J273" s="321"/>
      <c r="K273" s="322"/>
      <c r="L273" s="61"/>
      <c r="M273" s="61"/>
      <c r="N273" s="61"/>
      <c r="O273" s="61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S273" s="41"/>
      <c r="BT273" s="2" t="s">
        <v>979</v>
      </c>
    </row>
    <row r="274" spans="1:72" s="3" customFormat="1" ht="18.75" hidden="1" x14ac:dyDescent="0.25">
      <c r="A274" s="320" t="s">
        <v>1244</v>
      </c>
      <c r="B274" s="321"/>
      <c r="C274" s="321"/>
      <c r="D274" s="321"/>
      <c r="E274" s="321"/>
      <c r="F274" s="321"/>
      <c r="G274" s="321"/>
      <c r="H274" s="321"/>
      <c r="I274" s="321"/>
      <c r="J274" s="321"/>
      <c r="K274" s="322"/>
      <c r="L274" s="61">
        <v>17395.98</v>
      </c>
      <c r="M274" s="61">
        <v>16758.259999999998</v>
      </c>
      <c r="N274" s="61"/>
      <c r="O274" s="61">
        <v>637.72</v>
      </c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S274" s="41"/>
      <c r="BT274" s="2" t="s">
        <v>1244</v>
      </c>
    </row>
    <row r="275" spans="1:72" s="3" customFormat="1" ht="18.75" hidden="1" x14ac:dyDescent="0.25">
      <c r="A275" s="320" t="s">
        <v>1245</v>
      </c>
      <c r="B275" s="321"/>
      <c r="C275" s="321"/>
      <c r="D275" s="321"/>
      <c r="E275" s="321"/>
      <c r="F275" s="321"/>
      <c r="G275" s="321"/>
      <c r="H275" s="321"/>
      <c r="I275" s="321"/>
      <c r="J275" s="321"/>
      <c r="K275" s="322"/>
      <c r="L275" s="61">
        <v>15920.35</v>
      </c>
      <c r="M275" s="61"/>
      <c r="N275" s="61"/>
      <c r="O275" s="61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BS275" s="41"/>
      <c r="BT275" s="2" t="s">
        <v>1245</v>
      </c>
    </row>
    <row r="276" spans="1:72" s="3" customFormat="1" ht="18.75" hidden="1" x14ac:dyDescent="0.25">
      <c r="A276" s="320" t="s">
        <v>1246</v>
      </c>
      <c r="B276" s="321"/>
      <c r="C276" s="321"/>
      <c r="D276" s="321"/>
      <c r="E276" s="321"/>
      <c r="F276" s="321"/>
      <c r="G276" s="321"/>
      <c r="H276" s="321"/>
      <c r="I276" s="321"/>
      <c r="J276" s="321"/>
      <c r="K276" s="322"/>
      <c r="L276" s="61">
        <v>8881.8799999999992</v>
      </c>
      <c r="M276" s="61"/>
      <c r="N276" s="61"/>
      <c r="O276" s="61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S276" s="41"/>
      <c r="BT276" s="2" t="s">
        <v>1246</v>
      </c>
    </row>
    <row r="277" spans="1:72" s="3" customFormat="1" ht="18.75" hidden="1" x14ac:dyDescent="0.25">
      <c r="A277" s="320" t="s">
        <v>957</v>
      </c>
      <c r="B277" s="321"/>
      <c r="C277" s="321"/>
      <c r="D277" s="321"/>
      <c r="E277" s="321"/>
      <c r="F277" s="321"/>
      <c r="G277" s="321"/>
      <c r="H277" s="321"/>
      <c r="I277" s="321"/>
      <c r="J277" s="321"/>
      <c r="K277" s="322"/>
      <c r="L277" s="61">
        <v>42198.21</v>
      </c>
      <c r="M277" s="61"/>
      <c r="N277" s="61"/>
      <c r="O277" s="61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S277" s="41"/>
      <c r="BT277" s="2" t="s">
        <v>957</v>
      </c>
    </row>
    <row r="278" spans="1:72" s="3" customFormat="1" ht="18.75" hidden="1" x14ac:dyDescent="0.25">
      <c r="A278" s="320" t="s">
        <v>958</v>
      </c>
      <c r="B278" s="321"/>
      <c r="C278" s="321"/>
      <c r="D278" s="321"/>
      <c r="E278" s="321"/>
      <c r="F278" s="321"/>
      <c r="G278" s="321"/>
      <c r="H278" s="321"/>
      <c r="I278" s="321"/>
      <c r="J278" s="321"/>
      <c r="K278" s="322"/>
      <c r="L278" s="61">
        <v>2013171.88</v>
      </c>
      <c r="M278" s="61"/>
      <c r="N278" s="61"/>
      <c r="O278" s="61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S278" s="41"/>
      <c r="BT278" s="2" t="s">
        <v>958</v>
      </c>
    </row>
    <row r="279" spans="1:72" s="3" customFormat="1" ht="18.75" hidden="1" x14ac:dyDescent="0.25">
      <c r="A279" s="320" t="s">
        <v>983</v>
      </c>
      <c r="B279" s="321"/>
      <c r="C279" s="321"/>
      <c r="D279" s="321"/>
      <c r="E279" s="321"/>
      <c r="F279" s="321"/>
      <c r="G279" s="321"/>
      <c r="H279" s="321"/>
      <c r="I279" s="321"/>
      <c r="J279" s="321"/>
      <c r="K279" s="322"/>
      <c r="L279" s="61"/>
      <c r="M279" s="61"/>
      <c r="N279" s="61"/>
      <c r="O279" s="61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S279" s="41"/>
      <c r="BT279" s="2" t="s">
        <v>983</v>
      </c>
    </row>
    <row r="280" spans="1:72" s="3" customFormat="1" ht="18.75" hidden="1" x14ac:dyDescent="0.25">
      <c r="A280" s="320" t="s">
        <v>986</v>
      </c>
      <c r="B280" s="321"/>
      <c r="C280" s="321"/>
      <c r="D280" s="321"/>
      <c r="E280" s="321"/>
      <c r="F280" s="321"/>
      <c r="G280" s="321"/>
      <c r="H280" s="321"/>
      <c r="I280" s="321"/>
      <c r="J280" s="321"/>
      <c r="K280" s="322"/>
      <c r="L280" s="61"/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S280" s="41"/>
      <c r="BT280" s="2" t="s">
        <v>986</v>
      </c>
    </row>
    <row r="281" spans="1:72" s="3" customFormat="1" ht="18.75" hidden="1" x14ac:dyDescent="0.25">
      <c r="A281" s="320" t="s">
        <v>1247</v>
      </c>
      <c r="B281" s="321"/>
      <c r="C281" s="321"/>
      <c r="D281" s="321"/>
      <c r="E281" s="321"/>
      <c r="F281" s="321"/>
      <c r="G281" s="321"/>
      <c r="H281" s="321"/>
      <c r="I281" s="321"/>
      <c r="J281" s="321"/>
      <c r="K281" s="322"/>
      <c r="L281" s="61">
        <v>560656.02</v>
      </c>
      <c r="M281" s="61"/>
      <c r="N281" s="61"/>
      <c r="O281" s="61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S281" s="41"/>
      <c r="BT281" s="2" t="s">
        <v>1247</v>
      </c>
    </row>
    <row r="282" spans="1:72" s="3" customFormat="1" ht="18.75" hidden="1" x14ac:dyDescent="0.25">
      <c r="A282" s="320" t="s">
        <v>958</v>
      </c>
      <c r="B282" s="321"/>
      <c r="C282" s="321"/>
      <c r="D282" s="321"/>
      <c r="E282" s="321"/>
      <c r="F282" s="321"/>
      <c r="G282" s="321"/>
      <c r="H282" s="321"/>
      <c r="I282" s="321"/>
      <c r="J282" s="321"/>
      <c r="K282" s="322"/>
      <c r="L282" s="61">
        <v>560656.02</v>
      </c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S282" s="41"/>
      <c r="BT282" s="2" t="s">
        <v>958</v>
      </c>
    </row>
    <row r="283" spans="1:72" s="3" customFormat="1" ht="18.75" hidden="1" x14ac:dyDescent="0.25">
      <c r="A283" s="320" t="s">
        <v>988</v>
      </c>
      <c r="B283" s="321"/>
      <c r="C283" s="321"/>
      <c r="D283" s="321"/>
      <c r="E283" s="321"/>
      <c r="F283" s="321"/>
      <c r="G283" s="321"/>
      <c r="H283" s="321"/>
      <c r="I283" s="321"/>
      <c r="J283" s="321"/>
      <c r="K283" s="322"/>
      <c r="L283" s="61">
        <v>2574859.25</v>
      </c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S283" s="41"/>
      <c r="BT283" s="2" t="s">
        <v>988</v>
      </c>
    </row>
    <row r="284" spans="1:72" s="3" customFormat="1" ht="18.75" hidden="1" x14ac:dyDescent="0.25">
      <c r="A284" s="320" t="s">
        <v>989</v>
      </c>
      <c r="B284" s="321"/>
      <c r="C284" s="321"/>
      <c r="D284" s="321"/>
      <c r="E284" s="321"/>
      <c r="F284" s="321"/>
      <c r="G284" s="321"/>
      <c r="H284" s="321"/>
      <c r="I284" s="321"/>
      <c r="J284" s="321"/>
      <c r="K284" s="322"/>
      <c r="L284" s="61"/>
      <c r="M284" s="61"/>
      <c r="N284" s="61"/>
      <c r="O284" s="61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S284" s="41"/>
      <c r="BT284" s="2" t="s">
        <v>989</v>
      </c>
    </row>
    <row r="285" spans="1:72" s="3" customFormat="1" ht="18.75" hidden="1" x14ac:dyDescent="0.25">
      <c r="A285" s="320" t="s">
        <v>990</v>
      </c>
      <c r="B285" s="321"/>
      <c r="C285" s="321"/>
      <c r="D285" s="321"/>
      <c r="E285" s="321"/>
      <c r="F285" s="321"/>
      <c r="G285" s="321"/>
      <c r="H285" s="321"/>
      <c r="I285" s="321"/>
      <c r="J285" s="321"/>
      <c r="K285" s="322"/>
      <c r="L285" s="61">
        <v>1713033.99</v>
      </c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S285" s="41"/>
      <c r="BT285" s="2" t="s">
        <v>990</v>
      </c>
    </row>
    <row r="286" spans="1:72" s="3" customFormat="1" ht="18.75" hidden="1" x14ac:dyDescent="0.25">
      <c r="A286" s="320" t="s">
        <v>991</v>
      </c>
      <c r="B286" s="321"/>
      <c r="C286" s="321"/>
      <c r="D286" s="321"/>
      <c r="E286" s="321"/>
      <c r="F286" s="321"/>
      <c r="G286" s="321"/>
      <c r="H286" s="321"/>
      <c r="I286" s="321"/>
      <c r="J286" s="321"/>
      <c r="K286" s="322"/>
      <c r="L286" s="61">
        <v>12567.6</v>
      </c>
      <c r="M286" s="61"/>
      <c r="N286" s="61"/>
      <c r="O286" s="61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S286" s="41"/>
      <c r="BT286" s="2" t="s">
        <v>991</v>
      </c>
    </row>
    <row r="287" spans="1:72" s="3" customFormat="1" ht="18.75" hidden="1" x14ac:dyDescent="0.25">
      <c r="A287" s="320" t="s">
        <v>992</v>
      </c>
      <c r="B287" s="321"/>
      <c r="C287" s="321"/>
      <c r="D287" s="321"/>
      <c r="E287" s="321"/>
      <c r="F287" s="321"/>
      <c r="G287" s="321"/>
      <c r="H287" s="321"/>
      <c r="I287" s="321"/>
      <c r="J287" s="321"/>
      <c r="K287" s="322"/>
      <c r="L287" s="61">
        <v>117202.39</v>
      </c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S287" s="41"/>
      <c r="BT287" s="2" t="s">
        <v>992</v>
      </c>
    </row>
    <row r="288" spans="1:72" s="3" customFormat="1" ht="18.75" hidden="1" x14ac:dyDescent="0.25">
      <c r="A288" s="320" t="s">
        <v>993</v>
      </c>
      <c r="B288" s="321"/>
      <c r="C288" s="321"/>
      <c r="D288" s="321"/>
      <c r="E288" s="321"/>
      <c r="F288" s="321"/>
      <c r="G288" s="321"/>
      <c r="H288" s="321"/>
      <c r="I288" s="321"/>
      <c r="J288" s="321"/>
      <c r="K288" s="322"/>
      <c r="L288" s="61">
        <v>560656.02</v>
      </c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S288" s="41"/>
      <c r="BT288" s="2" t="s">
        <v>993</v>
      </c>
    </row>
    <row r="289" spans="1:95" s="3" customFormat="1" ht="18.75" hidden="1" x14ac:dyDescent="0.25">
      <c r="A289" s="320" t="s">
        <v>994</v>
      </c>
      <c r="B289" s="321"/>
      <c r="C289" s="321"/>
      <c r="D289" s="321"/>
      <c r="E289" s="321"/>
      <c r="F289" s="321"/>
      <c r="G289" s="321"/>
      <c r="H289" s="321"/>
      <c r="I289" s="321"/>
      <c r="J289" s="321"/>
      <c r="K289" s="322"/>
      <c r="L289" s="61">
        <v>113367.65</v>
      </c>
      <c r="M289" s="61"/>
      <c r="N289" s="61"/>
      <c r="O289" s="61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S289" s="41"/>
      <c r="BT289" s="2" t="s">
        <v>994</v>
      </c>
    </row>
    <row r="290" spans="1:95" s="3" customFormat="1" ht="18.75" hidden="1" x14ac:dyDescent="0.25">
      <c r="A290" s="320" t="s">
        <v>995</v>
      </c>
      <c r="B290" s="321"/>
      <c r="C290" s="321"/>
      <c r="D290" s="321"/>
      <c r="E290" s="321"/>
      <c r="F290" s="321"/>
      <c r="G290" s="321"/>
      <c r="H290" s="321"/>
      <c r="I290" s="321"/>
      <c r="J290" s="321"/>
      <c r="K290" s="322"/>
      <c r="L290" s="61">
        <v>60132.44</v>
      </c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S290" s="41"/>
      <c r="BT290" s="2" t="s">
        <v>995</v>
      </c>
    </row>
    <row r="291" spans="1:95" s="3" customFormat="1" ht="18.75" hidden="1" x14ac:dyDescent="0.25">
      <c r="A291" s="320" t="s">
        <v>996</v>
      </c>
      <c r="B291" s="321"/>
      <c r="C291" s="321"/>
      <c r="D291" s="321"/>
      <c r="E291" s="321"/>
      <c r="F291" s="321"/>
      <c r="G291" s="321"/>
      <c r="H291" s="321"/>
      <c r="I291" s="321"/>
      <c r="J291" s="321"/>
      <c r="K291" s="322"/>
      <c r="L291" s="61">
        <v>2014203.23</v>
      </c>
      <c r="M291" s="61"/>
      <c r="N291" s="61"/>
      <c r="O291" s="61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S291" s="41"/>
      <c r="BT291" s="2" t="s">
        <v>996</v>
      </c>
    </row>
    <row r="292" spans="1:95" s="3" customFormat="1" ht="18.75" hidden="1" x14ac:dyDescent="0.25">
      <c r="A292" s="320" t="s">
        <v>997</v>
      </c>
      <c r="B292" s="321"/>
      <c r="C292" s="321"/>
      <c r="D292" s="321"/>
      <c r="E292" s="321"/>
      <c r="F292" s="321"/>
      <c r="G292" s="321"/>
      <c r="H292" s="321"/>
      <c r="I292" s="321"/>
      <c r="J292" s="321"/>
      <c r="K292" s="322"/>
      <c r="L292" s="61">
        <v>104738.57</v>
      </c>
      <c r="M292" s="61"/>
      <c r="N292" s="61"/>
      <c r="O292" s="61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S292" s="41"/>
      <c r="BT292" s="2" t="s">
        <v>997</v>
      </c>
    </row>
    <row r="293" spans="1:95" s="3" customFormat="1" ht="18.75" hidden="1" x14ac:dyDescent="0.25">
      <c r="A293" s="317" t="s">
        <v>988</v>
      </c>
      <c r="B293" s="318"/>
      <c r="C293" s="318"/>
      <c r="D293" s="318"/>
      <c r="E293" s="318"/>
      <c r="F293" s="318"/>
      <c r="G293" s="318"/>
      <c r="H293" s="318"/>
      <c r="I293" s="318"/>
      <c r="J293" s="318"/>
      <c r="K293" s="319"/>
      <c r="L293" s="39">
        <v>2118941.7999999998</v>
      </c>
      <c r="M293" s="39"/>
      <c r="N293" s="39"/>
      <c r="O293" s="39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S293" s="41"/>
      <c r="BU293" s="41" t="s">
        <v>988</v>
      </c>
    </row>
    <row r="294" spans="1:95" s="3" customFormat="1" ht="18.75" hidden="1" x14ac:dyDescent="0.25">
      <c r="A294" s="320" t="s">
        <v>998</v>
      </c>
      <c r="B294" s="321"/>
      <c r="C294" s="321"/>
      <c r="D294" s="321"/>
      <c r="E294" s="321"/>
      <c r="F294" s="321"/>
      <c r="G294" s="321"/>
      <c r="H294" s="321"/>
      <c r="I294" s="321"/>
      <c r="J294" s="321"/>
      <c r="K294" s="322"/>
      <c r="L294" s="61">
        <v>44497.78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S294" s="41"/>
      <c r="BT294" s="2" t="s">
        <v>998</v>
      </c>
      <c r="BU294" s="41"/>
    </row>
    <row r="295" spans="1:95" s="3" customFormat="1" ht="18.75" hidden="1" x14ac:dyDescent="0.25">
      <c r="A295" s="320" t="s">
        <v>999</v>
      </c>
      <c r="B295" s="321"/>
      <c r="C295" s="321"/>
      <c r="D295" s="321"/>
      <c r="E295" s="321"/>
      <c r="F295" s="321"/>
      <c r="G295" s="321"/>
      <c r="H295" s="321"/>
      <c r="I295" s="321"/>
      <c r="J295" s="321"/>
      <c r="K295" s="322"/>
      <c r="L295" s="61">
        <v>74162.960000000006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S295" s="41"/>
      <c r="BT295" s="2" t="s">
        <v>999</v>
      </c>
      <c r="BU295" s="41"/>
    </row>
    <row r="296" spans="1:95" s="3" customFormat="1" ht="18.75" hidden="1" x14ac:dyDescent="0.25">
      <c r="A296" s="320" t="s">
        <v>1000</v>
      </c>
      <c r="B296" s="321"/>
      <c r="C296" s="321"/>
      <c r="D296" s="321"/>
      <c r="E296" s="321"/>
      <c r="F296" s="321"/>
      <c r="G296" s="321"/>
      <c r="H296" s="321"/>
      <c r="I296" s="321"/>
      <c r="J296" s="321"/>
      <c r="K296" s="322"/>
      <c r="L296" s="61">
        <v>52973.55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S296" s="41"/>
      <c r="BT296" s="2" t="s">
        <v>1000</v>
      </c>
      <c r="BU296" s="41"/>
    </row>
    <row r="297" spans="1:95" s="3" customFormat="1" ht="18.75" hidden="1" x14ac:dyDescent="0.25">
      <c r="A297" s="320" t="s">
        <v>1001</v>
      </c>
      <c r="B297" s="321"/>
      <c r="C297" s="321"/>
      <c r="D297" s="321"/>
      <c r="E297" s="321"/>
      <c r="F297" s="321"/>
      <c r="G297" s="321"/>
      <c r="H297" s="321"/>
      <c r="I297" s="321"/>
      <c r="J297" s="321"/>
      <c r="K297" s="322"/>
      <c r="L297" s="61">
        <v>42378.84</v>
      </c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S297" s="41"/>
      <c r="BT297" s="2" t="s">
        <v>1001</v>
      </c>
      <c r="BU297" s="41"/>
    </row>
    <row r="298" spans="1:95" s="3" customFormat="1" ht="18.75" hidden="1" x14ac:dyDescent="0.25">
      <c r="A298" s="317" t="s">
        <v>988</v>
      </c>
      <c r="B298" s="318"/>
      <c r="C298" s="318"/>
      <c r="D298" s="318"/>
      <c r="E298" s="318"/>
      <c r="F298" s="318"/>
      <c r="G298" s="318"/>
      <c r="H298" s="318"/>
      <c r="I298" s="318"/>
      <c r="J298" s="318"/>
      <c r="K298" s="319"/>
      <c r="L298" s="39">
        <v>2332954.9300000002</v>
      </c>
      <c r="M298" s="39"/>
      <c r="N298" s="39"/>
      <c r="O298" s="39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S298" s="41"/>
      <c r="BU298" s="41" t="s">
        <v>988</v>
      </c>
    </row>
    <row r="299" spans="1:95" s="3" customFormat="1" ht="18.75" hidden="1" x14ac:dyDescent="0.25">
      <c r="A299" s="320" t="s">
        <v>1248</v>
      </c>
      <c r="B299" s="321"/>
      <c r="C299" s="321"/>
      <c r="D299" s="321"/>
      <c r="E299" s="321"/>
      <c r="F299" s="321"/>
      <c r="G299" s="321"/>
      <c r="H299" s="321"/>
      <c r="I299" s="321"/>
      <c r="J299" s="321"/>
      <c r="K299" s="322"/>
      <c r="L299" s="61">
        <v>2893610.95</v>
      </c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S299" s="41"/>
      <c r="BT299" s="2" t="s">
        <v>1248</v>
      </c>
      <c r="BU299" s="41"/>
    </row>
    <row r="300" spans="1:95" s="3" customFormat="1" ht="18.75" hidden="1" x14ac:dyDescent="0.25">
      <c r="A300" s="320" t="s">
        <v>1003</v>
      </c>
      <c r="B300" s="321"/>
      <c r="C300" s="321"/>
      <c r="D300" s="321"/>
      <c r="E300" s="321"/>
      <c r="F300" s="321"/>
      <c r="G300" s="321"/>
      <c r="H300" s="321"/>
      <c r="I300" s="321"/>
      <c r="J300" s="321"/>
      <c r="K300" s="322"/>
      <c r="L300" s="61">
        <v>86808.33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S300" s="41"/>
      <c r="BT300" s="2" t="s">
        <v>1003</v>
      </c>
      <c r="BU300" s="41"/>
    </row>
    <row r="301" spans="1:95" s="116" customFormat="1" ht="18.75" hidden="1" x14ac:dyDescent="0.25">
      <c r="A301" s="324" t="s">
        <v>5479</v>
      </c>
      <c r="B301" s="325"/>
      <c r="C301" s="325"/>
      <c r="D301" s="325"/>
      <c r="E301" s="325"/>
      <c r="F301" s="325"/>
      <c r="G301" s="325"/>
      <c r="H301" s="325"/>
      <c r="I301" s="325"/>
      <c r="J301" s="325"/>
      <c r="K301" s="326"/>
      <c r="L301" s="117">
        <f>L299+L300</f>
        <v>2980419.2800000003</v>
      </c>
      <c r="M301" s="117"/>
      <c r="N301" s="117"/>
      <c r="O301" s="117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Z301" s="3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  <c r="BH301" s="65"/>
      <c r="BI301" s="65"/>
      <c r="BJ301" s="65"/>
      <c r="BK301" s="65"/>
      <c r="BL301" s="65"/>
      <c r="BM301" s="65"/>
      <c r="BN301" s="65"/>
      <c r="BO301" s="65"/>
      <c r="BP301" s="65"/>
      <c r="BQ301" s="65"/>
      <c r="BR301" s="65"/>
      <c r="BS301" s="65"/>
      <c r="BT301" s="65"/>
      <c r="BU301" s="65" t="s">
        <v>1004</v>
      </c>
      <c r="BV301" s="65"/>
      <c r="BW301" s="65"/>
    </row>
    <row r="302" spans="1:95" s="121" customFormat="1" ht="15" hidden="1" customHeight="1" x14ac:dyDescent="0.25">
      <c r="A302" s="327" t="s">
        <v>5480</v>
      </c>
      <c r="B302" s="328"/>
      <c r="C302" s="328"/>
      <c r="D302" s="328"/>
      <c r="E302" s="328"/>
      <c r="F302" s="328"/>
      <c r="G302" s="328"/>
      <c r="H302" s="328"/>
      <c r="I302" s="328"/>
      <c r="J302" s="328"/>
      <c r="K302" s="329"/>
      <c r="L302" s="118">
        <f>L285*1.052*1.021*1.035*1.025*1.02*1.03</f>
        <v>2050732.7819130707</v>
      </c>
      <c r="M302" s="119"/>
      <c r="N302" s="120"/>
      <c r="O302" s="120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Z302" s="3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  <c r="BH302" s="65"/>
      <c r="BI302" s="65"/>
      <c r="BJ302" s="65"/>
      <c r="BK302" s="65"/>
      <c r="BL302" s="65"/>
      <c r="BM302" s="65"/>
      <c r="BN302" s="65"/>
      <c r="BO302" s="65"/>
      <c r="BP302" s="65"/>
      <c r="BQ302" s="65"/>
      <c r="BR302" s="65"/>
      <c r="BS302" s="65"/>
      <c r="BT302" s="65"/>
      <c r="BU302" s="65"/>
      <c r="BV302" s="65"/>
      <c r="BW302" s="65"/>
      <c r="CG302" s="122"/>
      <c r="CI302" s="122" t="s">
        <v>1004</v>
      </c>
      <c r="CK302" s="123"/>
      <c r="CL302" s="124"/>
      <c r="CM302" s="124"/>
      <c r="CN302" s="124"/>
      <c r="CO302" s="124"/>
      <c r="CP302" s="124"/>
      <c r="CQ302" s="124"/>
    </row>
    <row r="303" spans="1:95" s="121" customFormat="1" ht="15" hidden="1" customHeight="1" x14ac:dyDescent="0.25">
      <c r="A303" s="327" t="s">
        <v>5486</v>
      </c>
      <c r="B303" s="328"/>
      <c r="C303" s="328"/>
      <c r="D303" s="328"/>
      <c r="E303" s="328"/>
      <c r="F303" s="328"/>
      <c r="G303" s="328"/>
      <c r="H303" s="328"/>
      <c r="I303" s="328"/>
      <c r="J303" s="328"/>
      <c r="K303" s="329"/>
      <c r="L303" s="118">
        <f>L288*1.03</f>
        <v>577475.70059999998</v>
      </c>
      <c r="M303" s="119"/>
      <c r="N303" s="120"/>
      <c r="O303" s="120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Z303" s="3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  <c r="AT303" s="65"/>
      <c r="AU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  <c r="BH303" s="65"/>
      <c r="BI303" s="65"/>
      <c r="BJ303" s="65"/>
      <c r="BK303" s="65"/>
      <c r="BL303" s="65"/>
      <c r="BM303" s="65"/>
      <c r="BN303" s="65"/>
      <c r="BO303" s="65"/>
      <c r="BP303" s="65"/>
      <c r="BQ303" s="65"/>
      <c r="BR303" s="65"/>
      <c r="BS303" s="65"/>
      <c r="BT303" s="65"/>
      <c r="BU303" s="65"/>
      <c r="BV303" s="65"/>
      <c r="BW303" s="65"/>
      <c r="CG303" s="122"/>
      <c r="CI303" s="122" t="s">
        <v>1004</v>
      </c>
      <c r="CK303" s="123"/>
      <c r="CL303" s="124"/>
      <c r="CM303" s="124"/>
      <c r="CN303" s="124"/>
      <c r="CO303" s="124"/>
      <c r="CP303" s="124"/>
      <c r="CQ303" s="124"/>
    </row>
    <row r="304" spans="1:95" s="121" customFormat="1" ht="15" hidden="1" customHeight="1" x14ac:dyDescent="0.25">
      <c r="A304" s="327" t="s">
        <v>5481</v>
      </c>
      <c r="B304" s="328"/>
      <c r="C304" s="328"/>
      <c r="D304" s="328"/>
      <c r="E304" s="328"/>
      <c r="F304" s="328"/>
      <c r="G304" s="328"/>
      <c r="H304" s="328"/>
      <c r="I304" s="328"/>
      <c r="J304" s="328"/>
      <c r="K304" s="329"/>
      <c r="L304" s="118">
        <f>L301-L302-L303</f>
        <v>352210.79748692957</v>
      </c>
      <c r="M304" s="119"/>
      <c r="N304" s="120"/>
      <c r="O304" s="120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Z304" s="3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/>
      <c r="AS304" s="65"/>
      <c r="AT304" s="65"/>
      <c r="AU304" s="65"/>
      <c r="AV304" s="65"/>
      <c r="AW304" s="65"/>
      <c r="AX304" s="65"/>
      <c r="AY304" s="65"/>
      <c r="AZ304" s="65"/>
      <c r="BA304" s="65"/>
      <c r="BB304" s="65"/>
      <c r="BC304" s="65"/>
      <c r="BD304" s="65"/>
      <c r="BE304" s="65"/>
      <c r="BF304" s="65"/>
      <c r="BG304" s="65"/>
      <c r="BH304" s="65"/>
      <c r="BI304" s="65"/>
      <c r="BJ304" s="65"/>
      <c r="BK304" s="65"/>
      <c r="BL304" s="65"/>
      <c r="BM304" s="65"/>
      <c r="BN304" s="65"/>
      <c r="BO304" s="65"/>
      <c r="BP304" s="65"/>
      <c r="BQ304" s="65"/>
      <c r="BR304" s="65"/>
      <c r="BS304" s="65"/>
      <c r="BT304" s="65"/>
      <c r="BU304" s="65"/>
      <c r="BV304" s="65"/>
      <c r="BW304" s="65"/>
      <c r="CG304" s="122"/>
      <c r="CI304" s="122" t="s">
        <v>1004</v>
      </c>
      <c r="CK304" s="123"/>
      <c r="CL304" s="124"/>
      <c r="CM304" s="124"/>
      <c r="CN304" s="124"/>
      <c r="CO304" s="124"/>
      <c r="CP304" s="124"/>
      <c r="CQ304" s="124"/>
    </row>
    <row r="305" spans="1:91" s="65" customFormat="1" ht="15" hidden="1" customHeight="1" x14ac:dyDescent="0.25">
      <c r="A305" s="330" t="s">
        <v>5482</v>
      </c>
      <c r="B305" s="331"/>
      <c r="C305" s="331"/>
      <c r="D305" s="331"/>
      <c r="E305" s="331"/>
      <c r="F305" s="331"/>
      <c r="G305" s="331"/>
      <c r="H305" s="331"/>
      <c r="I305" s="331"/>
      <c r="J305" s="331"/>
      <c r="K305" s="332"/>
      <c r="L305" s="125">
        <f>'00-ЭС1.СУБ'!L202</f>
        <v>1</v>
      </c>
      <c r="M305" s="89"/>
      <c r="N305" s="126"/>
      <c r="O305" s="89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Z305" s="3"/>
      <c r="CG305" s="95"/>
      <c r="CH305" s="101" t="s">
        <v>1003</v>
      </c>
      <c r="CI305" s="95"/>
      <c r="CK305" s="127"/>
    </row>
    <row r="306" spans="1:91" s="65" customFormat="1" ht="28.5" hidden="1" customHeight="1" x14ac:dyDescent="0.25">
      <c r="A306" s="330" t="s">
        <v>5483</v>
      </c>
      <c r="B306" s="331"/>
      <c r="C306" s="331"/>
      <c r="D306" s="331"/>
      <c r="E306" s="331"/>
      <c r="F306" s="331"/>
      <c r="G306" s="331"/>
      <c r="H306" s="331"/>
      <c r="I306" s="331"/>
      <c r="J306" s="331"/>
      <c r="K306" s="332"/>
      <c r="L306" s="128">
        <f>L302+L303+L304*L305</f>
        <v>2980419.2800000003</v>
      </c>
      <c r="M306" s="129"/>
      <c r="N306" s="98"/>
      <c r="O306" s="98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Z306" s="3"/>
      <c r="CG306" s="95"/>
      <c r="CI306" s="95" t="s">
        <v>1004</v>
      </c>
      <c r="CK306" s="130"/>
    </row>
    <row r="307" spans="1:91" s="65" customFormat="1" ht="15" hidden="1" customHeight="1" x14ac:dyDescent="0.25">
      <c r="A307" s="333" t="s">
        <v>1005</v>
      </c>
      <c r="B307" s="334"/>
      <c r="C307" s="334"/>
      <c r="D307" s="334"/>
      <c r="E307" s="334"/>
      <c r="F307" s="334"/>
      <c r="G307" s="334"/>
      <c r="H307" s="334"/>
      <c r="I307" s="334"/>
      <c r="J307" s="334"/>
      <c r="K307" s="335"/>
      <c r="L307" s="131">
        <f>L306*0.2</f>
        <v>596083.85600000003</v>
      </c>
      <c r="M307" s="89"/>
      <c r="N307" s="89"/>
      <c r="O307" s="89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CG307" s="95"/>
      <c r="CH307" s="101" t="s">
        <v>1005</v>
      </c>
      <c r="CI307" s="95"/>
    </row>
    <row r="308" spans="1:91" s="65" customFormat="1" ht="15" hidden="1" customHeight="1" x14ac:dyDescent="0.25">
      <c r="A308" s="330" t="s">
        <v>1006</v>
      </c>
      <c r="B308" s="331"/>
      <c r="C308" s="331"/>
      <c r="D308" s="331"/>
      <c r="E308" s="331"/>
      <c r="F308" s="331"/>
      <c r="G308" s="331"/>
      <c r="H308" s="331"/>
      <c r="I308" s="331"/>
      <c r="J308" s="331"/>
      <c r="K308" s="332"/>
      <c r="L308" s="132">
        <f>L306+L307</f>
        <v>3576503.1360000004</v>
      </c>
      <c r="M308" s="98"/>
      <c r="N308" s="98"/>
      <c r="O308" s="98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CG308" s="95"/>
      <c r="CI308" s="95"/>
      <c r="CJ308" s="95" t="s">
        <v>1006</v>
      </c>
      <c r="CM308" s="127"/>
    </row>
    <row r="309" spans="1:91" s="16" customFormat="1" ht="12.75" customHeight="1" thickTop="1" x14ac:dyDescent="0.25">
      <c r="A309" s="323"/>
      <c r="B309" s="323"/>
      <c r="C309" s="323"/>
      <c r="D309" s="323"/>
      <c r="E309" s="323"/>
      <c r="F309" s="323"/>
      <c r="G309" s="323"/>
      <c r="H309" s="323"/>
      <c r="I309" s="323"/>
      <c r="J309" s="323"/>
      <c r="K309" s="323"/>
      <c r="L309" s="323"/>
      <c r="M309" s="323"/>
      <c r="N309" s="323"/>
      <c r="O309" s="323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</row>
    <row r="310" spans="1:91" s="135" customFormat="1" ht="12.75" customHeight="1" x14ac:dyDescent="0.25">
      <c r="A310" s="287" t="s">
        <v>5484</v>
      </c>
      <c r="B310" s="287"/>
      <c r="C310" s="287"/>
      <c r="D310" s="287"/>
      <c r="E310" s="287"/>
      <c r="F310" s="287"/>
      <c r="G310" s="287"/>
      <c r="H310" s="287"/>
      <c r="I310" s="287"/>
      <c r="J310" s="287"/>
      <c r="K310" s="287"/>
      <c r="L310" s="287"/>
      <c r="M310" s="287"/>
      <c r="N310" s="287"/>
      <c r="O310" s="287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AA310" s="134"/>
      <c r="AB310" s="134"/>
      <c r="AC310" s="134"/>
      <c r="AD310" s="134"/>
      <c r="AE310" s="134"/>
      <c r="AF310" s="134"/>
      <c r="AG310" s="134"/>
      <c r="AH310" s="134"/>
      <c r="AI310" s="134"/>
      <c r="AJ310" s="134"/>
      <c r="AK310" s="134"/>
      <c r="AL310" s="134"/>
      <c r="AM310" s="134"/>
      <c r="AN310" s="134"/>
      <c r="AO310" s="134"/>
      <c r="AP310" s="134"/>
      <c r="AQ310" s="134"/>
      <c r="AR310" s="134"/>
      <c r="AS310" s="134"/>
      <c r="AT310" s="134"/>
      <c r="AU310" s="134"/>
      <c r="AV310" s="134"/>
      <c r="AW310" s="134"/>
      <c r="AX310" s="134"/>
      <c r="AY310" s="134"/>
      <c r="AZ310" s="134"/>
      <c r="BA310" s="134"/>
      <c r="BB310" s="134"/>
      <c r="BC310" s="134"/>
      <c r="BD310" s="134"/>
      <c r="BE310" s="134"/>
      <c r="BF310" s="134"/>
      <c r="BG310" s="134"/>
      <c r="BH310" s="134"/>
      <c r="BI310" s="134"/>
      <c r="BJ310" s="134"/>
      <c r="BK310" s="134"/>
      <c r="BL310" s="134"/>
      <c r="BM310" s="134"/>
      <c r="BN310" s="134"/>
      <c r="BO310" s="134"/>
      <c r="BP310" s="134"/>
      <c r="BQ310" s="134"/>
      <c r="BR310" s="134"/>
      <c r="BS310" s="134"/>
      <c r="BT310" s="134"/>
      <c r="BU310" s="134"/>
      <c r="BV310" s="134"/>
    </row>
    <row r="311" spans="1:91" s="135" customFormat="1" ht="12.75" customHeight="1" x14ac:dyDescent="0.25">
      <c r="A311" s="288" t="s">
        <v>1007</v>
      </c>
      <c r="B311" s="288"/>
      <c r="C311" s="288"/>
      <c r="D311" s="288"/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88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AA311" s="134"/>
      <c r="AB311" s="134"/>
      <c r="AC311" s="134"/>
      <c r="AD311" s="134"/>
      <c r="AE311" s="134"/>
      <c r="AF311" s="134"/>
      <c r="AG311" s="134"/>
      <c r="AH311" s="134"/>
      <c r="AI311" s="134"/>
      <c r="AJ311" s="134"/>
      <c r="AK311" s="134"/>
      <c r="AL311" s="134"/>
      <c r="AM311" s="134"/>
      <c r="AN311" s="134"/>
      <c r="AO311" s="134"/>
      <c r="AP311" s="134"/>
      <c r="AQ311" s="134"/>
      <c r="AR311" s="134"/>
      <c r="AS311" s="134"/>
      <c r="AT311" s="134"/>
      <c r="AU311" s="134"/>
      <c r="AV311" s="134"/>
      <c r="AW311" s="134"/>
      <c r="AX311" s="134"/>
      <c r="AY311" s="134"/>
      <c r="AZ311" s="134"/>
      <c r="BA311" s="134"/>
      <c r="BB311" s="134"/>
      <c r="BC311" s="134"/>
      <c r="BD311" s="134"/>
      <c r="BE311" s="134"/>
      <c r="BF311" s="134"/>
      <c r="BG311" s="134"/>
      <c r="BH311" s="134"/>
      <c r="BI311" s="134"/>
      <c r="BJ311" s="134"/>
      <c r="BK311" s="134"/>
      <c r="BL311" s="134"/>
      <c r="BM311" s="134"/>
      <c r="BN311" s="134"/>
      <c r="BO311" s="134"/>
      <c r="BP311" s="134"/>
      <c r="BQ311" s="134"/>
      <c r="BR311" s="134"/>
      <c r="BS311" s="134"/>
      <c r="BT311" s="134"/>
      <c r="BU311" s="134"/>
      <c r="BV311" s="134"/>
    </row>
    <row r="312" spans="1:91" s="135" customFormat="1" ht="13.5" customHeight="1" x14ac:dyDescent="0.25">
      <c r="A312" s="137"/>
      <c r="B312" s="137"/>
      <c r="C312" s="137"/>
      <c r="D312" s="137"/>
      <c r="E312" s="137"/>
      <c r="F312" s="209"/>
      <c r="G312" s="137"/>
      <c r="H312" s="138"/>
      <c r="I312" s="139"/>
      <c r="J312" s="139"/>
      <c r="K312" s="139"/>
      <c r="L312" s="139"/>
      <c r="M312" s="137"/>
      <c r="N312" s="137"/>
      <c r="O312" s="137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AA312" s="134"/>
      <c r="AB312" s="134"/>
      <c r="AC312" s="134"/>
      <c r="AD312" s="134"/>
      <c r="AE312" s="134"/>
      <c r="AF312" s="134"/>
      <c r="AG312" s="134"/>
      <c r="AH312" s="134"/>
      <c r="AI312" s="134"/>
      <c r="AJ312" s="134"/>
      <c r="AK312" s="134"/>
      <c r="AL312" s="134"/>
      <c r="AM312" s="134"/>
      <c r="AN312" s="134"/>
      <c r="AO312" s="134"/>
      <c r="AP312" s="134"/>
      <c r="AQ312" s="134"/>
      <c r="AR312" s="134"/>
      <c r="AS312" s="134"/>
      <c r="AT312" s="134"/>
      <c r="AU312" s="134"/>
      <c r="AV312" s="134"/>
      <c r="AW312" s="134"/>
      <c r="AX312" s="134"/>
      <c r="AY312" s="134"/>
      <c r="AZ312" s="134"/>
      <c r="BA312" s="134"/>
      <c r="BB312" s="134"/>
      <c r="BC312" s="134"/>
      <c r="BD312" s="134"/>
      <c r="BE312" s="134"/>
      <c r="BF312" s="134"/>
      <c r="BG312" s="134"/>
      <c r="BH312" s="134"/>
      <c r="BI312" s="134"/>
      <c r="BJ312" s="134"/>
      <c r="BK312" s="134"/>
      <c r="BL312" s="134"/>
      <c r="BM312" s="134"/>
      <c r="BN312" s="134"/>
      <c r="BO312" s="134"/>
      <c r="BP312" s="134"/>
      <c r="BQ312" s="134"/>
      <c r="BR312" s="134"/>
      <c r="BS312" s="134"/>
      <c r="BT312" s="134"/>
      <c r="BU312" s="134"/>
      <c r="BV312" s="134"/>
    </row>
    <row r="313" spans="1:91" s="135" customFormat="1" ht="12.75" customHeight="1" x14ac:dyDescent="0.25">
      <c r="A313" s="287" t="s">
        <v>5485</v>
      </c>
      <c r="B313" s="287"/>
      <c r="C313" s="287"/>
      <c r="D313" s="287"/>
      <c r="E313" s="287"/>
      <c r="F313" s="287"/>
      <c r="G313" s="287"/>
      <c r="H313" s="287"/>
      <c r="I313" s="287"/>
      <c r="J313" s="287"/>
      <c r="K313" s="287"/>
      <c r="L313" s="287"/>
      <c r="M313" s="287"/>
      <c r="N313" s="287"/>
      <c r="O313" s="287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AA313" s="134"/>
      <c r="AB313" s="134"/>
      <c r="AC313" s="134"/>
      <c r="AD313" s="134"/>
      <c r="AE313" s="134"/>
      <c r="AF313" s="134"/>
      <c r="AG313" s="134"/>
      <c r="AH313" s="134"/>
      <c r="AI313" s="134"/>
      <c r="AJ313" s="134"/>
      <c r="AK313" s="134"/>
      <c r="AL313" s="134"/>
      <c r="AM313" s="134"/>
      <c r="AN313" s="134"/>
      <c r="AO313" s="134"/>
      <c r="AP313" s="134"/>
      <c r="AQ313" s="134"/>
      <c r="AR313" s="134"/>
      <c r="AS313" s="134"/>
      <c r="AT313" s="134"/>
      <c r="AU313" s="134"/>
      <c r="AV313" s="134"/>
      <c r="AW313" s="134"/>
      <c r="AX313" s="134"/>
      <c r="AY313" s="134"/>
      <c r="AZ313" s="134"/>
      <c r="BA313" s="134"/>
      <c r="BB313" s="134"/>
      <c r="BC313" s="134"/>
      <c r="BD313" s="134"/>
      <c r="BE313" s="134"/>
      <c r="BF313" s="134"/>
      <c r="BG313" s="134"/>
      <c r="BH313" s="134"/>
      <c r="BI313" s="134"/>
      <c r="BJ313" s="134"/>
      <c r="BK313" s="134"/>
      <c r="BL313" s="134"/>
      <c r="BM313" s="134"/>
      <c r="BN313" s="134"/>
      <c r="BO313" s="134"/>
      <c r="BP313" s="134"/>
      <c r="BQ313" s="134"/>
      <c r="BR313" s="134"/>
      <c r="BS313" s="134"/>
      <c r="BT313" s="134"/>
      <c r="BU313" s="134"/>
      <c r="BV313" s="134"/>
    </row>
    <row r="314" spans="1:91" s="135" customFormat="1" ht="12.75" customHeight="1" x14ac:dyDescent="0.25">
      <c r="A314" s="288" t="s">
        <v>1007</v>
      </c>
      <c r="B314" s="288"/>
      <c r="C314" s="288"/>
      <c r="D314" s="288"/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88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AA314" s="134"/>
      <c r="AB314" s="134"/>
      <c r="AC314" s="134"/>
      <c r="AD314" s="134"/>
      <c r="AE314" s="134"/>
      <c r="AF314" s="134"/>
      <c r="AG314" s="134"/>
      <c r="AH314" s="134"/>
      <c r="AI314" s="134"/>
      <c r="AJ314" s="134"/>
      <c r="AK314" s="134"/>
      <c r="AL314" s="134"/>
      <c r="AM314" s="134"/>
      <c r="AN314" s="134"/>
      <c r="AO314" s="134"/>
      <c r="AP314" s="134"/>
      <c r="AQ314" s="134"/>
      <c r="AR314" s="134"/>
      <c r="AS314" s="134"/>
      <c r="AT314" s="134"/>
      <c r="AU314" s="134"/>
      <c r="AV314" s="134"/>
      <c r="AW314" s="134"/>
      <c r="AX314" s="134"/>
      <c r="AY314" s="134"/>
      <c r="AZ314" s="134"/>
      <c r="BA314" s="134"/>
      <c r="BB314" s="134"/>
      <c r="BC314" s="134"/>
      <c r="BD314" s="134"/>
      <c r="BE314" s="134"/>
      <c r="BF314" s="134"/>
      <c r="BG314" s="134"/>
      <c r="BH314" s="134"/>
      <c r="BI314" s="134"/>
      <c r="BJ314" s="134"/>
      <c r="BK314" s="134"/>
      <c r="BL314" s="134"/>
      <c r="BM314" s="134"/>
      <c r="BN314" s="134"/>
      <c r="BO314" s="134"/>
      <c r="BP314" s="134"/>
      <c r="BQ314" s="134"/>
      <c r="BR314" s="134"/>
      <c r="BS314" s="134"/>
      <c r="BT314" s="134"/>
      <c r="BU314" s="134"/>
      <c r="BV314" s="134"/>
    </row>
    <row r="315" spans="1:91" s="135" customFormat="1" ht="13.5" customHeight="1" x14ac:dyDescent="0.2">
      <c r="A315" s="137"/>
      <c r="B315" s="137"/>
      <c r="C315" s="137"/>
      <c r="D315" s="137"/>
      <c r="E315" s="137"/>
      <c r="F315" s="209"/>
      <c r="G315" s="137"/>
      <c r="H315" s="138"/>
      <c r="I315" s="139"/>
      <c r="J315" s="139"/>
      <c r="K315" s="139"/>
      <c r="L315" s="139"/>
      <c r="M315" s="137"/>
      <c r="N315" s="137"/>
      <c r="O315" s="137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AA315" s="134"/>
      <c r="AB315" s="134"/>
      <c r="AC315" s="134"/>
      <c r="AD315" s="134"/>
      <c r="AE315" s="134"/>
      <c r="AF315" s="134"/>
      <c r="AG315" s="134"/>
      <c r="AH315" s="134"/>
      <c r="AI315" s="134"/>
      <c r="AJ315" s="134"/>
      <c r="AK315" s="134"/>
      <c r="AL315" s="134"/>
      <c r="AM315" s="134"/>
      <c r="AN315" s="134"/>
      <c r="AO315" s="134"/>
      <c r="AP315" s="134"/>
      <c r="AQ315" s="134"/>
      <c r="AR315" s="134"/>
      <c r="AS315" s="134"/>
      <c r="AT315" s="134"/>
      <c r="AU315" s="134"/>
      <c r="AV315" s="134"/>
      <c r="AW315" s="134"/>
      <c r="AX315" s="134"/>
      <c r="AY315" s="134"/>
      <c r="AZ315" s="134"/>
      <c r="BA315" s="134"/>
      <c r="BB315" s="134"/>
      <c r="BC315" s="134"/>
      <c r="BD315" s="134"/>
      <c r="BE315" s="134"/>
      <c r="BF315" s="134"/>
      <c r="BG315" s="134"/>
      <c r="BH315" s="134"/>
      <c r="BI315" s="134"/>
      <c r="BJ315" s="134"/>
      <c r="BK315" s="134"/>
      <c r="BL315" s="134"/>
      <c r="BM315" s="134"/>
      <c r="BN315" s="134"/>
      <c r="BO315" s="134"/>
      <c r="BP315" s="134"/>
      <c r="BQ315" s="134"/>
      <c r="BR315" s="134"/>
      <c r="BS315" s="134"/>
      <c r="BT315" s="134"/>
      <c r="BU315" s="134"/>
      <c r="BV315" s="134"/>
    </row>
    <row r="316" spans="1:91" s="116" customFormat="1" ht="18.75" x14ac:dyDescent="0.25">
      <c r="A316" s="140"/>
      <c r="B316" s="140"/>
      <c r="C316" s="140"/>
      <c r="D316" s="140"/>
      <c r="E316" s="140"/>
      <c r="F316" s="209"/>
      <c r="G316" s="140"/>
      <c r="H316" s="137"/>
      <c r="I316" s="141"/>
      <c r="J316" s="141"/>
      <c r="K316" s="141"/>
      <c r="L316" s="141"/>
      <c r="M316" s="140"/>
      <c r="N316" s="140"/>
      <c r="O316" s="140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</row>
    <row r="317" spans="1:91" s="3" customFormat="1" ht="18.75" x14ac:dyDescent="0.25">
      <c r="A317" s="4"/>
      <c r="B317" s="4"/>
      <c r="C317" s="4"/>
      <c r="D317" s="4"/>
      <c r="E317" s="4"/>
      <c r="F317" s="199"/>
      <c r="G317" s="4"/>
      <c r="H317" s="14"/>
      <c r="I317" s="64"/>
      <c r="J317" s="64"/>
      <c r="K317" s="64"/>
      <c r="L317" s="64"/>
      <c r="M317" s="4"/>
      <c r="N317" s="4"/>
      <c r="O317" s="4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</row>
    <row r="318" spans="1:91" ht="11.25" customHeight="1" x14ac:dyDescent="0.25"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</row>
    <row r="319" spans="1:91" ht="11.25" customHeight="1" x14ac:dyDescent="0.2"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</row>
    <row r="320" spans="1:91" ht="11.25" customHeight="1" x14ac:dyDescent="0.2"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</row>
    <row r="321" spans="16:26" ht="11.25" customHeight="1" x14ac:dyDescent="0.25"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</row>
    <row r="322" spans="16:26" ht="11.25" customHeight="1" x14ac:dyDescent="0.2"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</row>
    <row r="323" spans="16:26" ht="11.25" customHeight="1" x14ac:dyDescent="0.2"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</row>
    <row r="324" spans="16:26" ht="11.25" customHeight="1" x14ac:dyDescent="0.2"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</row>
    <row r="325" spans="16:26" ht="11.25" customHeight="1" x14ac:dyDescent="0.2"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</row>
    <row r="326" spans="16:26" ht="11.25" customHeight="1" x14ac:dyDescent="0.2"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</row>
    <row r="327" spans="16:26" ht="11.25" customHeight="1" x14ac:dyDescent="0.2"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</row>
    <row r="328" spans="16:26" ht="11.25" customHeight="1" x14ac:dyDescent="0.2"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</row>
    <row r="329" spans="16:26" ht="11.25" customHeight="1" x14ac:dyDescent="0.2"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</row>
    <row r="330" spans="16:26" ht="11.25" customHeight="1" x14ac:dyDescent="0.2"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</row>
    <row r="331" spans="16:26" ht="11.25" customHeight="1" x14ac:dyDescent="0.2"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</row>
    <row r="332" spans="16:26" ht="11.25" customHeight="1" x14ac:dyDescent="0.2"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</row>
    <row r="333" spans="16:26" ht="11.25" customHeight="1" x14ac:dyDescent="0.2"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</row>
    <row r="334" spans="16:26" ht="11.25" customHeight="1" x14ac:dyDescent="0.2"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</row>
    <row r="335" spans="16:26" ht="11.25" customHeight="1" x14ac:dyDescent="0.2"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</row>
    <row r="336" spans="16:26" ht="11.25" customHeight="1" x14ac:dyDescent="0.2"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</row>
    <row r="337" spans="16:25" ht="11.25" customHeight="1" x14ac:dyDescent="0.2"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</row>
    <row r="338" spans="16:25" ht="11.25" customHeight="1" x14ac:dyDescent="0.2"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</row>
    <row r="339" spans="16:25" ht="11.25" customHeight="1" x14ac:dyDescent="0.2"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</row>
    <row r="340" spans="16:25" ht="11.25" customHeight="1" x14ac:dyDescent="0.2"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</row>
    <row r="341" spans="16:25" ht="11.25" customHeight="1" x14ac:dyDescent="0.2"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</row>
    <row r="342" spans="16:25" ht="11.25" customHeight="1" x14ac:dyDescent="0.2"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</row>
    <row r="343" spans="16:25" ht="11.25" customHeight="1" x14ac:dyDescent="0.2"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</row>
    <row r="344" spans="16:25" ht="11.25" customHeight="1" x14ac:dyDescent="0.2"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</row>
    <row r="345" spans="16:25" ht="11.25" customHeight="1" x14ac:dyDescent="0.2"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</row>
    <row r="346" spans="16:25" ht="11.25" customHeight="1" x14ac:dyDescent="0.2"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</row>
    <row r="347" spans="16:25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6:25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6:25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6:25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6:25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6:25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</row>
    <row r="397" spans="16:25" ht="11.25" customHeight="1" x14ac:dyDescent="0.2"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</row>
    <row r="398" spans="16:25" ht="11.25" customHeight="1" x14ac:dyDescent="0.2"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</row>
    <row r="399" spans="16:25" ht="11.25" customHeight="1" x14ac:dyDescent="0.2"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</row>
    <row r="400" spans="16:25" ht="11.25" customHeight="1" x14ac:dyDescent="0.2"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</row>
    <row r="401" spans="16:25" ht="11.25" customHeight="1" x14ac:dyDescent="0.2"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</row>
    <row r="402" spans="16:25" ht="11.25" customHeight="1" x14ac:dyDescent="0.2"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</row>
    <row r="403" spans="16:25" ht="11.25" customHeight="1" x14ac:dyDescent="0.2"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</row>
    <row r="404" spans="16:25" ht="11.25" customHeight="1" x14ac:dyDescent="0.2"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</row>
    <row r="405" spans="16:25" ht="11.25" customHeight="1" x14ac:dyDescent="0.2"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</row>
    <row r="406" spans="16:25" ht="11.25" customHeight="1" x14ac:dyDescent="0.2"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</row>
    <row r="407" spans="16:25" ht="11.25" customHeight="1" x14ac:dyDescent="0.2"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</row>
    <row r="408" spans="16:25" ht="11.25" customHeight="1" x14ac:dyDescent="0.2"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</row>
    <row r="409" spans="16:25" ht="11.25" customHeight="1" x14ac:dyDescent="0.2"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</row>
    <row r="410" spans="16:25" ht="11.25" customHeight="1" x14ac:dyDescent="0.2"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</row>
    <row r="411" spans="16:25" ht="11.25" customHeight="1" x14ac:dyDescent="0.2"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</row>
    <row r="412" spans="16:25" ht="11.25" customHeight="1" x14ac:dyDescent="0.2"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</row>
    <row r="413" spans="16:25" ht="11.25" customHeight="1" thickBot="1" x14ac:dyDescent="0.25">
      <c r="P413" s="220"/>
      <c r="Q413" s="194"/>
      <c r="R413" s="194"/>
      <c r="S413" s="194"/>
      <c r="T413" s="194"/>
      <c r="U413" s="194"/>
      <c r="V413" s="195"/>
      <c r="W413" s="196"/>
      <c r="X413" s="197"/>
      <c r="Y413" s="198"/>
    </row>
    <row r="414" spans="16:25" ht="11.25" customHeight="1" thickTop="1" x14ac:dyDescent="0.2"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</row>
    <row r="415" spans="16:25" ht="11.25" customHeight="1" x14ac:dyDescent="0.2"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</row>
    <row r="416" spans="16:25" ht="11.25" customHeight="1" x14ac:dyDescent="0.2"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</row>
    <row r="417" spans="16:25" ht="11.25" customHeight="1" x14ac:dyDescent="0.2"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</row>
    <row r="418" spans="16:25" ht="11.25" customHeight="1" x14ac:dyDescent="0.2"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</row>
    <row r="419" spans="16:25" ht="11.25" customHeight="1" x14ac:dyDescent="0.2"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</row>
    <row r="420" spans="16:25" ht="11.25" customHeight="1" x14ac:dyDescent="0.2"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</row>
    <row r="421" spans="16:25" ht="11.25" customHeight="1" x14ac:dyDescent="0.2"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</row>
    <row r="422" spans="16:25" ht="11.25" customHeight="1" x14ac:dyDescent="0.2"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</row>
    <row r="423" spans="16:25" ht="11.25" customHeight="1" x14ac:dyDescent="0.2">
      <c r="P423" s="154"/>
      <c r="Q423" s="154"/>
      <c r="R423" s="154"/>
      <c r="S423" s="154"/>
      <c r="T423" s="154"/>
      <c r="U423" s="154"/>
      <c r="V423" s="172"/>
      <c r="W423" s="159"/>
      <c r="X423" s="158"/>
      <c r="Y423" s="181"/>
    </row>
    <row r="424" spans="16:25" ht="11.25" customHeight="1" x14ac:dyDescent="0.2"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</row>
    <row r="425" spans="16:25" ht="11.25" customHeight="1" x14ac:dyDescent="0.2"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</row>
    <row r="426" spans="16:25" ht="11.25" customHeight="1" x14ac:dyDescent="0.2"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</row>
    <row r="427" spans="16:25" ht="11.25" customHeight="1" x14ac:dyDescent="0.2"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</row>
    <row r="428" spans="16:25" ht="11.25" customHeight="1" x14ac:dyDescent="0.2"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</row>
    <row r="429" spans="16:25" ht="11.25" customHeight="1" x14ac:dyDescent="0.2"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</row>
    <row r="430" spans="16:25" ht="11.25" customHeight="1" x14ac:dyDescent="0.2"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</row>
    <row r="431" spans="16:25" ht="11.25" customHeight="1" x14ac:dyDescent="0.2"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</row>
    <row r="432" spans="16:25" ht="11.25" customHeight="1" x14ac:dyDescent="0.2"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</row>
    <row r="433" spans="16:25" ht="11.25" customHeight="1" thickBot="1" x14ac:dyDescent="0.25">
      <c r="P433" s="220"/>
      <c r="Q433" s="194"/>
      <c r="R433" s="194"/>
      <c r="S433" s="194"/>
      <c r="T433" s="194"/>
      <c r="U433" s="194"/>
      <c r="V433" s="195"/>
      <c r="W433" s="196"/>
      <c r="X433" s="197"/>
      <c r="Y433" s="198"/>
    </row>
    <row r="434" spans="16:25" ht="11.25" customHeight="1" thickTop="1" x14ac:dyDescent="0.2"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</row>
    <row r="435" spans="16:25" ht="11.25" customHeight="1" x14ac:dyDescent="0.2"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</row>
    <row r="436" spans="16:25" ht="11.25" customHeight="1" x14ac:dyDescent="0.2"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</row>
    <row r="437" spans="16:25" ht="11.25" customHeight="1" x14ac:dyDescent="0.2"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</row>
    <row r="438" spans="16:25" ht="11.25" customHeight="1" x14ac:dyDescent="0.2"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</row>
    <row r="439" spans="16:25" ht="11.25" customHeight="1" x14ac:dyDescent="0.2"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</row>
    <row r="440" spans="16:25" ht="11.25" customHeight="1" x14ac:dyDescent="0.2"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</row>
    <row r="441" spans="16:25" ht="11.25" customHeight="1" x14ac:dyDescent="0.2"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</row>
    <row r="442" spans="16:25" ht="11.25" customHeight="1" x14ac:dyDescent="0.2"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</row>
    <row r="443" spans="16:25" ht="11.25" customHeight="1" x14ac:dyDescent="0.2"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</row>
    <row r="444" spans="16:25" ht="11.25" customHeight="1" x14ac:dyDescent="0.2"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</row>
    <row r="445" spans="16:25" ht="11.25" customHeight="1" x14ac:dyDescent="0.2"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</row>
    <row r="446" spans="16:25" ht="11.25" customHeight="1" x14ac:dyDescent="0.2"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</row>
    <row r="447" spans="16:25" ht="11.25" customHeight="1" x14ac:dyDescent="0.2"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</row>
    <row r="448" spans="16:25" ht="11.25" customHeight="1" x14ac:dyDescent="0.2"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</row>
    <row r="449" spans="16:25" ht="11.25" customHeight="1" x14ac:dyDescent="0.2"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</row>
    <row r="450" spans="16:25" ht="11.25" customHeight="1" x14ac:dyDescent="0.2"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</row>
    <row r="451" spans="16:25" ht="11.25" customHeight="1" x14ac:dyDescent="0.2"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</row>
    <row r="452" spans="16:25" ht="11.25" customHeight="1" x14ac:dyDescent="0.2"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</row>
    <row r="453" spans="16:25" ht="11.25" customHeight="1" x14ac:dyDescent="0.2"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</row>
    <row r="454" spans="16:25" ht="11.25" customHeight="1" x14ac:dyDescent="0.2"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</row>
    <row r="455" spans="16:25" ht="11.25" customHeight="1" x14ac:dyDescent="0.2"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</row>
    <row r="456" spans="16:25" ht="11.25" customHeight="1" x14ac:dyDescent="0.2"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</row>
    <row r="457" spans="16:25" ht="11.25" customHeight="1" x14ac:dyDescent="0.2"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</row>
    <row r="458" spans="16:25" ht="11.25" customHeight="1" x14ac:dyDescent="0.2"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</row>
    <row r="459" spans="16:25" ht="11.25" customHeight="1" x14ac:dyDescent="0.2"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</row>
    <row r="460" spans="16:25" ht="11.25" customHeight="1" x14ac:dyDescent="0.2"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</row>
    <row r="461" spans="16:25" ht="11.25" customHeight="1" x14ac:dyDescent="0.2"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</row>
    <row r="462" spans="16:25" ht="11.25" customHeight="1" x14ac:dyDescent="0.2"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</row>
    <row r="463" spans="16:25" ht="11.25" customHeight="1" x14ac:dyDescent="0.2"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</row>
    <row r="464" spans="16:25" ht="11.25" customHeight="1" x14ac:dyDescent="0.2"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</row>
    <row r="465" spans="16:25" ht="11.25" customHeight="1" x14ac:dyDescent="0.2"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</row>
    <row r="466" spans="16:25" ht="11.25" customHeight="1" x14ac:dyDescent="0.2"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</row>
    <row r="467" spans="16:25" ht="11.25" customHeight="1" x14ac:dyDescent="0.2"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</row>
    <row r="468" spans="16:25" ht="11.25" customHeight="1" x14ac:dyDescent="0.2"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</row>
    <row r="469" spans="16:25" ht="11.25" customHeight="1" x14ac:dyDescent="0.2"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</row>
    <row r="470" spans="16:25" ht="11.25" customHeight="1" x14ac:dyDescent="0.2"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</row>
    <row r="471" spans="16:25" ht="11.25" customHeight="1" x14ac:dyDescent="0.2"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</row>
    <row r="472" spans="16:25" ht="11.25" customHeight="1" x14ac:dyDescent="0.2"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</row>
    <row r="473" spans="16:25" ht="11.25" customHeight="1" x14ac:dyDescent="0.2"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</row>
    <row r="474" spans="16:25" ht="11.25" customHeight="1" x14ac:dyDescent="0.2"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</row>
    <row r="475" spans="16:25" ht="11.25" customHeight="1" x14ac:dyDescent="0.2"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</row>
    <row r="476" spans="16:25" ht="11.25" customHeight="1" x14ac:dyDescent="0.2"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</row>
    <row r="477" spans="16:25" ht="11.25" customHeight="1" x14ac:dyDescent="0.2"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</row>
    <row r="478" spans="16:25" ht="11.25" customHeight="1" x14ac:dyDescent="0.2"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</row>
    <row r="479" spans="16:25" ht="11.25" customHeight="1" thickBot="1" x14ac:dyDescent="0.25"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</row>
    <row r="480" spans="16:25" ht="11.25" customHeight="1" thickTop="1" x14ac:dyDescent="0.2"/>
  </sheetData>
  <autoFilter ref="A28:CQ308" xr:uid="{00000000-0001-0000-0200-000000000000}">
    <filterColumn colId="1">
      <filters>
        <filter val="ТССЦ-101-0120"/>
        <filter val="ТССЦ-101-0123"/>
        <filter val="ТССЦ-101-2044"/>
        <filter val="ТССЦ-101-2415"/>
        <filter val="ТССЦ-101-2542"/>
        <filter val="ТССЦ-101-4463"/>
        <filter val="ТССЦ-101-4464"/>
        <filter val="ТССЦ-101-4948"/>
        <filter val="ТССЦ-101-5827"/>
        <filter val="ТССЦ-103-0051"/>
        <filter val="ТССЦ-103-2405"/>
        <filter val="ТССЦ-301-5805"/>
        <filter val="ТССЦ-301-7156"/>
        <filter val="ТССЦ-501-2377"/>
        <filter val="ТССЦ-502-0917"/>
        <filter val="ТССЦ-503-0702"/>
        <filter val="ТССЦ-509-0801"/>
        <filter val="ТССЦ-509-1443"/>
        <filter val="ТССЦ-509-4581"/>
        <filter val="ТССЦ-509-6417"/>
        <filter val="ТССЦ-509-8412"/>
        <filter val="ТЦ_01.7.15.00_77_7721657229_18.03.2024_02"/>
        <filter val="ТЦ_01.7.15.00_77_9701000245_18.03.2024_02"/>
        <filter val="ТЦ_01.7.15.00_78_7804526950_18.03.2024_02"/>
        <filter val="ТЦ_01.7.15.12_78_7804526950_18.03.2024_02"/>
        <filter val="ТЦ_08.3.05.05_78_7804526950_18.03.2024_02"/>
        <filter val="ТЦ_14.5.01.11_50_5050098030_18.03.2024_02"/>
        <filter val="ТЦ_20.3.03.07_78_5445122644_18.03.2024_02_x000a_Аналог ТССЦ-509-5572 1266,48/1241,27=2%"/>
        <filter val="ТЦ_20.3.03.07_78_7804526950_18.03.2024_02"/>
        <filter val="ТЦ_20.4.01.01_78_7804526950_18.03.2024_02"/>
        <filter val="ТЦ_21.1.06.08_2_0276132981_25.01.2024_02"/>
        <filter val="ТЦ_21.1.06.08_78_7804526950_18.03.2024_02"/>
        <filter val="ТЦ_21.2.03.02_78_7804526950_18.03.2024_02"/>
        <filter val="ТЦ_62.1.02.16_78_7804526950_18.03.2024_02"/>
      </filters>
    </filterColumn>
    <filterColumn colId="2" showButton="0"/>
    <filterColumn colId="3" showButton="0"/>
  </autoFilter>
  <mergeCells count="190">
    <mergeCell ref="A309:O309"/>
    <mergeCell ref="A311:O311"/>
    <mergeCell ref="A314:O314"/>
    <mergeCell ref="A301:K301"/>
    <mergeCell ref="A302:K302"/>
    <mergeCell ref="A303:K303"/>
    <mergeCell ref="A304:K304"/>
    <mergeCell ref="A305:K305"/>
    <mergeCell ref="A306:K306"/>
    <mergeCell ref="A307:K307"/>
    <mergeCell ref="A308:K308"/>
    <mergeCell ref="A310:O310"/>
    <mergeCell ref="A313:O313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A271:K271"/>
    <mergeCell ref="A272:K272"/>
    <mergeCell ref="A273:K273"/>
    <mergeCell ref="A274:K274"/>
    <mergeCell ref="A275:K275"/>
    <mergeCell ref="A266:K266"/>
    <mergeCell ref="A267:K267"/>
    <mergeCell ref="A268:K268"/>
    <mergeCell ref="A269:K269"/>
    <mergeCell ref="A270:K270"/>
    <mergeCell ref="A261:K261"/>
    <mergeCell ref="A262:K262"/>
    <mergeCell ref="A263:K263"/>
    <mergeCell ref="A264:K264"/>
    <mergeCell ref="A265:K265"/>
    <mergeCell ref="A256:K256"/>
    <mergeCell ref="A257:K257"/>
    <mergeCell ref="A258:K258"/>
    <mergeCell ref="A259:K259"/>
    <mergeCell ref="A260:K260"/>
    <mergeCell ref="A251:K251"/>
    <mergeCell ref="A252:K252"/>
    <mergeCell ref="A253:K253"/>
    <mergeCell ref="A254:K254"/>
    <mergeCell ref="A255:K255"/>
    <mergeCell ref="A246:K246"/>
    <mergeCell ref="A247:K247"/>
    <mergeCell ref="A248:K248"/>
    <mergeCell ref="A249:K249"/>
    <mergeCell ref="A250:K250"/>
    <mergeCell ref="A241:K241"/>
    <mergeCell ref="A242:K242"/>
    <mergeCell ref="A243:K243"/>
    <mergeCell ref="A244:K244"/>
    <mergeCell ref="A245:K245"/>
    <mergeCell ref="C236:E236"/>
    <mergeCell ref="C237:E237"/>
    <mergeCell ref="C238:E238"/>
    <mergeCell ref="C239:E239"/>
    <mergeCell ref="A240:K240"/>
    <mergeCell ref="C226:E226"/>
    <mergeCell ref="A227:O227"/>
    <mergeCell ref="C228:E228"/>
    <mergeCell ref="C233:E233"/>
    <mergeCell ref="C235:E235"/>
    <mergeCell ref="C213:E213"/>
    <mergeCell ref="A215:O215"/>
    <mergeCell ref="C216:E216"/>
    <mergeCell ref="C220:E220"/>
    <mergeCell ref="C221:E221"/>
    <mergeCell ref="C197:E197"/>
    <mergeCell ref="C202:E202"/>
    <mergeCell ref="C204:E204"/>
    <mergeCell ref="C206:E206"/>
    <mergeCell ref="C211:E211"/>
    <mergeCell ref="C183:E183"/>
    <mergeCell ref="C188:E188"/>
    <mergeCell ref="C189:E189"/>
    <mergeCell ref="C194:E194"/>
    <mergeCell ref="C195:E195"/>
    <mergeCell ref="C169:E169"/>
    <mergeCell ref="C174:E174"/>
    <mergeCell ref="C175:E175"/>
    <mergeCell ref="C180:E180"/>
    <mergeCell ref="A182:O182"/>
    <mergeCell ref="C160:E160"/>
    <mergeCell ref="C162:E162"/>
    <mergeCell ref="C164:E164"/>
    <mergeCell ref="C166:E166"/>
    <mergeCell ref="A168:O168"/>
    <mergeCell ref="C151:E151"/>
    <mergeCell ref="C152:E152"/>
    <mergeCell ref="C154:E154"/>
    <mergeCell ref="C156:E156"/>
    <mergeCell ref="C158:E158"/>
    <mergeCell ref="C144:E144"/>
    <mergeCell ref="C146:E146"/>
    <mergeCell ref="C148:E148"/>
    <mergeCell ref="C149:E149"/>
    <mergeCell ref="C150:E150"/>
    <mergeCell ref="C130:E130"/>
    <mergeCell ref="A132:O132"/>
    <mergeCell ref="C133:E133"/>
    <mergeCell ref="C138:E138"/>
    <mergeCell ref="C139:E139"/>
    <mergeCell ref="C121:E121"/>
    <mergeCell ref="C123:E123"/>
    <mergeCell ref="C125:E125"/>
    <mergeCell ref="C127:E127"/>
    <mergeCell ref="C128:E128"/>
    <mergeCell ref="C110:E110"/>
    <mergeCell ref="C115:E115"/>
    <mergeCell ref="C117:E117"/>
    <mergeCell ref="C119:E119"/>
    <mergeCell ref="C120:E120"/>
    <mergeCell ref="A97:O97"/>
    <mergeCell ref="C98:E98"/>
    <mergeCell ref="C102:E102"/>
    <mergeCell ref="C103:E103"/>
    <mergeCell ref="C108:E108"/>
    <mergeCell ref="C81:E81"/>
    <mergeCell ref="C83:E83"/>
    <mergeCell ref="C88:E88"/>
    <mergeCell ref="C90:E90"/>
    <mergeCell ref="C95:E95"/>
    <mergeCell ref="C71:E71"/>
    <mergeCell ref="C73:E73"/>
    <mergeCell ref="C75:E75"/>
    <mergeCell ref="C77:E77"/>
    <mergeCell ref="C79:E79"/>
    <mergeCell ref="C54:E54"/>
    <mergeCell ref="C59:E59"/>
    <mergeCell ref="A60:O60"/>
    <mergeCell ref="C61:E61"/>
    <mergeCell ref="C66:E66"/>
    <mergeCell ref="A41:O41"/>
    <mergeCell ref="C42:E42"/>
    <mergeCell ref="C47:E47"/>
    <mergeCell ref="C48:E48"/>
    <mergeCell ref="C53:E53"/>
    <mergeCell ref="C28:E28"/>
    <mergeCell ref="A29:O29"/>
    <mergeCell ref="C30:E30"/>
    <mergeCell ref="C35:E35"/>
    <mergeCell ref="C40:E40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5C6F-F88E-4D44-BDCF-B1AAFC9283AC}">
  <sheetPr filterMode="1">
    <tabColor rgb="FF92D050"/>
    <pageSetUpPr fitToPage="1"/>
  </sheetPr>
  <dimension ref="A1:CQ641"/>
  <sheetViews>
    <sheetView topLeftCell="A258" workbookViewId="0">
      <selection activeCell="W632" sqref="W632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3.285156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9" width="172.5703125" style="2" hidden="1" customWidth="1"/>
    <col min="70" max="70" width="34.1406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199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199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199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/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5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18.75" x14ac:dyDescent="0.25">
      <c r="A13" s="289" t="s">
        <v>7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10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26207.031999999999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70" s="3" customFormat="1" ht="12.75" customHeight="1" x14ac:dyDescent="0.25">
      <c r="B17" s="16" t="s">
        <v>13</v>
      </c>
      <c r="D17" s="17"/>
      <c r="E17" s="18">
        <v>3.2919999999999998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70" s="3" customFormat="1" ht="12.75" customHeight="1" x14ac:dyDescent="0.25">
      <c r="B18" s="16" t="s">
        <v>14</v>
      </c>
      <c r="D18" s="17"/>
      <c r="E18" s="18">
        <v>12132.370999999999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70" s="3" customFormat="1" ht="12.75" customHeight="1" x14ac:dyDescent="0.25">
      <c r="B19" s="16" t="s">
        <v>15</v>
      </c>
      <c r="D19" s="17"/>
      <c r="E19" s="18">
        <v>7146.9449999999997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70" s="3" customFormat="1" ht="12.75" customHeight="1" x14ac:dyDescent="0.25">
      <c r="B20" s="16" t="s">
        <v>16</v>
      </c>
      <c r="C20" s="16"/>
      <c r="D20" s="17"/>
      <c r="E20" s="18">
        <v>2869.0720000000001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70" s="3" customFormat="1" ht="12.75" customHeight="1" x14ac:dyDescent="0.25">
      <c r="B21" s="16" t="s">
        <v>17</v>
      </c>
      <c r="C21" s="16"/>
      <c r="D21" s="23"/>
      <c r="E21" s="18">
        <v>6971.25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70" s="3" customFormat="1" ht="18.75" x14ac:dyDescent="0.25">
      <c r="B22" s="16" t="s">
        <v>19</v>
      </c>
      <c r="C22" s="16"/>
      <c r="E22" s="2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70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70" s="3" customFormat="1" ht="18.75" x14ac:dyDescent="0.25">
      <c r="A24" s="28"/>
      <c r="F24" s="203"/>
      <c r="V24" s="172"/>
      <c r="W24" s="159"/>
      <c r="X24" s="158"/>
      <c r="Y24" s="181"/>
    </row>
    <row r="25" spans="1:70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294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70" s="3" customFormat="1" ht="36.75" customHeight="1" x14ac:dyDescent="0.25">
      <c r="A26" s="293"/>
      <c r="B26" s="293"/>
      <c r="C26" s="293"/>
      <c r="D26" s="293"/>
      <c r="E26" s="293"/>
      <c r="F26" s="295"/>
      <c r="G26" s="293"/>
      <c r="H26" s="108" t="s">
        <v>28</v>
      </c>
      <c r="I26" s="108" t="s">
        <v>29</v>
      </c>
      <c r="J26" s="300" t="s">
        <v>30</v>
      </c>
      <c r="K26" s="301"/>
      <c r="L26" s="303" t="s">
        <v>28</v>
      </c>
      <c r="M26" s="303" t="s">
        <v>31</v>
      </c>
      <c r="N26" s="108" t="s">
        <v>29</v>
      </c>
      <c r="O26" s="300" t="s">
        <v>30</v>
      </c>
      <c r="V26" s="172"/>
      <c r="W26" s="159"/>
      <c r="X26" s="158"/>
      <c r="Y26" s="181"/>
    </row>
    <row r="27" spans="1:70" s="3" customFormat="1" ht="37.5" x14ac:dyDescent="0.25">
      <c r="A27" s="293"/>
      <c r="B27" s="293"/>
      <c r="C27" s="293"/>
      <c r="D27" s="293"/>
      <c r="E27" s="293"/>
      <c r="F27" s="296"/>
      <c r="G27" s="293"/>
      <c r="H27" s="108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70" s="3" customFormat="1" ht="18.75" x14ac:dyDescent="0.25">
      <c r="A28" s="110">
        <v>1</v>
      </c>
      <c r="B28" s="110">
        <v>2</v>
      </c>
      <c r="C28" s="312">
        <v>3</v>
      </c>
      <c r="D28" s="312"/>
      <c r="E28" s="312"/>
      <c r="F28" s="204">
        <v>4</v>
      </c>
      <c r="G28" s="110">
        <v>5</v>
      </c>
      <c r="H28" s="32">
        <v>6</v>
      </c>
      <c r="I28" s="110">
        <v>7</v>
      </c>
      <c r="J28" s="32">
        <v>8</v>
      </c>
      <c r="K28" s="110">
        <v>9</v>
      </c>
      <c r="L28" s="32">
        <v>10</v>
      </c>
      <c r="M28" s="110">
        <v>11</v>
      </c>
      <c r="N28" s="32">
        <v>12</v>
      </c>
      <c r="O28" s="110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70" s="3" customFormat="1" ht="18.75" hidden="1" x14ac:dyDescent="0.25">
      <c r="A29" s="313" t="s">
        <v>34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34</v>
      </c>
    </row>
    <row r="30" spans="1:70" s="3" customFormat="1" ht="18.75" hidden="1" x14ac:dyDescent="0.25">
      <c r="A30" s="351" t="s">
        <v>35</v>
      </c>
      <c r="B30" s="352"/>
      <c r="C30" s="352"/>
      <c r="D30" s="352"/>
      <c r="E30" s="352"/>
      <c r="F30" s="352"/>
      <c r="G30" s="352"/>
      <c r="H30" s="352"/>
      <c r="I30" s="352"/>
      <c r="J30" s="352"/>
      <c r="K30" s="352"/>
      <c r="L30" s="352"/>
      <c r="M30" s="352"/>
      <c r="N30" s="352"/>
      <c r="O30" s="353"/>
      <c r="P30" s="154"/>
      <c r="Q30" s="154"/>
      <c r="R30" s="154"/>
      <c r="S30" s="154"/>
      <c r="T30" s="154"/>
      <c r="U30" s="154"/>
      <c r="V30" s="172"/>
      <c r="W30" s="159"/>
      <c r="X30" s="158"/>
      <c r="Y30" s="181"/>
      <c r="BP30" s="33"/>
      <c r="BQ30" s="34" t="s">
        <v>35</v>
      </c>
    </row>
    <row r="31" spans="1:70" s="3" customFormat="1" ht="67.5" hidden="1" x14ac:dyDescent="0.25">
      <c r="A31" s="35" t="s">
        <v>36</v>
      </c>
      <c r="B31" s="36" t="s">
        <v>37</v>
      </c>
      <c r="C31" s="316" t="s">
        <v>38</v>
      </c>
      <c r="D31" s="316"/>
      <c r="E31" s="316"/>
      <c r="F31" s="205" t="s">
        <v>39</v>
      </c>
      <c r="G31" s="38">
        <v>2.4</v>
      </c>
      <c r="H31" s="39" t="s">
        <v>40</v>
      </c>
      <c r="I31" s="39" t="s">
        <v>41</v>
      </c>
      <c r="J31" s="39">
        <v>1081.29</v>
      </c>
      <c r="K31" s="109" t="s">
        <v>42</v>
      </c>
      <c r="L31" s="39">
        <v>67305.240000000005</v>
      </c>
      <c r="M31" s="39">
        <v>27706.17</v>
      </c>
      <c r="N31" s="40" t="s">
        <v>43</v>
      </c>
      <c r="O31" s="39">
        <v>22214.02</v>
      </c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>
        <f t="shared" ref="V31:V91" si="0">O31*P31*Q31*R31*S31*T31*U31</f>
        <v>26593.178709823846</v>
      </c>
      <c r="W31" s="159">
        <v>1.2</v>
      </c>
      <c r="X31" s="158">
        <f t="shared" ref="X31:X91" si="1">V31*W31</f>
        <v>31911.814451788614</v>
      </c>
      <c r="Y31" s="181">
        <f t="shared" ref="Y31:Y91" si="2">X31/G31</f>
        <v>13296.589354911923</v>
      </c>
      <c r="BP31" s="33"/>
      <c r="BQ31" s="34"/>
      <c r="BR31" s="41" t="s">
        <v>38</v>
      </c>
    </row>
    <row r="32" spans="1:70" s="3" customFormat="1" ht="18.75" hidden="1" x14ac:dyDescent="0.25">
      <c r="A32" s="42"/>
      <c r="B32" s="43"/>
      <c r="C32" s="44" t="s">
        <v>44</v>
      </c>
      <c r="D32" s="45"/>
      <c r="E32" s="45"/>
      <c r="F32" s="206"/>
      <c r="G32" s="45"/>
      <c r="H32" s="45"/>
      <c r="I32" s="45"/>
      <c r="J32" s="45"/>
      <c r="K32" s="45"/>
      <c r="L32" s="45"/>
      <c r="M32" s="45"/>
      <c r="N32" s="45"/>
      <c r="O32" s="46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34"/>
      <c r="BR32" s="41"/>
    </row>
    <row r="33" spans="1:70" s="3" customFormat="1" ht="18.75" hidden="1" x14ac:dyDescent="0.25">
      <c r="A33" s="47"/>
      <c r="B33" s="48"/>
      <c r="C33" s="48"/>
      <c r="D33" s="48"/>
      <c r="E33" s="49" t="s">
        <v>45</v>
      </c>
      <c r="F33" s="207"/>
      <c r="G33" s="50"/>
      <c r="H33" s="51"/>
      <c r="I33" s="17"/>
      <c r="J33" s="17"/>
      <c r="K33" s="17"/>
      <c r="L33" s="52">
        <v>30247.93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34"/>
      <c r="BR33" s="41"/>
    </row>
    <row r="34" spans="1:70" s="3" customFormat="1" ht="18.75" hidden="1" x14ac:dyDescent="0.25">
      <c r="A34" s="47"/>
      <c r="B34" s="48"/>
      <c r="C34" s="48"/>
      <c r="D34" s="48"/>
      <c r="E34" s="49" t="s">
        <v>46</v>
      </c>
      <c r="F34" s="207"/>
      <c r="G34" s="50"/>
      <c r="H34" s="51"/>
      <c r="I34" s="17"/>
      <c r="J34" s="17"/>
      <c r="K34" s="17"/>
      <c r="L34" s="52">
        <v>15903.55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34"/>
      <c r="BR34" s="41"/>
    </row>
    <row r="35" spans="1:70" s="3" customFormat="1" ht="18.75" hidden="1" x14ac:dyDescent="0.25">
      <c r="A35" s="47"/>
      <c r="B35" s="48"/>
      <c r="C35" s="48"/>
      <c r="D35" s="48"/>
      <c r="E35" s="49" t="s">
        <v>47</v>
      </c>
      <c r="F35" s="207"/>
      <c r="G35" s="50"/>
      <c r="H35" s="51"/>
      <c r="I35" s="17"/>
      <c r="J35" s="17"/>
      <c r="K35" s="17"/>
      <c r="L35" s="52">
        <v>113456.72</v>
      </c>
      <c r="M35" s="53"/>
      <c r="N35" s="53"/>
      <c r="O35" s="54"/>
      <c r="P35" s="154"/>
      <c r="Q35" s="154"/>
      <c r="R35" s="154"/>
      <c r="S35" s="154"/>
      <c r="T35" s="154"/>
      <c r="U35" s="154"/>
      <c r="V35" s="172"/>
      <c r="W35" s="159"/>
      <c r="X35" s="158"/>
      <c r="Y35" s="181"/>
      <c r="BP35" s="33"/>
      <c r="BQ35" s="34"/>
      <c r="BR35" s="41"/>
    </row>
    <row r="36" spans="1:70" s="3" customFormat="1" ht="45" x14ac:dyDescent="0.25">
      <c r="A36" s="111" t="s">
        <v>48</v>
      </c>
      <c r="B36" s="112" t="s">
        <v>49</v>
      </c>
      <c r="C36" s="305" t="s">
        <v>50</v>
      </c>
      <c r="D36" s="305"/>
      <c r="E36" s="305"/>
      <c r="F36" s="208" t="s">
        <v>51</v>
      </c>
      <c r="G36" s="113">
        <v>1</v>
      </c>
      <c r="H36" s="114">
        <v>684841.09</v>
      </c>
      <c r="I36" s="114"/>
      <c r="J36" s="114"/>
      <c r="K36" s="144" t="s">
        <v>52</v>
      </c>
      <c r="L36" s="114">
        <v>4266559.99</v>
      </c>
      <c r="M36" s="114"/>
      <c r="N36" s="115"/>
      <c r="O36" s="114"/>
      <c r="P36" s="189"/>
      <c r="Q36" s="189"/>
      <c r="R36" s="189"/>
      <c r="S36" s="189"/>
      <c r="T36" s="189"/>
      <c r="U36" s="189">
        <v>1.03</v>
      </c>
      <c r="V36" s="180">
        <f>L36*U36</f>
        <v>4394556.7897000005</v>
      </c>
      <c r="W36" s="190">
        <v>1.2</v>
      </c>
      <c r="X36" s="191">
        <f t="shared" si="1"/>
        <v>5273468.1476400001</v>
      </c>
      <c r="Y36" s="181">
        <f t="shared" si="2"/>
        <v>5273468.1476400001</v>
      </c>
      <c r="BP36" s="33"/>
      <c r="BQ36" s="34"/>
      <c r="BR36" s="41" t="s">
        <v>50</v>
      </c>
    </row>
    <row r="37" spans="1:70" s="3" customFormat="1" ht="67.5" hidden="1" x14ac:dyDescent="0.25">
      <c r="A37" s="35" t="s">
        <v>53</v>
      </c>
      <c r="B37" s="36" t="s">
        <v>54</v>
      </c>
      <c r="C37" s="316" t="s">
        <v>55</v>
      </c>
      <c r="D37" s="316"/>
      <c r="E37" s="316"/>
      <c r="F37" s="205" t="s">
        <v>56</v>
      </c>
      <c r="G37" s="56">
        <v>0.45</v>
      </c>
      <c r="H37" s="39" t="s">
        <v>57</v>
      </c>
      <c r="I37" s="39" t="s">
        <v>58</v>
      </c>
      <c r="J37" s="39">
        <v>114.45</v>
      </c>
      <c r="K37" s="109" t="s">
        <v>42</v>
      </c>
      <c r="L37" s="39">
        <v>4139.17</v>
      </c>
      <c r="M37" s="39">
        <v>3682.47</v>
      </c>
      <c r="N37" s="40" t="s">
        <v>59</v>
      </c>
      <c r="O37" s="39">
        <v>440.86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527.76889396934632</v>
      </c>
      <c r="W37" s="159">
        <v>1.2</v>
      </c>
      <c r="X37" s="158">
        <f t="shared" si="1"/>
        <v>633.32267276321556</v>
      </c>
      <c r="Y37" s="181">
        <f t="shared" si="2"/>
        <v>1407.38371725159</v>
      </c>
      <c r="BP37" s="33"/>
      <c r="BQ37" s="34"/>
      <c r="BR37" s="41" t="s">
        <v>55</v>
      </c>
    </row>
    <row r="38" spans="1:70" s="3" customFormat="1" ht="18.75" hidden="1" x14ac:dyDescent="0.25">
      <c r="A38" s="42"/>
      <c r="B38" s="43"/>
      <c r="C38" s="44" t="s">
        <v>60</v>
      </c>
      <c r="D38" s="45"/>
      <c r="E38" s="45"/>
      <c r="F38" s="206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34"/>
      <c r="BR38" s="41"/>
    </row>
    <row r="39" spans="1:70" s="3" customFormat="1" ht="18.75" hidden="1" x14ac:dyDescent="0.25">
      <c r="A39" s="47"/>
      <c r="B39" s="48"/>
      <c r="C39" s="48"/>
      <c r="D39" s="48"/>
      <c r="E39" s="49" t="s">
        <v>61</v>
      </c>
      <c r="F39" s="207"/>
      <c r="G39" s="50"/>
      <c r="H39" s="51"/>
      <c r="I39" s="17"/>
      <c r="J39" s="17"/>
      <c r="K39" s="17"/>
      <c r="L39" s="52">
        <v>3574.82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34"/>
      <c r="BR39" s="41"/>
    </row>
    <row r="40" spans="1:70" s="3" customFormat="1" ht="18.75" hidden="1" x14ac:dyDescent="0.25">
      <c r="A40" s="47"/>
      <c r="B40" s="48"/>
      <c r="C40" s="48"/>
      <c r="D40" s="48"/>
      <c r="E40" s="49" t="s">
        <v>62</v>
      </c>
      <c r="F40" s="207"/>
      <c r="G40" s="50"/>
      <c r="H40" s="51"/>
      <c r="I40" s="17"/>
      <c r="J40" s="17"/>
      <c r="K40" s="17"/>
      <c r="L40" s="52">
        <v>1879.54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34"/>
      <c r="BR40" s="41"/>
    </row>
    <row r="41" spans="1:70" s="3" customFormat="1" ht="18.75" hidden="1" x14ac:dyDescent="0.25">
      <c r="A41" s="47"/>
      <c r="B41" s="48"/>
      <c r="C41" s="48"/>
      <c r="D41" s="48"/>
      <c r="E41" s="49" t="s">
        <v>47</v>
      </c>
      <c r="F41" s="207"/>
      <c r="G41" s="50"/>
      <c r="H41" s="51"/>
      <c r="I41" s="17"/>
      <c r="J41" s="17"/>
      <c r="K41" s="17"/>
      <c r="L41" s="52">
        <v>9593.5300000000007</v>
      </c>
      <c r="M41" s="53"/>
      <c r="N41" s="53"/>
      <c r="O41" s="54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34"/>
      <c r="BR41" s="41"/>
    </row>
    <row r="42" spans="1:70" s="3" customFormat="1" ht="67.5" hidden="1" x14ac:dyDescent="0.25">
      <c r="A42" s="35" t="s">
        <v>63</v>
      </c>
      <c r="B42" s="36" t="s">
        <v>64</v>
      </c>
      <c r="C42" s="316" t="s">
        <v>65</v>
      </c>
      <c r="D42" s="316"/>
      <c r="E42" s="316"/>
      <c r="F42" s="205" t="s">
        <v>56</v>
      </c>
      <c r="G42" s="56">
        <v>0.05</v>
      </c>
      <c r="H42" s="39" t="s">
        <v>66</v>
      </c>
      <c r="I42" s="39" t="s">
        <v>67</v>
      </c>
      <c r="J42" s="39">
        <v>161.83000000000001</v>
      </c>
      <c r="K42" s="109" t="s">
        <v>42</v>
      </c>
      <c r="L42" s="39">
        <v>925.12</v>
      </c>
      <c r="M42" s="39">
        <v>845.12</v>
      </c>
      <c r="N42" s="40" t="s">
        <v>68</v>
      </c>
      <c r="O42" s="39">
        <v>69.260000000000005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0"/>
        <v>82.913563481188859</v>
      </c>
      <c r="W42" s="159">
        <v>1.2</v>
      </c>
      <c r="X42" s="158">
        <f t="shared" si="1"/>
        <v>99.496276177426623</v>
      </c>
      <c r="Y42" s="181">
        <f t="shared" si="2"/>
        <v>1989.9255235485323</v>
      </c>
      <c r="BP42" s="33"/>
      <c r="BQ42" s="34"/>
      <c r="BR42" s="41" t="s">
        <v>65</v>
      </c>
    </row>
    <row r="43" spans="1:70" s="3" customFormat="1" ht="18.75" hidden="1" x14ac:dyDescent="0.25">
      <c r="A43" s="42"/>
      <c r="B43" s="43"/>
      <c r="C43" s="44" t="s">
        <v>69</v>
      </c>
      <c r="D43" s="45"/>
      <c r="E43" s="45"/>
      <c r="F43" s="206"/>
      <c r="G43" s="45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34"/>
      <c r="BR43" s="41"/>
    </row>
    <row r="44" spans="1:70" s="3" customFormat="1" ht="18.75" hidden="1" x14ac:dyDescent="0.25">
      <c r="A44" s="47"/>
      <c r="B44" s="48"/>
      <c r="C44" s="48"/>
      <c r="D44" s="48"/>
      <c r="E44" s="49" t="s">
        <v>70</v>
      </c>
      <c r="F44" s="207"/>
      <c r="G44" s="50"/>
      <c r="H44" s="51"/>
      <c r="I44" s="17"/>
      <c r="J44" s="17"/>
      <c r="K44" s="17"/>
      <c r="L44" s="52">
        <v>820.08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34"/>
      <c r="BR44" s="41"/>
    </row>
    <row r="45" spans="1:70" s="3" customFormat="1" ht="18.75" hidden="1" x14ac:dyDescent="0.25">
      <c r="A45" s="47"/>
      <c r="B45" s="48"/>
      <c r="C45" s="48"/>
      <c r="D45" s="48"/>
      <c r="E45" s="49" t="s">
        <v>71</v>
      </c>
      <c r="F45" s="207"/>
      <c r="G45" s="50"/>
      <c r="H45" s="51"/>
      <c r="I45" s="17"/>
      <c r="J45" s="17"/>
      <c r="K45" s="17"/>
      <c r="L45" s="52">
        <v>431.17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34"/>
      <c r="BR45" s="41"/>
    </row>
    <row r="46" spans="1:70" s="3" customFormat="1" ht="18.75" hidden="1" x14ac:dyDescent="0.25">
      <c r="A46" s="47"/>
      <c r="B46" s="48"/>
      <c r="C46" s="48"/>
      <c r="D46" s="48"/>
      <c r="E46" s="49" t="s">
        <v>47</v>
      </c>
      <c r="F46" s="207"/>
      <c r="G46" s="50"/>
      <c r="H46" s="51"/>
      <c r="I46" s="17"/>
      <c r="J46" s="17"/>
      <c r="K46" s="17"/>
      <c r="L46" s="52">
        <v>2176.37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34"/>
      <c r="BR46" s="41"/>
    </row>
    <row r="47" spans="1:70" s="3" customFormat="1" ht="67.5" hidden="1" x14ac:dyDescent="0.25">
      <c r="A47" s="35" t="s">
        <v>72</v>
      </c>
      <c r="B47" s="36" t="s">
        <v>73</v>
      </c>
      <c r="C47" s="316" t="s">
        <v>74</v>
      </c>
      <c r="D47" s="316"/>
      <c r="E47" s="316"/>
      <c r="F47" s="205" t="s">
        <v>56</v>
      </c>
      <c r="G47" s="56">
        <v>0.05</v>
      </c>
      <c r="H47" s="39" t="s">
        <v>75</v>
      </c>
      <c r="I47" s="39" t="s">
        <v>76</v>
      </c>
      <c r="J47" s="39">
        <v>265.20999999999998</v>
      </c>
      <c r="K47" s="109" t="s">
        <v>42</v>
      </c>
      <c r="L47" s="39">
        <v>1072.52</v>
      </c>
      <c r="M47" s="39">
        <v>944.97</v>
      </c>
      <c r="N47" s="40" t="s">
        <v>77</v>
      </c>
      <c r="O47" s="39">
        <v>113.51</v>
      </c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>
        <f t="shared" si="0"/>
        <v>135.8867830024509</v>
      </c>
      <c r="W47" s="159">
        <v>1.2</v>
      </c>
      <c r="X47" s="158">
        <f t="shared" si="1"/>
        <v>163.06413960294108</v>
      </c>
      <c r="Y47" s="181">
        <f t="shared" si="2"/>
        <v>3261.2827920588215</v>
      </c>
      <c r="BP47" s="33"/>
      <c r="BQ47" s="34"/>
      <c r="BR47" s="41" t="s">
        <v>74</v>
      </c>
    </row>
    <row r="48" spans="1:70" s="3" customFormat="1" ht="18.75" hidden="1" x14ac:dyDescent="0.25">
      <c r="A48" s="42"/>
      <c r="B48" s="43"/>
      <c r="C48" s="44" t="s">
        <v>69</v>
      </c>
      <c r="D48" s="45"/>
      <c r="E48" s="45"/>
      <c r="F48" s="206"/>
      <c r="G48" s="45"/>
      <c r="H48" s="45"/>
      <c r="I48" s="45"/>
      <c r="J48" s="45"/>
      <c r="K48" s="45"/>
      <c r="L48" s="45"/>
      <c r="M48" s="45"/>
      <c r="N48" s="45"/>
      <c r="O48" s="46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34"/>
      <c r="BR48" s="41"/>
    </row>
    <row r="49" spans="1:70" s="3" customFormat="1" ht="18.75" hidden="1" x14ac:dyDescent="0.25">
      <c r="A49" s="47"/>
      <c r="B49" s="48"/>
      <c r="C49" s="48"/>
      <c r="D49" s="48"/>
      <c r="E49" s="49" t="s">
        <v>78</v>
      </c>
      <c r="F49" s="207"/>
      <c r="G49" s="50"/>
      <c r="H49" s="51"/>
      <c r="I49" s="17"/>
      <c r="J49" s="17"/>
      <c r="K49" s="17"/>
      <c r="L49" s="52">
        <v>917.23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34"/>
      <c r="BR49" s="41"/>
    </row>
    <row r="50" spans="1:70" s="3" customFormat="1" ht="18.75" hidden="1" x14ac:dyDescent="0.25">
      <c r="A50" s="47"/>
      <c r="B50" s="48"/>
      <c r="C50" s="48"/>
      <c r="D50" s="48"/>
      <c r="E50" s="49" t="s">
        <v>79</v>
      </c>
      <c r="F50" s="207"/>
      <c r="G50" s="50"/>
      <c r="H50" s="51"/>
      <c r="I50" s="17"/>
      <c r="J50" s="17"/>
      <c r="K50" s="17"/>
      <c r="L50" s="52">
        <v>482.26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34"/>
      <c r="BR50" s="41"/>
    </row>
    <row r="51" spans="1:70" s="3" customFormat="1" ht="18.75" hidden="1" x14ac:dyDescent="0.25">
      <c r="A51" s="47"/>
      <c r="B51" s="48"/>
      <c r="C51" s="48"/>
      <c r="D51" s="48"/>
      <c r="E51" s="49" t="s">
        <v>47</v>
      </c>
      <c r="F51" s="207"/>
      <c r="G51" s="50"/>
      <c r="H51" s="51"/>
      <c r="I51" s="17"/>
      <c r="J51" s="17"/>
      <c r="K51" s="17"/>
      <c r="L51" s="52">
        <v>2472.0100000000002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34"/>
      <c r="BR51" s="41"/>
    </row>
    <row r="52" spans="1:70" s="3" customFormat="1" ht="67.5" hidden="1" x14ac:dyDescent="0.25">
      <c r="A52" s="35" t="s">
        <v>80</v>
      </c>
      <c r="B52" s="36" t="s">
        <v>81</v>
      </c>
      <c r="C52" s="316" t="s">
        <v>82</v>
      </c>
      <c r="D52" s="316"/>
      <c r="E52" s="316"/>
      <c r="F52" s="205" t="s">
        <v>56</v>
      </c>
      <c r="G52" s="56">
        <v>0.15</v>
      </c>
      <c r="H52" s="39" t="s">
        <v>83</v>
      </c>
      <c r="I52" s="39" t="s">
        <v>84</v>
      </c>
      <c r="J52" s="39">
        <v>412.35</v>
      </c>
      <c r="K52" s="109" t="s">
        <v>42</v>
      </c>
      <c r="L52" s="39">
        <v>6366.82</v>
      </c>
      <c r="M52" s="39">
        <v>5764.81</v>
      </c>
      <c r="N52" s="40" t="s">
        <v>85</v>
      </c>
      <c r="O52" s="39">
        <v>529.46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154">
        <v>1.03</v>
      </c>
      <c r="V52" s="172">
        <f t="shared" si="0"/>
        <v>633.83504650231396</v>
      </c>
      <c r="W52" s="159">
        <v>1.2</v>
      </c>
      <c r="X52" s="158">
        <f t="shared" si="1"/>
        <v>760.6020558027767</v>
      </c>
      <c r="Y52" s="181">
        <f t="shared" si="2"/>
        <v>5070.6803720185117</v>
      </c>
      <c r="BP52" s="33"/>
      <c r="BQ52" s="34"/>
      <c r="BR52" s="41" t="s">
        <v>82</v>
      </c>
    </row>
    <row r="53" spans="1:70" s="3" customFormat="1" ht="18.75" hidden="1" x14ac:dyDescent="0.25">
      <c r="A53" s="42"/>
      <c r="B53" s="43"/>
      <c r="C53" s="44" t="s">
        <v>86</v>
      </c>
      <c r="D53" s="45"/>
      <c r="E53" s="45"/>
      <c r="F53" s="206"/>
      <c r="G53" s="45"/>
      <c r="H53" s="45"/>
      <c r="I53" s="45"/>
      <c r="J53" s="45"/>
      <c r="K53" s="45"/>
      <c r="L53" s="45"/>
      <c r="M53" s="45"/>
      <c r="N53" s="45"/>
      <c r="O53" s="46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34"/>
      <c r="BR53" s="41"/>
    </row>
    <row r="54" spans="1:70" s="3" customFormat="1" ht="18.75" hidden="1" x14ac:dyDescent="0.25">
      <c r="A54" s="47"/>
      <c r="B54" s="48"/>
      <c r="C54" s="48"/>
      <c r="D54" s="48"/>
      <c r="E54" s="49" t="s">
        <v>87</v>
      </c>
      <c r="F54" s="207"/>
      <c r="G54" s="50"/>
      <c r="H54" s="51"/>
      <c r="I54" s="17"/>
      <c r="J54" s="17"/>
      <c r="K54" s="17"/>
      <c r="L54" s="52">
        <v>5595.56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34"/>
      <c r="BR54" s="41"/>
    </row>
    <row r="55" spans="1:70" s="3" customFormat="1" ht="18.75" hidden="1" x14ac:dyDescent="0.25">
      <c r="A55" s="47"/>
      <c r="B55" s="48"/>
      <c r="C55" s="48"/>
      <c r="D55" s="48"/>
      <c r="E55" s="49" t="s">
        <v>88</v>
      </c>
      <c r="F55" s="207"/>
      <c r="G55" s="50"/>
      <c r="H55" s="51"/>
      <c r="I55" s="17"/>
      <c r="J55" s="17"/>
      <c r="K55" s="17"/>
      <c r="L55" s="52">
        <v>2942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34"/>
      <c r="BR55" s="41"/>
    </row>
    <row r="56" spans="1:70" s="3" customFormat="1" ht="18.75" hidden="1" x14ac:dyDescent="0.25">
      <c r="A56" s="47"/>
      <c r="B56" s="48"/>
      <c r="C56" s="48"/>
      <c r="D56" s="48"/>
      <c r="E56" s="49" t="s">
        <v>47</v>
      </c>
      <c r="F56" s="207"/>
      <c r="G56" s="50"/>
      <c r="H56" s="51"/>
      <c r="I56" s="17"/>
      <c r="J56" s="17"/>
      <c r="K56" s="17"/>
      <c r="L56" s="52">
        <v>14904.38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34"/>
      <c r="BR56" s="41"/>
    </row>
    <row r="57" spans="1:70" s="3" customFormat="1" ht="67.5" hidden="1" x14ac:dyDescent="0.25">
      <c r="A57" s="35" t="s">
        <v>89</v>
      </c>
      <c r="B57" s="36" t="s">
        <v>90</v>
      </c>
      <c r="C57" s="316" t="s">
        <v>91</v>
      </c>
      <c r="D57" s="316"/>
      <c r="E57" s="316"/>
      <c r="F57" s="205" t="s">
        <v>39</v>
      </c>
      <c r="G57" s="38">
        <v>0.8</v>
      </c>
      <c r="H57" s="39" t="s">
        <v>92</v>
      </c>
      <c r="I57" s="39" t="s">
        <v>93</v>
      </c>
      <c r="J57" s="39">
        <v>21.7</v>
      </c>
      <c r="K57" s="109" t="s">
        <v>42</v>
      </c>
      <c r="L57" s="39">
        <v>4728.58</v>
      </c>
      <c r="M57" s="39">
        <v>2747.24</v>
      </c>
      <c r="N57" s="40" t="s">
        <v>94</v>
      </c>
      <c r="O57" s="39">
        <v>148.6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177.89424679908552</v>
      </c>
      <c r="W57" s="159">
        <v>1.2</v>
      </c>
      <c r="X57" s="158">
        <f t="shared" si="1"/>
        <v>213.47309615890262</v>
      </c>
      <c r="Y57" s="181">
        <f t="shared" si="2"/>
        <v>266.84137019862828</v>
      </c>
      <c r="BP57" s="33"/>
      <c r="BQ57" s="34"/>
      <c r="BR57" s="41" t="s">
        <v>91</v>
      </c>
    </row>
    <row r="58" spans="1:70" s="3" customFormat="1" ht="18.75" hidden="1" x14ac:dyDescent="0.25">
      <c r="A58" s="42"/>
      <c r="B58" s="43"/>
      <c r="C58" s="44" t="s">
        <v>95</v>
      </c>
      <c r="D58" s="45"/>
      <c r="E58" s="45"/>
      <c r="F58" s="206"/>
      <c r="G58" s="45"/>
      <c r="H58" s="45"/>
      <c r="I58" s="45"/>
      <c r="J58" s="45"/>
      <c r="K58" s="45"/>
      <c r="L58" s="45"/>
      <c r="M58" s="45"/>
      <c r="N58" s="45"/>
      <c r="O58" s="46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34"/>
      <c r="BR58" s="41"/>
    </row>
    <row r="59" spans="1:70" s="3" customFormat="1" ht="18.75" hidden="1" x14ac:dyDescent="0.25">
      <c r="A59" s="47"/>
      <c r="B59" s="48"/>
      <c r="C59" s="48"/>
      <c r="D59" s="48"/>
      <c r="E59" s="49" t="s">
        <v>96</v>
      </c>
      <c r="F59" s="207"/>
      <c r="G59" s="50"/>
      <c r="H59" s="51"/>
      <c r="I59" s="17"/>
      <c r="J59" s="17"/>
      <c r="K59" s="17"/>
      <c r="L59" s="52">
        <v>2955.75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34"/>
      <c r="BR59" s="41"/>
    </row>
    <row r="60" spans="1:70" s="3" customFormat="1" ht="18.75" hidden="1" x14ac:dyDescent="0.25">
      <c r="A60" s="47"/>
      <c r="B60" s="48"/>
      <c r="C60" s="48"/>
      <c r="D60" s="48"/>
      <c r="E60" s="49" t="s">
        <v>97</v>
      </c>
      <c r="F60" s="207"/>
      <c r="G60" s="50"/>
      <c r="H60" s="51"/>
      <c r="I60" s="17"/>
      <c r="J60" s="17"/>
      <c r="K60" s="17"/>
      <c r="L60" s="52">
        <v>1554.06</v>
      </c>
      <c r="M60" s="53"/>
      <c r="N60" s="53"/>
      <c r="O60" s="54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34"/>
      <c r="BR60" s="41"/>
    </row>
    <row r="61" spans="1:70" s="3" customFormat="1" ht="18.75" hidden="1" x14ac:dyDescent="0.25">
      <c r="A61" s="47"/>
      <c r="B61" s="48"/>
      <c r="C61" s="48"/>
      <c r="D61" s="48"/>
      <c r="E61" s="49" t="s">
        <v>47</v>
      </c>
      <c r="F61" s="207"/>
      <c r="G61" s="50"/>
      <c r="H61" s="51"/>
      <c r="I61" s="17"/>
      <c r="J61" s="17"/>
      <c r="K61" s="17"/>
      <c r="L61" s="52">
        <v>9238.39</v>
      </c>
      <c r="M61" s="53"/>
      <c r="N61" s="53"/>
      <c r="O61" s="54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34"/>
      <c r="BR61" s="41"/>
    </row>
    <row r="62" spans="1:70" s="3" customFormat="1" ht="45" x14ac:dyDescent="0.25">
      <c r="A62" s="111" t="s">
        <v>98</v>
      </c>
      <c r="B62" s="112" t="s">
        <v>99</v>
      </c>
      <c r="C62" s="305" t="s">
        <v>100</v>
      </c>
      <c r="D62" s="305"/>
      <c r="E62" s="305"/>
      <c r="F62" s="208" t="s">
        <v>51</v>
      </c>
      <c r="G62" s="113">
        <v>1</v>
      </c>
      <c r="H62" s="114">
        <v>79582.66</v>
      </c>
      <c r="I62" s="114"/>
      <c r="J62" s="114"/>
      <c r="K62" s="144" t="s">
        <v>52</v>
      </c>
      <c r="L62" s="114">
        <v>495799.97</v>
      </c>
      <c r="M62" s="114"/>
      <c r="N62" s="115"/>
      <c r="O62" s="114"/>
      <c r="P62" s="189"/>
      <c r="Q62" s="189"/>
      <c r="R62" s="189"/>
      <c r="S62" s="189"/>
      <c r="T62" s="189"/>
      <c r="U62" s="189">
        <v>1.03</v>
      </c>
      <c r="V62" s="180">
        <f>L62*U62</f>
        <v>510673.96909999999</v>
      </c>
      <c r="W62" s="190">
        <v>1.2</v>
      </c>
      <c r="X62" s="191">
        <f t="shared" si="1"/>
        <v>612808.76292000001</v>
      </c>
      <c r="Y62" s="248">
        <f t="shared" si="2"/>
        <v>612808.76292000001</v>
      </c>
      <c r="BP62" s="33"/>
      <c r="BQ62" s="34"/>
      <c r="BR62" s="41" t="s">
        <v>100</v>
      </c>
    </row>
    <row r="63" spans="1:70" s="3" customFormat="1" ht="67.5" hidden="1" x14ac:dyDescent="0.25">
      <c r="A63" s="35" t="s">
        <v>101</v>
      </c>
      <c r="B63" s="36" t="s">
        <v>54</v>
      </c>
      <c r="C63" s="316" t="s">
        <v>55</v>
      </c>
      <c r="D63" s="316"/>
      <c r="E63" s="316"/>
      <c r="F63" s="205" t="s">
        <v>56</v>
      </c>
      <c r="G63" s="56">
        <v>0.08</v>
      </c>
      <c r="H63" s="39" t="s">
        <v>57</v>
      </c>
      <c r="I63" s="39" t="s">
        <v>58</v>
      </c>
      <c r="J63" s="39">
        <v>114.45</v>
      </c>
      <c r="K63" s="109" t="s">
        <v>42</v>
      </c>
      <c r="L63" s="39">
        <v>735.86</v>
      </c>
      <c r="M63" s="39">
        <v>654.66</v>
      </c>
      <c r="N63" s="40" t="s">
        <v>102</v>
      </c>
      <c r="O63" s="39">
        <v>78.38</v>
      </c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>
        <f t="shared" si="0"/>
        <v>93.83143380963881</v>
      </c>
      <c r="W63" s="159">
        <v>1.2</v>
      </c>
      <c r="X63" s="158">
        <f t="shared" si="1"/>
        <v>112.59772057156657</v>
      </c>
      <c r="Y63" s="181">
        <f t="shared" si="2"/>
        <v>1407.4715071445821</v>
      </c>
      <c r="BP63" s="33"/>
      <c r="BQ63" s="34"/>
      <c r="BR63" s="41" t="s">
        <v>55</v>
      </c>
    </row>
    <row r="64" spans="1:70" s="3" customFormat="1" ht="18.75" hidden="1" x14ac:dyDescent="0.25">
      <c r="A64" s="42"/>
      <c r="B64" s="43"/>
      <c r="C64" s="44" t="s">
        <v>103</v>
      </c>
      <c r="D64" s="45"/>
      <c r="E64" s="45"/>
      <c r="F64" s="206"/>
      <c r="G64" s="45"/>
      <c r="H64" s="45"/>
      <c r="I64" s="45"/>
      <c r="J64" s="45"/>
      <c r="K64" s="45"/>
      <c r="L64" s="45"/>
      <c r="M64" s="45"/>
      <c r="N64" s="45"/>
      <c r="O64" s="46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34"/>
      <c r="BR64" s="41"/>
    </row>
    <row r="65" spans="1:70" s="3" customFormat="1" ht="18.75" hidden="1" x14ac:dyDescent="0.25">
      <c r="A65" s="47"/>
      <c r="B65" s="48"/>
      <c r="C65" s="48"/>
      <c r="D65" s="48"/>
      <c r="E65" s="49" t="s">
        <v>104</v>
      </c>
      <c r="F65" s="207"/>
      <c r="G65" s="50"/>
      <c r="H65" s="51"/>
      <c r="I65" s="17"/>
      <c r="J65" s="17"/>
      <c r="K65" s="17"/>
      <c r="L65" s="52">
        <v>635.52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34"/>
      <c r="BR65" s="41"/>
    </row>
    <row r="66" spans="1:70" s="3" customFormat="1" ht="18.75" hidden="1" x14ac:dyDescent="0.25">
      <c r="A66" s="47"/>
      <c r="B66" s="48"/>
      <c r="C66" s="48"/>
      <c r="D66" s="48"/>
      <c r="E66" s="49" t="s">
        <v>105</v>
      </c>
      <c r="F66" s="207"/>
      <c r="G66" s="50"/>
      <c r="H66" s="51"/>
      <c r="I66" s="17"/>
      <c r="J66" s="17"/>
      <c r="K66" s="17"/>
      <c r="L66" s="52">
        <v>334.14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34"/>
      <c r="BR66" s="41"/>
    </row>
    <row r="67" spans="1:70" s="3" customFormat="1" ht="18.75" hidden="1" x14ac:dyDescent="0.25">
      <c r="A67" s="47"/>
      <c r="B67" s="48"/>
      <c r="C67" s="48"/>
      <c r="D67" s="48"/>
      <c r="E67" s="49" t="s">
        <v>47</v>
      </c>
      <c r="F67" s="207"/>
      <c r="G67" s="50"/>
      <c r="H67" s="51"/>
      <c r="I67" s="17"/>
      <c r="J67" s="17"/>
      <c r="K67" s="17"/>
      <c r="L67" s="52">
        <v>1705.52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34"/>
      <c r="BR67" s="41"/>
    </row>
    <row r="68" spans="1:70" s="3" customFormat="1" ht="67.5" hidden="1" x14ac:dyDescent="0.25">
      <c r="A68" s="35" t="s">
        <v>106</v>
      </c>
      <c r="B68" s="36" t="s">
        <v>107</v>
      </c>
      <c r="C68" s="316" t="s">
        <v>108</v>
      </c>
      <c r="D68" s="316"/>
      <c r="E68" s="316"/>
      <c r="F68" s="205" t="s">
        <v>109</v>
      </c>
      <c r="G68" s="55">
        <v>2</v>
      </c>
      <c r="H68" s="39" t="s">
        <v>110</v>
      </c>
      <c r="I68" s="39" t="s">
        <v>111</v>
      </c>
      <c r="J68" s="39">
        <v>39.770000000000003</v>
      </c>
      <c r="K68" s="109" t="s">
        <v>42</v>
      </c>
      <c r="L68" s="39">
        <v>3267.89</v>
      </c>
      <c r="M68" s="39">
        <v>2494.0500000000002</v>
      </c>
      <c r="N68" s="40" t="s">
        <v>112</v>
      </c>
      <c r="O68" s="39">
        <v>680.86</v>
      </c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>
        <f t="shared" si="0"/>
        <v>815.08127103381833</v>
      </c>
      <c r="W68" s="159">
        <v>1.2</v>
      </c>
      <c r="X68" s="158">
        <f t="shared" si="1"/>
        <v>978.09752524058194</v>
      </c>
      <c r="Y68" s="181">
        <f t="shared" si="2"/>
        <v>489.04876262029097</v>
      </c>
      <c r="BP68" s="33"/>
      <c r="BQ68" s="34"/>
      <c r="BR68" s="41" t="s">
        <v>108</v>
      </c>
    </row>
    <row r="69" spans="1:70" s="3" customFormat="1" ht="18.75" hidden="1" x14ac:dyDescent="0.25">
      <c r="A69" s="42"/>
      <c r="B69" s="43"/>
      <c r="C69" s="44" t="s">
        <v>113</v>
      </c>
      <c r="D69" s="45"/>
      <c r="E69" s="45"/>
      <c r="F69" s="206"/>
      <c r="G69" s="45"/>
      <c r="H69" s="45"/>
      <c r="I69" s="45"/>
      <c r="J69" s="45"/>
      <c r="K69" s="45"/>
      <c r="L69" s="45"/>
      <c r="M69" s="45"/>
      <c r="N69" s="45"/>
      <c r="O69" s="46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34"/>
      <c r="BR69" s="41"/>
    </row>
    <row r="70" spans="1:70" s="3" customFormat="1" ht="18.75" hidden="1" x14ac:dyDescent="0.25">
      <c r="A70" s="47"/>
      <c r="B70" s="48"/>
      <c r="C70" s="48"/>
      <c r="D70" s="48"/>
      <c r="E70" s="49" t="s">
        <v>114</v>
      </c>
      <c r="F70" s="207"/>
      <c r="G70" s="50"/>
      <c r="H70" s="51"/>
      <c r="I70" s="17"/>
      <c r="J70" s="17"/>
      <c r="K70" s="17"/>
      <c r="L70" s="52">
        <v>2431.79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34"/>
      <c r="BR70" s="41"/>
    </row>
    <row r="71" spans="1:70" s="3" customFormat="1" ht="18.75" hidden="1" x14ac:dyDescent="0.25">
      <c r="A71" s="47"/>
      <c r="B71" s="48"/>
      <c r="C71" s="48"/>
      <c r="D71" s="48"/>
      <c r="E71" s="49" t="s">
        <v>115</v>
      </c>
      <c r="F71" s="207"/>
      <c r="G71" s="50"/>
      <c r="H71" s="51"/>
      <c r="I71" s="17"/>
      <c r="J71" s="17"/>
      <c r="K71" s="17"/>
      <c r="L71" s="52">
        <v>1278.57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34"/>
      <c r="BR71" s="41"/>
    </row>
    <row r="72" spans="1:70" s="3" customFormat="1" ht="18.75" hidden="1" x14ac:dyDescent="0.25">
      <c r="A72" s="47"/>
      <c r="B72" s="48"/>
      <c r="C72" s="48"/>
      <c r="D72" s="48"/>
      <c r="E72" s="49" t="s">
        <v>47</v>
      </c>
      <c r="F72" s="207"/>
      <c r="G72" s="50"/>
      <c r="H72" s="51"/>
      <c r="I72" s="17"/>
      <c r="J72" s="17"/>
      <c r="K72" s="17"/>
      <c r="L72" s="52">
        <v>6978.25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34"/>
      <c r="BR72" s="41"/>
    </row>
    <row r="73" spans="1:70" s="3" customFormat="1" ht="45" x14ac:dyDescent="0.25">
      <c r="A73" s="111" t="s">
        <v>116</v>
      </c>
      <c r="B73" s="112" t="s">
        <v>117</v>
      </c>
      <c r="C73" s="305" t="s">
        <v>118</v>
      </c>
      <c r="D73" s="305"/>
      <c r="E73" s="305"/>
      <c r="F73" s="208" t="s">
        <v>51</v>
      </c>
      <c r="G73" s="113">
        <v>1</v>
      </c>
      <c r="H73" s="114">
        <v>22412.2</v>
      </c>
      <c r="I73" s="114"/>
      <c r="J73" s="114"/>
      <c r="K73" s="144" t="s">
        <v>52</v>
      </c>
      <c r="L73" s="114">
        <v>139628.01</v>
      </c>
      <c r="M73" s="114"/>
      <c r="N73" s="115"/>
      <c r="O73" s="114"/>
      <c r="P73" s="189"/>
      <c r="Q73" s="189"/>
      <c r="R73" s="189"/>
      <c r="S73" s="189"/>
      <c r="T73" s="189"/>
      <c r="U73" s="189">
        <v>1.03</v>
      </c>
      <c r="V73" s="180">
        <f>L73*U73</f>
        <v>143816.85030000002</v>
      </c>
      <c r="W73" s="190">
        <v>1.2</v>
      </c>
      <c r="X73" s="191">
        <f t="shared" si="1"/>
        <v>172580.22036000001</v>
      </c>
      <c r="Y73" s="181">
        <f t="shared" si="2"/>
        <v>172580.22036000001</v>
      </c>
      <c r="BP73" s="33"/>
      <c r="BQ73" s="34"/>
      <c r="BR73" s="41" t="s">
        <v>118</v>
      </c>
    </row>
    <row r="74" spans="1:70" s="3" customFormat="1" ht="67.5" hidden="1" x14ac:dyDescent="0.25">
      <c r="A74" s="35" t="s">
        <v>119</v>
      </c>
      <c r="B74" s="36" t="s">
        <v>54</v>
      </c>
      <c r="C74" s="316" t="s">
        <v>55</v>
      </c>
      <c r="D74" s="316"/>
      <c r="E74" s="316"/>
      <c r="F74" s="205" t="s">
        <v>56</v>
      </c>
      <c r="G74" s="56">
        <v>0.18</v>
      </c>
      <c r="H74" s="39" t="s">
        <v>57</v>
      </c>
      <c r="I74" s="39" t="s">
        <v>58</v>
      </c>
      <c r="J74" s="39">
        <v>114.45</v>
      </c>
      <c r="K74" s="109" t="s">
        <v>42</v>
      </c>
      <c r="L74" s="39">
        <v>1655.67</v>
      </c>
      <c r="M74" s="39">
        <v>1472.99</v>
      </c>
      <c r="N74" s="40" t="s">
        <v>120</v>
      </c>
      <c r="O74" s="39">
        <v>176.34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211.10276904812079</v>
      </c>
      <c r="W74" s="159">
        <v>1.2</v>
      </c>
      <c r="X74" s="158">
        <f t="shared" si="1"/>
        <v>253.32332285774493</v>
      </c>
      <c r="Y74" s="181">
        <f t="shared" si="2"/>
        <v>1407.3517936541386</v>
      </c>
      <c r="BP74" s="33"/>
      <c r="BQ74" s="34"/>
      <c r="BR74" s="41" t="s">
        <v>55</v>
      </c>
    </row>
    <row r="75" spans="1:70" s="3" customFormat="1" ht="18.75" hidden="1" x14ac:dyDescent="0.25">
      <c r="A75" s="42"/>
      <c r="B75" s="43"/>
      <c r="C75" s="44" t="s">
        <v>121</v>
      </c>
      <c r="D75" s="45"/>
      <c r="E75" s="45"/>
      <c r="F75" s="206"/>
      <c r="G75" s="45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34"/>
      <c r="BR75" s="41"/>
    </row>
    <row r="76" spans="1:70" s="3" customFormat="1" ht="18.75" hidden="1" x14ac:dyDescent="0.25">
      <c r="A76" s="47"/>
      <c r="B76" s="48"/>
      <c r="C76" s="48"/>
      <c r="D76" s="48"/>
      <c r="E76" s="49" t="s">
        <v>122</v>
      </c>
      <c r="F76" s="207"/>
      <c r="G76" s="50"/>
      <c r="H76" s="51"/>
      <c r="I76" s="17"/>
      <c r="J76" s="17"/>
      <c r="K76" s="17"/>
      <c r="L76" s="52">
        <v>1429.94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34"/>
      <c r="BR76" s="41"/>
    </row>
    <row r="77" spans="1:70" s="3" customFormat="1" ht="18.75" hidden="1" x14ac:dyDescent="0.25">
      <c r="A77" s="47"/>
      <c r="B77" s="48"/>
      <c r="C77" s="48"/>
      <c r="D77" s="48"/>
      <c r="E77" s="49" t="s">
        <v>123</v>
      </c>
      <c r="F77" s="207"/>
      <c r="G77" s="50"/>
      <c r="H77" s="51"/>
      <c r="I77" s="17"/>
      <c r="J77" s="17"/>
      <c r="K77" s="17"/>
      <c r="L77" s="52">
        <v>751.82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34"/>
      <c r="BR77" s="41"/>
    </row>
    <row r="78" spans="1:70" s="3" customFormat="1" ht="18.75" hidden="1" x14ac:dyDescent="0.25">
      <c r="A78" s="47"/>
      <c r="B78" s="48"/>
      <c r="C78" s="48"/>
      <c r="D78" s="48"/>
      <c r="E78" s="49" t="s">
        <v>47</v>
      </c>
      <c r="F78" s="207"/>
      <c r="G78" s="50"/>
      <c r="H78" s="51"/>
      <c r="I78" s="17"/>
      <c r="J78" s="17"/>
      <c r="K78" s="17"/>
      <c r="L78" s="52">
        <v>3837.43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34"/>
      <c r="BR78" s="41"/>
    </row>
    <row r="79" spans="1:70" s="3" customFormat="1" ht="45" x14ac:dyDescent="0.25">
      <c r="A79" s="111" t="s">
        <v>124</v>
      </c>
      <c r="B79" s="112" t="s">
        <v>117</v>
      </c>
      <c r="C79" s="305" t="s">
        <v>125</v>
      </c>
      <c r="D79" s="305"/>
      <c r="E79" s="305"/>
      <c r="F79" s="208" t="s">
        <v>51</v>
      </c>
      <c r="G79" s="113">
        <v>1</v>
      </c>
      <c r="H79" s="114">
        <v>20218.3</v>
      </c>
      <c r="I79" s="114"/>
      <c r="J79" s="114"/>
      <c r="K79" s="144" t="s">
        <v>52</v>
      </c>
      <c r="L79" s="114">
        <v>125960.01</v>
      </c>
      <c r="M79" s="114"/>
      <c r="N79" s="115"/>
      <c r="O79" s="114"/>
      <c r="P79" s="189"/>
      <c r="Q79" s="189"/>
      <c r="R79" s="189"/>
      <c r="S79" s="189"/>
      <c r="T79" s="189"/>
      <c r="U79" s="189">
        <v>1.03</v>
      </c>
      <c r="V79" s="180">
        <f>L79*U79</f>
        <v>129738.8103</v>
      </c>
      <c r="W79" s="190">
        <v>1.2</v>
      </c>
      <c r="X79" s="191">
        <f t="shared" si="1"/>
        <v>155686.57235999999</v>
      </c>
      <c r="Y79" s="181">
        <f t="shared" si="2"/>
        <v>155686.57235999999</v>
      </c>
      <c r="BP79" s="33"/>
      <c r="BQ79" s="34"/>
      <c r="BR79" s="41" t="s">
        <v>125</v>
      </c>
    </row>
    <row r="80" spans="1:70" s="3" customFormat="1" ht="67.5" hidden="1" x14ac:dyDescent="0.25">
      <c r="A80" s="35" t="s">
        <v>126</v>
      </c>
      <c r="B80" s="36" t="s">
        <v>54</v>
      </c>
      <c r="C80" s="316" t="s">
        <v>55</v>
      </c>
      <c r="D80" s="316"/>
      <c r="E80" s="316"/>
      <c r="F80" s="205" t="s">
        <v>56</v>
      </c>
      <c r="G80" s="56">
        <v>0.21</v>
      </c>
      <c r="H80" s="39" t="s">
        <v>57</v>
      </c>
      <c r="I80" s="39" t="s">
        <v>58</v>
      </c>
      <c r="J80" s="39">
        <v>114.45</v>
      </c>
      <c r="K80" s="109" t="s">
        <v>42</v>
      </c>
      <c r="L80" s="39">
        <v>1931.61</v>
      </c>
      <c r="M80" s="39">
        <v>1718.48</v>
      </c>
      <c r="N80" s="40" t="s">
        <v>127</v>
      </c>
      <c r="O80" s="39">
        <v>205.74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0"/>
        <v>246.29853523851858</v>
      </c>
      <c r="W80" s="159">
        <v>1.2</v>
      </c>
      <c r="X80" s="158">
        <f t="shared" si="1"/>
        <v>295.55824228622231</v>
      </c>
      <c r="Y80" s="181">
        <f t="shared" si="2"/>
        <v>1407.4202013629633</v>
      </c>
      <c r="BP80" s="33"/>
      <c r="BQ80" s="34"/>
      <c r="BR80" s="41" t="s">
        <v>55</v>
      </c>
    </row>
    <row r="81" spans="1:70" s="3" customFormat="1" ht="18.75" hidden="1" x14ac:dyDescent="0.25">
      <c r="A81" s="42"/>
      <c r="B81" s="43"/>
      <c r="C81" s="44" t="s">
        <v>128</v>
      </c>
      <c r="D81" s="45"/>
      <c r="E81" s="45"/>
      <c r="F81" s="206"/>
      <c r="G81" s="45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34"/>
      <c r="BR81" s="41"/>
    </row>
    <row r="82" spans="1:70" s="3" customFormat="1" ht="18.75" hidden="1" x14ac:dyDescent="0.25">
      <c r="A82" s="47"/>
      <c r="B82" s="48"/>
      <c r="C82" s="48"/>
      <c r="D82" s="48"/>
      <c r="E82" s="49" t="s">
        <v>129</v>
      </c>
      <c r="F82" s="207"/>
      <c r="G82" s="50"/>
      <c r="H82" s="51"/>
      <c r="I82" s="17"/>
      <c r="J82" s="17"/>
      <c r="K82" s="17"/>
      <c r="L82" s="52">
        <v>1668.24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34"/>
      <c r="BR82" s="41"/>
    </row>
    <row r="83" spans="1:70" s="3" customFormat="1" ht="18.75" hidden="1" x14ac:dyDescent="0.25">
      <c r="A83" s="47"/>
      <c r="B83" s="48"/>
      <c r="C83" s="48"/>
      <c r="D83" s="48"/>
      <c r="E83" s="49" t="s">
        <v>130</v>
      </c>
      <c r="F83" s="207"/>
      <c r="G83" s="50"/>
      <c r="H83" s="51"/>
      <c r="I83" s="17"/>
      <c r="J83" s="17"/>
      <c r="K83" s="17"/>
      <c r="L83" s="52">
        <v>877.12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34"/>
      <c r="BR83" s="41"/>
    </row>
    <row r="84" spans="1:70" s="3" customFormat="1" ht="18.75" hidden="1" x14ac:dyDescent="0.25">
      <c r="A84" s="47"/>
      <c r="B84" s="48"/>
      <c r="C84" s="48"/>
      <c r="D84" s="48"/>
      <c r="E84" s="49" t="s">
        <v>47</v>
      </c>
      <c r="F84" s="207"/>
      <c r="G84" s="50"/>
      <c r="H84" s="51"/>
      <c r="I84" s="17"/>
      <c r="J84" s="17"/>
      <c r="K84" s="17"/>
      <c r="L84" s="52">
        <v>4476.97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34"/>
      <c r="BR84" s="41"/>
    </row>
    <row r="85" spans="1:70" s="3" customFormat="1" ht="67.5" hidden="1" x14ac:dyDescent="0.25">
      <c r="A85" s="35" t="s">
        <v>131</v>
      </c>
      <c r="B85" s="36" t="s">
        <v>132</v>
      </c>
      <c r="C85" s="316" t="s">
        <v>133</v>
      </c>
      <c r="D85" s="316"/>
      <c r="E85" s="316"/>
      <c r="F85" s="205" t="s">
        <v>109</v>
      </c>
      <c r="G85" s="55">
        <v>3</v>
      </c>
      <c r="H85" s="39" t="s">
        <v>134</v>
      </c>
      <c r="I85" s="39" t="s">
        <v>135</v>
      </c>
      <c r="J85" s="39">
        <v>4.09</v>
      </c>
      <c r="K85" s="109" t="s">
        <v>42</v>
      </c>
      <c r="L85" s="39">
        <v>5435.33</v>
      </c>
      <c r="M85" s="39">
        <v>3463.58</v>
      </c>
      <c r="N85" s="40" t="s">
        <v>136</v>
      </c>
      <c r="O85" s="39">
        <v>105.03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125.73507901283956</v>
      </c>
      <c r="W85" s="159">
        <v>1.2</v>
      </c>
      <c r="X85" s="158">
        <f t="shared" si="1"/>
        <v>150.88209481540747</v>
      </c>
      <c r="Y85" s="181">
        <f t="shared" si="2"/>
        <v>50.294031605135821</v>
      </c>
      <c r="BP85" s="33"/>
      <c r="BQ85" s="34"/>
      <c r="BR85" s="41" t="s">
        <v>133</v>
      </c>
    </row>
    <row r="86" spans="1:70" s="3" customFormat="1" ht="18.75" hidden="1" x14ac:dyDescent="0.25">
      <c r="A86" s="42"/>
      <c r="B86" s="43"/>
      <c r="C86" s="44" t="s">
        <v>137</v>
      </c>
      <c r="D86" s="45"/>
      <c r="E86" s="45"/>
      <c r="F86" s="206"/>
      <c r="G86" s="45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34"/>
      <c r="BR86" s="41"/>
    </row>
    <row r="87" spans="1:70" s="3" customFormat="1" ht="18.75" hidden="1" x14ac:dyDescent="0.25">
      <c r="A87" s="47"/>
      <c r="B87" s="48"/>
      <c r="C87" s="48"/>
      <c r="D87" s="48"/>
      <c r="E87" s="49" t="s">
        <v>138</v>
      </c>
      <c r="F87" s="207"/>
      <c r="G87" s="50"/>
      <c r="H87" s="51"/>
      <c r="I87" s="17"/>
      <c r="J87" s="17"/>
      <c r="K87" s="17"/>
      <c r="L87" s="52">
        <v>3791.69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34"/>
      <c r="BR87" s="41"/>
    </row>
    <row r="88" spans="1:70" s="3" customFormat="1" ht="18.75" hidden="1" x14ac:dyDescent="0.25">
      <c r="A88" s="47"/>
      <c r="B88" s="48"/>
      <c r="C88" s="48"/>
      <c r="D88" s="48"/>
      <c r="E88" s="49" t="s">
        <v>139</v>
      </c>
      <c r="F88" s="207"/>
      <c r="G88" s="50"/>
      <c r="H88" s="51"/>
      <c r="I88" s="17"/>
      <c r="J88" s="17"/>
      <c r="K88" s="17"/>
      <c r="L88" s="52">
        <v>1993.57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34"/>
      <c r="BR88" s="41"/>
    </row>
    <row r="89" spans="1:70" s="3" customFormat="1" ht="18.75" hidden="1" x14ac:dyDescent="0.25">
      <c r="A89" s="47"/>
      <c r="B89" s="48"/>
      <c r="C89" s="48"/>
      <c r="D89" s="48"/>
      <c r="E89" s="49" t="s">
        <v>47</v>
      </c>
      <c r="F89" s="207"/>
      <c r="G89" s="50"/>
      <c r="H89" s="51"/>
      <c r="I89" s="17"/>
      <c r="J89" s="17"/>
      <c r="K89" s="17"/>
      <c r="L89" s="52">
        <v>11220.59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34"/>
      <c r="BR89" s="41"/>
    </row>
    <row r="90" spans="1:70" s="3" customFormat="1" ht="45" x14ac:dyDescent="0.25">
      <c r="A90" s="111" t="s">
        <v>140</v>
      </c>
      <c r="B90" s="112" t="s">
        <v>117</v>
      </c>
      <c r="C90" s="305" t="s">
        <v>141</v>
      </c>
      <c r="D90" s="305"/>
      <c r="E90" s="305"/>
      <c r="F90" s="208" t="s">
        <v>51</v>
      </c>
      <c r="G90" s="113">
        <v>1</v>
      </c>
      <c r="H90" s="114">
        <v>64225.36</v>
      </c>
      <c r="I90" s="114"/>
      <c r="J90" s="114"/>
      <c r="K90" s="144" t="s">
        <v>52</v>
      </c>
      <c r="L90" s="114">
        <v>400123.99</v>
      </c>
      <c r="M90" s="114"/>
      <c r="N90" s="115"/>
      <c r="O90" s="114"/>
      <c r="P90" s="189"/>
      <c r="Q90" s="189"/>
      <c r="R90" s="189"/>
      <c r="S90" s="189"/>
      <c r="T90" s="189"/>
      <c r="U90" s="189">
        <v>1.03</v>
      </c>
      <c r="V90" s="180">
        <f>L90*U90</f>
        <v>412127.70970000001</v>
      </c>
      <c r="W90" s="190">
        <v>1.2</v>
      </c>
      <c r="X90" s="191">
        <f t="shared" si="1"/>
        <v>494553.25163999997</v>
      </c>
      <c r="Y90" s="181">
        <f t="shared" si="2"/>
        <v>494553.25163999997</v>
      </c>
      <c r="BP90" s="33"/>
      <c r="BQ90" s="34"/>
      <c r="BR90" s="41" t="s">
        <v>141</v>
      </c>
    </row>
    <row r="91" spans="1:70" s="3" customFormat="1" ht="67.5" hidden="1" x14ac:dyDescent="0.25">
      <c r="A91" s="35" t="s">
        <v>142</v>
      </c>
      <c r="B91" s="36" t="s">
        <v>54</v>
      </c>
      <c r="C91" s="316" t="s">
        <v>55</v>
      </c>
      <c r="D91" s="316"/>
      <c r="E91" s="316"/>
      <c r="F91" s="205" t="s">
        <v>56</v>
      </c>
      <c r="G91" s="56">
        <v>0.63</v>
      </c>
      <c r="H91" s="39" t="s">
        <v>57</v>
      </c>
      <c r="I91" s="39" t="s">
        <v>58</v>
      </c>
      <c r="J91" s="39">
        <v>114.45</v>
      </c>
      <c r="K91" s="109" t="s">
        <v>42</v>
      </c>
      <c r="L91" s="39">
        <v>5794.83</v>
      </c>
      <c r="M91" s="39">
        <v>5155.45</v>
      </c>
      <c r="N91" s="40" t="s">
        <v>143</v>
      </c>
      <c r="O91" s="39">
        <v>617.21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0"/>
        <v>738.88363436651139</v>
      </c>
      <c r="W91" s="159">
        <v>1.2</v>
      </c>
      <c r="X91" s="158">
        <f t="shared" si="1"/>
        <v>886.6603612398136</v>
      </c>
      <c r="Y91" s="181">
        <f t="shared" si="2"/>
        <v>1407.3973987933548</v>
      </c>
      <c r="BP91" s="33"/>
      <c r="BQ91" s="34"/>
      <c r="BR91" s="41" t="s">
        <v>55</v>
      </c>
    </row>
    <row r="92" spans="1:70" s="3" customFormat="1" ht="18.75" hidden="1" x14ac:dyDescent="0.25">
      <c r="A92" s="42"/>
      <c r="B92" s="43"/>
      <c r="C92" s="44" t="s">
        <v>144</v>
      </c>
      <c r="D92" s="45"/>
      <c r="E92" s="45"/>
      <c r="F92" s="206"/>
      <c r="G92" s="45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34"/>
      <c r="BR92" s="41"/>
    </row>
    <row r="93" spans="1:70" s="3" customFormat="1" ht="18.75" hidden="1" x14ac:dyDescent="0.25">
      <c r="A93" s="47"/>
      <c r="B93" s="48"/>
      <c r="C93" s="48"/>
      <c r="D93" s="48"/>
      <c r="E93" s="49" t="s">
        <v>145</v>
      </c>
      <c r="F93" s="207"/>
      <c r="G93" s="50"/>
      <c r="H93" s="51"/>
      <c r="I93" s="17"/>
      <c r="J93" s="17"/>
      <c r="K93" s="17"/>
      <c r="L93" s="52">
        <v>5004.74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34"/>
      <c r="BR93" s="41"/>
    </row>
    <row r="94" spans="1:70" s="3" customFormat="1" ht="18.75" hidden="1" x14ac:dyDescent="0.25">
      <c r="A94" s="47"/>
      <c r="B94" s="48"/>
      <c r="C94" s="48"/>
      <c r="D94" s="48"/>
      <c r="E94" s="49" t="s">
        <v>146</v>
      </c>
      <c r="F94" s="207"/>
      <c r="G94" s="50"/>
      <c r="H94" s="51"/>
      <c r="I94" s="17"/>
      <c r="J94" s="17"/>
      <c r="K94" s="17"/>
      <c r="L94" s="52">
        <v>2631.36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34"/>
      <c r="BR94" s="41"/>
    </row>
    <row r="95" spans="1:70" s="3" customFormat="1" ht="18.75" hidden="1" x14ac:dyDescent="0.25">
      <c r="A95" s="47"/>
      <c r="B95" s="48"/>
      <c r="C95" s="48"/>
      <c r="D95" s="48"/>
      <c r="E95" s="49" t="s">
        <v>47</v>
      </c>
      <c r="F95" s="207"/>
      <c r="G95" s="50"/>
      <c r="H95" s="51"/>
      <c r="I95" s="17"/>
      <c r="J95" s="17"/>
      <c r="K95" s="17"/>
      <c r="L95" s="52">
        <v>13430.93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34"/>
      <c r="BR95" s="41"/>
    </row>
    <row r="96" spans="1:70" s="3" customFormat="1" ht="45" x14ac:dyDescent="0.25">
      <c r="A96" s="111" t="s">
        <v>147</v>
      </c>
      <c r="B96" s="112" t="s">
        <v>117</v>
      </c>
      <c r="C96" s="305" t="s">
        <v>148</v>
      </c>
      <c r="D96" s="305"/>
      <c r="E96" s="305"/>
      <c r="F96" s="208" t="s">
        <v>51</v>
      </c>
      <c r="G96" s="113">
        <v>1</v>
      </c>
      <c r="H96" s="114">
        <v>38500.800000000003</v>
      </c>
      <c r="I96" s="114"/>
      <c r="J96" s="114"/>
      <c r="K96" s="144" t="s">
        <v>52</v>
      </c>
      <c r="L96" s="114">
        <v>239859.98</v>
      </c>
      <c r="M96" s="114"/>
      <c r="N96" s="115"/>
      <c r="O96" s="114"/>
      <c r="P96" s="189"/>
      <c r="Q96" s="189"/>
      <c r="R96" s="189"/>
      <c r="S96" s="189"/>
      <c r="T96" s="189"/>
      <c r="U96" s="189">
        <v>1.03</v>
      </c>
      <c r="V96" s="180">
        <f t="shared" ref="V96:V97" si="3">L96*U96</f>
        <v>247055.77940000003</v>
      </c>
      <c r="W96" s="190">
        <v>1.2</v>
      </c>
      <c r="X96" s="191">
        <f t="shared" ref="X96:X154" si="4">V96*W96</f>
        <v>296466.93528000003</v>
      </c>
      <c r="Y96" s="181">
        <f t="shared" ref="Y96:Y154" si="5">X96/G96</f>
        <v>296466.93528000003</v>
      </c>
      <c r="BP96" s="33"/>
      <c r="BQ96" s="34"/>
      <c r="BR96" s="41" t="s">
        <v>148</v>
      </c>
    </row>
    <row r="97" spans="1:70" s="3" customFormat="1" ht="45" x14ac:dyDescent="0.25">
      <c r="A97" s="111" t="s">
        <v>149</v>
      </c>
      <c r="B97" s="112" t="s">
        <v>49</v>
      </c>
      <c r="C97" s="305" t="s">
        <v>150</v>
      </c>
      <c r="D97" s="305"/>
      <c r="E97" s="305"/>
      <c r="F97" s="208" t="s">
        <v>51</v>
      </c>
      <c r="G97" s="113">
        <v>1</v>
      </c>
      <c r="H97" s="114">
        <v>29596.15</v>
      </c>
      <c r="I97" s="114"/>
      <c r="J97" s="114"/>
      <c r="K97" s="144" t="s">
        <v>52</v>
      </c>
      <c r="L97" s="114">
        <v>184384.01</v>
      </c>
      <c r="M97" s="114"/>
      <c r="N97" s="115"/>
      <c r="O97" s="114"/>
      <c r="P97" s="189"/>
      <c r="Q97" s="189"/>
      <c r="R97" s="189"/>
      <c r="S97" s="189"/>
      <c r="T97" s="189"/>
      <c r="U97" s="189">
        <v>1.03</v>
      </c>
      <c r="V97" s="180">
        <f t="shared" si="3"/>
        <v>189915.53030000001</v>
      </c>
      <c r="W97" s="190">
        <v>1.2</v>
      </c>
      <c r="X97" s="191">
        <f t="shared" si="4"/>
        <v>227898.63636</v>
      </c>
      <c r="Y97" s="181">
        <f t="shared" si="5"/>
        <v>227898.63636</v>
      </c>
      <c r="BP97" s="33"/>
      <c r="BQ97" s="34"/>
      <c r="BR97" s="41" t="s">
        <v>150</v>
      </c>
    </row>
    <row r="98" spans="1:70" s="3" customFormat="1" ht="67.5" hidden="1" x14ac:dyDescent="0.25">
      <c r="A98" s="35" t="s">
        <v>151</v>
      </c>
      <c r="B98" s="36" t="s">
        <v>54</v>
      </c>
      <c r="C98" s="316" t="s">
        <v>55</v>
      </c>
      <c r="D98" s="316"/>
      <c r="E98" s="316"/>
      <c r="F98" s="205" t="s">
        <v>56</v>
      </c>
      <c r="G98" s="56">
        <v>0.35</v>
      </c>
      <c r="H98" s="39" t="s">
        <v>57</v>
      </c>
      <c r="I98" s="39" t="s">
        <v>58</v>
      </c>
      <c r="J98" s="39">
        <v>114.45</v>
      </c>
      <c r="K98" s="109" t="s">
        <v>42</v>
      </c>
      <c r="L98" s="39">
        <v>3219.35</v>
      </c>
      <c r="M98" s="39">
        <v>2864.14</v>
      </c>
      <c r="N98" s="40" t="s">
        <v>152</v>
      </c>
      <c r="O98" s="39">
        <v>342.89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ref="V98:V154" si="6">O98*P98*Q98*R98*S98*T98*U98</f>
        <v>410.48558738181998</v>
      </c>
      <c r="W98" s="159">
        <v>1.2</v>
      </c>
      <c r="X98" s="158">
        <f t="shared" si="4"/>
        <v>492.58270485818394</v>
      </c>
      <c r="Y98" s="181">
        <f t="shared" si="5"/>
        <v>1407.3791567376686</v>
      </c>
      <c r="BP98" s="33"/>
      <c r="BQ98" s="34"/>
      <c r="BR98" s="41" t="s">
        <v>55</v>
      </c>
    </row>
    <row r="99" spans="1:70" s="3" customFormat="1" ht="18.75" hidden="1" x14ac:dyDescent="0.25">
      <c r="A99" s="42"/>
      <c r="B99" s="43"/>
      <c r="C99" s="44" t="s">
        <v>153</v>
      </c>
      <c r="D99" s="45"/>
      <c r="E99" s="45"/>
      <c r="F99" s="206"/>
      <c r="G99" s="45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34"/>
      <c r="BR99" s="41"/>
    </row>
    <row r="100" spans="1:70" s="3" customFormat="1" ht="18.75" hidden="1" x14ac:dyDescent="0.25">
      <c r="A100" s="47"/>
      <c r="B100" s="48"/>
      <c r="C100" s="48"/>
      <c r="D100" s="48"/>
      <c r="E100" s="49" t="s">
        <v>154</v>
      </c>
      <c r="F100" s="207"/>
      <c r="G100" s="50"/>
      <c r="H100" s="51"/>
      <c r="I100" s="17"/>
      <c r="J100" s="17"/>
      <c r="K100" s="17"/>
      <c r="L100" s="52">
        <v>2780.42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34"/>
      <c r="BR100" s="41"/>
    </row>
    <row r="101" spans="1:70" s="3" customFormat="1" ht="18.75" hidden="1" x14ac:dyDescent="0.25">
      <c r="A101" s="47"/>
      <c r="B101" s="48"/>
      <c r="C101" s="48"/>
      <c r="D101" s="48"/>
      <c r="E101" s="49" t="s">
        <v>155</v>
      </c>
      <c r="F101" s="207"/>
      <c r="G101" s="50"/>
      <c r="H101" s="51"/>
      <c r="I101" s="17"/>
      <c r="J101" s="17"/>
      <c r="K101" s="17"/>
      <c r="L101" s="52">
        <v>1461.87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34"/>
      <c r="BR101" s="41"/>
    </row>
    <row r="102" spans="1:70" s="3" customFormat="1" ht="18.75" hidden="1" x14ac:dyDescent="0.25">
      <c r="A102" s="47"/>
      <c r="B102" s="48"/>
      <c r="C102" s="48"/>
      <c r="D102" s="48"/>
      <c r="E102" s="49" t="s">
        <v>47</v>
      </c>
      <c r="F102" s="207"/>
      <c r="G102" s="50"/>
      <c r="H102" s="51"/>
      <c r="I102" s="17"/>
      <c r="J102" s="17"/>
      <c r="K102" s="17"/>
      <c r="L102" s="52">
        <v>7461.64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34"/>
      <c r="BR102" s="41"/>
    </row>
    <row r="103" spans="1:70" s="3" customFormat="1" ht="67.5" hidden="1" x14ac:dyDescent="0.25">
      <c r="A103" s="35" t="s">
        <v>156</v>
      </c>
      <c r="B103" s="36" t="s">
        <v>157</v>
      </c>
      <c r="C103" s="316" t="s">
        <v>158</v>
      </c>
      <c r="D103" s="316"/>
      <c r="E103" s="316"/>
      <c r="F103" s="205" t="s">
        <v>109</v>
      </c>
      <c r="G103" s="55">
        <v>2</v>
      </c>
      <c r="H103" s="39" t="s">
        <v>159</v>
      </c>
      <c r="I103" s="39" t="s">
        <v>160</v>
      </c>
      <c r="J103" s="39">
        <v>65.77</v>
      </c>
      <c r="K103" s="109" t="s">
        <v>42</v>
      </c>
      <c r="L103" s="39">
        <v>13330.92</v>
      </c>
      <c r="M103" s="39">
        <v>11001.17</v>
      </c>
      <c r="N103" s="40" t="s">
        <v>161</v>
      </c>
      <c r="O103" s="39">
        <v>1125.98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6"/>
        <v>1347.9499596960588</v>
      </c>
      <c r="W103" s="159">
        <v>1.2</v>
      </c>
      <c r="X103" s="158">
        <f t="shared" si="4"/>
        <v>1617.5399516352707</v>
      </c>
      <c r="Y103" s="181">
        <f t="shared" si="5"/>
        <v>808.76997581763533</v>
      </c>
      <c r="BP103" s="33"/>
      <c r="BQ103" s="34"/>
      <c r="BR103" s="41" t="s">
        <v>158</v>
      </c>
    </row>
    <row r="104" spans="1:70" s="3" customFormat="1" ht="18.75" hidden="1" x14ac:dyDescent="0.25">
      <c r="A104" s="42"/>
      <c r="B104" s="43"/>
      <c r="C104" s="44" t="s">
        <v>162</v>
      </c>
      <c r="D104" s="45"/>
      <c r="E104" s="45"/>
      <c r="F104" s="206"/>
      <c r="G104" s="45"/>
      <c r="H104" s="45"/>
      <c r="I104" s="45"/>
      <c r="J104" s="45"/>
      <c r="K104" s="45"/>
      <c r="L104" s="45"/>
      <c r="M104" s="45"/>
      <c r="N104" s="45"/>
      <c r="O104" s="46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34"/>
      <c r="BR104" s="41"/>
    </row>
    <row r="105" spans="1:70" s="3" customFormat="1" ht="18.75" hidden="1" x14ac:dyDescent="0.25">
      <c r="A105" s="47"/>
      <c r="B105" s="48"/>
      <c r="C105" s="48"/>
      <c r="D105" s="48"/>
      <c r="E105" s="49" t="s">
        <v>163</v>
      </c>
      <c r="F105" s="207"/>
      <c r="G105" s="50"/>
      <c r="H105" s="51"/>
      <c r="I105" s="17"/>
      <c r="J105" s="17"/>
      <c r="K105" s="17"/>
      <c r="L105" s="52">
        <v>10275.549999999999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34"/>
      <c r="BR105" s="41"/>
    </row>
    <row r="106" spans="1:70" s="3" customFormat="1" ht="18.75" hidden="1" x14ac:dyDescent="0.25">
      <c r="A106" s="47"/>
      <c r="B106" s="48"/>
      <c r="C106" s="48"/>
      <c r="D106" s="48"/>
      <c r="E106" s="49" t="s">
        <v>164</v>
      </c>
      <c r="F106" s="207"/>
      <c r="G106" s="50"/>
      <c r="H106" s="51"/>
      <c r="I106" s="17"/>
      <c r="J106" s="17"/>
      <c r="K106" s="17"/>
      <c r="L106" s="52">
        <v>5251.95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34"/>
      <c r="BR106" s="41"/>
    </row>
    <row r="107" spans="1:70" s="3" customFormat="1" ht="18.75" hidden="1" x14ac:dyDescent="0.25">
      <c r="A107" s="47"/>
      <c r="B107" s="48"/>
      <c r="C107" s="48"/>
      <c r="D107" s="48"/>
      <c r="E107" s="49" t="s">
        <v>47</v>
      </c>
      <c r="F107" s="207"/>
      <c r="G107" s="50"/>
      <c r="H107" s="51"/>
      <c r="I107" s="17"/>
      <c r="J107" s="17"/>
      <c r="K107" s="17"/>
      <c r="L107" s="52">
        <v>28858.42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34"/>
      <c r="BR107" s="41"/>
    </row>
    <row r="108" spans="1:70" s="3" customFormat="1" ht="45" x14ac:dyDescent="0.25">
      <c r="A108" s="111" t="s">
        <v>165</v>
      </c>
      <c r="B108" s="112" t="s">
        <v>166</v>
      </c>
      <c r="C108" s="305" t="s">
        <v>167</v>
      </c>
      <c r="D108" s="305"/>
      <c r="E108" s="305"/>
      <c r="F108" s="208"/>
      <c r="G108" s="113">
        <v>1</v>
      </c>
      <c r="H108" s="114">
        <v>118804.59</v>
      </c>
      <c r="I108" s="114"/>
      <c r="J108" s="114"/>
      <c r="K108" s="144" t="s">
        <v>52</v>
      </c>
      <c r="L108" s="114">
        <v>740152.6</v>
      </c>
      <c r="M108" s="114"/>
      <c r="N108" s="115"/>
      <c r="O108" s="114"/>
      <c r="P108" s="189"/>
      <c r="Q108" s="189"/>
      <c r="R108" s="189"/>
      <c r="S108" s="189"/>
      <c r="T108" s="189"/>
      <c r="U108" s="189">
        <v>1.03</v>
      </c>
      <c r="V108" s="180">
        <f t="shared" ref="V108:V109" si="7">L108*U108</f>
        <v>762357.17799999996</v>
      </c>
      <c r="W108" s="190">
        <v>1.2</v>
      </c>
      <c r="X108" s="191">
        <f t="shared" si="4"/>
        <v>914828.61359999992</v>
      </c>
      <c r="Y108" s="248">
        <f t="shared" si="5"/>
        <v>914828.61359999992</v>
      </c>
      <c r="BP108" s="33"/>
      <c r="BQ108" s="34"/>
      <c r="BR108" s="41" t="s">
        <v>167</v>
      </c>
    </row>
    <row r="109" spans="1:70" s="3" customFormat="1" ht="45" x14ac:dyDescent="0.25">
      <c r="A109" s="111" t="s">
        <v>168</v>
      </c>
      <c r="B109" s="112" t="s">
        <v>166</v>
      </c>
      <c r="C109" s="305" t="s">
        <v>169</v>
      </c>
      <c r="D109" s="305"/>
      <c r="E109" s="305"/>
      <c r="F109" s="208"/>
      <c r="G109" s="113">
        <v>1</v>
      </c>
      <c r="H109" s="114">
        <v>65520.480000000003</v>
      </c>
      <c r="I109" s="114"/>
      <c r="J109" s="114"/>
      <c r="K109" s="144" t="s">
        <v>52</v>
      </c>
      <c r="L109" s="114">
        <v>408192.59</v>
      </c>
      <c r="M109" s="114"/>
      <c r="N109" s="115"/>
      <c r="O109" s="114"/>
      <c r="P109" s="189"/>
      <c r="Q109" s="189"/>
      <c r="R109" s="189"/>
      <c r="S109" s="189"/>
      <c r="T109" s="189"/>
      <c r="U109" s="189">
        <v>1.03</v>
      </c>
      <c r="V109" s="180">
        <f t="shared" si="7"/>
        <v>420438.36770000006</v>
      </c>
      <c r="W109" s="190">
        <v>1.2</v>
      </c>
      <c r="X109" s="191">
        <f t="shared" si="4"/>
        <v>504526.04124000005</v>
      </c>
      <c r="Y109" s="248">
        <f t="shared" si="5"/>
        <v>504526.04124000005</v>
      </c>
      <c r="BP109" s="33"/>
      <c r="BQ109" s="34"/>
      <c r="BR109" s="41" t="s">
        <v>169</v>
      </c>
    </row>
    <row r="110" spans="1:70" s="3" customFormat="1" ht="18.75" hidden="1" x14ac:dyDescent="0.25">
      <c r="A110" s="351" t="s">
        <v>170</v>
      </c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3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34" t="s">
        <v>170</v>
      </c>
      <c r="BR110" s="41"/>
    </row>
    <row r="111" spans="1:70" s="3" customFormat="1" ht="67.5" hidden="1" x14ac:dyDescent="0.25">
      <c r="A111" s="35" t="s">
        <v>171</v>
      </c>
      <c r="B111" s="36" t="s">
        <v>172</v>
      </c>
      <c r="C111" s="316" t="s">
        <v>173</v>
      </c>
      <c r="D111" s="316"/>
      <c r="E111" s="316"/>
      <c r="F111" s="205" t="s">
        <v>174</v>
      </c>
      <c r="G111" s="56">
        <v>0.18</v>
      </c>
      <c r="H111" s="39" t="s">
        <v>175</v>
      </c>
      <c r="I111" s="39" t="s">
        <v>176</v>
      </c>
      <c r="J111" s="39">
        <v>1178.45</v>
      </c>
      <c r="K111" s="109" t="s">
        <v>42</v>
      </c>
      <c r="L111" s="39">
        <v>21194.12</v>
      </c>
      <c r="M111" s="39">
        <v>18727.97</v>
      </c>
      <c r="N111" s="40" t="s">
        <v>177</v>
      </c>
      <c r="O111" s="39">
        <v>1815.76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6"/>
        <v>2173.70967407744</v>
      </c>
      <c r="W111" s="159">
        <v>1.2</v>
      </c>
      <c r="X111" s="158">
        <f t="shared" si="4"/>
        <v>2608.4516088929281</v>
      </c>
      <c r="Y111" s="181">
        <f t="shared" si="5"/>
        <v>14491.397827182935</v>
      </c>
      <c r="BP111" s="33"/>
      <c r="BQ111" s="34"/>
      <c r="BR111" s="41" t="s">
        <v>173</v>
      </c>
    </row>
    <row r="112" spans="1:70" s="3" customFormat="1" ht="18.75" hidden="1" x14ac:dyDescent="0.25">
      <c r="A112" s="42"/>
      <c r="B112" s="43"/>
      <c r="C112" s="44" t="s">
        <v>178</v>
      </c>
      <c r="D112" s="45"/>
      <c r="E112" s="45"/>
      <c r="F112" s="206"/>
      <c r="G112" s="45"/>
      <c r="H112" s="45"/>
      <c r="I112" s="45"/>
      <c r="J112" s="45"/>
      <c r="K112" s="45"/>
      <c r="L112" s="45"/>
      <c r="M112" s="45"/>
      <c r="N112" s="45"/>
      <c r="O112" s="46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34"/>
      <c r="BR112" s="41"/>
    </row>
    <row r="113" spans="1:70" s="3" customFormat="1" ht="18.75" hidden="1" x14ac:dyDescent="0.25">
      <c r="A113" s="47"/>
      <c r="B113" s="48"/>
      <c r="C113" s="48"/>
      <c r="D113" s="48"/>
      <c r="E113" s="49" t="s">
        <v>179</v>
      </c>
      <c r="F113" s="207"/>
      <c r="G113" s="50"/>
      <c r="H113" s="51"/>
      <c r="I113" s="17"/>
      <c r="J113" s="17"/>
      <c r="K113" s="17"/>
      <c r="L113" s="52">
        <v>18275.96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34"/>
      <c r="BR113" s="41"/>
    </row>
    <row r="114" spans="1:70" s="3" customFormat="1" ht="18.75" hidden="1" x14ac:dyDescent="0.25">
      <c r="A114" s="47"/>
      <c r="B114" s="48"/>
      <c r="C114" s="48"/>
      <c r="D114" s="48"/>
      <c r="E114" s="49" t="s">
        <v>180</v>
      </c>
      <c r="F114" s="207"/>
      <c r="G114" s="50"/>
      <c r="H114" s="51"/>
      <c r="I114" s="17"/>
      <c r="J114" s="17"/>
      <c r="K114" s="17"/>
      <c r="L114" s="52">
        <v>9609.01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34"/>
      <c r="BR114" s="41"/>
    </row>
    <row r="115" spans="1:70" s="3" customFormat="1" ht="18.75" hidden="1" x14ac:dyDescent="0.25">
      <c r="A115" s="47"/>
      <c r="B115" s="48"/>
      <c r="C115" s="48"/>
      <c r="D115" s="48"/>
      <c r="E115" s="49" t="s">
        <v>47</v>
      </c>
      <c r="F115" s="207"/>
      <c r="G115" s="50"/>
      <c r="H115" s="51"/>
      <c r="I115" s="17"/>
      <c r="J115" s="17"/>
      <c r="K115" s="17"/>
      <c r="L115" s="52">
        <v>49079.09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34"/>
      <c r="BR115" s="41"/>
    </row>
    <row r="116" spans="1:70" s="3" customFormat="1" ht="67.5" x14ac:dyDescent="0.25">
      <c r="A116" s="35" t="s">
        <v>181</v>
      </c>
      <c r="B116" s="36" t="s">
        <v>182</v>
      </c>
      <c r="C116" s="316" t="s">
        <v>183</v>
      </c>
      <c r="D116" s="316"/>
      <c r="E116" s="316"/>
      <c r="F116" s="205" t="s">
        <v>184</v>
      </c>
      <c r="G116" s="55">
        <v>14</v>
      </c>
      <c r="H116" s="39">
        <v>528.57000000000005</v>
      </c>
      <c r="I116" s="39"/>
      <c r="J116" s="39">
        <v>528.57000000000005</v>
      </c>
      <c r="K116" s="109" t="s">
        <v>42</v>
      </c>
      <c r="L116" s="39">
        <v>63343.83</v>
      </c>
      <c r="M116" s="39"/>
      <c r="N116" s="40"/>
      <c r="O116" s="39">
        <v>63343.83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6"/>
        <v>75831.10987361586</v>
      </c>
      <c r="W116" s="159">
        <v>1.2</v>
      </c>
      <c r="X116" s="158">
        <f t="shared" si="4"/>
        <v>90997.331848339032</v>
      </c>
      <c r="Y116" s="248">
        <f t="shared" si="5"/>
        <v>6499.8094177385019</v>
      </c>
      <c r="BP116" s="33"/>
      <c r="BQ116" s="34"/>
      <c r="BR116" s="41" t="s">
        <v>183</v>
      </c>
    </row>
    <row r="117" spans="1:70" s="3" customFormat="1" ht="67.5" x14ac:dyDescent="0.25">
      <c r="A117" s="35" t="s">
        <v>185</v>
      </c>
      <c r="B117" s="36" t="s">
        <v>182</v>
      </c>
      <c r="C117" s="316" t="s">
        <v>186</v>
      </c>
      <c r="D117" s="316"/>
      <c r="E117" s="316"/>
      <c r="F117" s="205" t="s">
        <v>184</v>
      </c>
      <c r="G117" s="55">
        <v>4</v>
      </c>
      <c r="H117" s="39">
        <v>528.57000000000005</v>
      </c>
      <c r="I117" s="39"/>
      <c r="J117" s="39">
        <v>528.57000000000005</v>
      </c>
      <c r="K117" s="109" t="s">
        <v>42</v>
      </c>
      <c r="L117" s="39">
        <v>18098.240000000002</v>
      </c>
      <c r="M117" s="39"/>
      <c r="N117" s="40"/>
      <c r="O117" s="39">
        <v>18098.240000000002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6"/>
        <v>21666.034812847123</v>
      </c>
      <c r="W117" s="159">
        <v>1.2</v>
      </c>
      <c r="X117" s="158">
        <f t="shared" si="4"/>
        <v>25999.241775416547</v>
      </c>
      <c r="Y117" s="248">
        <f t="shared" si="5"/>
        <v>6499.8104438541368</v>
      </c>
      <c r="BP117" s="33"/>
      <c r="BQ117" s="34"/>
      <c r="BR117" s="41" t="s">
        <v>186</v>
      </c>
    </row>
    <row r="118" spans="1:70" s="3" customFormat="1" ht="67.5" hidden="1" x14ac:dyDescent="0.25">
      <c r="A118" s="35" t="s">
        <v>187</v>
      </c>
      <c r="B118" s="36" t="s">
        <v>188</v>
      </c>
      <c r="C118" s="316" t="s">
        <v>189</v>
      </c>
      <c r="D118" s="316"/>
      <c r="E118" s="316"/>
      <c r="F118" s="205" t="s">
        <v>174</v>
      </c>
      <c r="G118" s="56">
        <v>0.31</v>
      </c>
      <c r="H118" s="39" t="s">
        <v>190</v>
      </c>
      <c r="I118" s="39" t="s">
        <v>191</v>
      </c>
      <c r="J118" s="39">
        <v>424.12</v>
      </c>
      <c r="K118" s="109" t="s">
        <v>42</v>
      </c>
      <c r="L118" s="39">
        <v>11538.93</v>
      </c>
      <c r="M118" s="39">
        <v>10304.26</v>
      </c>
      <c r="N118" s="40" t="s">
        <v>192</v>
      </c>
      <c r="O118" s="39">
        <v>1125.44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6"/>
        <v>1347.303506847664</v>
      </c>
      <c r="W118" s="159">
        <v>1.2</v>
      </c>
      <c r="X118" s="158">
        <f t="shared" si="4"/>
        <v>1616.7642082171967</v>
      </c>
      <c r="Y118" s="181">
        <f t="shared" si="5"/>
        <v>5215.3684136038601</v>
      </c>
      <c r="BP118" s="33"/>
      <c r="BQ118" s="34"/>
      <c r="BR118" s="41" t="s">
        <v>189</v>
      </c>
    </row>
    <row r="119" spans="1:70" s="3" customFormat="1" ht="18.75" hidden="1" x14ac:dyDescent="0.25">
      <c r="A119" s="42"/>
      <c r="B119" s="43"/>
      <c r="C119" s="44" t="s">
        <v>193</v>
      </c>
      <c r="D119" s="45"/>
      <c r="E119" s="45"/>
      <c r="F119" s="206"/>
      <c r="G119" s="45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34"/>
      <c r="BR119" s="41"/>
    </row>
    <row r="120" spans="1:70" s="3" customFormat="1" ht="18.75" hidden="1" x14ac:dyDescent="0.25">
      <c r="A120" s="47"/>
      <c r="B120" s="48"/>
      <c r="C120" s="48"/>
      <c r="D120" s="48"/>
      <c r="E120" s="49" t="s">
        <v>194</v>
      </c>
      <c r="F120" s="207"/>
      <c r="G120" s="50"/>
      <c r="H120" s="51"/>
      <c r="I120" s="17"/>
      <c r="J120" s="17"/>
      <c r="K120" s="17"/>
      <c r="L120" s="52">
        <v>10014.219999999999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34"/>
      <c r="BR120" s="41"/>
    </row>
    <row r="121" spans="1:70" s="3" customFormat="1" ht="18.75" hidden="1" x14ac:dyDescent="0.25">
      <c r="A121" s="47"/>
      <c r="B121" s="48"/>
      <c r="C121" s="48"/>
      <c r="D121" s="48"/>
      <c r="E121" s="49" t="s">
        <v>195</v>
      </c>
      <c r="F121" s="207"/>
      <c r="G121" s="50"/>
      <c r="H121" s="51"/>
      <c r="I121" s="17"/>
      <c r="J121" s="17"/>
      <c r="K121" s="17"/>
      <c r="L121" s="52">
        <v>5265.21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34"/>
      <c r="BR121" s="41"/>
    </row>
    <row r="122" spans="1:70" s="3" customFormat="1" ht="18.75" hidden="1" x14ac:dyDescent="0.25">
      <c r="A122" s="47"/>
      <c r="B122" s="48"/>
      <c r="C122" s="48"/>
      <c r="D122" s="48"/>
      <c r="E122" s="49" t="s">
        <v>47</v>
      </c>
      <c r="F122" s="207"/>
      <c r="G122" s="50"/>
      <c r="H122" s="51"/>
      <c r="I122" s="17"/>
      <c r="J122" s="17"/>
      <c r="K122" s="17"/>
      <c r="L122" s="52">
        <v>26818.36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34"/>
      <c r="BR122" s="41"/>
    </row>
    <row r="123" spans="1:70" s="3" customFormat="1" ht="67.5" x14ac:dyDescent="0.25">
      <c r="A123" s="35" t="s">
        <v>196</v>
      </c>
      <c r="B123" s="36" t="s">
        <v>182</v>
      </c>
      <c r="C123" s="316" t="s">
        <v>197</v>
      </c>
      <c r="D123" s="316"/>
      <c r="E123" s="316"/>
      <c r="F123" s="205" t="s">
        <v>184</v>
      </c>
      <c r="G123" s="55">
        <v>14</v>
      </c>
      <c r="H123" s="39">
        <v>794.39</v>
      </c>
      <c r="I123" s="39"/>
      <c r="J123" s="39">
        <v>794.39</v>
      </c>
      <c r="K123" s="109" t="s">
        <v>42</v>
      </c>
      <c r="L123" s="39">
        <v>95199.7</v>
      </c>
      <c r="M123" s="39"/>
      <c r="N123" s="40"/>
      <c r="O123" s="39">
        <v>95199.7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6"/>
        <v>113966.88376176922</v>
      </c>
      <c r="W123" s="159">
        <v>1.2</v>
      </c>
      <c r="X123" s="158">
        <f t="shared" si="4"/>
        <v>136760.26051412305</v>
      </c>
      <c r="Y123" s="248">
        <f t="shared" si="5"/>
        <v>9768.5900367230752</v>
      </c>
      <c r="BP123" s="33"/>
      <c r="BQ123" s="34"/>
      <c r="BR123" s="41" t="s">
        <v>197</v>
      </c>
    </row>
    <row r="124" spans="1:70" s="3" customFormat="1" ht="67.5" x14ac:dyDescent="0.25">
      <c r="A124" s="35" t="s">
        <v>198</v>
      </c>
      <c r="B124" s="36" t="s">
        <v>182</v>
      </c>
      <c r="C124" s="316" t="s">
        <v>199</v>
      </c>
      <c r="D124" s="316"/>
      <c r="E124" s="316"/>
      <c r="F124" s="205" t="s">
        <v>184</v>
      </c>
      <c r="G124" s="55">
        <v>5</v>
      </c>
      <c r="H124" s="39">
        <v>774.53</v>
      </c>
      <c r="I124" s="39"/>
      <c r="J124" s="39">
        <v>774.53</v>
      </c>
      <c r="K124" s="109" t="s">
        <v>42</v>
      </c>
      <c r="L124" s="39">
        <v>33149.879999999997</v>
      </c>
      <c r="M124" s="39"/>
      <c r="N124" s="40"/>
      <c r="O124" s="39">
        <v>33149.879999999997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6"/>
        <v>39684.878425841656</v>
      </c>
      <c r="W124" s="159">
        <v>1.2</v>
      </c>
      <c r="X124" s="158">
        <f t="shared" si="4"/>
        <v>47621.854111009983</v>
      </c>
      <c r="Y124" s="248">
        <f t="shared" si="5"/>
        <v>9524.3708222019959</v>
      </c>
      <c r="BP124" s="33"/>
      <c r="BQ124" s="34"/>
      <c r="BR124" s="41" t="s">
        <v>199</v>
      </c>
    </row>
    <row r="125" spans="1:70" s="3" customFormat="1" ht="67.5" x14ac:dyDescent="0.25">
      <c r="A125" s="35" t="s">
        <v>200</v>
      </c>
      <c r="B125" s="36" t="s">
        <v>182</v>
      </c>
      <c r="C125" s="316" t="s">
        <v>201</v>
      </c>
      <c r="D125" s="316"/>
      <c r="E125" s="316"/>
      <c r="F125" s="205" t="s">
        <v>184</v>
      </c>
      <c r="G125" s="55">
        <v>12</v>
      </c>
      <c r="H125" s="39">
        <v>3574.77</v>
      </c>
      <c r="I125" s="39"/>
      <c r="J125" s="39">
        <v>3574.77</v>
      </c>
      <c r="K125" s="109" t="s">
        <v>42</v>
      </c>
      <c r="L125" s="39">
        <v>367200.37</v>
      </c>
      <c r="M125" s="39"/>
      <c r="N125" s="40"/>
      <c r="O125" s="39">
        <v>367200.37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6"/>
        <v>439588.37984855671</v>
      </c>
      <c r="W125" s="159">
        <v>1.2</v>
      </c>
      <c r="X125" s="158">
        <f t="shared" si="4"/>
        <v>527506.05581826798</v>
      </c>
      <c r="Y125" s="248">
        <f t="shared" si="5"/>
        <v>43958.837984855665</v>
      </c>
      <c r="BP125" s="33"/>
      <c r="BQ125" s="34"/>
      <c r="BR125" s="41" t="s">
        <v>201</v>
      </c>
    </row>
    <row r="126" spans="1:70" s="3" customFormat="1" ht="67.5" hidden="1" x14ac:dyDescent="0.25">
      <c r="A126" s="35" t="s">
        <v>202</v>
      </c>
      <c r="B126" s="36" t="s">
        <v>203</v>
      </c>
      <c r="C126" s="316" t="s">
        <v>204</v>
      </c>
      <c r="D126" s="316"/>
      <c r="E126" s="316"/>
      <c r="F126" s="205" t="s">
        <v>174</v>
      </c>
      <c r="G126" s="56">
        <v>0.39</v>
      </c>
      <c r="H126" s="39" t="s">
        <v>205</v>
      </c>
      <c r="I126" s="39" t="s">
        <v>206</v>
      </c>
      <c r="J126" s="39">
        <v>515.91999999999996</v>
      </c>
      <c r="K126" s="109" t="s">
        <v>42</v>
      </c>
      <c r="L126" s="39">
        <v>16510.27</v>
      </c>
      <c r="M126" s="39">
        <v>13419.35</v>
      </c>
      <c r="N126" s="40" t="s">
        <v>207</v>
      </c>
      <c r="O126" s="39">
        <v>1722.31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6"/>
        <v>2061.8374172579615</v>
      </c>
      <c r="W126" s="159">
        <v>1.2</v>
      </c>
      <c r="X126" s="158">
        <f t="shared" si="4"/>
        <v>2474.2049007095538</v>
      </c>
      <c r="Y126" s="181">
        <f t="shared" si="5"/>
        <v>6344.1151300244965</v>
      </c>
      <c r="BP126" s="33"/>
      <c r="BQ126" s="34"/>
      <c r="BR126" s="41" t="s">
        <v>204</v>
      </c>
    </row>
    <row r="127" spans="1:70" s="3" customFormat="1" ht="18.75" hidden="1" x14ac:dyDescent="0.25">
      <c r="A127" s="42"/>
      <c r="B127" s="43"/>
      <c r="C127" s="44" t="s">
        <v>208</v>
      </c>
      <c r="D127" s="45"/>
      <c r="E127" s="45"/>
      <c r="F127" s="206"/>
      <c r="G127" s="45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34"/>
      <c r="BR127" s="41"/>
    </row>
    <row r="128" spans="1:70" s="3" customFormat="1" ht="18.75" hidden="1" x14ac:dyDescent="0.25">
      <c r="A128" s="47"/>
      <c r="B128" s="48"/>
      <c r="C128" s="48"/>
      <c r="D128" s="48"/>
      <c r="E128" s="49" t="s">
        <v>209</v>
      </c>
      <c r="F128" s="207"/>
      <c r="G128" s="50"/>
      <c r="H128" s="51"/>
      <c r="I128" s="17"/>
      <c r="J128" s="17"/>
      <c r="K128" s="17"/>
      <c r="L128" s="52">
        <v>13228.38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34"/>
      <c r="BR128" s="41"/>
    </row>
    <row r="129" spans="1:70" s="3" customFormat="1" ht="18.75" hidden="1" x14ac:dyDescent="0.25">
      <c r="A129" s="47"/>
      <c r="B129" s="48"/>
      <c r="C129" s="48"/>
      <c r="D129" s="48"/>
      <c r="E129" s="49" t="s">
        <v>210</v>
      </c>
      <c r="F129" s="207"/>
      <c r="G129" s="50"/>
      <c r="H129" s="51"/>
      <c r="I129" s="17"/>
      <c r="J129" s="17"/>
      <c r="K129" s="17"/>
      <c r="L129" s="52">
        <v>6955.13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34"/>
      <c r="BR129" s="41"/>
    </row>
    <row r="130" spans="1:70" s="3" customFormat="1" ht="18.75" hidden="1" x14ac:dyDescent="0.25">
      <c r="A130" s="47"/>
      <c r="B130" s="48"/>
      <c r="C130" s="48"/>
      <c r="D130" s="48"/>
      <c r="E130" s="49" t="s">
        <v>47</v>
      </c>
      <c r="F130" s="207"/>
      <c r="G130" s="50"/>
      <c r="H130" s="51"/>
      <c r="I130" s="17"/>
      <c r="J130" s="17"/>
      <c r="K130" s="17"/>
      <c r="L130" s="52">
        <v>36693.78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34"/>
      <c r="BR130" s="41"/>
    </row>
    <row r="131" spans="1:70" s="3" customFormat="1" ht="67.5" x14ac:dyDescent="0.25">
      <c r="A131" s="35" t="s">
        <v>211</v>
      </c>
      <c r="B131" s="36" t="s">
        <v>182</v>
      </c>
      <c r="C131" s="316" t="s">
        <v>212</v>
      </c>
      <c r="D131" s="316"/>
      <c r="E131" s="316"/>
      <c r="F131" s="205" t="s">
        <v>184</v>
      </c>
      <c r="G131" s="55">
        <v>18</v>
      </c>
      <c r="H131" s="39">
        <v>1313.43</v>
      </c>
      <c r="I131" s="39"/>
      <c r="J131" s="39">
        <v>1313.43</v>
      </c>
      <c r="K131" s="109" t="s">
        <v>42</v>
      </c>
      <c r="L131" s="39">
        <v>202373.29</v>
      </c>
      <c r="M131" s="39"/>
      <c r="N131" s="40"/>
      <c r="O131" s="39">
        <v>202373.29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6"/>
        <v>242268.1291844073</v>
      </c>
      <c r="W131" s="159">
        <v>1.2</v>
      </c>
      <c r="X131" s="158">
        <f t="shared" si="4"/>
        <v>290721.75502128876</v>
      </c>
      <c r="Y131" s="248">
        <f t="shared" si="5"/>
        <v>16151.20861229382</v>
      </c>
      <c r="BP131" s="33"/>
      <c r="BQ131" s="34"/>
      <c r="BR131" s="41" t="s">
        <v>212</v>
      </c>
    </row>
    <row r="132" spans="1:70" s="3" customFormat="1" ht="67.5" x14ac:dyDescent="0.25">
      <c r="A132" s="35" t="s">
        <v>213</v>
      </c>
      <c r="B132" s="36" t="s">
        <v>182</v>
      </c>
      <c r="C132" s="316" t="s">
        <v>214</v>
      </c>
      <c r="D132" s="316"/>
      <c r="E132" s="316"/>
      <c r="F132" s="205" t="s">
        <v>184</v>
      </c>
      <c r="G132" s="55">
        <v>7</v>
      </c>
      <c r="H132" s="39">
        <v>3723.71</v>
      </c>
      <c r="I132" s="39"/>
      <c r="J132" s="39">
        <v>3723.71</v>
      </c>
      <c r="K132" s="109" t="s">
        <v>42</v>
      </c>
      <c r="L132" s="39">
        <v>223124.7</v>
      </c>
      <c r="M132" s="39"/>
      <c r="N132" s="40"/>
      <c r="O132" s="39">
        <v>223124.7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6"/>
        <v>267110.36641165492</v>
      </c>
      <c r="W132" s="159">
        <v>1.2</v>
      </c>
      <c r="X132" s="158">
        <f t="shared" si="4"/>
        <v>320532.43969398591</v>
      </c>
      <c r="Y132" s="248">
        <f t="shared" si="5"/>
        <v>45790.348527712275</v>
      </c>
      <c r="BP132" s="33"/>
      <c r="BQ132" s="34"/>
      <c r="BR132" s="41" t="s">
        <v>214</v>
      </c>
    </row>
    <row r="133" spans="1:70" s="3" customFormat="1" ht="67.5" x14ac:dyDescent="0.25">
      <c r="A133" s="35" t="s">
        <v>215</v>
      </c>
      <c r="B133" s="36" t="s">
        <v>182</v>
      </c>
      <c r="C133" s="316" t="s">
        <v>216</v>
      </c>
      <c r="D133" s="316"/>
      <c r="E133" s="316"/>
      <c r="F133" s="205" t="s">
        <v>184</v>
      </c>
      <c r="G133" s="55">
        <v>7</v>
      </c>
      <c r="H133" s="39">
        <v>1707.94</v>
      </c>
      <c r="I133" s="39"/>
      <c r="J133" s="39">
        <v>1707.94</v>
      </c>
      <c r="K133" s="109" t="s">
        <v>42</v>
      </c>
      <c r="L133" s="39">
        <v>102339.76</v>
      </c>
      <c r="M133" s="39"/>
      <c r="N133" s="40"/>
      <c r="O133" s="39">
        <v>102339.76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6"/>
        <v>122514.49880753152</v>
      </c>
      <c r="W133" s="159">
        <v>1.2</v>
      </c>
      <c r="X133" s="158">
        <f t="shared" si="4"/>
        <v>147017.39856903782</v>
      </c>
      <c r="Y133" s="248">
        <f t="shared" si="5"/>
        <v>21002.485509862545</v>
      </c>
      <c r="BP133" s="33"/>
      <c r="BQ133" s="34"/>
      <c r="BR133" s="41" t="s">
        <v>216</v>
      </c>
    </row>
    <row r="134" spans="1:70" s="3" customFormat="1" ht="67.5" x14ac:dyDescent="0.25">
      <c r="A134" s="35" t="s">
        <v>217</v>
      </c>
      <c r="B134" s="36" t="s">
        <v>182</v>
      </c>
      <c r="C134" s="316" t="s">
        <v>218</v>
      </c>
      <c r="D134" s="316"/>
      <c r="E134" s="316"/>
      <c r="F134" s="205" t="s">
        <v>184</v>
      </c>
      <c r="G134" s="55">
        <v>1</v>
      </c>
      <c r="H134" s="39">
        <v>1012.17</v>
      </c>
      <c r="I134" s="39"/>
      <c r="J134" s="39">
        <v>1012.17</v>
      </c>
      <c r="K134" s="109" t="s">
        <v>42</v>
      </c>
      <c r="L134" s="39">
        <v>8664.18</v>
      </c>
      <c r="M134" s="39"/>
      <c r="N134" s="40"/>
      <c r="O134" s="39">
        <v>8664.18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6"/>
        <v>10372.192296310235</v>
      </c>
      <c r="W134" s="159">
        <v>1.2</v>
      </c>
      <c r="X134" s="158">
        <f t="shared" si="4"/>
        <v>12446.630755572281</v>
      </c>
      <c r="Y134" s="248">
        <f t="shared" si="5"/>
        <v>12446.630755572281</v>
      </c>
      <c r="BP134" s="33"/>
      <c r="BQ134" s="34"/>
      <c r="BR134" s="41" t="s">
        <v>218</v>
      </c>
    </row>
    <row r="135" spans="1:70" s="3" customFormat="1" ht="67.5" x14ac:dyDescent="0.25">
      <c r="A135" s="35" t="s">
        <v>219</v>
      </c>
      <c r="B135" s="36" t="s">
        <v>182</v>
      </c>
      <c r="C135" s="316" t="s">
        <v>220</v>
      </c>
      <c r="D135" s="316"/>
      <c r="E135" s="316"/>
      <c r="F135" s="205" t="s">
        <v>184</v>
      </c>
      <c r="G135" s="55">
        <v>6</v>
      </c>
      <c r="H135" s="39">
        <v>1208.74</v>
      </c>
      <c r="I135" s="39"/>
      <c r="J135" s="39">
        <v>1208.74</v>
      </c>
      <c r="K135" s="109" t="s">
        <v>42</v>
      </c>
      <c r="L135" s="39">
        <v>62080.89</v>
      </c>
      <c r="M135" s="39"/>
      <c r="N135" s="40"/>
      <c r="O135" s="39">
        <v>62080.89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6"/>
        <v>74319.20031740838</v>
      </c>
      <c r="W135" s="159">
        <v>1.2</v>
      </c>
      <c r="X135" s="158">
        <f t="shared" si="4"/>
        <v>89183.040380890059</v>
      </c>
      <c r="Y135" s="248">
        <f t="shared" si="5"/>
        <v>14863.840063481677</v>
      </c>
      <c r="BP135" s="33"/>
      <c r="BQ135" s="34"/>
      <c r="BR135" s="41" t="s">
        <v>220</v>
      </c>
    </row>
    <row r="136" spans="1:70" s="3" customFormat="1" ht="67.5" hidden="1" x14ac:dyDescent="0.25">
      <c r="A136" s="35" t="s">
        <v>221</v>
      </c>
      <c r="B136" s="36" t="s">
        <v>222</v>
      </c>
      <c r="C136" s="316" t="s">
        <v>223</v>
      </c>
      <c r="D136" s="316"/>
      <c r="E136" s="316"/>
      <c r="F136" s="205" t="s">
        <v>174</v>
      </c>
      <c r="G136" s="56">
        <v>0.11</v>
      </c>
      <c r="H136" s="39" t="s">
        <v>224</v>
      </c>
      <c r="I136" s="39" t="s">
        <v>225</v>
      </c>
      <c r="J136" s="39">
        <v>446.6</v>
      </c>
      <c r="K136" s="109" t="s">
        <v>42</v>
      </c>
      <c r="L136" s="39">
        <v>4707.37</v>
      </c>
      <c r="M136" s="39">
        <v>4209.32</v>
      </c>
      <c r="N136" s="40" t="s">
        <v>226</v>
      </c>
      <c r="O136" s="39">
        <v>420.52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6"/>
        <v>503.41917001313226</v>
      </c>
      <c r="W136" s="159">
        <v>1.2</v>
      </c>
      <c r="X136" s="158">
        <f t="shared" si="4"/>
        <v>604.10300401575864</v>
      </c>
      <c r="Y136" s="181">
        <f t="shared" si="5"/>
        <v>5491.8454910523515</v>
      </c>
      <c r="BP136" s="33"/>
      <c r="BQ136" s="34"/>
      <c r="BR136" s="41" t="s">
        <v>223</v>
      </c>
    </row>
    <row r="137" spans="1:70" s="3" customFormat="1" ht="18.75" hidden="1" x14ac:dyDescent="0.25">
      <c r="A137" s="42"/>
      <c r="B137" s="43"/>
      <c r="C137" s="44" t="s">
        <v>227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34"/>
      <c r="BR137" s="41"/>
    </row>
    <row r="138" spans="1:70" s="3" customFormat="1" ht="18.75" hidden="1" x14ac:dyDescent="0.25">
      <c r="A138" s="47"/>
      <c r="B138" s="48"/>
      <c r="C138" s="48"/>
      <c r="D138" s="48"/>
      <c r="E138" s="49" t="s">
        <v>228</v>
      </c>
      <c r="F138" s="207"/>
      <c r="G138" s="50"/>
      <c r="H138" s="51"/>
      <c r="I138" s="17"/>
      <c r="J138" s="17"/>
      <c r="K138" s="17"/>
      <c r="L138" s="52">
        <v>4096.6099999999997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34"/>
      <c r="BR138" s="41"/>
    </row>
    <row r="139" spans="1:70" s="3" customFormat="1" ht="18.75" hidden="1" x14ac:dyDescent="0.25">
      <c r="A139" s="47"/>
      <c r="B139" s="48"/>
      <c r="C139" s="48"/>
      <c r="D139" s="48"/>
      <c r="E139" s="49" t="s">
        <v>229</v>
      </c>
      <c r="F139" s="207"/>
      <c r="G139" s="50"/>
      <c r="H139" s="51"/>
      <c r="I139" s="17"/>
      <c r="J139" s="17"/>
      <c r="K139" s="17"/>
      <c r="L139" s="52">
        <v>2153.89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34"/>
      <c r="BR139" s="41"/>
    </row>
    <row r="140" spans="1:70" s="3" customFormat="1" ht="18.75" hidden="1" x14ac:dyDescent="0.25">
      <c r="A140" s="47"/>
      <c r="B140" s="48"/>
      <c r="C140" s="48"/>
      <c r="D140" s="48"/>
      <c r="E140" s="49" t="s">
        <v>47</v>
      </c>
      <c r="F140" s="207"/>
      <c r="G140" s="50"/>
      <c r="H140" s="51"/>
      <c r="I140" s="17"/>
      <c r="J140" s="17"/>
      <c r="K140" s="17"/>
      <c r="L140" s="52">
        <v>10957.87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34"/>
      <c r="BR140" s="41"/>
    </row>
    <row r="141" spans="1:70" s="3" customFormat="1" ht="67.5" x14ac:dyDescent="0.25">
      <c r="A141" s="35" t="s">
        <v>230</v>
      </c>
      <c r="B141" s="36" t="s">
        <v>182</v>
      </c>
      <c r="C141" s="316" t="s">
        <v>231</v>
      </c>
      <c r="D141" s="316"/>
      <c r="E141" s="316"/>
      <c r="F141" s="205" t="s">
        <v>184</v>
      </c>
      <c r="G141" s="55">
        <v>7</v>
      </c>
      <c r="H141" s="39">
        <v>1242.23</v>
      </c>
      <c r="I141" s="39"/>
      <c r="J141" s="39">
        <v>1242.23</v>
      </c>
      <c r="K141" s="109" t="s">
        <v>42</v>
      </c>
      <c r="L141" s="39">
        <v>74434.42</v>
      </c>
      <c r="M141" s="39"/>
      <c r="N141" s="40"/>
      <c r="O141" s="39">
        <v>74434.42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6"/>
        <v>89108.042273396961</v>
      </c>
      <c r="W141" s="159">
        <v>1.2</v>
      </c>
      <c r="X141" s="158">
        <f t="shared" si="4"/>
        <v>106929.65072807635</v>
      </c>
      <c r="Y141" s="248">
        <f t="shared" si="5"/>
        <v>15275.664389725192</v>
      </c>
      <c r="BP141" s="33"/>
      <c r="BQ141" s="34"/>
      <c r="BR141" s="41" t="s">
        <v>231</v>
      </c>
    </row>
    <row r="142" spans="1:70" s="3" customFormat="1" ht="67.5" x14ac:dyDescent="0.25">
      <c r="A142" s="35" t="s">
        <v>232</v>
      </c>
      <c r="B142" s="36" t="s">
        <v>182</v>
      </c>
      <c r="C142" s="316" t="s">
        <v>233</v>
      </c>
      <c r="D142" s="316"/>
      <c r="E142" s="316"/>
      <c r="F142" s="205" t="s">
        <v>184</v>
      </c>
      <c r="G142" s="55">
        <v>4</v>
      </c>
      <c r="H142" s="39">
        <v>1131.4100000000001</v>
      </c>
      <c r="I142" s="39"/>
      <c r="J142" s="39">
        <v>1131.4100000000001</v>
      </c>
      <c r="K142" s="109" t="s">
        <v>42</v>
      </c>
      <c r="L142" s="39">
        <v>38739.480000000003</v>
      </c>
      <c r="M142" s="39"/>
      <c r="N142" s="40"/>
      <c r="O142" s="39">
        <v>38739.480000000003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6"/>
        <v>46376.383687673217</v>
      </c>
      <c r="W142" s="159">
        <v>1.2</v>
      </c>
      <c r="X142" s="158">
        <f t="shared" si="4"/>
        <v>55651.660425207861</v>
      </c>
      <c r="Y142" s="248">
        <f t="shared" si="5"/>
        <v>13912.915106301965</v>
      </c>
      <c r="BP142" s="33"/>
      <c r="BQ142" s="34"/>
      <c r="BR142" s="41" t="s">
        <v>233</v>
      </c>
    </row>
    <row r="143" spans="1:70" s="3" customFormat="1" ht="18.75" hidden="1" x14ac:dyDescent="0.25">
      <c r="A143" s="351" t="s">
        <v>234</v>
      </c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3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34" t="s">
        <v>234</v>
      </c>
      <c r="BR143" s="41"/>
    </row>
    <row r="144" spans="1:70" s="3" customFormat="1" ht="67.5" hidden="1" x14ac:dyDescent="0.25">
      <c r="A144" s="35" t="s">
        <v>235</v>
      </c>
      <c r="B144" s="36" t="s">
        <v>236</v>
      </c>
      <c r="C144" s="316" t="s">
        <v>237</v>
      </c>
      <c r="D144" s="316"/>
      <c r="E144" s="316"/>
      <c r="F144" s="205" t="s">
        <v>238</v>
      </c>
      <c r="G144" s="56">
        <v>9.2799999999999994</v>
      </c>
      <c r="H144" s="39" t="s">
        <v>239</v>
      </c>
      <c r="I144" s="39" t="s">
        <v>240</v>
      </c>
      <c r="J144" s="39">
        <v>30.21</v>
      </c>
      <c r="K144" s="109" t="s">
        <v>42</v>
      </c>
      <c r="L144" s="39">
        <v>26161.34</v>
      </c>
      <c r="M144" s="39">
        <v>23106.3</v>
      </c>
      <c r="N144" s="40" t="s">
        <v>241</v>
      </c>
      <c r="O144" s="39">
        <v>2400.58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6"/>
        <v>2873.818108889292</v>
      </c>
      <c r="W144" s="159">
        <v>1.2</v>
      </c>
      <c r="X144" s="158">
        <f t="shared" si="4"/>
        <v>3448.5817306671502</v>
      </c>
      <c r="Y144" s="181">
        <f t="shared" si="5"/>
        <v>371.61441063223606</v>
      </c>
      <c r="BP144" s="33"/>
      <c r="BQ144" s="34"/>
      <c r="BR144" s="41" t="s">
        <v>237</v>
      </c>
    </row>
    <row r="145" spans="1:70" s="3" customFormat="1" ht="18.75" hidden="1" x14ac:dyDescent="0.25">
      <c r="A145" s="42"/>
      <c r="B145" s="43"/>
      <c r="C145" s="44" t="s">
        <v>242</v>
      </c>
      <c r="D145" s="45"/>
      <c r="E145" s="45"/>
      <c r="F145" s="206"/>
      <c r="G145" s="45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34"/>
      <c r="BR145" s="41"/>
    </row>
    <row r="146" spans="1:70" s="3" customFormat="1" ht="18.75" hidden="1" x14ac:dyDescent="0.25">
      <c r="A146" s="47"/>
      <c r="B146" s="48"/>
      <c r="C146" s="48"/>
      <c r="D146" s="48"/>
      <c r="E146" s="49" t="s">
        <v>243</v>
      </c>
      <c r="F146" s="207"/>
      <c r="G146" s="50"/>
      <c r="H146" s="51"/>
      <c r="I146" s="17"/>
      <c r="J146" s="17"/>
      <c r="K146" s="17"/>
      <c r="L146" s="52">
        <v>22527.4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34"/>
      <c r="BR146" s="41"/>
    </row>
    <row r="147" spans="1:70" s="3" customFormat="1" ht="18.75" hidden="1" x14ac:dyDescent="0.25">
      <c r="A147" s="47"/>
      <c r="B147" s="48"/>
      <c r="C147" s="48"/>
      <c r="D147" s="48"/>
      <c r="E147" s="49" t="s">
        <v>244</v>
      </c>
      <c r="F147" s="207"/>
      <c r="G147" s="50"/>
      <c r="H147" s="51"/>
      <c r="I147" s="17"/>
      <c r="J147" s="17"/>
      <c r="K147" s="17"/>
      <c r="L147" s="52">
        <v>11844.3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34"/>
      <c r="BR147" s="41"/>
    </row>
    <row r="148" spans="1:70" s="3" customFormat="1" ht="18.75" hidden="1" x14ac:dyDescent="0.25">
      <c r="A148" s="47"/>
      <c r="B148" s="48"/>
      <c r="C148" s="48"/>
      <c r="D148" s="48"/>
      <c r="E148" s="49" t="s">
        <v>47</v>
      </c>
      <c r="F148" s="207"/>
      <c r="G148" s="50"/>
      <c r="H148" s="51"/>
      <c r="I148" s="17"/>
      <c r="J148" s="17"/>
      <c r="K148" s="17"/>
      <c r="L148" s="52">
        <v>60533.04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34"/>
      <c r="BR148" s="41"/>
    </row>
    <row r="149" spans="1:70" s="3" customFormat="1" ht="67.5" hidden="1" x14ac:dyDescent="0.25">
      <c r="A149" s="35" t="s">
        <v>245</v>
      </c>
      <c r="B149" s="36" t="s">
        <v>246</v>
      </c>
      <c r="C149" s="316" t="s">
        <v>247</v>
      </c>
      <c r="D149" s="316"/>
      <c r="E149" s="316"/>
      <c r="F149" s="205" t="s">
        <v>238</v>
      </c>
      <c r="G149" s="38">
        <v>0.4</v>
      </c>
      <c r="H149" s="39" t="s">
        <v>248</v>
      </c>
      <c r="I149" s="39" t="s">
        <v>249</v>
      </c>
      <c r="J149" s="39">
        <v>52.81</v>
      </c>
      <c r="K149" s="109" t="s">
        <v>42</v>
      </c>
      <c r="L149" s="39">
        <v>1385.41</v>
      </c>
      <c r="M149" s="39">
        <v>1162.3</v>
      </c>
      <c r="N149" s="40" t="s">
        <v>250</v>
      </c>
      <c r="O149" s="39">
        <v>180.82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6"/>
        <v>216.46593341999093</v>
      </c>
      <c r="W149" s="159">
        <v>1.2</v>
      </c>
      <c r="X149" s="158">
        <f t="shared" si="4"/>
        <v>259.75912010398912</v>
      </c>
      <c r="Y149" s="181">
        <f t="shared" si="5"/>
        <v>649.39780025997277</v>
      </c>
      <c r="BP149" s="33"/>
      <c r="BQ149" s="34"/>
      <c r="BR149" s="41" t="s">
        <v>247</v>
      </c>
    </row>
    <row r="150" spans="1:70" s="3" customFormat="1" ht="18.75" hidden="1" x14ac:dyDescent="0.25">
      <c r="A150" s="42"/>
      <c r="B150" s="43"/>
      <c r="C150" s="44" t="s">
        <v>251</v>
      </c>
      <c r="D150" s="45"/>
      <c r="E150" s="45"/>
      <c r="F150" s="206"/>
      <c r="G150" s="45"/>
      <c r="H150" s="45"/>
      <c r="I150" s="45"/>
      <c r="J150" s="45"/>
      <c r="K150" s="45"/>
      <c r="L150" s="45"/>
      <c r="M150" s="45"/>
      <c r="N150" s="45"/>
      <c r="O150" s="46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34"/>
      <c r="BR150" s="41"/>
    </row>
    <row r="151" spans="1:70" s="3" customFormat="1" ht="18.75" hidden="1" x14ac:dyDescent="0.25">
      <c r="A151" s="47"/>
      <c r="B151" s="48"/>
      <c r="C151" s="48"/>
      <c r="D151" s="48"/>
      <c r="E151" s="49" t="s">
        <v>252</v>
      </c>
      <c r="F151" s="207"/>
      <c r="G151" s="50"/>
      <c r="H151" s="51"/>
      <c r="I151" s="17"/>
      <c r="J151" s="17"/>
      <c r="K151" s="17"/>
      <c r="L151" s="52">
        <v>1134.8699999999999</v>
      </c>
      <c r="M151" s="53"/>
      <c r="N151" s="53"/>
      <c r="O151" s="54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34"/>
      <c r="BR151" s="41"/>
    </row>
    <row r="152" spans="1:70" s="3" customFormat="1" ht="18.75" hidden="1" x14ac:dyDescent="0.25">
      <c r="A152" s="47"/>
      <c r="B152" s="48"/>
      <c r="C152" s="48"/>
      <c r="D152" s="48"/>
      <c r="E152" s="49" t="s">
        <v>253</v>
      </c>
      <c r="F152" s="207"/>
      <c r="G152" s="50"/>
      <c r="H152" s="51"/>
      <c r="I152" s="17"/>
      <c r="J152" s="17"/>
      <c r="K152" s="17"/>
      <c r="L152" s="52">
        <v>596.67999999999995</v>
      </c>
      <c r="M152" s="53"/>
      <c r="N152" s="53"/>
      <c r="O152" s="54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34"/>
      <c r="BR152" s="41"/>
    </row>
    <row r="153" spans="1:70" s="3" customFormat="1" ht="18.75" hidden="1" x14ac:dyDescent="0.25">
      <c r="A153" s="47"/>
      <c r="B153" s="48"/>
      <c r="C153" s="48"/>
      <c r="D153" s="48"/>
      <c r="E153" s="49" t="s">
        <v>47</v>
      </c>
      <c r="F153" s="207"/>
      <c r="G153" s="50"/>
      <c r="H153" s="51"/>
      <c r="I153" s="17"/>
      <c r="J153" s="17"/>
      <c r="K153" s="17"/>
      <c r="L153" s="52">
        <v>3116.96</v>
      </c>
      <c r="M153" s="53"/>
      <c r="N153" s="53"/>
      <c r="O153" s="54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34"/>
      <c r="BR153" s="41"/>
    </row>
    <row r="154" spans="1:70" s="3" customFormat="1" ht="67.5" hidden="1" x14ac:dyDescent="0.25">
      <c r="A154" s="35" t="s">
        <v>254</v>
      </c>
      <c r="B154" s="36" t="s">
        <v>255</v>
      </c>
      <c r="C154" s="316" t="s">
        <v>256</v>
      </c>
      <c r="D154" s="316"/>
      <c r="E154" s="316"/>
      <c r="F154" s="205" t="s">
        <v>238</v>
      </c>
      <c r="G154" s="56">
        <v>21.17</v>
      </c>
      <c r="H154" s="39" t="s">
        <v>257</v>
      </c>
      <c r="I154" s="39" t="s">
        <v>258</v>
      </c>
      <c r="J154" s="39">
        <v>57.82</v>
      </c>
      <c r="K154" s="109" t="s">
        <v>42</v>
      </c>
      <c r="L154" s="39">
        <v>144237.59</v>
      </c>
      <c r="M154" s="39">
        <v>119705.54</v>
      </c>
      <c r="N154" s="40" t="s">
        <v>259</v>
      </c>
      <c r="O154" s="39">
        <v>10477.86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6"/>
        <v>12543.411929786449</v>
      </c>
      <c r="W154" s="159">
        <v>1.2</v>
      </c>
      <c r="X154" s="158">
        <f t="shared" si="4"/>
        <v>15052.094315743738</v>
      </c>
      <c r="Y154" s="181">
        <f t="shared" si="5"/>
        <v>711.01059592554259</v>
      </c>
      <c r="BP154" s="33"/>
      <c r="BQ154" s="34"/>
      <c r="BR154" s="41" t="s">
        <v>256</v>
      </c>
    </row>
    <row r="155" spans="1:70" s="3" customFormat="1" ht="18.75" hidden="1" x14ac:dyDescent="0.25">
      <c r="A155" s="42"/>
      <c r="B155" s="43"/>
      <c r="C155" s="44" t="s">
        <v>260</v>
      </c>
      <c r="D155" s="45"/>
      <c r="E155" s="45"/>
      <c r="F155" s="206"/>
      <c r="G155" s="45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34"/>
      <c r="BR155" s="41"/>
    </row>
    <row r="156" spans="1:70" s="3" customFormat="1" ht="18.75" hidden="1" x14ac:dyDescent="0.25">
      <c r="A156" s="47"/>
      <c r="B156" s="48"/>
      <c r="C156" s="48"/>
      <c r="D156" s="48"/>
      <c r="E156" s="49" t="s">
        <v>261</v>
      </c>
      <c r="F156" s="207"/>
      <c r="G156" s="50"/>
      <c r="H156" s="51"/>
      <c r="I156" s="17"/>
      <c r="J156" s="17"/>
      <c r="K156" s="17"/>
      <c r="L156" s="52">
        <v>117417.9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34"/>
      <c r="BR156" s="41"/>
    </row>
    <row r="157" spans="1:70" s="3" customFormat="1" ht="18.75" hidden="1" x14ac:dyDescent="0.25">
      <c r="A157" s="47"/>
      <c r="B157" s="48"/>
      <c r="C157" s="48"/>
      <c r="D157" s="48"/>
      <c r="E157" s="49" t="s">
        <v>262</v>
      </c>
      <c r="F157" s="207"/>
      <c r="G157" s="50"/>
      <c r="H157" s="51"/>
      <c r="I157" s="17"/>
      <c r="J157" s="17"/>
      <c r="K157" s="17"/>
      <c r="L157" s="52">
        <v>61735.18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34"/>
      <c r="BR157" s="41"/>
    </row>
    <row r="158" spans="1:70" s="3" customFormat="1" ht="18.75" hidden="1" x14ac:dyDescent="0.25">
      <c r="A158" s="47"/>
      <c r="B158" s="48"/>
      <c r="C158" s="48"/>
      <c r="D158" s="48"/>
      <c r="E158" s="49" t="s">
        <v>47</v>
      </c>
      <c r="F158" s="207"/>
      <c r="G158" s="50"/>
      <c r="H158" s="51"/>
      <c r="I158" s="17"/>
      <c r="J158" s="17"/>
      <c r="K158" s="17"/>
      <c r="L158" s="52">
        <v>323390.67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34"/>
      <c r="BR158" s="41"/>
    </row>
    <row r="159" spans="1:70" s="3" customFormat="1" ht="67.5" x14ac:dyDescent="0.25">
      <c r="A159" s="35"/>
      <c r="B159" s="36" t="s">
        <v>263</v>
      </c>
      <c r="C159" s="316" t="s">
        <v>264</v>
      </c>
      <c r="D159" s="316"/>
      <c r="E159" s="316"/>
      <c r="F159" s="205" t="s">
        <v>265</v>
      </c>
      <c r="G159" s="38">
        <v>20.399999999999999</v>
      </c>
      <c r="H159" s="39">
        <v>199.79</v>
      </c>
      <c r="I159" s="39"/>
      <c r="J159" s="39">
        <v>199.79</v>
      </c>
      <c r="K159" s="109" t="s">
        <v>42</v>
      </c>
      <c r="L159" s="39">
        <v>34888.129999999997</v>
      </c>
      <c r="M159" s="39"/>
      <c r="N159" s="40"/>
      <c r="O159" s="39">
        <v>34888.129999999997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2" si="8">O159*P159*Q159*R159*S159*T159*U159</f>
        <v>41765.798173476316</v>
      </c>
      <c r="W159" s="159">
        <v>1.2</v>
      </c>
      <c r="X159" s="158">
        <f t="shared" ref="X159:X222" si="9">V159*W159</f>
        <v>50118.957808171581</v>
      </c>
      <c r="Y159" s="181">
        <f t="shared" ref="Y159:Y222" si="10">X159/G159</f>
        <v>2456.811657263313</v>
      </c>
      <c r="BP159" s="33"/>
      <c r="BQ159" s="34"/>
      <c r="BR159" s="41" t="s">
        <v>264</v>
      </c>
    </row>
    <row r="160" spans="1:70" s="3" customFormat="1" ht="18.75" hidden="1" x14ac:dyDescent="0.25">
      <c r="A160" s="42"/>
      <c r="B160" s="43"/>
      <c r="C160" s="44" t="s">
        <v>266</v>
      </c>
      <c r="D160" s="45"/>
      <c r="E160" s="45"/>
      <c r="F160" s="206"/>
      <c r="G160" s="45"/>
      <c r="H160" s="45"/>
      <c r="I160" s="45"/>
      <c r="J160" s="45"/>
      <c r="K160" s="45"/>
      <c r="L160" s="45"/>
      <c r="M160" s="45"/>
      <c r="N160" s="45"/>
      <c r="O160" s="46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34"/>
      <c r="BR160" s="41"/>
    </row>
    <row r="161" spans="1:70" s="3" customFormat="1" ht="67.5" x14ac:dyDescent="0.25">
      <c r="A161" s="35"/>
      <c r="B161" s="36" t="s">
        <v>263</v>
      </c>
      <c r="C161" s="316" t="s">
        <v>267</v>
      </c>
      <c r="D161" s="316"/>
      <c r="E161" s="316"/>
      <c r="F161" s="205" t="s">
        <v>265</v>
      </c>
      <c r="G161" s="38">
        <v>40.799999999999997</v>
      </c>
      <c r="H161" s="39">
        <v>143.21</v>
      </c>
      <c r="I161" s="39"/>
      <c r="J161" s="39">
        <v>143.21</v>
      </c>
      <c r="K161" s="109" t="s">
        <v>42</v>
      </c>
      <c r="L161" s="39">
        <v>50015.81</v>
      </c>
      <c r="M161" s="39"/>
      <c r="N161" s="40"/>
      <c r="O161" s="39">
        <v>50015.81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si="8"/>
        <v>59875.671924604118</v>
      </c>
      <c r="W161" s="159">
        <v>1.2</v>
      </c>
      <c r="X161" s="158">
        <f t="shared" si="9"/>
        <v>71850.806309524938</v>
      </c>
      <c r="Y161" s="181">
        <f t="shared" si="10"/>
        <v>1761.0491742530623</v>
      </c>
      <c r="BP161" s="33"/>
      <c r="BQ161" s="34"/>
      <c r="BR161" s="41" t="s">
        <v>267</v>
      </c>
    </row>
    <row r="162" spans="1:70" s="3" customFormat="1" ht="18.75" hidden="1" x14ac:dyDescent="0.25">
      <c r="A162" s="42"/>
      <c r="B162" s="43"/>
      <c r="C162" s="44" t="s">
        <v>268</v>
      </c>
      <c r="D162" s="45"/>
      <c r="E162" s="45"/>
      <c r="F162" s="206"/>
      <c r="G162" s="45"/>
      <c r="H162" s="45"/>
      <c r="I162" s="45"/>
      <c r="J162" s="45"/>
      <c r="K162" s="45"/>
      <c r="L162" s="45"/>
      <c r="M162" s="45"/>
      <c r="N162" s="45"/>
      <c r="O162" s="46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34"/>
      <c r="BR162" s="41"/>
    </row>
    <row r="163" spans="1:70" s="3" customFormat="1" ht="67.5" x14ac:dyDescent="0.25">
      <c r="A163" s="35"/>
      <c r="B163" s="36" t="s">
        <v>263</v>
      </c>
      <c r="C163" s="316" t="s">
        <v>269</v>
      </c>
      <c r="D163" s="316"/>
      <c r="E163" s="316"/>
      <c r="F163" s="205" t="s">
        <v>265</v>
      </c>
      <c r="G163" s="38">
        <v>158.1</v>
      </c>
      <c r="H163" s="39">
        <v>72.319999999999993</v>
      </c>
      <c r="I163" s="39"/>
      <c r="J163" s="39">
        <v>72.319999999999993</v>
      </c>
      <c r="K163" s="109" t="s">
        <v>42</v>
      </c>
      <c r="L163" s="39">
        <v>97873.26</v>
      </c>
      <c r="M163" s="39"/>
      <c r="N163" s="40"/>
      <c r="O163" s="39">
        <v>97873.26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8"/>
        <v>117167.49575687124</v>
      </c>
      <c r="W163" s="159">
        <v>1.2</v>
      </c>
      <c r="X163" s="158">
        <f t="shared" si="9"/>
        <v>140600.99490824548</v>
      </c>
      <c r="Y163" s="181">
        <f t="shared" si="10"/>
        <v>889.31685583962997</v>
      </c>
      <c r="BP163" s="33"/>
      <c r="BQ163" s="34"/>
      <c r="BR163" s="41" t="s">
        <v>269</v>
      </c>
    </row>
    <row r="164" spans="1:70" s="3" customFormat="1" ht="18.75" hidden="1" x14ac:dyDescent="0.25">
      <c r="A164" s="42"/>
      <c r="B164" s="43"/>
      <c r="C164" s="44" t="s">
        <v>270</v>
      </c>
      <c r="D164" s="45"/>
      <c r="E164" s="45"/>
      <c r="F164" s="206"/>
      <c r="G164" s="45"/>
      <c r="H164" s="45"/>
      <c r="I164" s="45"/>
      <c r="J164" s="45"/>
      <c r="K164" s="45"/>
      <c r="L164" s="45"/>
      <c r="M164" s="45"/>
      <c r="N164" s="45"/>
      <c r="O164" s="46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34"/>
      <c r="BR164" s="41"/>
    </row>
    <row r="165" spans="1:70" s="3" customFormat="1" ht="67.5" x14ac:dyDescent="0.25">
      <c r="A165" s="35"/>
      <c r="B165" s="36" t="s">
        <v>263</v>
      </c>
      <c r="C165" s="316" t="s">
        <v>271</v>
      </c>
      <c r="D165" s="316"/>
      <c r="E165" s="316"/>
      <c r="F165" s="205" t="s">
        <v>265</v>
      </c>
      <c r="G165" s="55">
        <v>102</v>
      </c>
      <c r="H165" s="39">
        <v>60.47</v>
      </c>
      <c r="I165" s="39"/>
      <c r="J165" s="39">
        <v>60.47</v>
      </c>
      <c r="K165" s="109" t="s">
        <v>42</v>
      </c>
      <c r="L165" s="39">
        <v>52797.57</v>
      </c>
      <c r="M165" s="39"/>
      <c r="N165" s="40"/>
      <c r="O165" s="39">
        <v>52797.57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8"/>
        <v>63205.81391636606</v>
      </c>
      <c r="W165" s="159">
        <v>1.2</v>
      </c>
      <c r="X165" s="158">
        <f t="shared" si="9"/>
        <v>75846.976699639272</v>
      </c>
      <c r="Y165" s="181">
        <f t="shared" si="10"/>
        <v>743.59781078077719</v>
      </c>
      <c r="BP165" s="33"/>
      <c r="BQ165" s="34"/>
      <c r="BR165" s="41" t="s">
        <v>271</v>
      </c>
    </row>
    <row r="166" spans="1:70" s="3" customFormat="1" ht="18.75" hidden="1" x14ac:dyDescent="0.25">
      <c r="A166" s="42"/>
      <c r="B166" s="43"/>
      <c r="C166" s="44" t="s">
        <v>272</v>
      </c>
      <c r="D166" s="45"/>
      <c r="E166" s="45"/>
      <c r="F166" s="206"/>
      <c r="G166" s="45"/>
      <c r="H166" s="45"/>
      <c r="I166" s="45"/>
      <c r="J166" s="45"/>
      <c r="K166" s="45"/>
      <c r="L166" s="45"/>
      <c r="M166" s="45"/>
      <c r="N166" s="45"/>
      <c r="O166" s="46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34"/>
      <c r="BR166" s="41"/>
    </row>
    <row r="167" spans="1:70" s="3" customFormat="1" ht="67.5" x14ac:dyDescent="0.25">
      <c r="A167" s="35"/>
      <c r="B167" s="36" t="s">
        <v>263</v>
      </c>
      <c r="C167" s="316" t="s">
        <v>273</v>
      </c>
      <c r="D167" s="316"/>
      <c r="E167" s="316"/>
      <c r="F167" s="205" t="s">
        <v>265</v>
      </c>
      <c r="G167" s="38">
        <v>112.2</v>
      </c>
      <c r="H167" s="39">
        <v>56.39</v>
      </c>
      <c r="I167" s="39"/>
      <c r="J167" s="39">
        <v>56.39</v>
      </c>
      <c r="K167" s="109" t="s">
        <v>42</v>
      </c>
      <c r="L167" s="39">
        <v>54158.76</v>
      </c>
      <c r="M167" s="39"/>
      <c r="N167" s="40"/>
      <c r="O167" s="39">
        <v>54158.76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8"/>
        <v>64835.341976934345</v>
      </c>
      <c r="W167" s="159">
        <v>1.2</v>
      </c>
      <c r="X167" s="158">
        <f t="shared" si="9"/>
        <v>77802.410372321217</v>
      </c>
      <c r="Y167" s="181">
        <f t="shared" si="10"/>
        <v>693.42611740036739</v>
      </c>
      <c r="BP167" s="33"/>
      <c r="BQ167" s="34"/>
      <c r="BR167" s="41" t="s">
        <v>273</v>
      </c>
    </row>
    <row r="168" spans="1:70" s="3" customFormat="1" ht="18.75" hidden="1" x14ac:dyDescent="0.25">
      <c r="A168" s="42"/>
      <c r="B168" s="43"/>
      <c r="C168" s="44" t="s">
        <v>274</v>
      </c>
      <c r="D168" s="45"/>
      <c r="E168" s="45"/>
      <c r="F168" s="206"/>
      <c r="G168" s="45"/>
      <c r="H168" s="45"/>
      <c r="I168" s="45"/>
      <c r="J168" s="45"/>
      <c r="K168" s="45"/>
      <c r="L168" s="45"/>
      <c r="M168" s="45"/>
      <c r="N168" s="45"/>
      <c r="O168" s="46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34"/>
      <c r="BR168" s="41"/>
    </row>
    <row r="169" spans="1:70" s="3" customFormat="1" ht="67.5" x14ac:dyDescent="0.25">
      <c r="A169" s="35"/>
      <c r="B169" s="36" t="s">
        <v>263</v>
      </c>
      <c r="C169" s="316" t="s">
        <v>275</v>
      </c>
      <c r="D169" s="316"/>
      <c r="E169" s="316"/>
      <c r="F169" s="205" t="s">
        <v>265</v>
      </c>
      <c r="G169" s="38">
        <v>418.2</v>
      </c>
      <c r="H169" s="39">
        <v>37.99</v>
      </c>
      <c r="I169" s="39"/>
      <c r="J169" s="39">
        <v>37.99</v>
      </c>
      <c r="K169" s="109" t="s">
        <v>42</v>
      </c>
      <c r="L169" s="39">
        <v>135996.29999999999</v>
      </c>
      <c r="M169" s="39"/>
      <c r="N169" s="40"/>
      <c r="O169" s="39">
        <v>135996.29999999999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8"/>
        <v>162805.91760405435</v>
      </c>
      <c r="W169" s="159">
        <v>1.2</v>
      </c>
      <c r="X169" s="158">
        <f t="shared" si="9"/>
        <v>195367.10112486521</v>
      </c>
      <c r="Y169" s="181">
        <f t="shared" si="10"/>
        <v>467.16188695567962</v>
      </c>
      <c r="BP169" s="33"/>
      <c r="BQ169" s="34"/>
      <c r="BR169" s="41" t="s">
        <v>275</v>
      </c>
    </row>
    <row r="170" spans="1:70" s="3" customFormat="1" ht="18.75" hidden="1" x14ac:dyDescent="0.25">
      <c r="A170" s="42"/>
      <c r="B170" s="43"/>
      <c r="C170" s="44" t="s">
        <v>276</v>
      </c>
      <c r="D170" s="45"/>
      <c r="E170" s="45"/>
      <c r="F170" s="206"/>
      <c r="G170" s="45"/>
      <c r="H170" s="45"/>
      <c r="I170" s="45"/>
      <c r="J170" s="45"/>
      <c r="K170" s="45"/>
      <c r="L170" s="45"/>
      <c r="M170" s="45"/>
      <c r="N170" s="45"/>
      <c r="O170" s="46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34"/>
      <c r="BR170" s="41"/>
    </row>
    <row r="171" spans="1:70" s="3" customFormat="1" ht="67.5" x14ac:dyDescent="0.25">
      <c r="A171" s="35"/>
      <c r="B171" s="36" t="s">
        <v>263</v>
      </c>
      <c r="C171" s="316" t="s">
        <v>277</v>
      </c>
      <c r="D171" s="316"/>
      <c r="E171" s="316"/>
      <c r="F171" s="205" t="s">
        <v>265</v>
      </c>
      <c r="G171" s="55">
        <v>714</v>
      </c>
      <c r="H171" s="39">
        <v>25.79</v>
      </c>
      <c r="I171" s="39"/>
      <c r="J171" s="39">
        <v>25.79</v>
      </c>
      <c r="K171" s="109" t="s">
        <v>42</v>
      </c>
      <c r="L171" s="39">
        <v>157624.35</v>
      </c>
      <c r="M171" s="39"/>
      <c r="N171" s="40"/>
      <c r="O171" s="39">
        <v>157624.35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8"/>
        <v>188697.61117392624</v>
      </c>
      <c r="W171" s="159">
        <v>1.2</v>
      </c>
      <c r="X171" s="158">
        <f t="shared" si="9"/>
        <v>226437.1334087115</v>
      </c>
      <c r="Y171" s="181">
        <f t="shared" si="10"/>
        <v>317.13884230911975</v>
      </c>
      <c r="BP171" s="33"/>
      <c r="BQ171" s="34"/>
      <c r="BR171" s="41" t="s">
        <v>277</v>
      </c>
    </row>
    <row r="172" spans="1:70" s="3" customFormat="1" ht="18.75" hidden="1" x14ac:dyDescent="0.25">
      <c r="A172" s="42"/>
      <c r="B172" s="43"/>
      <c r="C172" s="44" t="s">
        <v>278</v>
      </c>
      <c r="D172" s="45"/>
      <c r="E172" s="45"/>
      <c r="F172" s="206"/>
      <c r="G172" s="45"/>
      <c r="H172" s="45"/>
      <c r="I172" s="45"/>
      <c r="J172" s="45"/>
      <c r="K172" s="45"/>
      <c r="L172" s="45"/>
      <c r="M172" s="45"/>
      <c r="N172" s="45"/>
      <c r="O172" s="46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34"/>
      <c r="BR172" s="41"/>
    </row>
    <row r="173" spans="1:70" s="3" customFormat="1" ht="67.5" x14ac:dyDescent="0.25">
      <c r="A173" s="35"/>
      <c r="B173" s="36" t="s">
        <v>263</v>
      </c>
      <c r="C173" s="316" t="s">
        <v>279</v>
      </c>
      <c r="D173" s="316"/>
      <c r="E173" s="316"/>
      <c r="F173" s="205" t="s">
        <v>265</v>
      </c>
      <c r="G173" s="55">
        <v>918</v>
      </c>
      <c r="H173" s="39">
        <v>19.670000000000002</v>
      </c>
      <c r="I173" s="39"/>
      <c r="J173" s="39">
        <v>19.670000000000002</v>
      </c>
      <c r="K173" s="109" t="s">
        <v>42</v>
      </c>
      <c r="L173" s="39">
        <v>154568.43</v>
      </c>
      <c r="M173" s="39"/>
      <c r="N173" s="40"/>
      <c r="O173" s="39">
        <v>154568.43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8"/>
        <v>185039.26267676428</v>
      </c>
      <c r="W173" s="159">
        <v>1.2</v>
      </c>
      <c r="X173" s="158">
        <f t="shared" si="9"/>
        <v>222047.11521211712</v>
      </c>
      <c r="Y173" s="181">
        <f t="shared" si="10"/>
        <v>241.8813891199533</v>
      </c>
      <c r="BP173" s="33"/>
      <c r="BQ173" s="34"/>
      <c r="BR173" s="41" t="s">
        <v>279</v>
      </c>
    </row>
    <row r="174" spans="1:70" s="3" customFormat="1" ht="18.75" hidden="1" x14ac:dyDescent="0.25">
      <c r="A174" s="42"/>
      <c r="B174" s="43"/>
      <c r="C174" s="44" t="s">
        <v>280</v>
      </c>
      <c r="D174" s="45"/>
      <c r="E174" s="45"/>
      <c r="F174" s="206"/>
      <c r="G174" s="45"/>
      <c r="H174" s="45"/>
      <c r="I174" s="45"/>
      <c r="J174" s="45"/>
      <c r="K174" s="45"/>
      <c r="L174" s="45"/>
      <c r="M174" s="45"/>
      <c r="N174" s="45"/>
      <c r="O174" s="46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34"/>
      <c r="BR174" s="41"/>
    </row>
    <row r="175" spans="1:70" s="3" customFormat="1" ht="67.5" x14ac:dyDescent="0.25">
      <c r="A175" s="35"/>
      <c r="B175" s="36" t="s">
        <v>263</v>
      </c>
      <c r="C175" s="316" t="s">
        <v>281</v>
      </c>
      <c r="D175" s="316"/>
      <c r="E175" s="316"/>
      <c r="F175" s="205" t="s">
        <v>265</v>
      </c>
      <c r="G175" s="38">
        <v>40.799999999999997</v>
      </c>
      <c r="H175" s="39">
        <v>68.7</v>
      </c>
      <c r="I175" s="39"/>
      <c r="J175" s="39">
        <v>68.7</v>
      </c>
      <c r="K175" s="109" t="s">
        <v>42</v>
      </c>
      <c r="L175" s="39">
        <v>23993.34</v>
      </c>
      <c r="M175" s="39"/>
      <c r="N175" s="40"/>
      <c r="O175" s="39">
        <v>23993.34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8"/>
        <v>28723.264787983659</v>
      </c>
      <c r="W175" s="159">
        <v>1.2</v>
      </c>
      <c r="X175" s="158">
        <f t="shared" si="9"/>
        <v>34467.917745580387</v>
      </c>
      <c r="Y175" s="181">
        <f t="shared" si="10"/>
        <v>844.80190552893112</v>
      </c>
      <c r="BP175" s="33"/>
      <c r="BQ175" s="34"/>
      <c r="BR175" s="41" t="s">
        <v>281</v>
      </c>
    </row>
    <row r="176" spans="1:70" s="3" customFormat="1" ht="18.75" hidden="1" x14ac:dyDescent="0.25">
      <c r="A176" s="42"/>
      <c r="B176" s="43"/>
      <c r="C176" s="44" t="s">
        <v>268</v>
      </c>
      <c r="D176" s="45"/>
      <c r="E176" s="45"/>
      <c r="F176" s="206"/>
      <c r="G176" s="45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34"/>
      <c r="BR176" s="41"/>
    </row>
    <row r="177" spans="1:70" s="3" customFormat="1" ht="67.5" x14ac:dyDescent="0.25">
      <c r="A177" s="35"/>
      <c r="B177" s="36" t="s">
        <v>263</v>
      </c>
      <c r="C177" s="316" t="s">
        <v>282</v>
      </c>
      <c r="D177" s="316"/>
      <c r="E177" s="316"/>
      <c r="F177" s="205" t="s">
        <v>265</v>
      </c>
      <c r="G177" s="38">
        <v>10.199999999999999</v>
      </c>
      <c r="H177" s="39">
        <v>48.65</v>
      </c>
      <c r="I177" s="39"/>
      <c r="J177" s="39">
        <v>48.65</v>
      </c>
      <c r="K177" s="109" t="s">
        <v>42</v>
      </c>
      <c r="L177" s="39">
        <v>4247.7299999999996</v>
      </c>
      <c r="M177" s="39"/>
      <c r="N177" s="40"/>
      <c r="O177" s="39">
        <v>4247.7299999999996</v>
      </c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>
        <f t="shared" si="8"/>
        <v>5085.1058476169555</v>
      </c>
      <c r="W177" s="159">
        <v>1.2</v>
      </c>
      <c r="X177" s="158">
        <f t="shared" si="9"/>
        <v>6102.1270171403467</v>
      </c>
      <c r="Y177" s="181">
        <f t="shared" si="10"/>
        <v>598.2477467784654</v>
      </c>
      <c r="BP177" s="33"/>
      <c r="BQ177" s="34"/>
      <c r="BR177" s="41" t="s">
        <v>282</v>
      </c>
    </row>
    <row r="178" spans="1:70" s="3" customFormat="1" ht="18.75" hidden="1" x14ac:dyDescent="0.25">
      <c r="A178" s="42"/>
      <c r="B178" s="43"/>
      <c r="C178" s="44" t="s">
        <v>283</v>
      </c>
      <c r="D178" s="45"/>
      <c r="E178" s="45"/>
      <c r="F178" s="206"/>
      <c r="G178" s="45"/>
      <c r="H178" s="45"/>
      <c r="I178" s="45"/>
      <c r="J178" s="45"/>
      <c r="K178" s="45"/>
      <c r="L178" s="45"/>
      <c r="M178" s="45"/>
      <c r="N178" s="45"/>
      <c r="O178" s="46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34"/>
      <c r="BR178" s="41"/>
    </row>
    <row r="179" spans="1:70" s="3" customFormat="1" ht="67.5" x14ac:dyDescent="0.25">
      <c r="A179" s="35"/>
      <c r="B179" s="36" t="s">
        <v>263</v>
      </c>
      <c r="C179" s="316" t="s">
        <v>284</v>
      </c>
      <c r="D179" s="316"/>
      <c r="E179" s="316"/>
      <c r="F179" s="205" t="s">
        <v>265</v>
      </c>
      <c r="G179" s="55">
        <v>561</v>
      </c>
      <c r="H179" s="39">
        <v>26.3</v>
      </c>
      <c r="I179" s="39"/>
      <c r="J179" s="39">
        <v>26.3</v>
      </c>
      <c r="K179" s="109" t="s">
        <v>42</v>
      </c>
      <c r="L179" s="39">
        <v>126296.81</v>
      </c>
      <c r="M179" s="39"/>
      <c r="N179" s="40"/>
      <c r="O179" s="39">
        <v>126296.81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8"/>
        <v>151194.31956983326</v>
      </c>
      <c r="W179" s="159">
        <v>1.2</v>
      </c>
      <c r="X179" s="158">
        <f t="shared" si="9"/>
        <v>181433.18348379989</v>
      </c>
      <c r="Y179" s="181">
        <f t="shared" si="10"/>
        <v>323.41030924028502</v>
      </c>
      <c r="BP179" s="33"/>
      <c r="BQ179" s="34"/>
      <c r="BR179" s="41" t="s">
        <v>284</v>
      </c>
    </row>
    <row r="180" spans="1:70" s="3" customFormat="1" ht="18.75" hidden="1" x14ac:dyDescent="0.25">
      <c r="A180" s="42"/>
      <c r="B180" s="43"/>
      <c r="C180" s="44" t="s">
        <v>285</v>
      </c>
      <c r="D180" s="45"/>
      <c r="E180" s="45"/>
      <c r="F180" s="206"/>
      <c r="G180" s="45"/>
      <c r="H180" s="45"/>
      <c r="I180" s="45"/>
      <c r="J180" s="45"/>
      <c r="K180" s="45"/>
      <c r="L180" s="45"/>
      <c r="M180" s="45"/>
      <c r="N180" s="45"/>
      <c r="O180" s="46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34"/>
      <c r="BR180" s="41"/>
    </row>
    <row r="181" spans="1:70" s="3" customFormat="1" ht="67.5" x14ac:dyDescent="0.25">
      <c r="A181" s="35"/>
      <c r="B181" s="36" t="s">
        <v>263</v>
      </c>
      <c r="C181" s="316" t="s">
        <v>286</v>
      </c>
      <c r="D181" s="316"/>
      <c r="E181" s="316"/>
      <c r="F181" s="205" t="s">
        <v>265</v>
      </c>
      <c r="G181" s="55">
        <v>51</v>
      </c>
      <c r="H181" s="39">
        <v>31.7</v>
      </c>
      <c r="I181" s="39"/>
      <c r="J181" s="39">
        <v>31.7</v>
      </c>
      <c r="K181" s="109" t="s">
        <v>42</v>
      </c>
      <c r="L181" s="39">
        <v>13838.95</v>
      </c>
      <c r="M181" s="39"/>
      <c r="N181" s="40"/>
      <c r="O181" s="39">
        <v>13838.95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8"/>
        <v>16567.09008573489</v>
      </c>
      <c r="W181" s="159">
        <v>1.2</v>
      </c>
      <c r="X181" s="158">
        <f t="shared" si="9"/>
        <v>19880.508102881868</v>
      </c>
      <c r="Y181" s="181">
        <f t="shared" si="10"/>
        <v>389.8138843702327</v>
      </c>
      <c r="BP181" s="33"/>
      <c r="BQ181" s="34"/>
      <c r="BR181" s="41" t="s">
        <v>286</v>
      </c>
    </row>
    <row r="182" spans="1:70" s="3" customFormat="1" ht="18.75" hidden="1" x14ac:dyDescent="0.25">
      <c r="A182" s="42"/>
      <c r="B182" s="43"/>
      <c r="C182" s="44" t="s">
        <v>287</v>
      </c>
      <c r="D182" s="45"/>
      <c r="E182" s="45"/>
      <c r="F182" s="206"/>
      <c r="G182" s="45"/>
      <c r="H182" s="45"/>
      <c r="I182" s="45"/>
      <c r="J182" s="45"/>
      <c r="K182" s="45"/>
      <c r="L182" s="45"/>
      <c r="M182" s="45"/>
      <c r="N182" s="45"/>
      <c r="O182" s="46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34"/>
      <c r="BR182" s="41"/>
    </row>
    <row r="183" spans="1:70" s="3" customFormat="1" ht="67.5" hidden="1" x14ac:dyDescent="0.25">
      <c r="A183" s="35" t="s">
        <v>288</v>
      </c>
      <c r="B183" s="36" t="s">
        <v>289</v>
      </c>
      <c r="C183" s="316" t="s">
        <v>290</v>
      </c>
      <c r="D183" s="316"/>
      <c r="E183" s="316"/>
      <c r="F183" s="205" t="s">
        <v>238</v>
      </c>
      <c r="G183" s="56">
        <v>0.15</v>
      </c>
      <c r="H183" s="39" t="s">
        <v>291</v>
      </c>
      <c r="I183" s="39" t="s">
        <v>292</v>
      </c>
      <c r="J183" s="39">
        <v>26.08</v>
      </c>
      <c r="K183" s="109" t="s">
        <v>42</v>
      </c>
      <c r="L183" s="39">
        <v>412.05</v>
      </c>
      <c r="M183" s="39">
        <v>283.39999999999998</v>
      </c>
      <c r="N183" s="40" t="s">
        <v>293</v>
      </c>
      <c r="O183" s="39">
        <v>33.5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8"/>
        <v>40.104019298582543</v>
      </c>
      <c r="W183" s="159">
        <v>1.2</v>
      </c>
      <c r="X183" s="158">
        <f t="shared" si="9"/>
        <v>48.124823158299051</v>
      </c>
      <c r="Y183" s="181">
        <f t="shared" si="10"/>
        <v>320.83215438866034</v>
      </c>
      <c r="BP183" s="33"/>
      <c r="BQ183" s="34"/>
      <c r="BR183" s="41" t="s">
        <v>290</v>
      </c>
    </row>
    <row r="184" spans="1:70" s="3" customFormat="1" ht="18.75" hidden="1" x14ac:dyDescent="0.25">
      <c r="A184" s="42"/>
      <c r="B184" s="43"/>
      <c r="C184" s="44" t="s">
        <v>294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34"/>
      <c r="BR184" s="41"/>
    </row>
    <row r="185" spans="1:70" s="3" customFormat="1" ht="18.75" hidden="1" x14ac:dyDescent="0.25">
      <c r="A185" s="47"/>
      <c r="B185" s="48"/>
      <c r="C185" s="48"/>
      <c r="D185" s="48"/>
      <c r="E185" s="49" t="s">
        <v>295</v>
      </c>
      <c r="F185" s="207"/>
      <c r="G185" s="50"/>
      <c r="H185" s="51"/>
      <c r="I185" s="17"/>
      <c r="J185" s="17"/>
      <c r="K185" s="17"/>
      <c r="L185" s="52">
        <v>291.56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34"/>
      <c r="BR185" s="41"/>
    </row>
    <row r="186" spans="1:70" s="3" customFormat="1" ht="18.75" hidden="1" x14ac:dyDescent="0.25">
      <c r="A186" s="47"/>
      <c r="B186" s="48"/>
      <c r="C186" s="48"/>
      <c r="D186" s="48"/>
      <c r="E186" s="49" t="s">
        <v>296</v>
      </c>
      <c r="F186" s="207"/>
      <c r="G186" s="50"/>
      <c r="H186" s="51"/>
      <c r="I186" s="17"/>
      <c r="J186" s="17"/>
      <c r="K186" s="17"/>
      <c r="L186" s="52">
        <v>153.30000000000001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34"/>
      <c r="BR186" s="41"/>
    </row>
    <row r="187" spans="1:70" s="3" customFormat="1" ht="18.75" hidden="1" x14ac:dyDescent="0.25">
      <c r="A187" s="47"/>
      <c r="B187" s="48"/>
      <c r="C187" s="48"/>
      <c r="D187" s="48"/>
      <c r="E187" s="49" t="s">
        <v>47</v>
      </c>
      <c r="F187" s="207"/>
      <c r="G187" s="50"/>
      <c r="H187" s="51"/>
      <c r="I187" s="17"/>
      <c r="J187" s="17"/>
      <c r="K187" s="17"/>
      <c r="L187" s="52">
        <v>856.91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34"/>
      <c r="BR187" s="41"/>
    </row>
    <row r="188" spans="1:70" s="3" customFormat="1" ht="67.5" x14ac:dyDescent="0.25">
      <c r="A188" s="35"/>
      <c r="B188" s="36" t="s">
        <v>297</v>
      </c>
      <c r="C188" s="316" t="s">
        <v>298</v>
      </c>
      <c r="D188" s="316"/>
      <c r="E188" s="316"/>
      <c r="F188" s="205"/>
      <c r="G188" s="38">
        <v>15.3</v>
      </c>
      <c r="H188" s="39">
        <v>121.17</v>
      </c>
      <c r="I188" s="39"/>
      <c r="J188" s="39">
        <v>121.17</v>
      </c>
      <c r="K188" s="109" t="s">
        <v>42</v>
      </c>
      <c r="L188" s="39">
        <v>15869.39</v>
      </c>
      <c r="M188" s="39"/>
      <c r="N188" s="40"/>
      <c r="O188" s="39">
        <v>15869.39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8"/>
        <v>18997.800681096502</v>
      </c>
      <c r="W188" s="159">
        <v>1.2</v>
      </c>
      <c r="X188" s="158">
        <f t="shared" si="9"/>
        <v>22797.360817315803</v>
      </c>
      <c r="Y188" s="181">
        <f t="shared" si="10"/>
        <v>1490.0235828310981</v>
      </c>
      <c r="BP188" s="33"/>
      <c r="BQ188" s="34"/>
      <c r="BR188" s="41" t="s">
        <v>298</v>
      </c>
    </row>
    <row r="189" spans="1:70" s="3" customFormat="1" ht="18.75" hidden="1" x14ac:dyDescent="0.25">
      <c r="A189" s="42"/>
      <c r="B189" s="43"/>
      <c r="C189" s="44" t="s">
        <v>299</v>
      </c>
      <c r="D189" s="45"/>
      <c r="E189" s="45"/>
      <c r="F189" s="206"/>
      <c r="G189" s="45"/>
      <c r="H189" s="45"/>
      <c r="I189" s="45"/>
      <c r="J189" s="45"/>
      <c r="K189" s="45"/>
      <c r="L189" s="45"/>
      <c r="M189" s="45"/>
      <c r="N189" s="45"/>
      <c r="O189" s="46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34"/>
      <c r="BR189" s="41"/>
    </row>
    <row r="190" spans="1:70" s="3" customFormat="1" ht="67.5" hidden="1" x14ac:dyDescent="0.25">
      <c r="A190" s="35" t="s">
        <v>300</v>
      </c>
      <c r="B190" s="36" t="s">
        <v>301</v>
      </c>
      <c r="C190" s="316" t="s">
        <v>302</v>
      </c>
      <c r="D190" s="316"/>
      <c r="E190" s="316"/>
      <c r="F190" s="205" t="s">
        <v>238</v>
      </c>
      <c r="G190" s="56">
        <v>0.15</v>
      </c>
      <c r="H190" s="39" t="s">
        <v>303</v>
      </c>
      <c r="I190" s="39" t="s">
        <v>240</v>
      </c>
      <c r="J190" s="39">
        <v>23.76</v>
      </c>
      <c r="K190" s="109" t="s">
        <v>42</v>
      </c>
      <c r="L190" s="39">
        <v>183.84</v>
      </c>
      <c r="M190" s="39">
        <v>142.75</v>
      </c>
      <c r="N190" s="40" t="s">
        <v>304</v>
      </c>
      <c r="O190" s="39">
        <v>30.51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8"/>
        <v>36.524585934321003</v>
      </c>
      <c r="W190" s="159">
        <v>1.2</v>
      </c>
      <c r="X190" s="158">
        <f t="shared" si="9"/>
        <v>43.829503121185205</v>
      </c>
      <c r="Y190" s="181">
        <f t="shared" si="10"/>
        <v>292.19668747456802</v>
      </c>
      <c r="BP190" s="33"/>
      <c r="BQ190" s="34"/>
      <c r="BR190" s="41" t="s">
        <v>302</v>
      </c>
    </row>
    <row r="191" spans="1:70" s="3" customFormat="1" ht="18.75" hidden="1" x14ac:dyDescent="0.25">
      <c r="A191" s="42"/>
      <c r="B191" s="43"/>
      <c r="C191" s="44" t="s">
        <v>305</v>
      </c>
      <c r="D191" s="45"/>
      <c r="E191" s="45"/>
      <c r="F191" s="206"/>
      <c r="G191" s="45"/>
      <c r="H191" s="45"/>
      <c r="I191" s="45"/>
      <c r="J191" s="45"/>
      <c r="K191" s="45"/>
      <c r="L191" s="45"/>
      <c r="M191" s="45"/>
      <c r="N191" s="45"/>
      <c r="O191" s="46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34"/>
      <c r="BR191" s="41"/>
    </row>
    <row r="192" spans="1:70" s="3" customFormat="1" ht="18.75" hidden="1" x14ac:dyDescent="0.25">
      <c r="A192" s="47"/>
      <c r="B192" s="48"/>
      <c r="C192" s="48"/>
      <c r="D192" s="48"/>
      <c r="E192" s="49" t="s">
        <v>306</v>
      </c>
      <c r="F192" s="207"/>
      <c r="G192" s="50"/>
      <c r="H192" s="51"/>
      <c r="I192" s="17"/>
      <c r="J192" s="17"/>
      <c r="K192" s="17"/>
      <c r="L192" s="52">
        <v>140.31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34"/>
      <c r="BR192" s="41"/>
    </row>
    <row r="193" spans="1:70" s="3" customFormat="1" ht="18.75" hidden="1" x14ac:dyDescent="0.25">
      <c r="A193" s="47"/>
      <c r="B193" s="48"/>
      <c r="C193" s="48"/>
      <c r="D193" s="48"/>
      <c r="E193" s="49" t="s">
        <v>307</v>
      </c>
      <c r="F193" s="207"/>
      <c r="G193" s="50"/>
      <c r="H193" s="51"/>
      <c r="I193" s="17"/>
      <c r="J193" s="17"/>
      <c r="K193" s="17"/>
      <c r="L193" s="52">
        <v>73.77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34"/>
      <c r="BR193" s="41"/>
    </row>
    <row r="194" spans="1:70" s="3" customFormat="1" ht="18.75" hidden="1" x14ac:dyDescent="0.25">
      <c r="A194" s="47"/>
      <c r="B194" s="48"/>
      <c r="C194" s="48"/>
      <c r="D194" s="48"/>
      <c r="E194" s="49" t="s">
        <v>47</v>
      </c>
      <c r="F194" s="207"/>
      <c r="G194" s="50"/>
      <c r="H194" s="51"/>
      <c r="I194" s="17"/>
      <c r="J194" s="17"/>
      <c r="K194" s="17"/>
      <c r="L194" s="52">
        <v>397.92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34"/>
      <c r="BR194" s="41"/>
    </row>
    <row r="195" spans="1:70" s="3" customFormat="1" ht="67.5" x14ac:dyDescent="0.25">
      <c r="A195" s="35"/>
      <c r="B195" s="36" t="s">
        <v>297</v>
      </c>
      <c r="C195" s="316" t="s">
        <v>308</v>
      </c>
      <c r="D195" s="316"/>
      <c r="E195" s="316"/>
      <c r="F195" s="205"/>
      <c r="G195" s="38">
        <v>15.3</v>
      </c>
      <c r="H195" s="39">
        <v>63.18</v>
      </c>
      <c r="I195" s="39"/>
      <c r="J195" s="39">
        <v>63.18</v>
      </c>
      <c r="K195" s="109" t="s">
        <v>42</v>
      </c>
      <c r="L195" s="39">
        <v>8274.56</v>
      </c>
      <c r="M195" s="39"/>
      <c r="N195" s="40"/>
      <c r="O195" s="39">
        <v>8274.56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8"/>
        <v>9905.764594844155</v>
      </c>
      <c r="W195" s="159">
        <v>1.2</v>
      </c>
      <c r="X195" s="158">
        <f t="shared" si="9"/>
        <v>11886.917513812985</v>
      </c>
      <c r="Y195" s="181">
        <f t="shared" si="10"/>
        <v>776.92271332111011</v>
      </c>
      <c r="BP195" s="33"/>
      <c r="BQ195" s="34"/>
      <c r="BR195" s="41" t="s">
        <v>308</v>
      </c>
    </row>
    <row r="196" spans="1:70" s="3" customFormat="1" ht="18.75" hidden="1" x14ac:dyDescent="0.25">
      <c r="A196" s="42"/>
      <c r="B196" s="43"/>
      <c r="C196" s="44" t="s">
        <v>299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34"/>
      <c r="BR196" s="41"/>
    </row>
    <row r="197" spans="1:70" s="3" customFormat="1" ht="67.5" hidden="1" x14ac:dyDescent="0.25">
      <c r="A197" s="35" t="s">
        <v>309</v>
      </c>
      <c r="B197" s="36" t="s">
        <v>310</v>
      </c>
      <c r="C197" s="316" t="s">
        <v>311</v>
      </c>
      <c r="D197" s="316"/>
      <c r="E197" s="316"/>
      <c r="F197" s="205" t="s">
        <v>238</v>
      </c>
      <c r="G197" s="57">
        <v>2.1049020000000001</v>
      </c>
      <c r="H197" s="39" t="s">
        <v>312</v>
      </c>
      <c r="I197" s="39" t="s">
        <v>313</v>
      </c>
      <c r="J197" s="39">
        <v>171.88</v>
      </c>
      <c r="K197" s="109" t="s">
        <v>42</v>
      </c>
      <c r="L197" s="39">
        <v>35288.68</v>
      </c>
      <c r="M197" s="39">
        <v>31272.04</v>
      </c>
      <c r="N197" s="40" t="s">
        <v>314</v>
      </c>
      <c r="O197" s="39">
        <v>3096.93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8"/>
        <v>3707.4429995928126</v>
      </c>
      <c r="W197" s="159">
        <v>1.2</v>
      </c>
      <c r="X197" s="158">
        <f t="shared" si="9"/>
        <v>4448.9315995113748</v>
      </c>
      <c r="Y197" s="181">
        <f t="shared" si="10"/>
        <v>2113.605098722589</v>
      </c>
      <c r="BP197" s="33"/>
      <c r="BQ197" s="34"/>
      <c r="BR197" s="41" t="s">
        <v>311</v>
      </c>
    </row>
    <row r="198" spans="1:70" s="3" customFormat="1" ht="18.75" hidden="1" x14ac:dyDescent="0.25">
      <c r="A198" s="42"/>
      <c r="B198" s="43"/>
      <c r="C198" s="44" t="s">
        <v>315</v>
      </c>
      <c r="D198" s="45"/>
      <c r="E198" s="45"/>
      <c r="F198" s="206"/>
      <c r="G198" s="45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34"/>
      <c r="BR198" s="41"/>
    </row>
    <row r="199" spans="1:70" s="3" customFormat="1" ht="18.75" hidden="1" x14ac:dyDescent="0.25">
      <c r="A199" s="47"/>
      <c r="B199" s="48"/>
      <c r="C199" s="48"/>
      <c r="D199" s="48"/>
      <c r="E199" s="49" t="s">
        <v>316</v>
      </c>
      <c r="F199" s="207"/>
      <c r="G199" s="50"/>
      <c r="H199" s="51"/>
      <c r="I199" s="17"/>
      <c r="J199" s="17"/>
      <c r="K199" s="17"/>
      <c r="L199" s="52">
        <v>30373.03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34"/>
      <c r="BR199" s="41"/>
    </row>
    <row r="200" spans="1:70" s="3" customFormat="1" ht="18.75" hidden="1" x14ac:dyDescent="0.25">
      <c r="A200" s="47"/>
      <c r="B200" s="48"/>
      <c r="C200" s="48"/>
      <c r="D200" s="48"/>
      <c r="E200" s="49" t="s">
        <v>317</v>
      </c>
      <c r="F200" s="207"/>
      <c r="G200" s="50"/>
      <c r="H200" s="51"/>
      <c r="I200" s="17"/>
      <c r="J200" s="17"/>
      <c r="K200" s="17"/>
      <c r="L200" s="52">
        <v>15969.32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34"/>
      <c r="BR200" s="41"/>
    </row>
    <row r="201" spans="1:70" s="3" customFormat="1" ht="18.75" hidden="1" x14ac:dyDescent="0.25">
      <c r="A201" s="47"/>
      <c r="B201" s="48"/>
      <c r="C201" s="48"/>
      <c r="D201" s="48"/>
      <c r="E201" s="49" t="s">
        <v>47</v>
      </c>
      <c r="F201" s="207"/>
      <c r="G201" s="50"/>
      <c r="H201" s="51"/>
      <c r="I201" s="17"/>
      <c r="J201" s="17"/>
      <c r="K201" s="17"/>
      <c r="L201" s="52">
        <v>81631.03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34"/>
      <c r="BR201" s="41"/>
    </row>
    <row r="202" spans="1:70" s="3" customFormat="1" ht="67.5" x14ac:dyDescent="0.25">
      <c r="A202" s="35"/>
      <c r="B202" s="36" t="s">
        <v>297</v>
      </c>
      <c r="C202" s="316" t="s">
        <v>318</v>
      </c>
      <c r="D202" s="316"/>
      <c r="E202" s="316"/>
      <c r="F202" s="205"/>
      <c r="G202" s="38">
        <v>163.19999999999999</v>
      </c>
      <c r="H202" s="39">
        <v>35.979999999999997</v>
      </c>
      <c r="I202" s="39"/>
      <c r="J202" s="39">
        <v>35.979999999999997</v>
      </c>
      <c r="K202" s="109" t="s">
        <v>42</v>
      </c>
      <c r="L202" s="39">
        <v>50263.77</v>
      </c>
      <c r="M202" s="39"/>
      <c r="N202" s="40"/>
      <c r="O202" s="39">
        <v>50263.77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8"/>
        <v>60172.513495507883</v>
      </c>
      <c r="W202" s="159">
        <v>1.2</v>
      </c>
      <c r="X202" s="158">
        <f t="shared" si="9"/>
        <v>72207.016194609459</v>
      </c>
      <c r="Y202" s="181">
        <f t="shared" si="10"/>
        <v>442.44495217285208</v>
      </c>
      <c r="BP202" s="33"/>
      <c r="BQ202" s="34"/>
      <c r="BR202" s="41" t="s">
        <v>318</v>
      </c>
    </row>
    <row r="203" spans="1:70" s="3" customFormat="1" ht="18.75" hidden="1" x14ac:dyDescent="0.25">
      <c r="A203" s="42"/>
      <c r="B203" s="43"/>
      <c r="C203" s="44" t="s">
        <v>319</v>
      </c>
      <c r="D203" s="45"/>
      <c r="E203" s="45"/>
      <c r="F203" s="206"/>
      <c r="G203" s="45"/>
      <c r="H203" s="45"/>
      <c r="I203" s="45"/>
      <c r="J203" s="45"/>
      <c r="K203" s="45"/>
      <c r="L203" s="45"/>
      <c r="M203" s="45"/>
      <c r="N203" s="45"/>
      <c r="O203" s="46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34"/>
      <c r="BR203" s="41"/>
    </row>
    <row r="204" spans="1:70" s="3" customFormat="1" ht="67.5" x14ac:dyDescent="0.25">
      <c r="A204" s="35"/>
      <c r="B204" s="36" t="s">
        <v>297</v>
      </c>
      <c r="C204" s="316" t="s">
        <v>320</v>
      </c>
      <c r="D204" s="316"/>
      <c r="E204" s="316"/>
      <c r="F204" s="205"/>
      <c r="G204" s="38">
        <v>51.5</v>
      </c>
      <c r="H204" s="39">
        <v>15.46</v>
      </c>
      <c r="I204" s="39"/>
      <c r="J204" s="39">
        <v>15.46</v>
      </c>
      <c r="K204" s="109" t="s">
        <v>42</v>
      </c>
      <c r="L204" s="39">
        <v>6815.39</v>
      </c>
      <c r="M204" s="39"/>
      <c r="N204" s="40"/>
      <c r="O204" s="39">
        <v>6815.39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8"/>
        <v>8158.941256339298</v>
      </c>
      <c r="W204" s="159">
        <v>1.2</v>
      </c>
      <c r="X204" s="158">
        <f t="shared" si="9"/>
        <v>9790.7295076071568</v>
      </c>
      <c r="Y204" s="181">
        <f t="shared" si="10"/>
        <v>190.11125257489624</v>
      </c>
      <c r="BP204" s="33"/>
      <c r="BQ204" s="34"/>
      <c r="BR204" s="41" t="s">
        <v>320</v>
      </c>
    </row>
    <row r="205" spans="1:70" s="3" customFormat="1" ht="18.75" hidden="1" x14ac:dyDescent="0.25">
      <c r="A205" s="42"/>
      <c r="B205" s="43"/>
      <c r="C205" s="44" t="s">
        <v>321</v>
      </c>
      <c r="D205" s="45"/>
      <c r="E205" s="45"/>
      <c r="F205" s="206"/>
      <c r="G205" s="45"/>
      <c r="H205" s="45"/>
      <c r="I205" s="45"/>
      <c r="J205" s="45"/>
      <c r="K205" s="45"/>
      <c r="L205" s="45"/>
      <c r="M205" s="45"/>
      <c r="N205" s="45"/>
      <c r="O205" s="46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34"/>
      <c r="BR205" s="41"/>
    </row>
    <row r="206" spans="1:70" s="3" customFormat="1" ht="18.75" hidden="1" x14ac:dyDescent="0.25">
      <c r="A206" s="351" t="s">
        <v>322</v>
      </c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3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34" t="s">
        <v>322</v>
      </c>
      <c r="BR206" s="41"/>
    </row>
    <row r="207" spans="1:70" s="3" customFormat="1" ht="67.5" hidden="1" x14ac:dyDescent="0.25">
      <c r="A207" s="35" t="s">
        <v>323</v>
      </c>
      <c r="B207" s="36" t="s">
        <v>324</v>
      </c>
      <c r="C207" s="316" t="s">
        <v>325</v>
      </c>
      <c r="D207" s="316"/>
      <c r="E207" s="316"/>
      <c r="F207" s="205" t="s">
        <v>326</v>
      </c>
      <c r="G207" s="38">
        <v>1.5</v>
      </c>
      <c r="H207" s="39" t="s">
        <v>327</v>
      </c>
      <c r="I207" s="39"/>
      <c r="J207" s="39">
        <v>13.62</v>
      </c>
      <c r="K207" s="109" t="s">
        <v>42</v>
      </c>
      <c r="L207" s="39">
        <v>444.21</v>
      </c>
      <c r="M207" s="39">
        <v>269.33</v>
      </c>
      <c r="N207" s="40"/>
      <c r="O207" s="39">
        <v>174.88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8"/>
        <v>209.35495208764522</v>
      </c>
      <c r="W207" s="159">
        <v>1.2</v>
      </c>
      <c r="X207" s="158">
        <f t="shared" si="9"/>
        <v>251.22594250517426</v>
      </c>
      <c r="Y207" s="181">
        <f t="shared" si="10"/>
        <v>167.48396167011617</v>
      </c>
      <c r="BP207" s="33"/>
      <c r="BQ207" s="34"/>
      <c r="BR207" s="41" t="s">
        <v>325</v>
      </c>
    </row>
    <row r="208" spans="1:70" s="3" customFormat="1" ht="18.75" hidden="1" x14ac:dyDescent="0.25">
      <c r="A208" s="42"/>
      <c r="B208" s="43"/>
      <c r="C208" s="44" t="s">
        <v>328</v>
      </c>
      <c r="D208" s="45"/>
      <c r="E208" s="45"/>
      <c r="F208" s="206"/>
      <c r="G208" s="45"/>
      <c r="H208" s="45"/>
      <c r="I208" s="45"/>
      <c r="J208" s="45"/>
      <c r="K208" s="45"/>
      <c r="L208" s="45"/>
      <c r="M208" s="45"/>
      <c r="N208" s="45"/>
      <c r="O208" s="46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34"/>
      <c r="BR208" s="41"/>
    </row>
    <row r="209" spans="1:70" s="3" customFormat="1" ht="18.75" hidden="1" x14ac:dyDescent="0.25">
      <c r="A209" s="47"/>
      <c r="B209" s="48"/>
      <c r="C209" s="48"/>
      <c r="D209" s="48"/>
      <c r="E209" s="49" t="s">
        <v>329</v>
      </c>
      <c r="F209" s="207"/>
      <c r="G209" s="50"/>
      <c r="H209" s="51"/>
      <c r="I209" s="17"/>
      <c r="J209" s="17"/>
      <c r="K209" s="17"/>
      <c r="L209" s="52">
        <v>261.25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34"/>
      <c r="BR209" s="41"/>
    </row>
    <row r="210" spans="1:70" s="3" customFormat="1" ht="18.75" hidden="1" x14ac:dyDescent="0.25">
      <c r="A210" s="47"/>
      <c r="B210" s="48"/>
      <c r="C210" s="48"/>
      <c r="D210" s="48"/>
      <c r="E210" s="49" t="s">
        <v>330</v>
      </c>
      <c r="F210" s="207"/>
      <c r="G210" s="50"/>
      <c r="H210" s="51"/>
      <c r="I210" s="17"/>
      <c r="J210" s="17"/>
      <c r="K210" s="17"/>
      <c r="L210" s="52">
        <v>137.36000000000001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34"/>
      <c r="BR210" s="41"/>
    </row>
    <row r="211" spans="1:70" s="3" customFormat="1" ht="18.75" hidden="1" x14ac:dyDescent="0.25">
      <c r="A211" s="47"/>
      <c r="B211" s="48"/>
      <c r="C211" s="48"/>
      <c r="D211" s="48"/>
      <c r="E211" s="49" t="s">
        <v>47</v>
      </c>
      <c r="F211" s="207"/>
      <c r="G211" s="50"/>
      <c r="H211" s="51"/>
      <c r="I211" s="17"/>
      <c r="J211" s="17"/>
      <c r="K211" s="17"/>
      <c r="L211" s="52">
        <v>842.82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34"/>
      <c r="BR211" s="41"/>
    </row>
    <row r="212" spans="1:70" s="3" customFormat="1" ht="67.5" x14ac:dyDescent="0.25">
      <c r="A212" s="35" t="s">
        <v>331</v>
      </c>
      <c r="B212" s="36" t="s">
        <v>332</v>
      </c>
      <c r="C212" s="316" t="s">
        <v>333</v>
      </c>
      <c r="D212" s="316"/>
      <c r="E212" s="316"/>
      <c r="F212" s="205" t="s">
        <v>334</v>
      </c>
      <c r="G212" s="58">
        <v>-1E-4</v>
      </c>
      <c r="H212" s="39">
        <v>22644.14</v>
      </c>
      <c r="I212" s="39"/>
      <c r="J212" s="39">
        <v>22644.14</v>
      </c>
      <c r="K212" s="109" t="s">
        <v>42</v>
      </c>
      <c r="L212" s="39">
        <v>-19.38</v>
      </c>
      <c r="M212" s="39"/>
      <c r="N212" s="40"/>
      <c r="O212" s="39">
        <v>-19.38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8"/>
        <v>-23.200474447956111</v>
      </c>
      <c r="W212" s="159">
        <v>1.2</v>
      </c>
      <c r="X212" s="158">
        <f t="shared" si="9"/>
        <v>-27.840569337547333</v>
      </c>
      <c r="Y212" s="181">
        <f t="shared" si="10"/>
        <v>278405.69337547332</v>
      </c>
      <c r="BP212" s="33"/>
      <c r="BQ212" s="34"/>
      <c r="BR212" s="41" t="s">
        <v>333</v>
      </c>
    </row>
    <row r="213" spans="1:70" s="3" customFormat="1" ht="67.5" x14ac:dyDescent="0.25">
      <c r="A213" s="35" t="s">
        <v>335</v>
      </c>
      <c r="B213" s="36" t="s">
        <v>336</v>
      </c>
      <c r="C213" s="316" t="s">
        <v>337</v>
      </c>
      <c r="D213" s="316"/>
      <c r="E213" s="316"/>
      <c r="F213" s="205" t="s">
        <v>338</v>
      </c>
      <c r="G213" s="56">
        <v>-1.08</v>
      </c>
      <c r="H213" s="39">
        <v>14.87</v>
      </c>
      <c r="I213" s="39"/>
      <c r="J213" s="39">
        <v>14.87</v>
      </c>
      <c r="K213" s="109" t="s">
        <v>42</v>
      </c>
      <c r="L213" s="39">
        <v>-137.47</v>
      </c>
      <c r="M213" s="39"/>
      <c r="N213" s="40"/>
      <c r="O213" s="39">
        <v>-137.47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8"/>
        <v>-164.57013531272062</v>
      </c>
      <c r="W213" s="159">
        <v>1.2</v>
      </c>
      <c r="X213" s="158">
        <f t="shared" si="9"/>
        <v>-197.48416237526473</v>
      </c>
      <c r="Y213" s="181">
        <f t="shared" si="10"/>
        <v>182.85570590302288</v>
      </c>
      <c r="BP213" s="33"/>
      <c r="BQ213" s="34"/>
      <c r="BR213" s="41" t="s">
        <v>337</v>
      </c>
    </row>
    <row r="214" spans="1:70" s="3" customFormat="1" ht="67.5" x14ac:dyDescent="0.25">
      <c r="A214" s="35" t="s">
        <v>339</v>
      </c>
      <c r="B214" s="36" t="s">
        <v>340</v>
      </c>
      <c r="C214" s="316" t="s">
        <v>341</v>
      </c>
      <c r="D214" s="316"/>
      <c r="E214" s="316"/>
      <c r="F214" s="205" t="s">
        <v>184</v>
      </c>
      <c r="G214" s="55">
        <v>5</v>
      </c>
      <c r="H214" s="39">
        <v>476.64</v>
      </c>
      <c r="I214" s="39"/>
      <c r="J214" s="39">
        <v>476.64</v>
      </c>
      <c r="K214" s="109" t="s">
        <v>42</v>
      </c>
      <c r="L214" s="39">
        <v>20400.189999999999</v>
      </c>
      <c r="M214" s="39"/>
      <c r="N214" s="40"/>
      <c r="O214" s="39">
        <v>20400.189999999999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8"/>
        <v>24421.779506111958</v>
      </c>
      <c r="W214" s="159">
        <v>1.2</v>
      </c>
      <c r="X214" s="158">
        <f t="shared" si="9"/>
        <v>29306.13540733435</v>
      </c>
      <c r="Y214" s="181">
        <f t="shared" si="10"/>
        <v>5861.22708146687</v>
      </c>
      <c r="BP214" s="33"/>
      <c r="BQ214" s="34"/>
      <c r="BR214" s="41" t="s">
        <v>341</v>
      </c>
    </row>
    <row r="215" spans="1:70" s="3" customFormat="1" ht="67.5" hidden="1" x14ac:dyDescent="0.25">
      <c r="A215" s="35" t="s">
        <v>342</v>
      </c>
      <c r="B215" s="36" t="s">
        <v>343</v>
      </c>
      <c r="C215" s="316" t="s">
        <v>344</v>
      </c>
      <c r="D215" s="316"/>
      <c r="E215" s="316"/>
      <c r="F215" s="205" t="s">
        <v>345</v>
      </c>
      <c r="G215" s="59">
        <v>1.5499999999999999E-3</v>
      </c>
      <c r="H215" s="39" t="s">
        <v>346</v>
      </c>
      <c r="I215" s="39">
        <v>1082.43</v>
      </c>
      <c r="J215" s="39">
        <v>151255.01999999999</v>
      </c>
      <c r="K215" s="109" t="s">
        <v>42</v>
      </c>
      <c r="L215" s="39">
        <v>2150.11</v>
      </c>
      <c r="M215" s="39">
        <v>124.1</v>
      </c>
      <c r="N215" s="40">
        <v>19.16</v>
      </c>
      <c r="O215" s="39">
        <v>2006.85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8"/>
        <v>2402.4701829659816</v>
      </c>
      <c r="W215" s="159">
        <v>1.2</v>
      </c>
      <c r="X215" s="158">
        <f t="shared" si="9"/>
        <v>2882.9642195591778</v>
      </c>
      <c r="Y215" s="181">
        <f t="shared" si="10"/>
        <v>1859976.9158446309</v>
      </c>
      <c r="BP215" s="33"/>
      <c r="BQ215" s="34"/>
      <c r="BR215" s="41" t="s">
        <v>344</v>
      </c>
    </row>
    <row r="216" spans="1:70" s="3" customFormat="1" ht="18.75" hidden="1" x14ac:dyDescent="0.25">
      <c r="A216" s="42"/>
      <c r="B216" s="43"/>
      <c r="C216" s="44" t="s">
        <v>347</v>
      </c>
      <c r="D216" s="45"/>
      <c r="E216" s="45"/>
      <c r="F216" s="206"/>
      <c r="G216" s="45"/>
      <c r="H216" s="45"/>
      <c r="I216" s="45"/>
      <c r="J216" s="45"/>
      <c r="K216" s="45"/>
      <c r="L216" s="45"/>
      <c r="M216" s="45"/>
      <c r="N216" s="45"/>
      <c r="O216" s="46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34"/>
      <c r="BR216" s="41"/>
    </row>
    <row r="217" spans="1:70" s="3" customFormat="1" ht="18.75" hidden="1" x14ac:dyDescent="0.25">
      <c r="A217" s="47"/>
      <c r="B217" s="48"/>
      <c r="C217" s="48"/>
      <c r="D217" s="48"/>
      <c r="E217" s="49" t="s">
        <v>348</v>
      </c>
      <c r="F217" s="207"/>
      <c r="G217" s="50"/>
      <c r="H217" s="51"/>
      <c r="I217" s="17"/>
      <c r="J217" s="17"/>
      <c r="K217" s="17"/>
      <c r="L217" s="52">
        <v>120.38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34"/>
      <c r="BR217" s="41"/>
    </row>
    <row r="218" spans="1:70" s="3" customFormat="1" ht="18.75" hidden="1" x14ac:dyDescent="0.25">
      <c r="A218" s="47"/>
      <c r="B218" s="48"/>
      <c r="C218" s="48"/>
      <c r="D218" s="48"/>
      <c r="E218" s="49" t="s">
        <v>349</v>
      </c>
      <c r="F218" s="207"/>
      <c r="G218" s="50"/>
      <c r="H218" s="51"/>
      <c r="I218" s="17"/>
      <c r="J218" s="17"/>
      <c r="K218" s="17"/>
      <c r="L218" s="52">
        <v>68.260000000000005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34"/>
      <c r="BR218" s="41"/>
    </row>
    <row r="219" spans="1:70" s="3" customFormat="1" ht="18.75" hidden="1" x14ac:dyDescent="0.25">
      <c r="A219" s="47"/>
      <c r="B219" s="48"/>
      <c r="C219" s="48"/>
      <c r="D219" s="48"/>
      <c r="E219" s="49" t="s">
        <v>47</v>
      </c>
      <c r="F219" s="207"/>
      <c r="G219" s="50"/>
      <c r="H219" s="51"/>
      <c r="I219" s="17"/>
      <c r="J219" s="17"/>
      <c r="K219" s="17"/>
      <c r="L219" s="52">
        <v>2338.75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34"/>
      <c r="BR219" s="41"/>
    </row>
    <row r="220" spans="1:70" s="3" customFormat="1" ht="67.5" x14ac:dyDescent="0.25">
      <c r="A220" s="35" t="s">
        <v>350</v>
      </c>
      <c r="B220" s="36" t="s">
        <v>351</v>
      </c>
      <c r="C220" s="316" t="s">
        <v>352</v>
      </c>
      <c r="D220" s="316"/>
      <c r="E220" s="316"/>
      <c r="F220" s="205" t="s">
        <v>338</v>
      </c>
      <c r="G220" s="60">
        <v>-2.0150000000000001</v>
      </c>
      <c r="H220" s="39">
        <v>116.35</v>
      </c>
      <c r="I220" s="39"/>
      <c r="J220" s="39">
        <v>116.35</v>
      </c>
      <c r="K220" s="109" t="s">
        <v>42</v>
      </c>
      <c r="L220" s="39">
        <v>-2006.85</v>
      </c>
      <c r="M220" s="39"/>
      <c r="N220" s="40"/>
      <c r="O220" s="39">
        <v>-2006.85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8"/>
        <v>-2402.4701829659816</v>
      </c>
      <c r="W220" s="159">
        <v>1.2</v>
      </c>
      <c r="X220" s="158">
        <f t="shared" si="9"/>
        <v>-2882.9642195591778</v>
      </c>
      <c r="Y220" s="181">
        <f t="shared" si="10"/>
        <v>1430.751473726639</v>
      </c>
      <c r="BP220" s="33"/>
      <c r="BQ220" s="34"/>
      <c r="BR220" s="41" t="s">
        <v>352</v>
      </c>
    </row>
    <row r="221" spans="1:70" s="3" customFormat="1" ht="67.5" x14ac:dyDescent="0.25">
      <c r="A221" s="35" t="s">
        <v>353</v>
      </c>
      <c r="B221" s="36" t="s">
        <v>340</v>
      </c>
      <c r="C221" s="316" t="s">
        <v>354</v>
      </c>
      <c r="D221" s="316"/>
      <c r="E221" s="316"/>
      <c r="F221" s="205" t="s">
        <v>184</v>
      </c>
      <c r="G221" s="55">
        <v>5</v>
      </c>
      <c r="H221" s="39">
        <v>155.69999999999999</v>
      </c>
      <c r="I221" s="39"/>
      <c r="J221" s="39">
        <v>155.69999999999999</v>
      </c>
      <c r="K221" s="109" t="s">
        <v>42</v>
      </c>
      <c r="L221" s="39">
        <v>6663.96</v>
      </c>
      <c r="M221" s="39"/>
      <c r="N221" s="40"/>
      <c r="O221" s="39">
        <v>6663.96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8"/>
        <v>7977.6591177606606</v>
      </c>
      <c r="W221" s="159">
        <v>1.2</v>
      </c>
      <c r="X221" s="158">
        <f t="shared" si="9"/>
        <v>9573.1909413127923</v>
      </c>
      <c r="Y221" s="181">
        <f t="shared" si="10"/>
        <v>1914.6381882625585</v>
      </c>
      <c r="BP221" s="33"/>
      <c r="BQ221" s="34"/>
      <c r="BR221" s="41" t="s">
        <v>354</v>
      </c>
    </row>
    <row r="222" spans="1:70" s="3" customFormat="1" ht="67.5" hidden="1" x14ac:dyDescent="0.25">
      <c r="A222" s="35" t="s">
        <v>355</v>
      </c>
      <c r="B222" s="36" t="s">
        <v>356</v>
      </c>
      <c r="C222" s="316" t="s">
        <v>357</v>
      </c>
      <c r="D222" s="316"/>
      <c r="E222" s="316"/>
      <c r="F222" s="205" t="s">
        <v>358</v>
      </c>
      <c r="G222" s="56">
        <v>0.04</v>
      </c>
      <c r="H222" s="39" t="s">
        <v>359</v>
      </c>
      <c r="I222" s="39">
        <v>234.09</v>
      </c>
      <c r="J222" s="39">
        <v>9993.25</v>
      </c>
      <c r="K222" s="109" t="s">
        <v>42</v>
      </c>
      <c r="L222" s="39">
        <v>4641.12</v>
      </c>
      <c r="M222" s="39">
        <v>1112.5</v>
      </c>
      <c r="N222" s="40">
        <v>106.93</v>
      </c>
      <c r="O222" s="39">
        <v>3421.69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8"/>
        <v>4096.2245311572215</v>
      </c>
      <c r="W222" s="159">
        <v>1.2</v>
      </c>
      <c r="X222" s="158">
        <f t="shared" si="9"/>
        <v>4915.4694373886659</v>
      </c>
      <c r="Y222" s="181">
        <f t="shared" si="10"/>
        <v>122886.73593471665</v>
      </c>
      <c r="BP222" s="33"/>
      <c r="BQ222" s="34"/>
      <c r="BR222" s="41" t="s">
        <v>357</v>
      </c>
    </row>
    <row r="223" spans="1:70" s="3" customFormat="1" ht="18.75" hidden="1" x14ac:dyDescent="0.25">
      <c r="A223" s="42"/>
      <c r="B223" s="43"/>
      <c r="C223" s="44" t="s">
        <v>360</v>
      </c>
      <c r="D223" s="45"/>
      <c r="E223" s="45"/>
      <c r="F223" s="206"/>
      <c r="G223" s="45"/>
      <c r="H223" s="45"/>
      <c r="I223" s="45"/>
      <c r="J223" s="45"/>
      <c r="K223" s="45"/>
      <c r="L223" s="45"/>
      <c r="M223" s="45"/>
      <c r="N223" s="45"/>
      <c r="O223" s="46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34"/>
      <c r="BR223" s="41"/>
    </row>
    <row r="224" spans="1:70" s="3" customFormat="1" ht="18.75" hidden="1" x14ac:dyDescent="0.25">
      <c r="A224" s="47"/>
      <c r="B224" s="48"/>
      <c r="C224" s="48"/>
      <c r="D224" s="48"/>
      <c r="E224" s="49" t="s">
        <v>361</v>
      </c>
      <c r="F224" s="207"/>
      <c r="G224" s="50"/>
      <c r="H224" s="51"/>
      <c r="I224" s="17"/>
      <c r="J224" s="17"/>
      <c r="K224" s="17"/>
      <c r="L224" s="52">
        <v>1079.1300000000001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34"/>
      <c r="BR224" s="41"/>
    </row>
    <row r="225" spans="1:70" s="3" customFormat="1" ht="18.75" hidden="1" x14ac:dyDescent="0.25">
      <c r="A225" s="47"/>
      <c r="B225" s="48"/>
      <c r="C225" s="48"/>
      <c r="D225" s="48"/>
      <c r="E225" s="49" t="s">
        <v>362</v>
      </c>
      <c r="F225" s="207"/>
      <c r="G225" s="50"/>
      <c r="H225" s="51"/>
      <c r="I225" s="17"/>
      <c r="J225" s="17"/>
      <c r="K225" s="17"/>
      <c r="L225" s="52">
        <v>611.88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34"/>
      <c r="BR225" s="41"/>
    </row>
    <row r="226" spans="1:70" s="3" customFormat="1" ht="18.75" hidden="1" x14ac:dyDescent="0.25">
      <c r="A226" s="47"/>
      <c r="B226" s="48"/>
      <c r="C226" s="48"/>
      <c r="D226" s="48"/>
      <c r="E226" s="49" t="s">
        <v>47</v>
      </c>
      <c r="F226" s="207"/>
      <c r="G226" s="50"/>
      <c r="H226" s="51"/>
      <c r="I226" s="17"/>
      <c r="J226" s="17"/>
      <c r="K226" s="17"/>
      <c r="L226" s="52">
        <v>6332.13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34"/>
      <c r="BR226" s="41"/>
    </row>
    <row r="227" spans="1:70" s="3" customFormat="1" ht="67.5" x14ac:dyDescent="0.25">
      <c r="A227" s="35" t="s">
        <v>363</v>
      </c>
      <c r="B227" s="36" t="s">
        <v>364</v>
      </c>
      <c r="C227" s="316" t="s">
        <v>365</v>
      </c>
      <c r="D227" s="316"/>
      <c r="E227" s="316"/>
      <c r="F227" s="205" t="s">
        <v>338</v>
      </c>
      <c r="G227" s="55">
        <v>-6</v>
      </c>
      <c r="H227" s="39">
        <v>65.66</v>
      </c>
      <c r="I227" s="39"/>
      <c r="J227" s="39">
        <v>65.66</v>
      </c>
      <c r="K227" s="109" t="s">
        <v>42</v>
      </c>
      <c r="L227" s="39">
        <v>-3372.3</v>
      </c>
      <c r="M227" s="39"/>
      <c r="N227" s="40"/>
      <c r="O227" s="39">
        <v>-3372.3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ref="V227:V282" si="11">O227*P227*Q227*R227*S227*T227*U227</f>
        <v>-4037.0980382271623</v>
      </c>
      <c r="W227" s="159">
        <v>1.2</v>
      </c>
      <c r="X227" s="158">
        <f t="shared" ref="X227:X282" si="12">V227*W227</f>
        <v>-4844.5176458725946</v>
      </c>
      <c r="Y227" s="249">
        <f t="shared" ref="Y227:Y282" si="13">X227/G227</f>
        <v>807.41960764543239</v>
      </c>
      <c r="BP227" s="33"/>
      <c r="BQ227" s="34"/>
      <c r="BR227" s="41" t="s">
        <v>365</v>
      </c>
    </row>
    <row r="228" spans="1:70" s="3" customFormat="1" ht="45" x14ac:dyDescent="0.25">
      <c r="A228" s="111" t="s">
        <v>366</v>
      </c>
      <c r="B228" s="112" t="s">
        <v>367</v>
      </c>
      <c r="C228" s="305" t="s">
        <v>368</v>
      </c>
      <c r="D228" s="305"/>
      <c r="E228" s="305"/>
      <c r="F228" s="208" t="s">
        <v>334</v>
      </c>
      <c r="G228" s="150">
        <v>6.0000000000000001E-3</v>
      </c>
      <c r="H228" s="114">
        <v>22594.33</v>
      </c>
      <c r="I228" s="114"/>
      <c r="J228" s="114"/>
      <c r="K228" s="144" t="s">
        <v>52</v>
      </c>
      <c r="L228" s="114">
        <v>844.58</v>
      </c>
      <c r="M228" s="114"/>
      <c r="N228" s="115"/>
      <c r="O228" s="114"/>
      <c r="P228" s="189"/>
      <c r="Q228" s="189"/>
      <c r="R228" s="189"/>
      <c r="S228" s="189"/>
      <c r="T228" s="189"/>
      <c r="U228" s="189">
        <v>1.03</v>
      </c>
      <c r="V228" s="180">
        <f>L228*U228</f>
        <v>869.91740000000004</v>
      </c>
      <c r="W228" s="190">
        <v>1.2</v>
      </c>
      <c r="X228" s="191">
        <f t="shared" si="12"/>
        <v>1043.9008799999999</v>
      </c>
      <c r="Y228" s="248">
        <f t="shared" si="13"/>
        <v>173983.47999999998</v>
      </c>
      <c r="BP228" s="33"/>
      <c r="BQ228" s="34"/>
      <c r="BR228" s="41" t="s">
        <v>368</v>
      </c>
    </row>
    <row r="229" spans="1:70" s="3" customFormat="1" ht="18.75" hidden="1" x14ac:dyDescent="0.25">
      <c r="A229" s="42"/>
      <c r="B229" s="43"/>
      <c r="C229" s="44" t="s">
        <v>369</v>
      </c>
      <c r="D229" s="45"/>
      <c r="E229" s="45"/>
      <c r="F229" s="206"/>
      <c r="G229" s="45"/>
      <c r="H229" s="45"/>
      <c r="I229" s="45"/>
      <c r="J229" s="45"/>
      <c r="K229" s="45"/>
      <c r="L229" s="45"/>
      <c r="M229" s="45"/>
      <c r="N229" s="45"/>
      <c r="O229" s="46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34"/>
      <c r="BR229" s="41"/>
    </row>
    <row r="230" spans="1:70" s="3" customFormat="1" ht="18.75" hidden="1" x14ac:dyDescent="0.25">
      <c r="A230" s="351" t="s">
        <v>370</v>
      </c>
      <c r="B230" s="352"/>
      <c r="C230" s="352"/>
      <c r="D230" s="352"/>
      <c r="E230" s="352"/>
      <c r="F230" s="352"/>
      <c r="G230" s="352"/>
      <c r="H230" s="352"/>
      <c r="I230" s="352"/>
      <c r="J230" s="352"/>
      <c r="K230" s="352"/>
      <c r="L230" s="352"/>
      <c r="M230" s="352"/>
      <c r="N230" s="352"/>
      <c r="O230" s="353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34" t="s">
        <v>370</v>
      </c>
      <c r="BR230" s="41"/>
    </row>
    <row r="231" spans="1:70" s="3" customFormat="1" ht="67.5" hidden="1" x14ac:dyDescent="0.25">
      <c r="A231" s="35" t="s">
        <v>371</v>
      </c>
      <c r="B231" s="36" t="s">
        <v>372</v>
      </c>
      <c r="C231" s="316" t="s">
        <v>373</v>
      </c>
      <c r="D231" s="316"/>
      <c r="E231" s="316"/>
      <c r="F231" s="205" t="s">
        <v>374</v>
      </c>
      <c r="G231" s="60">
        <v>87.343999999999994</v>
      </c>
      <c r="H231" s="39" t="s">
        <v>375</v>
      </c>
      <c r="I231" s="39" t="s">
        <v>376</v>
      </c>
      <c r="J231" s="39">
        <v>97</v>
      </c>
      <c r="K231" s="109" t="s">
        <v>42</v>
      </c>
      <c r="L231" s="39">
        <v>2736079.5</v>
      </c>
      <c r="M231" s="39">
        <v>2178899.56</v>
      </c>
      <c r="N231" s="40" t="s">
        <v>377</v>
      </c>
      <c r="O231" s="39">
        <v>72523.47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1"/>
        <v>86820.377327766313</v>
      </c>
      <c r="W231" s="159">
        <v>1.2</v>
      </c>
      <c r="X231" s="158">
        <f t="shared" si="12"/>
        <v>104184.45279331958</v>
      </c>
      <c r="Y231" s="181">
        <f t="shared" si="13"/>
        <v>1192.8060633050877</v>
      </c>
      <c r="BP231" s="33"/>
      <c r="BQ231" s="34"/>
      <c r="BR231" s="41" t="s">
        <v>373</v>
      </c>
    </row>
    <row r="232" spans="1:70" s="3" customFormat="1" ht="18.75" hidden="1" x14ac:dyDescent="0.25">
      <c r="A232" s="42"/>
      <c r="B232" s="43"/>
      <c r="C232" s="44" t="s">
        <v>378</v>
      </c>
      <c r="D232" s="45"/>
      <c r="E232" s="45"/>
      <c r="F232" s="206"/>
      <c r="G232" s="45"/>
      <c r="H232" s="45"/>
      <c r="I232" s="45"/>
      <c r="J232" s="45"/>
      <c r="K232" s="45"/>
      <c r="L232" s="45"/>
      <c r="M232" s="45"/>
      <c r="N232" s="45"/>
      <c r="O232" s="46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34"/>
      <c r="BR232" s="41"/>
    </row>
    <row r="233" spans="1:70" s="3" customFormat="1" ht="18.75" hidden="1" x14ac:dyDescent="0.25">
      <c r="A233" s="47"/>
      <c r="B233" s="48"/>
      <c r="C233" s="48"/>
      <c r="D233" s="48"/>
      <c r="E233" s="49" t="s">
        <v>379</v>
      </c>
      <c r="F233" s="207"/>
      <c r="G233" s="50"/>
      <c r="H233" s="51"/>
      <c r="I233" s="17"/>
      <c r="J233" s="17"/>
      <c r="K233" s="17"/>
      <c r="L233" s="52">
        <v>2180835.8199999998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34"/>
      <c r="BR233" s="41"/>
    </row>
    <row r="234" spans="1:70" s="3" customFormat="1" ht="18.75" hidden="1" x14ac:dyDescent="0.25">
      <c r="A234" s="47"/>
      <c r="B234" s="48"/>
      <c r="C234" s="48"/>
      <c r="D234" s="48"/>
      <c r="E234" s="49" t="s">
        <v>380</v>
      </c>
      <c r="F234" s="207"/>
      <c r="G234" s="50"/>
      <c r="H234" s="51"/>
      <c r="I234" s="17"/>
      <c r="J234" s="17"/>
      <c r="K234" s="17"/>
      <c r="L234" s="52">
        <v>1146625.02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34"/>
      <c r="BR234" s="41"/>
    </row>
    <row r="235" spans="1:70" s="3" customFormat="1" ht="18.75" hidden="1" x14ac:dyDescent="0.25">
      <c r="A235" s="47"/>
      <c r="B235" s="48"/>
      <c r="C235" s="48"/>
      <c r="D235" s="48"/>
      <c r="E235" s="49" t="s">
        <v>47</v>
      </c>
      <c r="F235" s="207"/>
      <c r="G235" s="50"/>
      <c r="H235" s="51"/>
      <c r="I235" s="17"/>
      <c r="J235" s="17"/>
      <c r="K235" s="17"/>
      <c r="L235" s="52">
        <v>6063540.3399999999</v>
      </c>
      <c r="M235" s="53"/>
      <c r="N235" s="53"/>
      <c r="O235" s="54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34"/>
      <c r="BR235" s="41"/>
    </row>
    <row r="236" spans="1:70" s="3" customFormat="1" ht="67.5" x14ac:dyDescent="0.25">
      <c r="A236" s="35" t="s">
        <v>381</v>
      </c>
      <c r="B236" s="36" t="s">
        <v>382</v>
      </c>
      <c r="C236" s="316" t="s">
        <v>383</v>
      </c>
      <c r="D236" s="316"/>
      <c r="E236" s="316"/>
      <c r="F236" s="205" t="s">
        <v>265</v>
      </c>
      <c r="G236" s="55">
        <v>33</v>
      </c>
      <c r="H236" s="39">
        <v>120.85</v>
      </c>
      <c r="I236" s="39"/>
      <c r="J236" s="39">
        <v>120.85</v>
      </c>
      <c r="K236" s="109" t="s">
        <v>42</v>
      </c>
      <c r="L236" s="39">
        <v>34137.71</v>
      </c>
      <c r="M236" s="39"/>
      <c r="N236" s="40"/>
      <c r="O236" s="39">
        <v>34137.71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1"/>
        <v>40867.444198489982</v>
      </c>
      <c r="W236" s="159">
        <v>1.2</v>
      </c>
      <c r="X236" s="158">
        <f t="shared" si="12"/>
        <v>49040.933038187977</v>
      </c>
      <c r="Y236" s="181">
        <f t="shared" si="13"/>
        <v>1486.0888799450902</v>
      </c>
      <c r="BP236" s="33"/>
      <c r="BQ236" s="34"/>
      <c r="BR236" s="41" t="s">
        <v>383</v>
      </c>
    </row>
    <row r="237" spans="1:70" s="3" customFormat="1" ht="67.5" x14ac:dyDescent="0.25">
      <c r="A237" s="35" t="s">
        <v>384</v>
      </c>
      <c r="B237" s="36" t="s">
        <v>382</v>
      </c>
      <c r="C237" s="316" t="s">
        <v>385</v>
      </c>
      <c r="D237" s="316"/>
      <c r="E237" s="316"/>
      <c r="F237" s="205" t="s">
        <v>184</v>
      </c>
      <c r="G237" s="55">
        <v>3</v>
      </c>
      <c r="H237" s="39">
        <v>411.5</v>
      </c>
      <c r="I237" s="39"/>
      <c r="J237" s="39">
        <v>411.5</v>
      </c>
      <c r="K237" s="109" t="s">
        <v>42</v>
      </c>
      <c r="L237" s="39">
        <v>10567.32</v>
      </c>
      <c r="M237" s="39"/>
      <c r="N237" s="40"/>
      <c r="O237" s="39">
        <v>10567.32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1"/>
        <v>12650.507618337231</v>
      </c>
      <c r="W237" s="159">
        <v>1.2</v>
      </c>
      <c r="X237" s="158">
        <f t="shared" si="12"/>
        <v>15180.609142004676</v>
      </c>
      <c r="Y237" s="181">
        <f t="shared" si="13"/>
        <v>5060.2030473348923</v>
      </c>
      <c r="BP237" s="33"/>
      <c r="BQ237" s="34"/>
      <c r="BR237" s="41" t="s">
        <v>385</v>
      </c>
    </row>
    <row r="238" spans="1:70" s="3" customFormat="1" ht="67.5" x14ac:dyDescent="0.25">
      <c r="A238" s="35" t="s">
        <v>386</v>
      </c>
      <c r="B238" s="36" t="s">
        <v>382</v>
      </c>
      <c r="C238" s="316" t="s">
        <v>387</v>
      </c>
      <c r="D238" s="316"/>
      <c r="E238" s="316"/>
      <c r="F238" s="205" t="s">
        <v>184</v>
      </c>
      <c r="G238" s="55">
        <v>1</v>
      </c>
      <c r="H238" s="39">
        <v>1030.72</v>
      </c>
      <c r="I238" s="39"/>
      <c r="J238" s="39">
        <v>1030.72</v>
      </c>
      <c r="K238" s="109" t="s">
        <v>42</v>
      </c>
      <c r="L238" s="39">
        <v>8822.9599999999991</v>
      </c>
      <c r="M238" s="39"/>
      <c r="N238" s="40"/>
      <c r="O238" s="39">
        <v>8822.9599999999991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1"/>
        <v>10562.273376436471</v>
      </c>
      <c r="W238" s="159">
        <v>1.2</v>
      </c>
      <c r="X238" s="158">
        <f t="shared" si="12"/>
        <v>12674.728051723765</v>
      </c>
      <c r="Y238" s="181">
        <f t="shared" si="13"/>
        <v>12674.728051723765</v>
      </c>
      <c r="BP238" s="33"/>
      <c r="BQ238" s="34"/>
      <c r="BR238" s="41" t="s">
        <v>387</v>
      </c>
    </row>
    <row r="239" spans="1:70" s="3" customFormat="1" ht="67.5" x14ac:dyDescent="0.25">
      <c r="A239" s="35" t="s">
        <v>388</v>
      </c>
      <c r="B239" s="36" t="s">
        <v>389</v>
      </c>
      <c r="C239" s="316" t="s">
        <v>390</v>
      </c>
      <c r="D239" s="316"/>
      <c r="E239" s="316"/>
      <c r="F239" s="205" t="s">
        <v>184</v>
      </c>
      <c r="G239" s="55">
        <v>40</v>
      </c>
      <c r="H239" s="39">
        <v>23.73</v>
      </c>
      <c r="I239" s="39"/>
      <c r="J239" s="39">
        <v>23.73</v>
      </c>
      <c r="K239" s="109" t="s">
        <v>42</v>
      </c>
      <c r="L239" s="39">
        <v>8125.15</v>
      </c>
      <c r="M239" s="39"/>
      <c r="N239" s="40"/>
      <c r="O239" s="39">
        <v>8125.15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1"/>
        <v>9726.9006687724795</v>
      </c>
      <c r="W239" s="159">
        <v>1.2</v>
      </c>
      <c r="X239" s="158">
        <f t="shared" si="12"/>
        <v>11672.280802526975</v>
      </c>
      <c r="Y239" s="181">
        <f t="shared" si="13"/>
        <v>291.80702006317438</v>
      </c>
      <c r="BP239" s="33"/>
      <c r="BQ239" s="34"/>
      <c r="BR239" s="41" t="s">
        <v>390</v>
      </c>
    </row>
    <row r="240" spans="1:70" s="3" customFormat="1" ht="67.5" x14ac:dyDescent="0.25">
      <c r="A240" s="35" t="s">
        <v>391</v>
      </c>
      <c r="B240" s="36" t="s">
        <v>389</v>
      </c>
      <c r="C240" s="316" t="s">
        <v>392</v>
      </c>
      <c r="D240" s="316"/>
      <c r="E240" s="316"/>
      <c r="F240" s="205" t="s">
        <v>184</v>
      </c>
      <c r="G240" s="55">
        <v>8</v>
      </c>
      <c r="H240" s="39">
        <v>21.15</v>
      </c>
      <c r="I240" s="39"/>
      <c r="J240" s="39">
        <v>21.15</v>
      </c>
      <c r="K240" s="109" t="s">
        <v>42</v>
      </c>
      <c r="L240" s="39">
        <v>1448.35</v>
      </c>
      <c r="M240" s="39"/>
      <c r="N240" s="40"/>
      <c r="O240" s="39">
        <v>1448.35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1"/>
        <v>1733.8703388388662</v>
      </c>
      <c r="W240" s="159">
        <v>1.2</v>
      </c>
      <c r="X240" s="158">
        <f t="shared" si="12"/>
        <v>2080.6444066066392</v>
      </c>
      <c r="Y240" s="181">
        <f t="shared" si="13"/>
        <v>260.0805508258299</v>
      </c>
      <c r="BP240" s="33"/>
      <c r="BQ240" s="34"/>
      <c r="BR240" s="41" t="s">
        <v>392</v>
      </c>
    </row>
    <row r="241" spans="1:70" s="3" customFormat="1" ht="67.5" x14ac:dyDescent="0.25">
      <c r="A241" s="35" t="s">
        <v>393</v>
      </c>
      <c r="B241" s="36" t="s">
        <v>389</v>
      </c>
      <c r="C241" s="316" t="s">
        <v>394</v>
      </c>
      <c r="D241" s="316"/>
      <c r="E241" s="316"/>
      <c r="F241" s="205" t="s">
        <v>184</v>
      </c>
      <c r="G241" s="55">
        <v>16</v>
      </c>
      <c r="H241" s="39">
        <v>14.5</v>
      </c>
      <c r="I241" s="39"/>
      <c r="J241" s="39">
        <v>14.5</v>
      </c>
      <c r="K241" s="109" t="s">
        <v>42</v>
      </c>
      <c r="L241" s="39">
        <v>1985.92</v>
      </c>
      <c r="M241" s="39"/>
      <c r="N241" s="40"/>
      <c r="O241" s="39">
        <v>1985.92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1"/>
        <v>2377.4141494161508</v>
      </c>
      <c r="W241" s="159">
        <v>1.2</v>
      </c>
      <c r="X241" s="158">
        <f t="shared" si="12"/>
        <v>2852.8969792993807</v>
      </c>
      <c r="Y241" s="181">
        <f t="shared" si="13"/>
        <v>178.3060612062113</v>
      </c>
      <c r="BP241" s="33"/>
      <c r="BQ241" s="34"/>
      <c r="BR241" s="41" t="s">
        <v>394</v>
      </c>
    </row>
    <row r="242" spans="1:70" s="3" customFormat="1" ht="67.5" x14ac:dyDescent="0.25">
      <c r="A242" s="35" t="s">
        <v>395</v>
      </c>
      <c r="B242" s="36" t="s">
        <v>389</v>
      </c>
      <c r="C242" s="316" t="s">
        <v>396</v>
      </c>
      <c r="D242" s="316"/>
      <c r="E242" s="316"/>
      <c r="F242" s="205" t="s">
        <v>184</v>
      </c>
      <c r="G242" s="55">
        <v>36</v>
      </c>
      <c r="H242" s="39">
        <v>14.5</v>
      </c>
      <c r="I242" s="39"/>
      <c r="J242" s="39">
        <v>14.5</v>
      </c>
      <c r="K242" s="109" t="s">
        <v>42</v>
      </c>
      <c r="L242" s="39">
        <v>4468.32</v>
      </c>
      <c r="M242" s="39"/>
      <c r="N242" s="40"/>
      <c r="O242" s="39">
        <v>4468.32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1"/>
        <v>5349.1818361863379</v>
      </c>
      <c r="W242" s="159">
        <v>1.2</v>
      </c>
      <c r="X242" s="158">
        <f t="shared" si="12"/>
        <v>6419.018203423605</v>
      </c>
      <c r="Y242" s="181">
        <f t="shared" si="13"/>
        <v>178.30606120621124</v>
      </c>
      <c r="BP242" s="33"/>
      <c r="BQ242" s="34"/>
      <c r="BR242" s="41" t="s">
        <v>396</v>
      </c>
    </row>
    <row r="243" spans="1:70" s="3" customFormat="1" ht="67.5" x14ac:dyDescent="0.25">
      <c r="A243" s="35" t="s">
        <v>397</v>
      </c>
      <c r="B243" s="36" t="s">
        <v>389</v>
      </c>
      <c r="C243" s="316" t="s">
        <v>398</v>
      </c>
      <c r="D243" s="316"/>
      <c r="E243" s="316"/>
      <c r="F243" s="205" t="s">
        <v>184</v>
      </c>
      <c r="G243" s="55">
        <v>68</v>
      </c>
      <c r="H243" s="39">
        <v>11.02</v>
      </c>
      <c r="I243" s="39"/>
      <c r="J243" s="39">
        <v>11.02</v>
      </c>
      <c r="K243" s="109" t="s">
        <v>42</v>
      </c>
      <c r="L243" s="39">
        <v>6414.52</v>
      </c>
      <c r="M243" s="39"/>
      <c r="N243" s="40"/>
      <c r="O243" s="39">
        <v>6414.52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1"/>
        <v>7679.045787198319</v>
      </c>
      <c r="W243" s="159">
        <v>1.2</v>
      </c>
      <c r="X243" s="158">
        <f t="shared" si="12"/>
        <v>9214.854944637982</v>
      </c>
      <c r="Y243" s="181">
        <f t="shared" si="13"/>
        <v>135.51257271526444</v>
      </c>
      <c r="BP243" s="33"/>
      <c r="BQ243" s="34"/>
      <c r="BR243" s="41" t="s">
        <v>398</v>
      </c>
    </row>
    <row r="244" spans="1:70" s="3" customFormat="1" ht="67.5" x14ac:dyDescent="0.25">
      <c r="A244" s="35" t="s">
        <v>399</v>
      </c>
      <c r="B244" s="36" t="s">
        <v>389</v>
      </c>
      <c r="C244" s="316" t="s">
        <v>400</v>
      </c>
      <c r="D244" s="316"/>
      <c r="E244" s="316"/>
      <c r="F244" s="205" t="s">
        <v>184</v>
      </c>
      <c r="G244" s="55">
        <v>416</v>
      </c>
      <c r="H244" s="39">
        <v>0.51</v>
      </c>
      <c r="I244" s="39"/>
      <c r="J244" s="39">
        <v>0.51</v>
      </c>
      <c r="K244" s="109" t="s">
        <v>42</v>
      </c>
      <c r="L244" s="39">
        <v>1816.09</v>
      </c>
      <c r="M244" s="39"/>
      <c r="N244" s="40"/>
      <c r="O244" s="39">
        <v>1816.09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1"/>
        <v>2174.104728595903</v>
      </c>
      <c r="W244" s="159">
        <v>1.2</v>
      </c>
      <c r="X244" s="158">
        <f t="shared" si="12"/>
        <v>2608.9256743150836</v>
      </c>
      <c r="Y244" s="248">
        <f t="shared" si="13"/>
        <v>6.2714559478727967</v>
      </c>
      <c r="BP244" s="33"/>
      <c r="BQ244" s="34"/>
      <c r="BR244" s="41" t="s">
        <v>400</v>
      </c>
    </row>
    <row r="245" spans="1:70" s="3" customFormat="1" ht="67.5" x14ac:dyDescent="0.25">
      <c r="A245" s="35" t="s">
        <v>401</v>
      </c>
      <c r="B245" s="36" t="s">
        <v>389</v>
      </c>
      <c r="C245" s="316" t="s">
        <v>402</v>
      </c>
      <c r="D245" s="316"/>
      <c r="E245" s="316"/>
      <c r="F245" s="205" t="s">
        <v>184</v>
      </c>
      <c r="G245" s="55">
        <v>352</v>
      </c>
      <c r="H245" s="39">
        <v>0.18</v>
      </c>
      <c r="I245" s="39"/>
      <c r="J245" s="39">
        <v>0.18</v>
      </c>
      <c r="K245" s="109" t="s">
        <v>42</v>
      </c>
      <c r="L245" s="39">
        <v>542.36</v>
      </c>
      <c r="M245" s="39"/>
      <c r="N245" s="40"/>
      <c r="O245" s="39">
        <v>542.36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1"/>
        <v>649.27808676952918</v>
      </c>
      <c r="W245" s="159">
        <v>1.2</v>
      </c>
      <c r="X245" s="158">
        <f t="shared" si="12"/>
        <v>779.133704123435</v>
      </c>
      <c r="Y245" s="248">
        <f t="shared" si="13"/>
        <v>2.2134480230779405</v>
      </c>
      <c r="BP245" s="33"/>
      <c r="BQ245" s="34"/>
      <c r="BR245" s="41" t="s">
        <v>402</v>
      </c>
    </row>
    <row r="246" spans="1:70" s="3" customFormat="1" ht="67.5" x14ac:dyDescent="0.25">
      <c r="A246" s="35" t="s">
        <v>403</v>
      </c>
      <c r="B246" s="36" t="s">
        <v>389</v>
      </c>
      <c r="C246" s="316" t="s">
        <v>404</v>
      </c>
      <c r="D246" s="316"/>
      <c r="E246" s="316"/>
      <c r="F246" s="205" t="s">
        <v>184</v>
      </c>
      <c r="G246" s="55">
        <v>352</v>
      </c>
      <c r="H246" s="39">
        <v>0.3</v>
      </c>
      <c r="I246" s="39"/>
      <c r="J246" s="39">
        <v>0.3</v>
      </c>
      <c r="K246" s="109" t="s">
        <v>42</v>
      </c>
      <c r="L246" s="39">
        <v>903.94</v>
      </c>
      <c r="M246" s="39"/>
      <c r="N246" s="40"/>
      <c r="O246" s="39">
        <v>903.94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1"/>
        <v>1082.1381255152451</v>
      </c>
      <c r="W246" s="159">
        <v>1.2</v>
      </c>
      <c r="X246" s="158">
        <f t="shared" si="12"/>
        <v>1298.565750618294</v>
      </c>
      <c r="Y246" s="248">
        <f t="shared" si="13"/>
        <v>3.6891072460746988</v>
      </c>
      <c r="BP246" s="33"/>
      <c r="BQ246" s="34"/>
      <c r="BR246" s="41" t="s">
        <v>404</v>
      </c>
    </row>
    <row r="247" spans="1:70" s="3" customFormat="1" ht="67.5" x14ac:dyDescent="0.25">
      <c r="A247" s="35" t="s">
        <v>405</v>
      </c>
      <c r="B247" s="36" t="s">
        <v>389</v>
      </c>
      <c r="C247" s="316" t="s">
        <v>406</v>
      </c>
      <c r="D247" s="316"/>
      <c r="E247" s="316"/>
      <c r="F247" s="205" t="s">
        <v>184</v>
      </c>
      <c r="G247" s="55">
        <v>100</v>
      </c>
      <c r="H247" s="39">
        <v>0.45</v>
      </c>
      <c r="I247" s="39"/>
      <c r="J247" s="39">
        <v>0.45</v>
      </c>
      <c r="K247" s="109" t="s">
        <v>42</v>
      </c>
      <c r="L247" s="39">
        <v>385.2</v>
      </c>
      <c r="M247" s="39"/>
      <c r="N247" s="40"/>
      <c r="O247" s="39">
        <v>385.2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1"/>
        <v>461.1363651884775</v>
      </c>
      <c r="W247" s="159">
        <v>1.2</v>
      </c>
      <c r="X247" s="158">
        <f t="shared" si="12"/>
        <v>553.36363822617295</v>
      </c>
      <c r="Y247" s="248">
        <f t="shared" si="13"/>
        <v>5.5336363822617294</v>
      </c>
      <c r="BP247" s="33"/>
      <c r="BQ247" s="34"/>
      <c r="BR247" s="41" t="s">
        <v>406</v>
      </c>
    </row>
    <row r="248" spans="1:70" s="3" customFormat="1" ht="67.5" x14ac:dyDescent="0.25">
      <c r="A248" s="35" t="s">
        <v>407</v>
      </c>
      <c r="B248" s="36" t="s">
        <v>389</v>
      </c>
      <c r="C248" s="316" t="s">
        <v>408</v>
      </c>
      <c r="D248" s="316"/>
      <c r="E248" s="316"/>
      <c r="F248" s="205" t="s">
        <v>184</v>
      </c>
      <c r="G248" s="55">
        <v>72</v>
      </c>
      <c r="H248" s="39">
        <v>0.45</v>
      </c>
      <c r="I248" s="39"/>
      <c r="J248" s="39">
        <v>0.45</v>
      </c>
      <c r="K248" s="109" t="s">
        <v>42</v>
      </c>
      <c r="L248" s="39">
        <v>277.33999999999997</v>
      </c>
      <c r="M248" s="39"/>
      <c r="N248" s="40"/>
      <c r="O248" s="39">
        <v>277.33999999999997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1"/>
        <v>332.01339439608603</v>
      </c>
      <c r="W248" s="159">
        <v>1.2</v>
      </c>
      <c r="X248" s="158">
        <f t="shared" si="12"/>
        <v>398.41607327530323</v>
      </c>
      <c r="Y248" s="248">
        <f t="shared" si="13"/>
        <v>5.5335565732681005</v>
      </c>
      <c r="BP248" s="33"/>
      <c r="BQ248" s="34"/>
      <c r="BR248" s="41" t="s">
        <v>408</v>
      </c>
    </row>
    <row r="249" spans="1:70" s="3" customFormat="1" ht="67.5" x14ac:dyDescent="0.25">
      <c r="A249" s="35" t="s">
        <v>409</v>
      </c>
      <c r="B249" s="36" t="s">
        <v>389</v>
      </c>
      <c r="C249" s="316" t="s">
        <v>410</v>
      </c>
      <c r="D249" s="316"/>
      <c r="E249" s="316"/>
      <c r="F249" s="205" t="s">
        <v>184</v>
      </c>
      <c r="G249" s="55">
        <v>144</v>
      </c>
      <c r="H249" s="39">
        <v>0.36</v>
      </c>
      <c r="I249" s="39"/>
      <c r="J249" s="39">
        <v>0.36</v>
      </c>
      <c r="K249" s="109" t="s">
        <v>42</v>
      </c>
      <c r="L249" s="39">
        <v>443.75</v>
      </c>
      <c r="M249" s="39"/>
      <c r="N249" s="40"/>
      <c r="O249" s="39">
        <v>443.75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1"/>
        <v>531.22861384316423</v>
      </c>
      <c r="W249" s="159">
        <v>1.2</v>
      </c>
      <c r="X249" s="158">
        <f t="shared" si="12"/>
        <v>637.47433661179707</v>
      </c>
      <c r="Y249" s="248">
        <f t="shared" si="13"/>
        <v>4.4269051153597019</v>
      </c>
      <c r="BP249" s="33"/>
      <c r="BQ249" s="34"/>
      <c r="BR249" s="41" t="s">
        <v>410</v>
      </c>
    </row>
    <row r="250" spans="1:70" s="3" customFormat="1" ht="67.5" x14ac:dyDescent="0.25">
      <c r="A250" s="35" t="s">
        <v>411</v>
      </c>
      <c r="B250" s="36" t="s">
        <v>389</v>
      </c>
      <c r="C250" s="316" t="s">
        <v>412</v>
      </c>
      <c r="D250" s="316"/>
      <c r="E250" s="316"/>
      <c r="F250" s="205" t="s">
        <v>184</v>
      </c>
      <c r="G250" s="55">
        <v>212</v>
      </c>
      <c r="H250" s="39">
        <v>0.36</v>
      </c>
      <c r="I250" s="39"/>
      <c r="J250" s="39">
        <v>0.36</v>
      </c>
      <c r="K250" s="109" t="s">
        <v>42</v>
      </c>
      <c r="L250" s="39">
        <v>653.29999999999995</v>
      </c>
      <c r="M250" s="39"/>
      <c r="N250" s="40"/>
      <c r="O250" s="39">
        <v>653.29999999999995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1"/>
        <v>782.08823306758143</v>
      </c>
      <c r="W250" s="159">
        <v>1.2</v>
      </c>
      <c r="X250" s="158">
        <f t="shared" si="12"/>
        <v>938.50587968109767</v>
      </c>
      <c r="Y250" s="248">
        <f t="shared" si="13"/>
        <v>4.4269145267976304</v>
      </c>
      <c r="BP250" s="33"/>
      <c r="BQ250" s="34"/>
      <c r="BR250" s="41" t="s">
        <v>412</v>
      </c>
    </row>
    <row r="251" spans="1:70" s="3" customFormat="1" ht="67.5" x14ac:dyDescent="0.25">
      <c r="A251" s="35" t="s">
        <v>413</v>
      </c>
      <c r="B251" s="36" t="s">
        <v>389</v>
      </c>
      <c r="C251" s="316" t="s">
        <v>414</v>
      </c>
      <c r="D251" s="316"/>
      <c r="E251" s="316"/>
      <c r="F251" s="205" t="s">
        <v>265</v>
      </c>
      <c r="G251" s="55">
        <v>4</v>
      </c>
      <c r="H251" s="39">
        <v>123.53</v>
      </c>
      <c r="I251" s="39"/>
      <c r="J251" s="39">
        <v>123.53</v>
      </c>
      <c r="K251" s="109" t="s">
        <v>42</v>
      </c>
      <c r="L251" s="39">
        <v>4229.67</v>
      </c>
      <c r="M251" s="39"/>
      <c r="N251" s="40"/>
      <c r="O251" s="39">
        <v>4229.67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1"/>
        <v>5063.4855912428548</v>
      </c>
      <c r="W251" s="159">
        <v>1.2</v>
      </c>
      <c r="X251" s="158">
        <f t="shared" si="12"/>
        <v>6076.1827094914252</v>
      </c>
      <c r="Y251" s="181">
        <f t="shared" si="13"/>
        <v>1519.0456773728563</v>
      </c>
      <c r="BP251" s="33"/>
      <c r="BQ251" s="34"/>
      <c r="BR251" s="41" t="s">
        <v>414</v>
      </c>
    </row>
    <row r="252" spans="1:70" s="3" customFormat="1" ht="67.5" x14ac:dyDescent="0.25">
      <c r="A252" s="35" t="s">
        <v>415</v>
      </c>
      <c r="B252" s="36" t="s">
        <v>389</v>
      </c>
      <c r="C252" s="316" t="s">
        <v>416</v>
      </c>
      <c r="D252" s="316"/>
      <c r="E252" s="316"/>
      <c r="F252" s="205" t="s">
        <v>184</v>
      </c>
      <c r="G252" s="55">
        <v>10</v>
      </c>
      <c r="H252" s="39">
        <v>114.19</v>
      </c>
      <c r="I252" s="39"/>
      <c r="J252" s="39">
        <v>114.19</v>
      </c>
      <c r="K252" s="109" t="s">
        <v>42</v>
      </c>
      <c r="L252" s="39">
        <v>9774.66</v>
      </c>
      <c r="M252" s="39"/>
      <c r="N252" s="40"/>
      <c r="O252" s="39">
        <v>9774.66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1"/>
        <v>11701.586664987548</v>
      </c>
      <c r="W252" s="159">
        <v>1.2</v>
      </c>
      <c r="X252" s="158">
        <f t="shared" si="12"/>
        <v>14041.903997985057</v>
      </c>
      <c r="Y252" s="181">
        <f t="shared" si="13"/>
        <v>1404.1903997985057</v>
      </c>
      <c r="BP252" s="33"/>
      <c r="BQ252" s="34"/>
      <c r="BR252" s="41" t="s">
        <v>416</v>
      </c>
    </row>
    <row r="253" spans="1:70" s="3" customFormat="1" ht="67.5" hidden="1" x14ac:dyDescent="0.25">
      <c r="A253" s="35" t="s">
        <v>417</v>
      </c>
      <c r="B253" s="36" t="s">
        <v>418</v>
      </c>
      <c r="C253" s="316" t="s">
        <v>419</v>
      </c>
      <c r="D253" s="316"/>
      <c r="E253" s="316"/>
      <c r="F253" s="205" t="s">
        <v>174</v>
      </c>
      <c r="G253" s="56">
        <v>0.12</v>
      </c>
      <c r="H253" s="39" t="s">
        <v>420</v>
      </c>
      <c r="I253" s="39" t="s">
        <v>421</v>
      </c>
      <c r="J253" s="39">
        <v>77.400000000000006</v>
      </c>
      <c r="K253" s="109" t="s">
        <v>42</v>
      </c>
      <c r="L253" s="39">
        <v>1602.69</v>
      </c>
      <c r="M253" s="39">
        <v>1288.46</v>
      </c>
      <c r="N253" s="40" t="s">
        <v>422</v>
      </c>
      <c r="O253" s="39">
        <v>79.510000000000005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11"/>
        <v>95.184196251650704</v>
      </c>
      <c r="W253" s="159">
        <v>1.2</v>
      </c>
      <c r="X253" s="158">
        <f t="shared" si="12"/>
        <v>114.22103550198084</v>
      </c>
      <c r="Y253" s="181">
        <f t="shared" si="13"/>
        <v>951.84196251650701</v>
      </c>
      <c r="BP253" s="33"/>
      <c r="BQ253" s="34"/>
      <c r="BR253" s="41" t="s">
        <v>419</v>
      </c>
    </row>
    <row r="254" spans="1:70" s="3" customFormat="1" ht="18.75" hidden="1" x14ac:dyDescent="0.25">
      <c r="A254" s="42"/>
      <c r="B254" s="43"/>
      <c r="C254" s="44" t="s">
        <v>423</v>
      </c>
      <c r="D254" s="45"/>
      <c r="E254" s="45"/>
      <c r="F254" s="206"/>
      <c r="G254" s="45"/>
      <c r="H254" s="45"/>
      <c r="I254" s="45"/>
      <c r="J254" s="45"/>
      <c r="K254" s="45"/>
      <c r="L254" s="45"/>
      <c r="M254" s="45"/>
      <c r="N254" s="45"/>
      <c r="O254" s="46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34"/>
      <c r="BR254" s="41"/>
    </row>
    <row r="255" spans="1:70" s="3" customFormat="1" ht="18.75" hidden="1" x14ac:dyDescent="0.25">
      <c r="A255" s="47"/>
      <c r="B255" s="48"/>
      <c r="C255" s="48"/>
      <c r="D255" s="48"/>
      <c r="E255" s="49" t="s">
        <v>424</v>
      </c>
      <c r="F255" s="207"/>
      <c r="G255" s="50"/>
      <c r="H255" s="51"/>
      <c r="I255" s="17"/>
      <c r="J255" s="17"/>
      <c r="K255" s="17"/>
      <c r="L255" s="52">
        <v>1250.56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34"/>
      <c r="BR255" s="41"/>
    </row>
    <row r="256" spans="1:70" s="3" customFormat="1" ht="18.75" hidden="1" x14ac:dyDescent="0.25">
      <c r="A256" s="47"/>
      <c r="B256" s="48"/>
      <c r="C256" s="48"/>
      <c r="D256" s="48"/>
      <c r="E256" s="49" t="s">
        <v>425</v>
      </c>
      <c r="F256" s="207"/>
      <c r="G256" s="50"/>
      <c r="H256" s="51"/>
      <c r="I256" s="17"/>
      <c r="J256" s="17"/>
      <c r="K256" s="17"/>
      <c r="L256" s="52">
        <v>657.51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34"/>
      <c r="BR256" s="41"/>
    </row>
    <row r="257" spans="1:70" s="3" customFormat="1" ht="18.75" hidden="1" x14ac:dyDescent="0.25">
      <c r="A257" s="47"/>
      <c r="B257" s="48"/>
      <c r="C257" s="48"/>
      <c r="D257" s="48"/>
      <c r="E257" s="49" t="s">
        <v>47</v>
      </c>
      <c r="F257" s="207"/>
      <c r="G257" s="50"/>
      <c r="H257" s="51"/>
      <c r="I257" s="17"/>
      <c r="J257" s="17"/>
      <c r="K257" s="17"/>
      <c r="L257" s="52">
        <v>3510.76</v>
      </c>
      <c r="M257" s="53"/>
      <c r="N257" s="53"/>
      <c r="O257" s="54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34"/>
      <c r="BR257" s="41"/>
    </row>
    <row r="258" spans="1:70" s="3" customFormat="1" ht="67.5" x14ac:dyDescent="0.25">
      <c r="A258" s="35" t="s">
        <v>426</v>
      </c>
      <c r="B258" s="36" t="s">
        <v>389</v>
      </c>
      <c r="C258" s="316" t="s">
        <v>427</v>
      </c>
      <c r="D258" s="316"/>
      <c r="E258" s="316"/>
      <c r="F258" s="205" t="s">
        <v>184</v>
      </c>
      <c r="G258" s="55">
        <v>12</v>
      </c>
      <c r="H258" s="39">
        <v>41.11</v>
      </c>
      <c r="I258" s="39"/>
      <c r="J258" s="39">
        <v>41.11</v>
      </c>
      <c r="K258" s="109" t="s">
        <v>42</v>
      </c>
      <c r="L258" s="39">
        <v>4222.82</v>
      </c>
      <c r="M258" s="39"/>
      <c r="N258" s="40"/>
      <c r="O258" s="39">
        <v>4222.82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1"/>
        <v>5055.2852171474733</v>
      </c>
      <c r="W258" s="159">
        <v>1.2</v>
      </c>
      <c r="X258" s="158">
        <f t="shared" si="12"/>
        <v>6066.3422605769674</v>
      </c>
      <c r="Y258" s="181">
        <f t="shared" si="13"/>
        <v>505.52852171474728</v>
      </c>
      <c r="BP258" s="33"/>
      <c r="BQ258" s="34"/>
      <c r="BR258" s="41" t="s">
        <v>427</v>
      </c>
    </row>
    <row r="259" spans="1:70" s="3" customFormat="1" ht="67.5" hidden="1" x14ac:dyDescent="0.25">
      <c r="A259" s="35" t="s">
        <v>428</v>
      </c>
      <c r="B259" s="36" t="s">
        <v>429</v>
      </c>
      <c r="C259" s="316" t="s">
        <v>430</v>
      </c>
      <c r="D259" s="316"/>
      <c r="E259" s="316"/>
      <c r="F259" s="205" t="s">
        <v>109</v>
      </c>
      <c r="G259" s="55">
        <v>60</v>
      </c>
      <c r="H259" s="39" t="s">
        <v>431</v>
      </c>
      <c r="I259" s="39"/>
      <c r="J259" s="39">
        <v>7.45</v>
      </c>
      <c r="K259" s="109" t="s">
        <v>42</v>
      </c>
      <c r="L259" s="39">
        <v>104375.91</v>
      </c>
      <c r="M259" s="39">
        <v>100549.59</v>
      </c>
      <c r="N259" s="40"/>
      <c r="O259" s="39">
        <v>3826.32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1"/>
        <v>4580.6212275388762</v>
      </c>
      <c r="W259" s="159">
        <v>1.2</v>
      </c>
      <c r="X259" s="158">
        <f t="shared" si="12"/>
        <v>5496.7454730466516</v>
      </c>
      <c r="Y259" s="181">
        <f t="shared" si="13"/>
        <v>91.612424550777533</v>
      </c>
      <c r="BP259" s="33"/>
      <c r="BQ259" s="34"/>
      <c r="BR259" s="41" t="s">
        <v>430</v>
      </c>
    </row>
    <row r="260" spans="1:70" s="3" customFormat="1" ht="18.75" hidden="1" x14ac:dyDescent="0.25">
      <c r="A260" s="47"/>
      <c r="B260" s="48"/>
      <c r="C260" s="48"/>
      <c r="D260" s="48"/>
      <c r="E260" s="49" t="s">
        <v>432</v>
      </c>
      <c r="F260" s="207"/>
      <c r="G260" s="50"/>
      <c r="H260" s="51"/>
      <c r="I260" s="17"/>
      <c r="J260" s="17"/>
      <c r="K260" s="17"/>
      <c r="L260" s="52">
        <v>95522.11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34"/>
      <c r="BR260" s="41"/>
    </row>
    <row r="261" spans="1:70" s="3" customFormat="1" ht="18.75" hidden="1" x14ac:dyDescent="0.25">
      <c r="A261" s="47"/>
      <c r="B261" s="48"/>
      <c r="C261" s="48"/>
      <c r="D261" s="48"/>
      <c r="E261" s="49" t="s">
        <v>433</v>
      </c>
      <c r="F261" s="207"/>
      <c r="G261" s="50"/>
      <c r="H261" s="51"/>
      <c r="I261" s="17"/>
      <c r="J261" s="17"/>
      <c r="K261" s="17"/>
      <c r="L261" s="52">
        <v>53291.28</v>
      </c>
      <c r="M261" s="53"/>
      <c r="N261" s="53"/>
      <c r="O261" s="54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34"/>
      <c r="BR261" s="41"/>
    </row>
    <row r="262" spans="1:70" s="3" customFormat="1" ht="18.75" hidden="1" x14ac:dyDescent="0.25">
      <c r="A262" s="47"/>
      <c r="B262" s="48"/>
      <c r="C262" s="48"/>
      <c r="D262" s="48"/>
      <c r="E262" s="49" t="s">
        <v>47</v>
      </c>
      <c r="F262" s="207"/>
      <c r="G262" s="50"/>
      <c r="H262" s="51"/>
      <c r="I262" s="17"/>
      <c r="J262" s="17"/>
      <c r="K262" s="17"/>
      <c r="L262" s="52">
        <v>253189.3</v>
      </c>
      <c r="M262" s="53"/>
      <c r="N262" s="53"/>
      <c r="O262" s="54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34"/>
      <c r="BR262" s="41"/>
    </row>
    <row r="263" spans="1:70" s="3" customFormat="1" ht="67.5" x14ac:dyDescent="0.25">
      <c r="A263" s="35" t="s">
        <v>434</v>
      </c>
      <c r="B263" s="36" t="s">
        <v>435</v>
      </c>
      <c r="C263" s="316" t="s">
        <v>436</v>
      </c>
      <c r="D263" s="316"/>
      <c r="E263" s="316"/>
      <c r="F263" s="205" t="s">
        <v>437</v>
      </c>
      <c r="G263" s="55">
        <v>60</v>
      </c>
      <c r="H263" s="39">
        <v>421.33</v>
      </c>
      <c r="I263" s="39"/>
      <c r="J263" s="39">
        <v>421.33</v>
      </c>
      <c r="K263" s="109" t="s">
        <v>42</v>
      </c>
      <c r="L263" s="39">
        <v>216395.09</v>
      </c>
      <c r="M263" s="39"/>
      <c r="N263" s="40"/>
      <c r="O263" s="39">
        <v>216395.09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11"/>
        <v>259054.1153874181</v>
      </c>
      <c r="W263" s="159">
        <v>1.2</v>
      </c>
      <c r="X263" s="158">
        <f t="shared" si="12"/>
        <v>310864.9384649017</v>
      </c>
      <c r="Y263" s="181">
        <f t="shared" si="13"/>
        <v>5181.0823077483619</v>
      </c>
      <c r="BP263" s="33"/>
      <c r="BQ263" s="34"/>
      <c r="BR263" s="41" t="s">
        <v>436</v>
      </c>
    </row>
    <row r="264" spans="1:70" s="3" customFormat="1" ht="67.5" hidden="1" x14ac:dyDescent="0.25">
      <c r="A264" s="35" t="s">
        <v>438</v>
      </c>
      <c r="B264" s="36" t="s">
        <v>439</v>
      </c>
      <c r="C264" s="316" t="s">
        <v>440</v>
      </c>
      <c r="D264" s="316"/>
      <c r="E264" s="316"/>
      <c r="F264" s="205" t="s">
        <v>238</v>
      </c>
      <c r="G264" s="56">
        <v>0.18</v>
      </c>
      <c r="H264" s="39" t="s">
        <v>441</v>
      </c>
      <c r="I264" s="39" t="s">
        <v>442</v>
      </c>
      <c r="J264" s="39">
        <v>104.58</v>
      </c>
      <c r="K264" s="109" t="s">
        <v>42</v>
      </c>
      <c r="L264" s="39">
        <v>1732.91</v>
      </c>
      <c r="M264" s="39">
        <v>1263.96</v>
      </c>
      <c r="N264" s="40" t="s">
        <v>443</v>
      </c>
      <c r="O264" s="39">
        <v>161.12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1"/>
        <v>192.88237580261551</v>
      </c>
      <c r="W264" s="159">
        <v>1.2</v>
      </c>
      <c r="X264" s="158">
        <f t="shared" si="12"/>
        <v>231.45885096313862</v>
      </c>
      <c r="Y264" s="181">
        <f t="shared" si="13"/>
        <v>1285.8825053507701</v>
      </c>
      <c r="BP264" s="33"/>
      <c r="BQ264" s="34"/>
      <c r="BR264" s="41" t="s">
        <v>440</v>
      </c>
    </row>
    <row r="265" spans="1:70" s="3" customFormat="1" ht="18.75" hidden="1" x14ac:dyDescent="0.25">
      <c r="A265" s="42"/>
      <c r="B265" s="43"/>
      <c r="C265" s="44" t="s">
        <v>121</v>
      </c>
      <c r="D265" s="45"/>
      <c r="E265" s="45"/>
      <c r="F265" s="206"/>
      <c r="G265" s="45"/>
      <c r="H265" s="45"/>
      <c r="I265" s="45"/>
      <c r="J265" s="45"/>
      <c r="K265" s="45"/>
      <c r="L265" s="45"/>
      <c r="M265" s="45"/>
      <c r="N265" s="45"/>
      <c r="O265" s="46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34"/>
      <c r="BR265" s="41"/>
    </row>
    <row r="266" spans="1:70" s="3" customFormat="1" ht="18.75" hidden="1" x14ac:dyDescent="0.25">
      <c r="A266" s="47"/>
      <c r="B266" s="48"/>
      <c r="C266" s="48"/>
      <c r="D266" s="48"/>
      <c r="E266" s="49" t="s">
        <v>444</v>
      </c>
      <c r="F266" s="207"/>
      <c r="G266" s="50"/>
      <c r="H266" s="51"/>
      <c r="I266" s="17"/>
      <c r="J266" s="17"/>
      <c r="K266" s="17"/>
      <c r="L266" s="52">
        <v>1268.21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34"/>
      <c r="BR266" s="41"/>
    </row>
    <row r="267" spans="1:70" s="3" customFormat="1" ht="18.75" hidden="1" x14ac:dyDescent="0.25">
      <c r="A267" s="47"/>
      <c r="B267" s="48"/>
      <c r="C267" s="48"/>
      <c r="D267" s="48"/>
      <c r="E267" s="49" t="s">
        <v>445</v>
      </c>
      <c r="F267" s="207"/>
      <c r="G267" s="50"/>
      <c r="H267" s="51"/>
      <c r="I267" s="17"/>
      <c r="J267" s="17"/>
      <c r="K267" s="17"/>
      <c r="L267" s="52">
        <v>666.79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34"/>
      <c r="BR267" s="41"/>
    </row>
    <row r="268" spans="1:70" s="3" customFormat="1" ht="18.75" hidden="1" x14ac:dyDescent="0.25">
      <c r="A268" s="47"/>
      <c r="B268" s="48"/>
      <c r="C268" s="48"/>
      <c r="D268" s="48"/>
      <c r="E268" s="49" t="s">
        <v>47</v>
      </c>
      <c r="F268" s="207"/>
      <c r="G268" s="50"/>
      <c r="H268" s="51"/>
      <c r="I268" s="17"/>
      <c r="J268" s="17"/>
      <c r="K268" s="17"/>
      <c r="L268" s="52">
        <v>3667.91</v>
      </c>
      <c r="M268" s="53"/>
      <c r="N268" s="53"/>
      <c r="O268" s="54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34"/>
      <c r="BR268" s="41"/>
    </row>
    <row r="269" spans="1:70" s="3" customFormat="1" ht="57" x14ac:dyDescent="0.25">
      <c r="A269" s="111" t="s">
        <v>446</v>
      </c>
      <c r="B269" s="112" t="s">
        <v>447</v>
      </c>
      <c r="C269" s="305" t="s">
        <v>448</v>
      </c>
      <c r="D269" s="305"/>
      <c r="E269" s="305"/>
      <c r="F269" s="208" t="s">
        <v>265</v>
      </c>
      <c r="G269" s="151">
        <v>18.54</v>
      </c>
      <c r="H269" s="114">
        <v>44.97</v>
      </c>
      <c r="I269" s="114"/>
      <c r="J269" s="114"/>
      <c r="K269" s="144" t="s">
        <v>52</v>
      </c>
      <c r="L269" s="114">
        <v>5194.22</v>
      </c>
      <c r="M269" s="114"/>
      <c r="N269" s="115"/>
      <c r="O269" s="114"/>
      <c r="P269" s="189"/>
      <c r="Q269" s="189"/>
      <c r="R269" s="189"/>
      <c r="S269" s="189"/>
      <c r="T269" s="189"/>
      <c r="U269" s="189">
        <v>1.03</v>
      </c>
      <c r="V269" s="180">
        <f>L269*U269</f>
        <v>5350.0466000000006</v>
      </c>
      <c r="W269" s="190">
        <v>1.2</v>
      </c>
      <c r="X269" s="191">
        <f t="shared" si="12"/>
        <v>6420.0559200000007</v>
      </c>
      <c r="Y269" s="181">
        <f t="shared" si="13"/>
        <v>346.28133333333341</v>
      </c>
      <c r="BP269" s="33"/>
      <c r="BQ269" s="34"/>
      <c r="BR269" s="41" t="s">
        <v>448</v>
      </c>
    </row>
    <row r="270" spans="1:70" s="3" customFormat="1" ht="18.75" hidden="1" x14ac:dyDescent="0.25">
      <c r="A270" s="42"/>
      <c r="B270" s="43"/>
      <c r="C270" s="44" t="s">
        <v>449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34"/>
      <c r="BR270" s="41"/>
    </row>
    <row r="271" spans="1:70" s="3" customFormat="1" ht="67.5" hidden="1" x14ac:dyDescent="0.25">
      <c r="A271" s="35" t="s">
        <v>450</v>
      </c>
      <c r="B271" s="36" t="s">
        <v>451</v>
      </c>
      <c r="C271" s="316" t="s">
        <v>452</v>
      </c>
      <c r="D271" s="316"/>
      <c r="E271" s="316"/>
      <c r="F271" s="205" t="s">
        <v>238</v>
      </c>
      <c r="G271" s="55">
        <v>3</v>
      </c>
      <c r="H271" s="39" t="s">
        <v>453</v>
      </c>
      <c r="I271" s="39"/>
      <c r="J271" s="39">
        <v>16.79</v>
      </c>
      <c r="K271" s="109" t="s">
        <v>42</v>
      </c>
      <c r="L271" s="39">
        <v>11277.4</v>
      </c>
      <c r="M271" s="39">
        <v>10846.23</v>
      </c>
      <c r="N271" s="40"/>
      <c r="O271" s="39">
        <v>431.17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1"/>
        <v>516.16865674536814</v>
      </c>
      <c r="W271" s="159">
        <v>1.2</v>
      </c>
      <c r="X271" s="158">
        <f t="shared" si="12"/>
        <v>619.40238809444179</v>
      </c>
      <c r="Y271" s="181">
        <f t="shared" si="13"/>
        <v>206.46746269814727</v>
      </c>
      <c r="BP271" s="33"/>
      <c r="BQ271" s="34"/>
      <c r="BR271" s="41" t="s">
        <v>452</v>
      </c>
    </row>
    <row r="272" spans="1:70" s="3" customFormat="1" ht="18.75" hidden="1" x14ac:dyDescent="0.25">
      <c r="A272" s="42"/>
      <c r="B272" s="43"/>
      <c r="C272" s="44" t="s">
        <v>454</v>
      </c>
      <c r="D272" s="45"/>
      <c r="E272" s="45"/>
      <c r="F272" s="206"/>
      <c r="G272" s="45"/>
      <c r="H272" s="45"/>
      <c r="I272" s="45"/>
      <c r="J272" s="45"/>
      <c r="K272" s="45"/>
      <c r="L272" s="45"/>
      <c r="M272" s="45"/>
      <c r="N272" s="45"/>
      <c r="O272" s="46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P272" s="33"/>
      <c r="BQ272" s="34"/>
      <c r="BR272" s="41"/>
    </row>
    <row r="273" spans="1:70" s="3" customFormat="1" ht="18.75" hidden="1" x14ac:dyDescent="0.25">
      <c r="A273" s="47"/>
      <c r="B273" s="48"/>
      <c r="C273" s="48"/>
      <c r="D273" s="48"/>
      <c r="E273" s="49" t="s">
        <v>455</v>
      </c>
      <c r="F273" s="207"/>
      <c r="G273" s="50"/>
      <c r="H273" s="51"/>
      <c r="I273" s="17"/>
      <c r="J273" s="17"/>
      <c r="K273" s="17"/>
      <c r="L273" s="52">
        <v>10520.84</v>
      </c>
      <c r="M273" s="53"/>
      <c r="N273" s="53"/>
      <c r="O273" s="54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34"/>
      <c r="BR273" s="41"/>
    </row>
    <row r="274" spans="1:70" s="3" customFormat="1" ht="18.75" hidden="1" x14ac:dyDescent="0.25">
      <c r="A274" s="47"/>
      <c r="B274" s="48"/>
      <c r="C274" s="48"/>
      <c r="D274" s="48"/>
      <c r="E274" s="49" t="s">
        <v>456</v>
      </c>
      <c r="F274" s="207"/>
      <c r="G274" s="50"/>
      <c r="H274" s="51"/>
      <c r="I274" s="17"/>
      <c r="J274" s="17"/>
      <c r="K274" s="17"/>
      <c r="L274" s="52">
        <v>5531.58</v>
      </c>
      <c r="M274" s="53"/>
      <c r="N274" s="53"/>
      <c r="O274" s="54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P274" s="33"/>
      <c r="BQ274" s="34"/>
      <c r="BR274" s="41"/>
    </row>
    <row r="275" spans="1:70" s="3" customFormat="1" ht="18.75" hidden="1" x14ac:dyDescent="0.25">
      <c r="A275" s="47"/>
      <c r="B275" s="48"/>
      <c r="C275" s="48"/>
      <c r="D275" s="48"/>
      <c r="E275" s="49" t="s">
        <v>47</v>
      </c>
      <c r="F275" s="207"/>
      <c r="G275" s="50"/>
      <c r="H275" s="51"/>
      <c r="I275" s="17"/>
      <c r="J275" s="17"/>
      <c r="K275" s="17"/>
      <c r="L275" s="52">
        <v>27329.82</v>
      </c>
      <c r="M275" s="53"/>
      <c r="N275" s="53"/>
      <c r="O275" s="54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BP275" s="33"/>
      <c r="BQ275" s="34"/>
      <c r="BR275" s="41"/>
    </row>
    <row r="276" spans="1:70" s="3" customFormat="1" ht="57" x14ac:dyDescent="0.25">
      <c r="A276" s="111" t="s">
        <v>457</v>
      </c>
      <c r="B276" s="112" t="s">
        <v>458</v>
      </c>
      <c r="C276" s="305" t="s">
        <v>459</v>
      </c>
      <c r="D276" s="305"/>
      <c r="E276" s="305"/>
      <c r="F276" s="208" t="s">
        <v>460</v>
      </c>
      <c r="G276" s="152">
        <v>30.6</v>
      </c>
      <c r="H276" s="114">
        <v>31.3</v>
      </c>
      <c r="I276" s="114"/>
      <c r="J276" s="114"/>
      <c r="K276" s="144" t="s">
        <v>52</v>
      </c>
      <c r="L276" s="114">
        <v>5966.97</v>
      </c>
      <c r="M276" s="114"/>
      <c r="N276" s="115"/>
      <c r="O276" s="114"/>
      <c r="P276" s="189"/>
      <c r="Q276" s="189"/>
      <c r="R276" s="189"/>
      <c r="S276" s="189"/>
      <c r="T276" s="189"/>
      <c r="U276" s="189">
        <v>1.03</v>
      </c>
      <c r="V276" s="180">
        <f>L276*U276</f>
        <v>6145.9791000000005</v>
      </c>
      <c r="W276" s="190">
        <v>1.2</v>
      </c>
      <c r="X276" s="191">
        <f t="shared" si="12"/>
        <v>7375.1749200000004</v>
      </c>
      <c r="Y276" s="181">
        <f t="shared" si="13"/>
        <v>241.01878823529412</v>
      </c>
      <c r="BP276" s="33"/>
      <c r="BQ276" s="34"/>
      <c r="BR276" s="41" t="s">
        <v>459</v>
      </c>
    </row>
    <row r="277" spans="1:70" s="3" customFormat="1" ht="18.75" hidden="1" x14ac:dyDescent="0.25">
      <c r="A277" s="42"/>
      <c r="B277" s="43"/>
      <c r="C277" s="44" t="s">
        <v>461</v>
      </c>
      <c r="D277" s="45"/>
      <c r="E277" s="45"/>
      <c r="F277" s="206"/>
      <c r="G277" s="45"/>
      <c r="H277" s="45"/>
      <c r="I277" s="45"/>
      <c r="J277" s="45"/>
      <c r="K277" s="45"/>
      <c r="L277" s="45"/>
      <c r="M277" s="45"/>
      <c r="N277" s="45"/>
      <c r="O277" s="46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34"/>
      <c r="BR277" s="41"/>
    </row>
    <row r="278" spans="1:70" s="3" customFormat="1" ht="67.5" x14ac:dyDescent="0.25">
      <c r="A278" s="35" t="s">
        <v>462</v>
      </c>
      <c r="B278" s="36" t="s">
        <v>389</v>
      </c>
      <c r="C278" s="316" t="s">
        <v>463</v>
      </c>
      <c r="D278" s="316"/>
      <c r="E278" s="316"/>
      <c r="F278" s="205" t="s">
        <v>184</v>
      </c>
      <c r="G278" s="55">
        <v>600</v>
      </c>
      <c r="H278" s="39">
        <v>1.98</v>
      </c>
      <c r="I278" s="39"/>
      <c r="J278" s="39">
        <v>1.98</v>
      </c>
      <c r="K278" s="109" t="s">
        <v>42</v>
      </c>
      <c r="L278" s="39">
        <v>10169.280000000001</v>
      </c>
      <c r="M278" s="39"/>
      <c r="N278" s="40"/>
      <c r="O278" s="39">
        <v>10169.280000000001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1"/>
        <v>12174.000040975807</v>
      </c>
      <c r="W278" s="159">
        <v>1.2</v>
      </c>
      <c r="X278" s="158">
        <f t="shared" si="12"/>
        <v>14608.800049170968</v>
      </c>
      <c r="Y278" s="181">
        <f t="shared" si="13"/>
        <v>24.348000081951614</v>
      </c>
      <c r="BP278" s="33"/>
      <c r="BQ278" s="34"/>
      <c r="BR278" s="41" t="s">
        <v>463</v>
      </c>
    </row>
    <row r="279" spans="1:70" s="3" customFormat="1" ht="67.5" x14ac:dyDescent="0.25">
      <c r="A279" s="35" t="s">
        <v>464</v>
      </c>
      <c r="B279" s="36" t="s">
        <v>389</v>
      </c>
      <c r="C279" s="316" t="s">
        <v>465</v>
      </c>
      <c r="D279" s="316"/>
      <c r="E279" s="316"/>
      <c r="F279" s="205" t="s">
        <v>184</v>
      </c>
      <c r="G279" s="55">
        <v>300</v>
      </c>
      <c r="H279" s="39">
        <v>1.63</v>
      </c>
      <c r="I279" s="39"/>
      <c r="J279" s="39">
        <v>1.63</v>
      </c>
      <c r="K279" s="109" t="s">
        <v>42</v>
      </c>
      <c r="L279" s="39">
        <v>4185.84</v>
      </c>
      <c r="M279" s="39"/>
      <c r="N279" s="40"/>
      <c r="O279" s="39">
        <v>4185.84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1"/>
        <v>5011.0151683814565</v>
      </c>
      <c r="W279" s="159">
        <v>1.2</v>
      </c>
      <c r="X279" s="158">
        <f t="shared" si="12"/>
        <v>6013.2182020577475</v>
      </c>
      <c r="Y279" s="181">
        <f t="shared" si="13"/>
        <v>20.044060673525824</v>
      </c>
      <c r="BP279" s="33"/>
      <c r="BQ279" s="34"/>
      <c r="BR279" s="41" t="s">
        <v>465</v>
      </c>
    </row>
    <row r="280" spans="1:70" s="3" customFormat="1" ht="67.5" x14ac:dyDescent="0.25">
      <c r="A280" s="35" t="s">
        <v>466</v>
      </c>
      <c r="B280" s="36" t="s">
        <v>389</v>
      </c>
      <c r="C280" s="316" t="s">
        <v>467</v>
      </c>
      <c r="D280" s="316"/>
      <c r="E280" s="316"/>
      <c r="F280" s="205" t="s">
        <v>184</v>
      </c>
      <c r="G280" s="55">
        <v>900</v>
      </c>
      <c r="H280" s="39">
        <v>3.14</v>
      </c>
      <c r="I280" s="39"/>
      <c r="J280" s="39">
        <v>3.14</v>
      </c>
      <c r="K280" s="109" t="s">
        <v>42</v>
      </c>
      <c r="L280" s="39">
        <v>24190.560000000001</v>
      </c>
      <c r="M280" s="39"/>
      <c r="N280" s="40"/>
      <c r="O280" s="39">
        <v>24190.560000000001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1"/>
        <v>28959.363733836384</v>
      </c>
      <c r="W280" s="159">
        <v>1.2</v>
      </c>
      <c r="X280" s="158">
        <f t="shared" si="12"/>
        <v>34751.236480603657</v>
      </c>
      <c r="Y280" s="181">
        <f t="shared" si="13"/>
        <v>38.612484978448506</v>
      </c>
      <c r="BP280" s="33"/>
      <c r="BQ280" s="34"/>
      <c r="BR280" s="41" t="s">
        <v>467</v>
      </c>
    </row>
    <row r="281" spans="1:70" s="3" customFormat="1" ht="18.75" hidden="1" x14ac:dyDescent="0.25">
      <c r="A281" s="351" t="s">
        <v>468</v>
      </c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  <c r="L281" s="352"/>
      <c r="M281" s="352"/>
      <c r="N281" s="352"/>
      <c r="O281" s="353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34" t="s">
        <v>468</v>
      </c>
      <c r="BR281" s="41"/>
    </row>
    <row r="282" spans="1:70" s="3" customFormat="1" ht="67.5" hidden="1" x14ac:dyDescent="0.25">
      <c r="A282" s="35" t="s">
        <v>469</v>
      </c>
      <c r="B282" s="36" t="s">
        <v>470</v>
      </c>
      <c r="C282" s="316" t="s">
        <v>471</v>
      </c>
      <c r="D282" s="316"/>
      <c r="E282" s="316"/>
      <c r="F282" s="205" t="s">
        <v>238</v>
      </c>
      <c r="G282" s="56">
        <v>0.72</v>
      </c>
      <c r="H282" s="39" t="s">
        <v>472</v>
      </c>
      <c r="I282" s="39" t="s">
        <v>473</v>
      </c>
      <c r="J282" s="39">
        <v>97.77</v>
      </c>
      <c r="K282" s="109" t="s">
        <v>42</v>
      </c>
      <c r="L282" s="39">
        <v>19197.52</v>
      </c>
      <c r="M282" s="39">
        <v>13802.19</v>
      </c>
      <c r="N282" s="40" t="s">
        <v>474</v>
      </c>
      <c r="O282" s="39">
        <v>602.58000000000004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1"/>
        <v>721.36955071462285</v>
      </c>
      <c r="W282" s="159">
        <v>1.2</v>
      </c>
      <c r="X282" s="158">
        <f t="shared" si="12"/>
        <v>865.64346085754744</v>
      </c>
      <c r="Y282" s="181">
        <f t="shared" si="13"/>
        <v>1202.2825845243715</v>
      </c>
      <c r="BP282" s="33"/>
      <c r="BQ282" s="34"/>
      <c r="BR282" s="41" t="s">
        <v>471</v>
      </c>
    </row>
    <row r="283" spans="1:70" s="3" customFormat="1" ht="18.75" hidden="1" x14ac:dyDescent="0.25">
      <c r="A283" s="42"/>
      <c r="B283" s="43"/>
      <c r="C283" s="44" t="s">
        <v>475</v>
      </c>
      <c r="D283" s="45"/>
      <c r="E283" s="45"/>
      <c r="F283" s="206"/>
      <c r="G283" s="45"/>
      <c r="H283" s="45"/>
      <c r="I283" s="45"/>
      <c r="J283" s="45"/>
      <c r="K283" s="45"/>
      <c r="L283" s="45"/>
      <c r="M283" s="45"/>
      <c r="N283" s="45"/>
      <c r="O283" s="46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34"/>
      <c r="BR283" s="41"/>
    </row>
    <row r="284" spans="1:70" s="3" customFormat="1" ht="18.75" hidden="1" x14ac:dyDescent="0.25">
      <c r="A284" s="47"/>
      <c r="B284" s="48"/>
      <c r="C284" s="48"/>
      <c r="D284" s="48"/>
      <c r="E284" s="49" t="s">
        <v>476</v>
      </c>
      <c r="F284" s="207"/>
      <c r="G284" s="50"/>
      <c r="H284" s="51"/>
      <c r="I284" s="17"/>
      <c r="J284" s="17"/>
      <c r="K284" s="17"/>
      <c r="L284" s="52">
        <v>17021.46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34"/>
      <c r="BR284" s="41"/>
    </row>
    <row r="285" spans="1:70" s="3" customFormat="1" ht="18.75" hidden="1" x14ac:dyDescent="0.25">
      <c r="A285" s="47"/>
      <c r="B285" s="48"/>
      <c r="C285" s="48"/>
      <c r="D285" s="48"/>
      <c r="E285" s="49" t="s">
        <v>477</v>
      </c>
      <c r="F285" s="207"/>
      <c r="G285" s="50"/>
      <c r="H285" s="51"/>
      <c r="I285" s="17"/>
      <c r="J285" s="17"/>
      <c r="K285" s="17"/>
      <c r="L285" s="52">
        <v>8949.43</v>
      </c>
      <c r="M285" s="53"/>
      <c r="N285" s="53"/>
      <c r="O285" s="54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P285" s="33"/>
      <c r="BQ285" s="34"/>
      <c r="BR285" s="41"/>
    </row>
    <row r="286" spans="1:70" s="3" customFormat="1" ht="18.75" hidden="1" x14ac:dyDescent="0.25">
      <c r="A286" s="47"/>
      <c r="B286" s="48"/>
      <c r="C286" s="48"/>
      <c r="D286" s="48"/>
      <c r="E286" s="49" t="s">
        <v>47</v>
      </c>
      <c r="F286" s="207"/>
      <c r="G286" s="50"/>
      <c r="H286" s="51"/>
      <c r="I286" s="17"/>
      <c r="J286" s="17"/>
      <c r="K286" s="17"/>
      <c r="L286" s="52">
        <v>45168.41</v>
      </c>
      <c r="M286" s="53"/>
      <c r="N286" s="53"/>
      <c r="O286" s="54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P286" s="33"/>
      <c r="BQ286" s="34"/>
      <c r="BR286" s="41"/>
    </row>
    <row r="287" spans="1:70" s="3" customFormat="1" ht="67.5" x14ac:dyDescent="0.25">
      <c r="A287" s="35" t="s">
        <v>478</v>
      </c>
      <c r="B287" s="36" t="s">
        <v>382</v>
      </c>
      <c r="C287" s="316" t="s">
        <v>479</v>
      </c>
      <c r="D287" s="316"/>
      <c r="E287" s="316"/>
      <c r="F287" s="205" t="s">
        <v>265</v>
      </c>
      <c r="G287" s="55">
        <v>36</v>
      </c>
      <c r="H287" s="39">
        <v>168.71</v>
      </c>
      <c r="I287" s="39"/>
      <c r="J287" s="39">
        <v>168.71</v>
      </c>
      <c r="K287" s="109" t="s">
        <v>42</v>
      </c>
      <c r="L287" s="39">
        <v>51989.67</v>
      </c>
      <c r="M287" s="39"/>
      <c r="N287" s="40"/>
      <c r="O287" s="39">
        <v>51989.67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14">O287*P287*Q287*R287*S287*T287*U287</f>
        <v>62238.648627072755</v>
      </c>
      <c r="W287" s="159">
        <v>1.2</v>
      </c>
      <c r="X287" s="158">
        <f t="shared" ref="X287:X350" si="15">V287*W287</f>
        <v>74686.3783524873</v>
      </c>
      <c r="Y287" s="181">
        <f t="shared" ref="Y287:Y350" si="16">X287/G287</f>
        <v>2074.6216209024251</v>
      </c>
      <c r="BP287" s="33"/>
      <c r="BQ287" s="34"/>
      <c r="BR287" s="41" t="s">
        <v>479</v>
      </c>
    </row>
    <row r="288" spans="1:70" s="3" customFormat="1" ht="67.5" x14ac:dyDescent="0.25">
      <c r="A288" s="35" t="s">
        <v>480</v>
      </c>
      <c r="B288" s="36" t="s">
        <v>382</v>
      </c>
      <c r="C288" s="316" t="s">
        <v>481</v>
      </c>
      <c r="D288" s="316"/>
      <c r="E288" s="316"/>
      <c r="F288" s="205" t="s">
        <v>265</v>
      </c>
      <c r="G288" s="55">
        <v>15</v>
      </c>
      <c r="H288" s="39">
        <v>120.85</v>
      </c>
      <c r="I288" s="39"/>
      <c r="J288" s="39">
        <v>120.85</v>
      </c>
      <c r="K288" s="109" t="s">
        <v>42</v>
      </c>
      <c r="L288" s="39">
        <v>15517.14</v>
      </c>
      <c r="M288" s="39"/>
      <c r="N288" s="40"/>
      <c r="O288" s="39">
        <v>15517.14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4"/>
        <v>18576.109911009167</v>
      </c>
      <c r="W288" s="159">
        <v>1.2</v>
      </c>
      <c r="X288" s="158">
        <f t="shared" si="15"/>
        <v>22291.331893211001</v>
      </c>
      <c r="Y288" s="181">
        <f t="shared" si="16"/>
        <v>1486.0887928807335</v>
      </c>
      <c r="BP288" s="33"/>
      <c r="BQ288" s="34"/>
      <c r="BR288" s="41" t="s">
        <v>481</v>
      </c>
    </row>
    <row r="289" spans="1:70" s="3" customFormat="1" ht="67.5" x14ac:dyDescent="0.25">
      <c r="A289" s="35" t="s">
        <v>482</v>
      </c>
      <c r="B289" s="36" t="s">
        <v>382</v>
      </c>
      <c r="C289" s="316" t="s">
        <v>483</v>
      </c>
      <c r="D289" s="316"/>
      <c r="E289" s="316"/>
      <c r="F289" s="205" t="s">
        <v>265</v>
      </c>
      <c r="G289" s="55">
        <v>21</v>
      </c>
      <c r="H289" s="39">
        <v>112.61</v>
      </c>
      <c r="I289" s="39"/>
      <c r="J289" s="39">
        <v>112.61</v>
      </c>
      <c r="K289" s="109" t="s">
        <v>42</v>
      </c>
      <c r="L289" s="39">
        <v>20242.77</v>
      </c>
      <c r="M289" s="39"/>
      <c r="N289" s="40"/>
      <c r="O289" s="39">
        <v>20242.77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4"/>
        <v>24233.326529455757</v>
      </c>
      <c r="W289" s="159">
        <v>1.2</v>
      </c>
      <c r="X289" s="158">
        <f t="shared" si="15"/>
        <v>29079.991835346907</v>
      </c>
      <c r="Y289" s="181">
        <f t="shared" si="16"/>
        <v>1384.7615159689003</v>
      </c>
      <c r="BP289" s="33"/>
      <c r="BQ289" s="34"/>
      <c r="BR289" s="41" t="s">
        <v>483</v>
      </c>
    </row>
    <row r="290" spans="1:70" s="3" customFormat="1" ht="67.5" x14ac:dyDescent="0.25">
      <c r="A290" s="35" t="s">
        <v>484</v>
      </c>
      <c r="B290" s="36" t="s">
        <v>382</v>
      </c>
      <c r="C290" s="316" t="s">
        <v>485</v>
      </c>
      <c r="D290" s="316"/>
      <c r="E290" s="316"/>
      <c r="F290" s="205" t="s">
        <v>184</v>
      </c>
      <c r="G290" s="55">
        <v>5</v>
      </c>
      <c r="H290" s="39">
        <v>411.5</v>
      </c>
      <c r="I290" s="39"/>
      <c r="J290" s="39">
        <v>411.5</v>
      </c>
      <c r="K290" s="109" t="s">
        <v>42</v>
      </c>
      <c r="L290" s="39">
        <v>17612.2</v>
      </c>
      <c r="M290" s="39"/>
      <c r="N290" s="40"/>
      <c r="O290" s="39">
        <v>17612.2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4"/>
        <v>21084.179363895386</v>
      </c>
      <c r="W290" s="159">
        <v>1.2</v>
      </c>
      <c r="X290" s="158">
        <f t="shared" si="15"/>
        <v>25301.015236674462</v>
      </c>
      <c r="Y290" s="181">
        <f t="shared" si="16"/>
        <v>5060.2030473348923</v>
      </c>
      <c r="BP290" s="33"/>
      <c r="BQ290" s="34"/>
      <c r="BR290" s="41" t="s">
        <v>485</v>
      </c>
    </row>
    <row r="291" spans="1:70" s="3" customFormat="1" ht="67.5" x14ac:dyDescent="0.25">
      <c r="A291" s="35" t="s">
        <v>486</v>
      </c>
      <c r="B291" s="36" t="s">
        <v>389</v>
      </c>
      <c r="C291" s="316" t="s">
        <v>390</v>
      </c>
      <c r="D291" s="316"/>
      <c r="E291" s="316"/>
      <c r="F291" s="205" t="s">
        <v>184</v>
      </c>
      <c r="G291" s="55">
        <v>68</v>
      </c>
      <c r="H291" s="39">
        <v>23.73</v>
      </c>
      <c r="I291" s="39"/>
      <c r="J291" s="39">
        <v>23.73</v>
      </c>
      <c r="K291" s="109" t="s">
        <v>42</v>
      </c>
      <c r="L291" s="39">
        <v>13812.76</v>
      </c>
      <c r="M291" s="39"/>
      <c r="N291" s="40"/>
      <c r="O291" s="39">
        <v>13812.76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4"/>
        <v>16535.737122587732</v>
      </c>
      <c r="W291" s="159">
        <v>1.2</v>
      </c>
      <c r="X291" s="158">
        <f t="shared" si="15"/>
        <v>19842.884547105277</v>
      </c>
      <c r="Y291" s="181">
        <f t="shared" si="16"/>
        <v>291.80712569272464</v>
      </c>
      <c r="BP291" s="33"/>
      <c r="BQ291" s="34"/>
      <c r="BR291" s="41" t="s">
        <v>390</v>
      </c>
    </row>
    <row r="292" spans="1:70" s="3" customFormat="1" ht="67.5" x14ac:dyDescent="0.25">
      <c r="A292" s="35" t="s">
        <v>487</v>
      </c>
      <c r="B292" s="36" t="s">
        <v>389</v>
      </c>
      <c r="C292" s="316" t="s">
        <v>392</v>
      </c>
      <c r="D292" s="316"/>
      <c r="E292" s="316"/>
      <c r="F292" s="205" t="s">
        <v>51</v>
      </c>
      <c r="G292" s="55">
        <v>56</v>
      </c>
      <c r="H292" s="39">
        <v>84.6</v>
      </c>
      <c r="I292" s="39"/>
      <c r="J292" s="39">
        <v>84.6</v>
      </c>
      <c r="K292" s="109" t="s">
        <v>42</v>
      </c>
      <c r="L292" s="39">
        <v>40553.86</v>
      </c>
      <c r="M292" s="39"/>
      <c r="N292" s="40"/>
      <c r="O292" s="39">
        <v>40553.86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4"/>
        <v>48548.441315582517</v>
      </c>
      <c r="W292" s="159">
        <v>1.2</v>
      </c>
      <c r="X292" s="158">
        <f t="shared" si="15"/>
        <v>58258.129578699016</v>
      </c>
      <c r="Y292" s="181">
        <f t="shared" si="16"/>
        <v>1040.3237424767681</v>
      </c>
      <c r="BP292" s="33"/>
      <c r="BQ292" s="34"/>
      <c r="BR292" s="41" t="s">
        <v>392</v>
      </c>
    </row>
    <row r="293" spans="1:70" s="3" customFormat="1" ht="67.5" x14ac:dyDescent="0.25">
      <c r="A293" s="35" t="s">
        <v>488</v>
      </c>
      <c r="B293" s="36" t="s">
        <v>389</v>
      </c>
      <c r="C293" s="316" t="s">
        <v>489</v>
      </c>
      <c r="D293" s="316"/>
      <c r="E293" s="316"/>
      <c r="F293" s="205" t="s">
        <v>184</v>
      </c>
      <c r="G293" s="55">
        <v>72</v>
      </c>
      <c r="H293" s="39">
        <v>35.35</v>
      </c>
      <c r="I293" s="39"/>
      <c r="J293" s="39">
        <v>35.35</v>
      </c>
      <c r="K293" s="109" t="s">
        <v>42</v>
      </c>
      <c r="L293" s="39">
        <v>21786.91</v>
      </c>
      <c r="M293" s="39"/>
      <c r="N293" s="40"/>
      <c r="O293" s="39">
        <v>21786.91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4"/>
        <v>26081.870420790474</v>
      </c>
      <c r="W293" s="159">
        <v>1.2</v>
      </c>
      <c r="X293" s="158">
        <f t="shared" si="15"/>
        <v>31298.244504948569</v>
      </c>
      <c r="Y293" s="181">
        <f t="shared" si="16"/>
        <v>434.69784034650792</v>
      </c>
      <c r="BP293" s="33"/>
      <c r="BQ293" s="34"/>
      <c r="BR293" s="41" t="s">
        <v>489</v>
      </c>
    </row>
    <row r="294" spans="1:70" s="3" customFormat="1" ht="67.5" x14ac:dyDescent="0.25">
      <c r="A294" s="35" t="s">
        <v>490</v>
      </c>
      <c r="B294" s="36" t="s">
        <v>389</v>
      </c>
      <c r="C294" s="316" t="s">
        <v>491</v>
      </c>
      <c r="D294" s="316"/>
      <c r="E294" s="316"/>
      <c r="F294" s="205" t="s">
        <v>184</v>
      </c>
      <c r="G294" s="55">
        <v>24</v>
      </c>
      <c r="H294" s="39">
        <v>6.19</v>
      </c>
      <c r="I294" s="39"/>
      <c r="J294" s="39">
        <v>6.19</v>
      </c>
      <c r="K294" s="109" t="s">
        <v>42</v>
      </c>
      <c r="L294" s="39">
        <v>1271.67</v>
      </c>
      <c r="M294" s="39"/>
      <c r="N294" s="40"/>
      <c r="O294" s="39">
        <v>1271.67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4"/>
        <v>1522.3605439232379</v>
      </c>
      <c r="W294" s="159">
        <v>1.2</v>
      </c>
      <c r="X294" s="158">
        <f t="shared" si="15"/>
        <v>1826.8326527078855</v>
      </c>
      <c r="Y294" s="181">
        <f t="shared" si="16"/>
        <v>76.11802719616189</v>
      </c>
      <c r="BP294" s="33"/>
      <c r="BQ294" s="34"/>
      <c r="BR294" s="41" t="s">
        <v>491</v>
      </c>
    </row>
    <row r="295" spans="1:70" s="3" customFormat="1" ht="67.5" x14ac:dyDescent="0.25">
      <c r="A295" s="35" t="s">
        <v>492</v>
      </c>
      <c r="B295" s="36" t="s">
        <v>389</v>
      </c>
      <c r="C295" s="316" t="s">
        <v>396</v>
      </c>
      <c r="D295" s="316"/>
      <c r="E295" s="316"/>
      <c r="F295" s="205" t="s">
        <v>184</v>
      </c>
      <c r="G295" s="55">
        <v>106</v>
      </c>
      <c r="H295" s="39">
        <v>14.5</v>
      </c>
      <c r="I295" s="39"/>
      <c r="J295" s="39">
        <v>14.5</v>
      </c>
      <c r="K295" s="109" t="s">
        <v>42</v>
      </c>
      <c r="L295" s="39">
        <v>13156.72</v>
      </c>
      <c r="M295" s="39"/>
      <c r="N295" s="40"/>
      <c r="O295" s="39">
        <v>13156.72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4"/>
        <v>15750.368739881997</v>
      </c>
      <c r="W295" s="159">
        <v>1.2</v>
      </c>
      <c r="X295" s="158">
        <f t="shared" si="15"/>
        <v>18900.442487858396</v>
      </c>
      <c r="Y295" s="181">
        <f t="shared" si="16"/>
        <v>178.30606120621127</v>
      </c>
      <c r="BP295" s="33"/>
      <c r="BQ295" s="34"/>
      <c r="BR295" s="41" t="s">
        <v>396</v>
      </c>
    </row>
    <row r="296" spans="1:70" s="3" customFormat="1" ht="67.5" x14ac:dyDescent="0.25">
      <c r="A296" s="35" t="s">
        <v>493</v>
      </c>
      <c r="B296" s="36" t="s">
        <v>389</v>
      </c>
      <c r="C296" s="316" t="s">
        <v>394</v>
      </c>
      <c r="D296" s="316"/>
      <c r="E296" s="316"/>
      <c r="F296" s="205" t="s">
        <v>184</v>
      </c>
      <c r="G296" s="55">
        <v>30</v>
      </c>
      <c r="H296" s="39">
        <v>14.5</v>
      </c>
      <c r="I296" s="39"/>
      <c r="J296" s="39">
        <v>14.5</v>
      </c>
      <c r="K296" s="109" t="s">
        <v>42</v>
      </c>
      <c r="L296" s="39">
        <v>3723.6</v>
      </c>
      <c r="M296" s="39"/>
      <c r="N296" s="40"/>
      <c r="O296" s="39">
        <v>3723.6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4"/>
        <v>4457.6515301552827</v>
      </c>
      <c r="W296" s="159">
        <v>1.2</v>
      </c>
      <c r="X296" s="158">
        <f t="shared" si="15"/>
        <v>5349.1818361863388</v>
      </c>
      <c r="Y296" s="181">
        <f t="shared" si="16"/>
        <v>178.3060612062113</v>
      </c>
      <c r="BP296" s="33"/>
      <c r="BQ296" s="34"/>
      <c r="BR296" s="41" t="s">
        <v>394</v>
      </c>
    </row>
    <row r="297" spans="1:70" s="3" customFormat="1" ht="67.5" x14ac:dyDescent="0.25">
      <c r="A297" s="35" t="s">
        <v>494</v>
      </c>
      <c r="B297" s="36" t="s">
        <v>389</v>
      </c>
      <c r="C297" s="316" t="s">
        <v>398</v>
      </c>
      <c r="D297" s="316"/>
      <c r="E297" s="316"/>
      <c r="F297" s="205" t="s">
        <v>184</v>
      </c>
      <c r="G297" s="55">
        <v>168</v>
      </c>
      <c r="H297" s="39">
        <v>11.02</v>
      </c>
      <c r="I297" s="39"/>
      <c r="J297" s="39">
        <v>11.02</v>
      </c>
      <c r="K297" s="109" t="s">
        <v>42</v>
      </c>
      <c r="L297" s="39">
        <v>15847.64</v>
      </c>
      <c r="M297" s="39"/>
      <c r="N297" s="40"/>
      <c r="O297" s="39">
        <v>15847.64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4"/>
        <v>18971.762996925034</v>
      </c>
      <c r="W297" s="159">
        <v>1.2</v>
      </c>
      <c r="X297" s="158">
        <f t="shared" si="15"/>
        <v>22766.115596310039</v>
      </c>
      <c r="Y297" s="181">
        <f t="shared" si="16"/>
        <v>135.51259283517879</v>
      </c>
      <c r="BP297" s="33"/>
      <c r="BQ297" s="34"/>
      <c r="BR297" s="41" t="s">
        <v>398</v>
      </c>
    </row>
    <row r="298" spans="1:70" s="3" customFormat="1" ht="67.5" x14ac:dyDescent="0.25">
      <c r="A298" s="35" t="s">
        <v>495</v>
      </c>
      <c r="B298" s="36" t="s">
        <v>389</v>
      </c>
      <c r="C298" s="316" t="s">
        <v>400</v>
      </c>
      <c r="D298" s="316"/>
      <c r="E298" s="316"/>
      <c r="F298" s="205" t="s">
        <v>184</v>
      </c>
      <c r="G298" s="55">
        <v>888</v>
      </c>
      <c r="H298" s="39">
        <v>0.51</v>
      </c>
      <c r="I298" s="39"/>
      <c r="J298" s="39">
        <v>0.51</v>
      </c>
      <c r="K298" s="109" t="s">
        <v>42</v>
      </c>
      <c r="L298" s="39">
        <v>3876.65</v>
      </c>
      <c r="M298" s="39"/>
      <c r="N298" s="40"/>
      <c r="O298" s="39">
        <v>3876.65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4"/>
        <v>4640.8730272791054</v>
      </c>
      <c r="W298" s="159">
        <v>1.2</v>
      </c>
      <c r="X298" s="158">
        <f t="shared" si="15"/>
        <v>5569.0476327349261</v>
      </c>
      <c r="Y298" s="181">
        <f t="shared" si="16"/>
        <v>6.2714500368636559</v>
      </c>
      <c r="BP298" s="33"/>
      <c r="BQ298" s="34"/>
      <c r="BR298" s="41" t="s">
        <v>400</v>
      </c>
    </row>
    <row r="299" spans="1:70" s="3" customFormat="1" ht="67.5" x14ac:dyDescent="0.25">
      <c r="A299" s="35" t="s">
        <v>496</v>
      </c>
      <c r="B299" s="36" t="s">
        <v>389</v>
      </c>
      <c r="C299" s="316" t="s">
        <v>497</v>
      </c>
      <c r="D299" s="316"/>
      <c r="E299" s="316"/>
      <c r="F299" s="205" t="s">
        <v>184</v>
      </c>
      <c r="G299" s="55">
        <v>768</v>
      </c>
      <c r="H299" s="39">
        <v>0.18</v>
      </c>
      <c r="I299" s="39"/>
      <c r="J299" s="39">
        <v>0.18</v>
      </c>
      <c r="K299" s="109" t="s">
        <v>42</v>
      </c>
      <c r="L299" s="39">
        <v>1183.33</v>
      </c>
      <c r="M299" s="39"/>
      <c r="N299" s="40"/>
      <c r="O299" s="39">
        <v>1183.33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4"/>
        <v>1416.6056464654228</v>
      </c>
      <c r="W299" s="159">
        <v>1.2</v>
      </c>
      <c r="X299" s="158">
        <f t="shared" si="15"/>
        <v>1699.9267757585073</v>
      </c>
      <c r="Y299" s="248">
        <f t="shared" si="16"/>
        <v>2.213446322602223</v>
      </c>
      <c r="BP299" s="33"/>
      <c r="BQ299" s="34"/>
      <c r="BR299" s="41" t="s">
        <v>497</v>
      </c>
    </row>
    <row r="300" spans="1:70" s="3" customFormat="1" ht="67.5" x14ac:dyDescent="0.25">
      <c r="A300" s="35" t="s">
        <v>498</v>
      </c>
      <c r="B300" s="36" t="s">
        <v>389</v>
      </c>
      <c r="C300" s="316" t="s">
        <v>499</v>
      </c>
      <c r="D300" s="316"/>
      <c r="E300" s="316"/>
      <c r="F300" s="205" t="s">
        <v>184</v>
      </c>
      <c r="G300" s="55">
        <v>768</v>
      </c>
      <c r="H300" s="39">
        <v>0.3</v>
      </c>
      <c r="I300" s="39"/>
      <c r="J300" s="39">
        <v>0.3</v>
      </c>
      <c r="K300" s="109" t="s">
        <v>42</v>
      </c>
      <c r="L300" s="39">
        <v>1972.22</v>
      </c>
      <c r="M300" s="39"/>
      <c r="N300" s="40"/>
      <c r="O300" s="39">
        <v>1972.22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4"/>
        <v>2361.0134012253866</v>
      </c>
      <c r="W300" s="159">
        <v>1.2</v>
      </c>
      <c r="X300" s="158">
        <f t="shared" si="15"/>
        <v>2833.2160814704639</v>
      </c>
      <c r="Y300" s="248">
        <f t="shared" si="16"/>
        <v>3.6890834394146665</v>
      </c>
      <c r="BP300" s="33"/>
      <c r="BQ300" s="34"/>
      <c r="BR300" s="41" t="s">
        <v>499</v>
      </c>
    </row>
    <row r="301" spans="1:70" s="3" customFormat="1" ht="67.5" x14ac:dyDescent="0.25">
      <c r="A301" s="35" t="s">
        <v>500</v>
      </c>
      <c r="B301" s="36" t="s">
        <v>389</v>
      </c>
      <c r="C301" s="316" t="s">
        <v>501</v>
      </c>
      <c r="D301" s="316"/>
      <c r="E301" s="316"/>
      <c r="F301" s="205" t="s">
        <v>184</v>
      </c>
      <c r="G301" s="55">
        <v>226</v>
      </c>
      <c r="H301" s="39">
        <v>0.45</v>
      </c>
      <c r="I301" s="39"/>
      <c r="J301" s="39">
        <v>0.45</v>
      </c>
      <c r="K301" s="109" t="s">
        <v>42</v>
      </c>
      <c r="L301" s="39">
        <v>870.55</v>
      </c>
      <c r="M301" s="39"/>
      <c r="N301" s="40"/>
      <c r="O301" s="39">
        <v>870.55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4"/>
        <v>1042.1657910561501</v>
      </c>
      <c r="W301" s="159">
        <v>1.2</v>
      </c>
      <c r="X301" s="158">
        <f t="shared" si="15"/>
        <v>1250.59894926738</v>
      </c>
      <c r="Y301" s="248">
        <f t="shared" si="16"/>
        <v>5.5336236693246903</v>
      </c>
      <c r="BP301" s="33"/>
      <c r="BQ301" s="34"/>
      <c r="BR301" s="41" t="s">
        <v>501</v>
      </c>
    </row>
    <row r="302" spans="1:70" s="3" customFormat="1" ht="67.5" x14ac:dyDescent="0.25">
      <c r="A302" s="35" t="s">
        <v>502</v>
      </c>
      <c r="B302" s="36" t="s">
        <v>389</v>
      </c>
      <c r="C302" s="316" t="s">
        <v>503</v>
      </c>
      <c r="D302" s="316"/>
      <c r="E302" s="316"/>
      <c r="F302" s="205" t="s">
        <v>184</v>
      </c>
      <c r="G302" s="55">
        <v>106</v>
      </c>
      <c r="H302" s="39">
        <v>0.45</v>
      </c>
      <c r="I302" s="39"/>
      <c r="J302" s="39">
        <v>0.45</v>
      </c>
      <c r="K302" s="109" t="s">
        <v>42</v>
      </c>
      <c r="L302" s="39">
        <v>408.31</v>
      </c>
      <c r="M302" s="39"/>
      <c r="N302" s="40"/>
      <c r="O302" s="39">
        <v>408.31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4"/>
        <v>488.80215282997722</v>
      </c>
      <c r="W302" s="159">
        <v>1.2</v>
      </c>
      <c r="X302" s="158">
        <f t="shared" si="15"/>
        <v>586.56258339597264</v>
      </c>
      <c r="Y302" s="248">
        <f t="shared" si="16"/>
        <v>5.5336092773204966</v>
      </c>
      <c r="BP302" s="33"/>
      <c r="BQ302" s="34"/>
      <c r="BR302" s="41" t="s">
        <v>503</v>
      </c>
    </row>
    <row r="303" spans="1:70" s="3" customFormat="1" ht="67.5" x14ac:dyDescent="0.25">
      <c r="A303" s="35" t="s">
        <v>504</v>
      </c>
      <c r="B303" s="36" t="s">
        <v>389</v>
      </c>
      <c r="C303" s="316" t="s">
        <v>505</v>
      </c>
      <c r="D303" s="316"/>
      <c r="E303" s="316"/>
      <c r="F303" s="205" t="s">
        <v>184</v>
      </c>
      <c r="G303" s="55">
        <v>576</v>
      </c>
      <c r="H303" s="39">
        <v>0.36</v>
      </c>
      <c r="I303" s="39"/>
      <c r="J303" s="39">
        <v>0.36</v>
      </c>
      <c r="K303" s="109" t="s">
        <v>42</v>
      </c>
      <c r="L303" s="39">
        <v>1775</v>
      </c>
      <c r="M303" s="39"/>
      <c r="N303" s="40"/>
      <c r="O303" s="39">
        <v>1775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4"/>
        <v>2124.9144553726569</v>
      </c>
      <c r="W303" s="159">
        <v>1.2</v>
      </c>
      <c r="X303" s="158">
        <f t="shared" si="15"/>
        <v>2549.8973464471883</v>
      </c>
      <c r="Y303" s="181">
        <f t="shared" si="16"/>
        <v>4.4269051153597019</v>
      </c>
      <c r="BP303" s="33"/>
      <c r="BQ303" s="34"/>
      <c r="BR303" s="41" t="s">
        <v>505</v>
      </c>
    </row>
    <row r="304" spans="1:70" s="3" customFormat="1" ht="67.5" x14ac:dyDescent="0.25">
      <c r="A304" s="35" t="s">
        <v>506</v>
      </c>
      <c r="B304" s="36" t="s">
        <v>389</v>
      </c>
      <c r="C304" s="316" t="s">
        <v>507</v>
      </c>
      <c r="D304" s="316"/>
      <c r="E304" s="316"/>
      <c r="F304" s="205" t="s">
        <v>184</v>
      </c>
      <c r="G304" s="55">
        <v>576</v>
      </c>
      <c r="H304" s="39">
        <v>0.36</v>
      </c>
      <c r="I304" s="39"/>
      <c r="J304" s="39">
        <v>0.36</v>
      </c>
      <c r="K304" s="109" t="s">
        <v>42</v>
      </c>
      <c r="L304" s="39">
        <v>1775</v>
      </c>
      <c r="M304" s="39"/>
      <c r="N304" s="40"/>
      <c r="O304" s="39">
        <v>1775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4"/>
        <v>2124.9144553726569</v>
      </c>
      <c r="W304" s="159">
        <v>1.2</v>
      </c>
      <c r="X304" s="158">
        <f t="shared" si="15"/>
        <v>2549.8973464471883</v>
      </c>
      <c r="Y304" s="181">
        <f t="shared" si="16"/>
        <v>4.4269051153597019</v>
      </c>
      <c r="BP304" s="33"/>
      <c r="BQ304" s="34"/>
      <c r="BR304" s="41" t="s">
        <v>507</v>
      </c>
    </row>
    <row r="305" spans="1:70" s="3" customFormat="1" ht="67.5" x14ac:dyDescent="0.25">
      <c r="A305" s="35" t="s">
        <v>508</v>
      </c>
      <c r="B305" s="36" t="s">
        <v>389</v>
      </c>
      <c r="C305" s="316" t="s">
        <v>509</v>
      </c>
      <c r="D305" s="316"/>
      <c r="E305" s="316"/>
      <c r="F305" s="205" t="s">
        <v>184</v>
      </c>
      <c r="G305" s="55">
        <v>8</v>
      </c>
      <c r="H305" s="39">
        <v>14.37</v>
      </c>
      <c r="I305" s="39"/>
      <c r="J305" s="39">
        <v>14.37</v>
      </c>
      <c r="K305" s="109" t="s">
        <v>42</v>
      </c>
      <c r="L305" s="39">
        <v>984.06</v>
      </c>
      <c r="M305" s="39"/>
      <c r="N305" s="40"/>
      <c r="O305" s="39">
        <v>984.06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4"/>
        <v>1178.0525740586013</v>
      </c>
      <c r="W305" s="159">
        <v>1.2</v>
      </c>
      <c r="X305" s="158">
        <f t="shared" si="15"/>
        <v>1413.6630888703214</v>
      </c>
      <c r="Y305" s="248">
        <f t="shared" si="16"/>
        <v>176.70788610879018</v>
      </c>
      <c r="BP305" s="33"/>
      <c r="BQ305" s="34"/>
      <c r="BR305" s="41" t="s">
        <v>509</v>
      </c>
    </row>
    <row r="306" spans="1:70" s="3" customFormat="1" ht="67.5" x14ac:dyDescent="0.25">
      <c r="A306" s="35" t="s">
        <v>510</v>
      </c>
      <c r="B306" s="36" t="s">
        <v>389</v>
      </c>
      <c r="C306" s="316" t="s">
        <v>416</v>
      </c>
      <c r="D306" s="316"/>
      <c r="E306" s="316"/>
      <c r="F306" s="205" t="s">
        <v>184</v>
      </c>
      <c r="G306" s="55">
        <v>20</v>
      </c>
      <c r="H306" s="39">
        <v>114.19</v>
      </c>
      <c r="I306" s="39"/>
      <c r="J306" s="39">
        <v>114.19</v>
      </c>
      <c r="K306" s="109" t="s">
        <v>42</v>
      </c>
      <c r="L306" s="39">
        <v>19549.330000000002</v>
      </c>
      <c r="M306" s="39"/>
      <c r="N306" s="40"/>
      <c r="O306" s="39">
        <v>19549.330000000002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4"/>
        <v>23403.185301324142</v>
      </c>
      <c r="W306" s="159">
        <v>1.2</v>
      </c>
      <c r="X306" s="158">
        <f t="shared" si="15"/>
        <v>28083.822361588969</v>
      </c>
      <c r="Y306" s="181">
        <f t="shared" si="16"/>
        <v>1404.1911180794484</v>
      </c>
      <c r="BP306" s="33"/>
      <c r="BQ306" s="34"/>
      <c r="BR306" s="41" t="s">
        <v>416</v>
      </c>
    </row>
    <row r="307" spans="1:70" s="3" customFormat="1" ht="67.5" x14ac:dyDescent="0.25">
      <c r="A307" s="35" t="s">
        <v>511</v>
      </c>
      <c r="B307" s="36" t="s">
        <v>512</v>
      </c>
      <c r="C307" s="316" t="s">
        <v>513</v>
      </c>
      <c r="D307" s="316"/>
      <c r="E307" s="316"/>
      <c r="F307" s="205" t="s">
        <v>334</v>
      </c>
      <c r="G307" s="59">
        <v>8.0000000000000007E-5</v>
      </c>
      <c r="H307" s="39">
        <v>20874.28</v>
      </c>
      <c r="I307" s="39"/>
      <c r="J307" s="39">
        <v>20874.28</v>
      </c>
      <c r="K307" s="109" t="s">
        <v>42</v>
      </c>
      <c r="L307" s="39">
        <v>14.29</v>
      </c>
      <c r="M307" s="39"/>
      <c r="N307" s="40"/>
      <c r="O307" s="39">
        <v>14.29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4"/>
        <v>17.107057784380434</v>
      </c>
      <c r="W307" s="159">
        <v>1.2</v>
      </c>
      <c r="X307" s="158">
        <f t="shared" si="15"/>
        <v>20.528469341256521</v>
      </c>
      <c r="Y307" s="181">
        <f t="shared" si="16"/>
        <v>256605.86676570648</v>
      </c>
      <c r="Z307" s="65"/>
      <c r="BP307" s="33"/>
      <c r="BQ307" s="34"/>
      <c r="BR307" s="41" t="s">
        <v>513</v>
      </c>
    </row>
    <row r="308" spans="1:70" s="3" customFormat="1" ht="18.75" hidden="1" x14ac:dyDescent="0.25">
      <c r="A308" s="42"/>
      <c r="B308" s="43"/>
      <c r="C308" s="44" t="s">
        <v>514</v>
      </c>
      <c r="D308" s="45"/>
      <c r="E308" s="45"/>
      <c r="F308" s="206"/>
      <c r="G308" s="45"/>
      <c r="H308" s="45"/>
      <c r="I308" s="45"/>
      <c r="J308" s="45"/>
      <c r="K308" s="45"/>
      <c r="L308" s="45"/>
      <c r="M308" s="45"/>
      <c r="N308" s="45"/>
      <c r="O308" s="46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34"/>
      <c r="BR308" s="41"/>
    </row>
    <row r="309" spans="1:70" s="3" customFormat="1" ht="67.5" x14ac:dyDescent="0.25">
      <c r="A309" s="35" t="s">
        <v>515</v>
      </c>
      <c r="B309" s="36" t="s">
        <v>389</v>
      </c>
      <c r="C309" s="316" t="s">
        <v>516</v>
      </c>
      <c r="D309" s="316"/>
      <c r="E309" s="316"/>
      <c r="F309" s="205" t="s">
        <v>184</v>
      </c>
      <c r="G309" s="55">
        <v>48</v>
      </c>
      <c r="H309" s="39">
        <v>160.86000000000001</v>
      </c>
      <c r="I309" s="39"/>
      <c r="J309" s="39">
        <v>160.86000000000001</v>
      </c>
      <c r="K309" s="109" t="s">
        <v>42</v>
      </c>
      <c r="L309" s="39">
        <v>66094.16</v>
      </c>
      <c r="M309" s="39"/>
      <c r="N309" s="40"/>
      <c r="O309" s="39">
        <v>66094.16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4"/>
        <v>79123.625915331402</v>
      </c>
      <c r="W309" s="159">
        <v>1.2</v>
      </c>
      <c r="X309" s="158">
        <f t="shared" si="15"/>
        <v>94948.351098397674</v>
      </c>
      <c r="Y309" s="181">
        <f t="shared" si="16"/>
        <v>1978.0906478832849</v>
      </c>
      <c r="Z309" s="65"/>
      <c r="BP309" s="33"/>
      <c r="BQ309" s="34"/>
      <c r="BR309" s="41" t="s">
        <v>516</v>
      </c>
    </row>
    <row r="310" spans="1:70" s="3" customFormat="1" ht="67.5" x14ac:dyDescent="0.25">
      <c r="A310" s="35" t="s">
        <v>517</v>
      </c>
      <c r="B310" s="36" t="s">
        <v>518</v>
      </c>
      <c r="C310" s="316" t="s">
        <v>519</v>
      </c>
      <c r="D310" s="316"/>
      <c r="E310" s="316"/>
      <c r="F310" s="205" t="s">
        <v>520</v>
      </c>
      <c r="G310" s="55">
        <v>1</v>
      </c>
      <c r="H310" s="39">
        <v>29.23</v>
      </c>
      <c r="I310" s="39"/>
      <c r="J310" s="39">
        <v>29.23</v>
      </c>
      <c r="K310" s="109" t="s">
        <v>42</v>
      </c>
      <c r="L310" s="39">
        <v>250.21</v>
      </c>
      <c r="M310" s="39"/>
      <c r="N310" s="40"/>
      <c r="O310" s="39">
        <v>250.21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>
        <f t="shared" si="14"/>
        <v>299.53512443875638</v>
      </c>
      <c r="W310" s="159">
        <v>1.2</v>
      </c>
      <c r="X310" s="158">
        <f t="shared" si="15"/>
        <v>359.44214932650766</v>
      </c>
      <c r="Y310" s="181">
        <f t="shared" si="16"/>
        <v>359.44214932650766</v>
      </c>
      <c r="Z310" s="65"/>
      <c r="BP310" s="33"/>
      <c r="BQ310" s="34"/>
      <c r="BR310" s="41" t="s">
        <v>519</v>
      </c>
    </row>
    <row r="311" spans="1:70" s="3" customFormat="1" ht="18.75" hidden="1" x14ac:dyDescent="0.25">
      <c r="A311" s="42"/>
      <c r="B311" s="43"/>
      <c r="C311" s="44" t="s">
        <v>521</v>
      </c>
      <c r="D311" s="45"/>
      <c r="E311" s="45"/>
      <c r="F311" s="206"/>
      <c r="G311" s="45"/>
      <c r="H311" s="45"/>
      <c r="I311" s="45"/>
      <c r="J311" s="45"/>
      <c r="K311" s="45"/>
      <c r="L311" s="45"/>
      <c r="M311" s="45"/>
      <c r="N311" s="45"/>
      <c r="O311" s="46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34"/>
      <c r="BR311" s="41"/>
    </row>
    <row r="312" spans="1:70" s="3" customFormat="1" ht="67.5" hidden="1" x14ac:dyDescent="0.25">
      <c r="A312" s="35" t="s">
        <v>522</v>
      </c>
      <c r="B312" s="36" t="s">
        <v>418</v>
      </c>
      <c r="C312" s="316" t="s">
        <v>419</v>
      </c>
      <c r="D312" s="316"/>
      <c r="E312" s="316"/>
      <c r="F312" s="205" t="s">
        <v>174</v>
      </c>
      <c r="G312" s="56">
        <v>0.01</v>
      </c>
      <c r="H312" s="39" t="s">
        <v>420</v>
      </c>
      <c r="I312" s="39" t="s">
        <v>421</v>
      </c>
      <c r="J312" s="39">
        <v>77.400000000000006</v>
      </c>
      <c r="K312" s="109" t="s">
        <v>42</v>
      </c>
      <c r="L312" s="39">
        <v>133.56</v>
      </c>
      <c r="M312" s="39">
        <v>107.37</v>
      </c>
      <c r="N312" s="40" t="s">
        <v>523</v>
      </c>
      <c r="O312" s="39">
        <v>6.63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4"/>
        <v>7.9370044164060376</v>
      </c>
      <c r="W312" s="159">
        <v>1.2</v>
      </c>
      <c r="X312" s="158">
        <f t="shared" si="15"/>
        <v>9.5244052996872455</v>
      </c>
      <c r="Y312" s="181">
        <f t="shared" si="16"/>
        <v>952.44052996872449</v>
      </c>
      <c r="Z312" s="65"/>
      <c r="BP312" s="33"/>
      <c r="BQ312" s="34"/>
      <c r="BR312" s="41" t="s">
        <v>419</v>
      </c>
    </row>
    <row r="313" spans="1:70" s="3" customFormat="1" ht="18.75" hidden="1" x14ac:dyDescent="0.25">
      <c r="A313" s="42"/>
      <c r="B313" s="43"/>
      <c r="C313" s="44" t="s">
        <v>524</v>
      </c>
      <c r="D313" s="45"/>
      <c r="E313" s="45"/>
      <c r="F313" s="206"/>
      <c r="G313" s="45"/>
      <c r="H313" s="45"/>
      <c r="I313" s="45"/>
      <c r="J313" s="45"/>
      <c r="K313" s="45"/>
      <c r="L313" s="45"/>
      <c r="M313" s="45"/>
      <c r="N313" s="45"/>
      <c r="O313" s="46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34"/>
      <c r="BR313" s="41"/>
    </row>
    <row r="314" spans="1:70" s="3" customFormat="1" ht="18.75" hidden="1" x14ac:dyDescent="0.25">
      <c r="A314" s="47"/>
      <c r="B314" s="48"/>
      <c r="C314" s="48"/>
      <c r="D314" s="48"/>
      <c r="E314" s="49" t="s">
        <v>525</v>
      </c>
      <c r="F314" s="207"/>
      <c r="G314" s="50"/>
      <c r="H314" s="51"/>
      <c r="I314" s="17"/>
      <c r="J314" s="17"/>
      <c r="K314" s="17"/>
      <c r="L314" s="52">
        <v>104.21</v>
      </c>
      <c r="M314" s="53"/>
      <c r="N314" s="53"/>
      <c r="O314" s="54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P314" s="33"/>
      <c r="BQ314" s="34"/>
      <c r="BR314" s="41"/>
    </row>
    <row r="315" spans="1:70" s="3" customFormat="1" ht="18.75" hidden="1" x14ac:dyDescent="0.25">
      <c r="A315" s="47"/>
      <c r="B315" s="48"/>
      <c r="C315" s="48"/>
      <c r="D315" s="48"/>
      <c r="E315" s="49" t="s">
        <v>526</v>
      </c>
      <c r="F315" s="207"/>
      <c r="G315" s="50"/>
      <c r="H315" s="51"/>
      <c r="I315" s="17"/>
      <c r="J315" s="17"/>
      <c r="K315" s="17"/>
      <c r="L315" s="52">
        <v>54.79</v>
      </c>
      <c r="M315" s="53"/>
      <c r="N315" s="53"/>
      <c r="O315" s="54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34"/>
      <c r="BR315" s="41"/>
    </row>
    <row r="316" spans="1:70" s="3" customFormat="1" ht="18.75" hidden="1" x14ac:dyDescent="0.25">
      <c r="A316" s="47"/>
      <c r="B316" s="48"/>
      <c r="C316" s="48"/>
      <c r="D316" s="48"/>
      <c r="E316" s="49" t="s">
        <v>47</v>
      </c>
      <c r="F316" s="207"/>
      <c r="G316" s="50"/>
      <c r="H316" s="51"/>
      <c r="I316" s="17"/>
      <c r="J316" s="17"/>
      <c r="K316" s="17"/>
      <c r="L316" s="52">
        <v>292.56</v>
      </c>
      <c r="M316" s="53"/>
      <c r="N316" s="53"/>
      <c r="O316" s="54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P316" s="33"/>
      <c r="BQ316" s="34"/>
      <c r="BR316" s="41"/>
    </row>
    <row r="317" spans="1:70" s="3" customFormat="1" ht="45" x14ac:dyDescent="0.25">
      <c r="A317" s="111" t="s">
        <v>527</v>
      </c>
      <c r="B317" s="112" t="s">
        <v>382</v>
      </c>
      <c r="C317" s="305" t="s">
        <v>528</v>
      </c>
      <c r="D317" s="305"/>
      <c r="E317" s="305"/>
      <c r="F317" s="208" t="s">
        <v>184</v>
      </c>
      <c r="G317" s="113">
        <v>1</v>
      </c>
      <c r="H317" s="114">
        <v>41.11</v>
      </c>
      <c r="I317" s="114"/>
      <c r="J317" s="114"/>
      <c r="K317" s="144" t="s">
        <v>52</v>
      </c>
      <c r="L317" s="114">
        <v>256.12</v>
      </c>
      <c r="M317" s="114"/>
      <c r="N317" s="115"/>
      <c r="O317" s="114"/>
      <c r="P317" s="189"/>
      <c r="Q317" s="189"/>
      <c r="R317" s="189"/>
      <c r="S317" s="189"/>
      <c r="T317" s="189"/>
      <c r="U317" s="189">
        <v>1.03</v>
      </c>
      <c r="V317" s="180">
        <f>L317*U317</f>
        <v>263.80360000000002</v>
      </c>
      <c r="W317" s="190">
        <v>1.2</v>
      </c>
      <c r="X317" s="191">
        <f t="shared" si="15"/>
        <v>316.56432000000001</v>
      </c>
      <c r="Y317" s="181">
        <f t="shared" si="16"/>
        <v>316.56432000000001</v>
      </c>
      <c r="Z317" s="136"/>
      <c r="BP317" s="33"/>
      <c r="BQ317" s="34"/>
      <c r="BR317" s="41" t="s">
        <v>528</v>
      </c>
    </row>
    <row r="318" spans="1:70" s="3" customFormat="1" ht="67.5" x14ac:dyDescent="0.25">
      <c r="A318" s="35" t="s">
        <v>529</v>
      </c>
      <c r="B318" s="36" t="s">
        <v>389</v>
      </c>
      <c r="C318" s="316" t="s">
        <v>530</v>
      </c>
      <c r="D318" s="316"/>
      <c r="E318" s="316"/>
      <c r="F318" s="205" t="s">
        <v>184</v>
      </c>
      <c r="G318" s="55">
        <v>72</v>
      </c>
      <c r="H318" s="39">
        <v>6.41</v>
      </c>
      <c r="I318" s="39"/>
      <c r="J318" s="39">
        <v>6.41</v>
      </c>
      <c r="K318" s="109" t="s">
        <v>42</v>
      </c>
      <c r="L318" s="39">
        <v>3950.61</v>
      </c>
      <c r="M318" s="39"/>
      <c r="N318" s="40"/>
      <c r="O318" s="39">
        <v>3950.61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4"/>
        <v>4729.4131248111389</v>
      </c>
      <c r="W318" s="159">
        <v>1.2</v>
      </c>
      <c r="X318" s="158">
        <f t="shared" si="15"/>
        <v>5675.2957497733669</v>
      </c>
      <c r="Y318" s="248">
        <f t="shared" si="16"/>
        <v>78.82355208018565</v>
      </c>
      <c r="Z318" s="116"/>
      <c r="BP318" s="33"/>
      <c r="BQ318" s="34"/>
      <c r="BR318" s="41" t="s">
        <v>530</v>
      </c>
    </row>
    <row r="319" spans="1:70" s="3" customFormat="1" ht="67.5" x14ac:dyDescent="0.25">
      <c r="A319" s="35" t="s">
        <v>531</v>
      </c>
      <c r="B319" s="36" t="s">
        <v>389</v>
      </c>
      <c r="C319" s="316" t="s">
        <v>532</v>
      </c>
      <c r="D319" s="316"/>
      <c r="E319" s="316"/>
      <c r="F319" s="205" t="s">
        <v>184</v>
      </c>
      <c r="G319" s="55">
        <v>50</v>
      </c>
      <c r="H319" s="39">
        <v>6.41</v>
      </c>
      <c r="I319" s="39"/>
      <c r="J319" s="39">
        <v>6.41</v>
      </c>
      <c r="K319" s="109" t="s">
        <v>42</v>
      </c>
      <c r="L319" s="39">
        <v>2743.48</v>
      </c>
      <c r="M319" s="39"/>
      <c r="N319" s="40"/>
      <c r="O319" s="39">
        <v>2743.48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4"/>
        <v>3284.3156676201561</v>
      </c>
      <c r="W319" s="159">
        <v>1.2</v>
      </c>
      <c r="X319" s="158">
        <f t="shared" si="15"/>
        <v>3941.1788011441872</v>
      </c>
      <c r="Y319" s="248">
        <f t="shared" si="16"/>
        <v>78.823576022883742</v>
      </c>
      <c r="Z319" s="133"/>
      <c r="BP319" s="33"/>
      <c r="BQ319" s="34"/>
      <c r="BR319" s="41" t="s">
        <v>532</v>
      </c>
    </row>
    <row r="320" spans="1:70" s="3" customFormat="1" ht="67.5" hidden="1" x14ac:dyDescent="0.25">
      <c r="A320" s="35" t="s">
        <v>533</v>
      </c>
      <c r="B320" s="36" t="s">
        <v>534</v>
      </c>
      <c r="C320" s="316" t="s">
        <v>535</v>
      </c>
      <c r="D320" s="316"/>
      <c r="E320" s="316"/>
      <c r="F320" s="205" t="s">
        <v>174</v>
      </c>
      <c r="G320" s="56">
        <v>0.59</v>
      </c>
      <c r="H320" s="39" t="s">
        <v>536</v>
      </c>
      <c r="I320" s="39" t="s">
        <v>58</v>
      </c>
      <c r="J320" s="39">
        <v>2.4700000000000002</v>
      </c>
      <c r="K320" s="109" t="s">
        <v>42</v>
      </c>
      <c r="L320" s="39">
        <v>579.74</v>
      </c>
      <c r="M320" s="39">
        <v>546.5</v>
      </c>
      <c r="N320" s="40" t="s">
        <v>537</v>
      </c>
      <c r="O320" s="39">
        <v>12.47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4"/>
        <v>14.928272258308191</v>
      </c>
      <c r="W320" s="159">
        <v>1.2</v>
      </c>
      <c r="X320" s="158">
        <f t="shared" si="15"/>
        <v>17.913926709969829</v>
      </c>
      <c r="Y320" s="181">
        <f t="shared" si="16"/>
        <v>30.36258764401666</v>
      </c>
      <c r="Z320" s="136"/>
      <c r="BP320" s="33"/>
      <c r="BQ320" s="34"/>
      <c r="BR320" s="41" t="s">
        <v>535</v>
      </c>
    </row>
    <row r="321" spans="1:70" s="3" customFormat="1" ht="18.75" hidden="1" x14ac:dyDescent="0.25">
      <c r="A321" s="42"/>
      <c r="B321" s="43"/>
      <c r="C321" s="44" t="s">
        <v>538</v>
      </c>
      <c r="D321" s="45"/>
      <c r="E321" s="45"/>
      <c r="F321" s="206"/>
      <c r="G321" s="45"/>
      <c r="H321" s="45"/>
      <c r="I321" s="45"/>
      <c r="J321" s="45"/>
      <c r="K321" s="45"/>
      <c r="L321" s="45"/>
      <c r="M321" s="45"/>
      <c r="N321" s="45"/>
      <c r="O321" s="46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34"/>
      <c r="BR321" s="41"/>
    </row>
    <row r="322" spans="1:70" s="3" customFormat="1" ht="18.75" hidden="1" x14ac:dyDescent="0.25">
      <c r="A322" s="47"/>
      <c r="B322" s="48"/>
      <c r="C322" s="48"/>
      <c r="D322" s="48"/>
      <c r="E322" s="49" t="s">
        <v>539</v>
      </c>
      <c r="F322" s="207"/>
      <c r="G322" s="50"/>
      <c r="H322" s="51"/>
      <c r="I322" s="17"/>
      <c r="J322" s="17"/>
      <c r="K322" s="17"/>
      <c r="L322" s="52">
        <v>533.80999999999995</v>
      </c>
      <c r="M322" s="53"/>
      <c r="N322" s="53"/>
      <c r="O322" s="54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34"/>
      <c r="BR322" s="41"/>
    </row>
    <row r="323" spans="1:70" s="3" customFormat="1" ht="18.75" hidden="1" x14ac:dyDescent="0.25">
      <c r="A323" s="47"/>
      <c r="B323" s="48"/>
      <c r="C323" s="48"/>
      <c r="D323" s="48"/>
      <c r="E323" s="49" t="s">
        <v>540</v>
      </c>
      <c r="F323" s="207"/>
      <c r="G323" s="50"/>
      <c r="H323" s="51"/>
      <c r="I323" s="17"/>
      <c r="J323" s="17"/>
      <c r="K323" s="17"/>
      <c r="L323" s="52">
        <v>280.66000000000003</v>
      </c>
      <c r="M323" s="53"/>
      <c r="N323" s="53"/>
      <c r="O323" s="54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P323" s="33"/>
      <c r="BQ323" s="34"/>
      <c r="BR323" s="41"/>
    </row>
    <row r="324" spans="1:70" s="3" customFormat="1" ht="18.75" hidden="1" x14ac:dyDescent="0.25">
      <c r="A324" s="47"/>
      <c r="B324" s="48"/>
      <c r="C324" s="48"/>
      <c r="D324" s="48"/>
      <c r="E324" s="49" t="s">
        <v>47</v>
      </c>
      <c r="F324" s="207"/>
      <c r="G324" s="50"/>
      <c r="H324" s="51"/>
      <c r="I324" s="17"/>
      <c r="J324" s="17"/>
      <c r="K324" s="17"/>
      <c r="L324" s="52">
        <v>1394.21</v>
      </c>
      <c r="M324" s="53"/>
      <c r="N324" s="53"/>
      <c r="O324" s="54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P324" s="33"/>
      <c r="BQ324" s="34"/>
      <c r="BR324" s="41"/>
    </row>
    <row r="325" spans="1:70" s="3" customFormat="1" ht="67.5" x14ac:dyDescent="0.25">
      <c r="A325" s="35" t="s">
        <v>541</v>
      </c>
      <c r="B325" s="36" t="s">
        <v>382</v>
      </c>
      <c r="C325" s="316" t="s">
        <v>542</v>
      </c>
      <c r="D325" s="316"/>
      <c r="E325" s="316"/>
      <c r="F325" s="205" t="s">
        <v>184</v>
      </c>
      <c r="G325" s="55">
        <v>36</v>
      </c>
      <c r="H325" s="39">
        <v>66.56</v>
      </c>
      <c r="I325" s="39"/>
      <c r="J325" s="39">
        <v>66.56</v>
      </c>
      <c r="K325" s="109" t="s">
        <v>42</v>
      </c>
      <c r="L325" s="39">
        <v>20511.13</v>
      </c>
      <c r="M325" s="39"/>
      <c r="N325" s="40"/>
      <c r="O325" s="39">
        <v>20511.13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4"/>
        <v>24554.589652410014</v>
      </c>
      <c r="W325" s="159">
        <v>1.2</v>
      </c>
      <c r="X325" s="158">
        <f t="shared" si="15"/>
        <v>29465.507582892016</v>
      </c>
      <c r="Y325" s="181">
        <f t="shared" si="16"/>
        <v>818.48632174700049</v>
      </c>
      <c r="Z325" s="1"/>
      <c r="BP325" s="33"/>
      <c r="BQ325" s="34"/>
      <c r="BR325" s="41" t="s">
        <v>542</v>
      </c>
    </row>
    <row r="326" spans="1:70" s="3" customFormat="1" ht="18.75" hidden="1" x14ac:dyDescent="0.25">
      <c r="A326" s="42"/>
      <c r="B326" s="43"/>
      <c r="C326" s="44" t="s">
        <v>543</v>
      </c>
      <c r="D326" s="45"/>
      <c r="E326" s="45"/>
      <c r="F326" s="206"/>
      <c r="G326" s="45"/>
      <c r="H326" s="45"/>
      <c r="I326" s="45"/>
      <c r="J326" s="45"/>
      <c r="K326" s="45"/>
      <c r="L326" s="45"/>
      <c r="M326" s="45"/>
      <c r="N326" s="45"/>
      <c r="O326" s="46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P326" s="33"/>
      <c r="BQ326" s="34"/>
      <c r="BR326" s="41"/>
    </row>
    <row r="327" spans="1:70" s="3" customFormat="1" ht="67.5" x14ac:dyDescent="0.25">
      <c r="A327" s="35" t="s">
        <v>544</v>
      </c>
      <c r="B327" s="36" t="s">
        <v>382</v>
      </c>
      <c r="C327" s="316" t="s">
        <v>545</v>
      </c>
      <c r="D327" s="316"/>
      <c r="E327" s="316"/>
      <c r="F327" s="205" t="s">
        <v>184</v>
      </c>
      <c r="G327" s="55">
        <v>23</v>
      </c>
      <c r="H327" s="39">
        <v>80.64</v>
      </c>
      <c r="I327" s="39"/>
      <c r="J327" s="39">
        <v>80.64</v>
      </c>
      <c r="K327" s="109" t="s">
        <v>42</v>
      </c>
      <c r="L327" s="39">
        <v>15876.4</v>
      </c>
      <c r="M327" s="39"/>
      <c r="N327" s="40"/>
      <c r="O327" s="39">
        <v>15876.4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4"/>
        <v>19006.192596776596</v>
      </c>
      <c r="W327" s="159">
        <v>1.2</v>
      </c>
      <c r="X327" s="158">
        <f t="shared" si="15"/>
        <v>22807.431116131916</v>
      </c>
      <c r="Y327" s="181">
        <f t="shared" si="16"/>
        <v>991.62743983182247</v>
      </c>
      <c r="Z327" s="1"/>
      <c r="BP327" s="33"/>
      <c r="BQ327" s="34"/>
      <c r="BR327" s="41" t="s">
        <v>545</v>
      </c>
    </row>
    <row r="328" spans="1:70" s="3" customFormat="1" ht="67.5" hidden="1" x14ac:dyDescent="0.25">
      <c r="A328" s="35" t="s">
        <v>546</v>
      </c>
      <c r="B328" s="36" t="s">
        <v>547</v>
      </c>
      <c r="C328" s="316" t="s">
        <v>548</v>
      </c>
      <c r="D328" s="316"/>
      <c r="E328" s="316"/>
      <c r="F328" s="205" t="s">
        <v>174</v>
      </c>
      <c r="G328" s="56">
        <v>0.11</v>
      </c>
      <c r="H328" s="39" t="s">
        <v>549</v>
      </c>
      <c r="I328" s="39" t="s">
        <v>58</v>
      </c>
      <c r="J328" s="39">
        <v>5.27</v>
      </c>
      <c r="K328" s="109" t="s">
        <v>42</v>
      </c>
      <c r="L328" s="39">
        <v>94.62</v>
      </c>
      <c r="M328" s="39">
        <v>85.79</v>
      </c>
      <c r="N328" s="40" t="s">
        <v>550</v>
      </c>
      <c r="O328" s="39">
        <v>4.96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14"/>
        <v>5.9377891259990863</v>
      </c>
      <c r="W328" s="159">
        <v>1.2</v>
      </c>
      <c r="X328" s="158">
        <f t="shared" si="15"/>
        <v>7.1253469511989032</v>
      </c>
      <c r="Y328" s="181">
        <f t="shared" si="16"/>
        <v>64.775881374535487</v>
      </c>
      <c r="Z328" s="1"/>
      <c r="BP328" s="33"/>
      <c r="BQ328" s="34"/>
      <c r="BR328" s="41" t="s">
        <v>548</v>
      </c>
    </row>
    <row r="329" spans="1:70" s="3" customFormat="1" ht="18.75" hidden="1" x14ac:dyDescent="0.25">
      <c r="A329" s="42"/>
      <c r="B329" s="43"/>
      <c r="C329" s="44" t="s">
        <v>551</v>
      </c>
      <c r="D329" s="45"/>
      <c r="E329" s="45"/>
      <c r="F329" s="206"/>
      <c r="G329" s="45"/>
      <c r="H329" s="45"/>
      <c r="I329" s="45"/>
      <c r="J329" s="45"/>
      <c r="K329" s="45"/>
      <c r="L329" s="45"/>
      <c r="M329" s="45"/>
      <c r="N329" s="45"/>
      <c r="O329" s="46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34"/>
      <c r="BR329" s="41"/>
    </row>
    <row r="330" spans="1:70" s="3" customFormat="1" ht="18.75" hidden="1" x14ac:dyDescent="0.25">
      <c r="A330" s="47"/>
      <c r="B330" s="48"/>
      <c r="C330" s="48"/>
      <c r="D330" s="48"/>
      <c r="E330" s="49" t="s">
        <v>552</v>
      </c>
      <c r="F330" s="207"/>
      <c r="G330" s="50"/>
      <c r="H330" s="51"/>
      <c r="I330" s="17"/>
      <c r="J330" s="17"/>
      <c r="K330" s="17"/>
      <c r="L330" s="52">
        <v>83.91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34"/>
      <c r="BR330" s="41"/>
    </row>
    <row r="331" spans="1:70" s="3" customFormat="1" ht="18.75" hidden="1" x14ac:dyDescent="0.25">
      <c r="A331" s="47"/>
      <c r="B331" s="48"/>
      <c r="C331" s="48"/>
      <c r="D331" s="48"/>
      <c r="E331" s="49" t="s">
        <v>553</v>
      </c>
      <c r="F331" s="207"/>
      <c r="G331" s="50"/>
      <c r="H331" s="51"/>
      <c r="I331" s="17"/>
      <c r="J331" s="17"/>
      <c r="K331" s="17"/>
      <c r="L331" s="52">
        <v>44.12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34"/>
      <c r="BR331" s="41"/>
    </row>
    <row r="332" spans="1:70" s="3" customFormat="1" ht="18.75" hidden="1" x14ac:dyDescent="0.25">
      <c r="A332" s="47"/>
      <c r="B332" s="48"/>
      <c r="C332" s="48"/>
      <c r="D332" s="48"/>
      <c r="E332" s="49" t="s">
        <v>47</v>
      </c>
      <c r="F332" s="207"/>
      <c r="G332" s="50"/>
      <c r="H332" s="51"/>
      <c r="I332" s="17"/>
      <c r="J332" s="17"/>
      <c r="K332" s="17"/>
      <c r="L332" s="52">
        <v>222.65</v>
      </c>
      <c r="M332" s="53"/>
      <c r="N332" s="53"/>
      <c r="O332" s="54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34"/>
      <c r="BR332" s="41"/>
    </row>
    <row r="333" spans="1:70" s="3" customFormat="1" ht="67.5" x14ac:dyDescent="0.25">
      <c r="A333" s="35" t="s">
        <v>554</v>
      </c>
      <c r="B333" s="36" t="s">
        <v>382</v>
      </c>
      <c r="C333" s="316" t="s">
        <v>555</v>
      </c>
      <c r="D333" s="316"/>
      <c r="E333" s="316"/>
      <c r="F333" s="205" t="s">
        <v>184</v>
      </c>
      <c r="G333" s="55">
        <v>8</v>
      </c>
      <c r="H333" s="39">
        <v>46</v>
      </c>
      <c r="I333" s="39"/>
      <c r="J333" s="39">
        <v>46</v>
      </c>
      <c r="K333" s="109" t="s">
        <v>42</v>
      </c>
      <c r="L333" s="39">
        <v>3150.08</v>
      </c>
      <c r="M333" s="39"/>
      <c r="N333" s="40"/>
      <c r="O333" s="39">
        <v>3150.08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4"/>
        <v>3771.0707197635493</v>
      </c>
      <c r="W333" s="159">
        <v>1.2</v>
      </c>
      <c r="X333" s="158">
        <f t="shared" si="15"/>
        <v>4525.2848637162588</v>
      </c>
      <c r="Y333" s="181">
        <f t="shared" si="16"/>
        <v>565.66060796453235</v>
      </c>
      <c r="Z333" s="1"/>
      <c r="BP333" s="33"/>
      <c r="BQ333" s="34"/>
      <c r="BR333" s="41" t="s">
        <v>555</v>
      </c>
    </row>
    <row r="334" spans="1:70" s="3" customFormat="1" ht="67.5" x14ac:dyDescent="0.25">
      <c r="A334" s="35" t="s">
        <v>556</v>
      </c>
      <c r="B334" s="36" t="s">
        <v>382</v>
      </c>
      <c r="C334" s="316" t="s">
        <v>557</v>
      </c>
      <c r="D334" s="316"/>
      <c r="E334" s="316"/>
      <c r="F334" s="205" t="s">
        <v>184</v>
      </c>
      <c r="G334" s="55">
        <v>3</v>
      </c>
      <c r="H334" s="39">
        <v>18.72</v>
      </c>
      <c r="I334" s="39"/>
      <c r="J334" s="39">
        <v>18.72</v>
      </c>
      <c r="K334" s="109" t="s">
        <v>42</v>
      </c>
      <c r="L334" s="39">
        <v>480.73</v>
      </c>
      <c r="M334" s="39"/>
      <c r="N334" s="40"/>
      <c r="O334" s="39">
        <v>480.73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4"/>
        <v>575.49866260918168</v>
      </c>
      <c r="W334" s="159">
        <v>1.2</v>
      </c>
      <c r="X334" s="158">
        <f t="shared" si="15"/>
        <v>690.59839513101804</v>
      </c>
      <c r="Y334" s="181">
        <f t="shared" si="16"/>
        <v>230.19946504367269</v>
      </c>
      <c r="Z334" s="1"/>
      <c r="BP334" s="33"/>
      <c r="BQ334" s="34"/>
      <c r="BR334" s="41" t="s">
        <v>557</v>
      </c>
    </row>
    <row r="335" spans="1:70" s="3" customFormat="1" ht="67.5" hidden="1" x14ac:dyDescent="0.25">
      <c r="A335" s="35" t="s">
        <v>558</v>
      </c>
      <c r="B335" s="36" t="s">
        <v>559</v>
      </c>
      <c r="C335" s="316" t="s">
        <v>560</v>
      </c>
      <c r="D335" s="316"/>
      <c r="E335" s="316"/>
      <c r="F335" s="205" t="s">
        <v>174</v>
      </c>
      <c r="G335" s="56">
        <v>0.01</v>
      </c>
      <c r="H335" s="39" t="s">
        <v>561</v>
      </c>
      <c r="I335" s="39" t="s">
        <v>562</v>
      </c>
      <c r="J335" s="39">
        <v>156.91</v>
      </c>
      <c r="K335" s="109" t="s">
        <v>42</v>
      </c>
      <c r="L335" s="39">
        <v>216.54</v>
      </c>
      <c r="M335" s="39">
        <v>169.75</v>
      </c>
      <c r="N335" s="40" t="s">
        <v>563</v>
      </c>
      <c r="O335" s="39">
        <v>13.43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4"/>
        <v>16.077521766566075</v>
      </c>
      <c r="W335" s="159">
        <v>1.2</v>
      </c>
      <c r="X335" s="158">
        <f t="shared" si="15"/>
        <v>19.29302611987929</v>
      </c>
      <c r="Y335" s="181">
        <f t="shared" si="16"/>
        <v>1929.3026119879289</v>
      </c>
      <c r="Z335" s="1"/>
      <c r="BP335" s="33"/>
      <c r="BQ335" s="34"/>
      <c r="BR335" s="41" t="s">
        <v>560</v>
      </c>
    </row>
    <row r="336" spans="1:70" s="3" customFormat="1" ht="18.75" hidden="1" x14ac:dyDescent="0.25">
      <c r="A336" s="42"/>
      <c r="B336" s="43"/>
      <c r="C336" s="44" t="s">
        <v>564</v>
      </c>
      <c r="D336" s="45"/>
      <c r="E336" s="45"/>
      <c r="F336" s="206"/>
      <c r="G336" s="45"/>
      <c r="H336" s="45"/>
      <c r="I336" s="45"/>
      <c r="J336" s="45"/>
      <c r="K336" s="45"/>
      <c r="L336" s="45"/>
      <c r="M336" s="45"/>
      <c r="N336" s="45"/>
      <c r="O336" s="46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34"/>
      <c r="BR336" s="41"/>
    </row>
    <row r="337" spans="1:70" s="3" customFormat="1" ht="18.75" hidden="1" x14ac:dyDescent="0.25">
      <c r="A337" s="47"/>
      <c r="B337" s="48"/>
      <c r="C337" s="48"/>
      <c r="D337" s="48"/>
      <c r="E337" s="49" t="s">
        <v>565</v>
      </c>
      <c r="F337" s="207"/>
      <c r="G337" s="50"/>
      <c r="H337" s="51"/>
      <c r="I337" s="17"/>
      <c r="J337" s="17"/>
      <c r="K337" s="17"/>
      <c r="L337" s="52">
        <v>164.72</v>
      </c>
      <c r="M337" s="53"/>
      <c r="N337" s="53"/>
      <c r="O337" s="54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34"/>
      <c r="BR337" s="41"/>
    </row>
    <row r="338" spans="1:70" s="3" customFormat="1" ht="18.75" hidden="1" x14ac:dyDescent="0.25">
      <c r="A338" s="47"/>
      <c r="B338" s="48"/>
      <c r="C338" s="48"/>
      <c r="D338" s="48"/>
      <c r="E338" s="49" t="s">
        <v>566</v>
      </c>
      <c r="F338" s="207"/>
      <c r="G338" s="50"/>
      <c r="H338" s="51"/>
      <c r="I338" s="17"/>
      <c r="J338" s="17"/>
      <c r="K338" s="17"/>
      <c r="L338" s="52">
        <v>86.6</v>
      </c>
      <c r="M338" s="53"/>
      <c r="N338" s="53"/>
      <c r="O338" s="54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34"/>
      <c r="BR338" s="41"/>
    </row>
    <row r="339" spans="1:70" s="3" customFormat="1" ht="18.75" hidden="1" x14ac:dyDescent="0.25">
      <c r="A339" s="47"/>
      <c r="B339" s="48"/>
      <c r="C339" s="48"/>
      <c r="D339" s="48"/>
      <c r="E339" s="49" t="s">
        <v>47</v>
      </c>
      <c r="F339" s="207"/>
      <c r="G339" s="50"/>
      <c r="H339" s="51"/>
      <c r="I339" s="17"/>
      <c r="J339" s="17"/>
      <c r="K339" s="17"/>
      <c r="L339" s="52">
        <v>467.86</v>
      </c>
      <c r="M339" s="53"/>
      <c r="N339" s="53"/>
      <c r="O339" s="54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34"/>
      <c r="BR339" s="41"/>
    </row>
    <row r="340" spans="1:70" s="3" customFormat="1" ht="67.5" x14ac:dyDescent="0.25">
      <c r="A340" s="35" t="s">
        <v>567</v>
      </c>
      <c r="B340" s="36" t="s">
        <v>382</v>
      </c>
      <c r="C340" s="316" t="s">
        <v>568</v>
      </c>
      <c r="D340" s="316"/>
      <c r="E340" s="316"/>
      <c r="F340" s="205" t="s">
        <v>184</v>
      </c>
      <c r="G340" s="55">
        <v>1</v>
      </c>
      <c r="H340" s="39">
        <v>269.48</v>
      </c>
      <c r="I340" s="39"/>
      <c r="J340" s="39">
        <v>269.48</v>
      </c>
      <c r="K340" s="109" t="s">
        <v>42</v>
      </c>
      <c r="L340" s="39">
        <v>2306.75</v>
      </c>
      <c r="M340" s="39"/>
      <c r="N340" s="40"/>
      <c r="O340" s="39">
        <v>2306.75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4"/>
        <v>2761.4909408061276</v>
      </c>
      <c r="W340" s="159">
        <v>1.2</v>
      </c>
      <c r="X340" s="158">
        <f t="shared" si="15"/>
        <v>3313.789128967353</v>
      </c>
      <c r="Y340" s="181">
        <f t="shared" si="16"/>
        <v>3313.789128967353</v>
      </c>
      <c r="Z340" s="1"/>
      <c r="BP340" s="33"/>
      <c r="BQ340" s="34"/>
      <c r="BR340" s="41" t="s">
        <v>568</v>
      </c>
    </row>
    <row r="341" spans="1:70" s="3" customFormat="1" ht="67.5" x14ac:dyDescent="0.25">
      <c r="A341" s="35" t="s">
        <v>569</v>
      </c>
      <c r="B341" s="36" t="s">
        <v>570</v>
      </c>
      <c r="C341" s="316" t="s">
        <v>571</v>
      </c>
      <c r="D341" s="316"/>
      <c r="E341" s="316"/>
      <c r="F341" s="205" t="s">
        <v>520</v>
      </c>
      <c r="G341" s="38">
        <v>4.8</v>
      </c>
      <c r="H341" s="39">
        <v>34.39</v>
      </c>
      <c r="I341" s="39"/>
      <c r="J341" s="39">
        <v>34.39</v>
      </c>
      <c r="K341" s="109" t="s">
        <v>42</v>
      </c>
      <c r="L341" s="39">
        <v>1413.02</v>
      </c>
      <c r="M341" s="39"/>
      <c r="N341" s="40"/>
      <c r="O341" s="39">
        <v>1413.02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4"/>
        <v>1691.5755626651674</v>
      </c>
      <c r="W341" s="159">
        <v>1.2</v>
      </c>
      <c r="X341" s="158">
        <f t="shared" si="15"/>
        <v>2029.8906751982008</v>
      </c>
      <c r="Y341" s="248">
        <f t="shared" si="16"/>
        <v>422.89389066629184</v>
      </c>
      <c r="Z341" s="1"/>
      <c r="BP341" s="33"/>
      <c r="BQ341" s="34"/>
      <c r="BR341" s="41" t="s">
        <v>571</v>
      </c>
    </row>
    <row r="342" spans="1:70" s="3" customFormat="1" ht="18.75" hidden="1" x14ac:dyDescent="0.25">
      <c r="A342" s="42"/>
      <c r="B342" s="43"/>
      <c r="C342" s="44" t="s">
        <v>572</v>
      </c>
      <c r="D342" s="45"/>
      <c r="E342" s="45"/>
      <c r="F342" s="206"/>
      <c r="G342" s="45"/>
      <c r="H342" s="45"/>
      <c r="I342" s="45"/>
      <c r="J342" s="45"/>
      <c r="K342" s="45"/>
      <c r="L342" s="45"/>
      <c r="M342" s="45"/>
      <c r="N342" s="45"/>
      <c r="O342" s="46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P342" s="33"/>
      <c r="BQ342" s="34"/>
      <c r="BR342" s="41"/>
    </row>
    <row r="343" spans="1:70" s="3" customFormat="1" ht="18.75" hidden="1" x14ac:dyDescent="0.25">
      <c r="A343" s="351" t="s">
        <v>573</v>
      </c>
      <c r="B343" s="352"/>
      <c r="C343" s="352"/>
      <c r="D343" s="352"/>
      <c r="E343" s="352"/>
      <c r="F343" s="352"/>
      <c r="G343" s="352"/>
      <c r="H343" s="352"/>
      <c r="I343" s="352"/>
      <c r="J343" s="352"/>
      <c r="K343" s="352"/>
      <c r="L343" s="352"/>
      <c r="M343" s="352"/>
      <c r="N343" s="352"/>
      <c r="O343" s="353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34" t="s">
        <v>573</v>
      </c>
      <c r="BR343" s="41"/>
    </row>
    <row r="344" spans="1:70" s="3" customFormat="1" ht="45" x14ac:dyDescent="0.25">
      <c r="A344" s="111" t="s">
        <v>574</v>
      </c>
      <c r="B344" s="112" t="s">
        <v>575</v>
      </c>
      <c r="C344" s="305" t="s">
        <v>576</v>
      </c>
      <c r="D344" s="305"/>
      <c r="E344" s="305"/>
      <c r="F344" s="208" t="s">
        <v>184</v>
      </c>
      <c r="G344" s="113">
        <v>120</v>
      </c>
      <c r="H344" s="114">
        <v>19.68</v>
      </c>
      <c r="I344" s="114"/>
      <c r="J344" s="114"/>
      <c r="K344" s="144" t="s">
        <v>52</v>
      </c>
      <c r="L344" s="114">
        <v>14712.77</v>
      </c>
      <c r="M344" s="114"/>
      <c r="N344" s="115"/>
      <c r="O344" s="114"/>
      <c r="P344" s="189"/>
      <c r="Q344" s="189"/>
      <c r="R344" s="189"/>
      <c r="S344" s="189"/>
      <c r="T344" s="189"/>
      <c r="U344" s="189">
        <v>1.03</v>
      </c>
      <c r="V344" s="180">
        <f>L344*U344</f>
        <v>15154.153100000001</v>
      </c>
      <c r="W344" s="190">
        <v>1.2</v>
      </c>
      <c r="X344" s="191">
        <f t="shared" si="15"/>
        <v>18184.98372</v>
      </c>
      <c r="Y344" s="248">
        <f t="shared" si="16"/>
        <v>151.54153099999999</v>
      </c>
      <c r="Z344" s="1"/>
      <c r="BP344" s="33"/>
      <c r="BQ344" s="34"/>
      <c r="BR344" s="41" t="s">
        <v>576</v>
      </c>
    </row>
    <row r="345" spans="1:70" s="3" customFormat="1" ht="67.5" hidden="1" x14ac:dyDescent="0.25">
      <c r="A345" s="35" t="s">
        <v>577</v>
      </c>
      <c r="B345" s="36" t="s">
        <v>578</v>
      </c>
      <c r="C345" s="316" t="s">
        <v>579</v>
      </c>
      <c r="D345" s="316"/>
      <c r="E345" s="316"/>
      <c r="F345" s="205" t="s">
        <v>109</v>
      </c>
      <c r="G345" s="55">
        <v>2</v>
      </c>
      <c r="H345" s="39" t="s">
        <v>580</v>
      </c>
      <c r="I345" s="39" t="s">
        <v>581</v>
      </c>
      <c r="J345" s="39">
        <v>3.51</v>
      </c>
      <c r="K345" s="109" t="s">
        <v>42</v>
      </c>
      <c r="L345" s="39">
        <v>1249.72</v>
      </c>
      <c r="M345" s="39">
        <v>1110.48</v>
      </c>
      <c r="N345" s="40" t="s">
        <v>582</v>
      </c>
      <c r="O345" s="39">
        <v>59.92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4"/>
        <v>71.732323473763174</v>
      </c>
      <c r="W345" s="159">
        <v>1.2</v>
      </c>
      <c r="X345" s="158">
        <f t="shared" si="15"/>
        <v>86.0787881685158</v>
      </c>
      <c r="Y345" s="181">
        <f t="shared" si="16"/>
        <v>43.0393940842579</v>
      </c>
      <c r="Z345" s="1"/>
      <c r="BP345" s="33"/>
      <c r="BQ345" s="34"/>
      <c r="BR345" s="41" t="s">
        <v>579</v>
      </c>
    </row>
    <row r="346" spans="1:70" s="3" customFormat="1" ht="18.75" hidden="1" x14ac:dyDescent="0.25">
      <c r="A346" s="47"/>
      <c r="B346" s="48"/>
      <c r="C346" s="48"/>
      <c r="D346" s="48"/>
      <c r="E346" s="49" t="s">
        <v>583</v>
      </c>
      <c r="F346" s="207"/>
      <c r="G346" s="50"/>
      <c r="H346" s="51"/>
      <c r="I346" s="17"/>
      <c r="J346" s="17"/>
      <c r="K346" s="17"/>
      <c r="L346" s="52">
        <v>1067.26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34"/>
      <c r="BR346" s="41"/>
    </row>
    <row r="347" spans="1:70" s="3" customFormat="1" ht="18.75" hidden="1" x14ac:dyDescent="0.25">
      <c r="A347" s="47"/>
      <c r="B347" s="48"/>
      <c r="C347" s="48"/>
      <c r="D347" s="48"/>
      <c r="E347" s="49" t="s">
        <v>584</v>
      </c>
      <c r="F347" s="207"/>
      <c r="G347" s="50"/>
      <c r="H347" s="51"/>
      <c r="I347" s="17"/>
      <c r="J347" s="17"/>
      <c r="K347" s="17"/>
      <c r="L347" s="52">
        <v>730.23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34"/>
      <c r="BR347" s="41"/>
    </row>
    <row r="348" spans="1:70" s="3" customFormat="1" ht="18.75" hidden="1" x14ac:dyDescent="0.25">
      <c r="A348" s="47"/>
      <c r="B348" s="48"/>
      <c r="C348" s="48"/>
      <c r="D348" s="48"/>
      <c r="E348" s="49" t="s">
        <v>47</v>
      </c>
      <c r="F348" s="207"/>
      <c r="G348" s="50"/>
      <c r="H348" s="51"/>
      <c r="I348" s="17"/>
      <c r="J348" s="17"/>
      <c r="K348" s="17"/>
      <c r="L348" s="52">
        <v>3047.21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34"/>
      <c r="BR348" s="41"/>
    </row>
    <row r="349" spans="1:70" s="3" customFormat="1" ht="45" x14ac:dyDescent="0.25">
      <c r="A349" s="111" t="s">
        <v>585</v>
      </c>
      <c r="B349" s="112" t="s">
        <v>586</v>
      </c>
      <c r="C349" s="305" t="s">
        <v>587</v>
      </c>
      <c r="D349" s="305"/>
      <c r="E349" s="305"/>
      <c r="F349" s="208" t="s">
        <v>184</v>
      </c>
      <c r="G349" s="113">
        <v>2</v>
      </c>
      <c r="H349" s="114">
        <v>761.07</v>
      </c>
      <c r="I349" s="114"/>
      <c r="J349" s="114"/>
      <c r="K349" s="144" t="s">
        <v>52</v>
      </c>
      <c r="L349" s="114">
        <v>9482.93</v>
      </c>
      <c r="M349" s="114"/>
      <c r="N349" s="115"/>
      <c r="O349" s="114"/>
      <c r="P349" s="189"/>
      <c r="Q349" s="189"/>
      <c r="R349" s="189"/>
      <c r="S349" s="189"/>
      <c r="T349" s="189"/>
      <c r="U349" s="189">
        <v>1.03</v>
      </c>
      <c r="V349" s="180">
        <f>L349*U349</f>
        <v>9767.4179000000004</v>
      </c>
      <c r="W349" s="190">
        <v>1.2</v>
      </c>
      <c r="X349" s="191">
        <f t="shared" si="15"/>
        <v>11720.90148</v>
      </c>
      <c r="Y349" s="248">
        <f t="shared" si="16"/>
        <v>5860.4507400000002</v>
      </c>
      <c r="Z349" s="1"/>
      <c r="BP349" s="33"/>
      <c r="BQ349" s="34"/>
      <c r="BR349" s="41" t="s">
        <v>587</v>
      </c>
    </row>
    <row r="350" spans="1:70" s="3" customFormat="1" ht="67.5" hidden="1" x14ac:dyDescent="0.25">
      <c r="A350" s="35" t="s">
        <v>588</v>
      </c>
      <c r="B350" s="36" t="s">
        <v>589</v>
      </c>
      <c r="C350" s="316" t="s">
        <v>590</v>
      </c>
      <c r="D350" s="316"/>
      <c r="E350" s="316"/>
      <c r="F350" s="205" t="s">
        <v>174</v>
      </c>
      <c r="G350" s="56">
        <v>0.04</v>
      </c>
      <c r="H350" s="39" t="s">
        <v>591</v>
      </c>
      <c r="I350" s="39" t="s">
        <v>592</v>
      </c>
      <c r="J350" s="39">
        <v>109.43</v>
      </c>
      <c r="K350" s="109" t="s">
        <v>42</v>
      </c>
      <c r="L350" s="39">
        <v>661</v>
      </c>
      <c r="M350" s="39">
        <v>615.69000000000005</v>
      </c>
      <c r="N350" s="40" t="s">
        <v>593</v>
      </c>
      <c r="O350" s="39">
        <v>37.47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4"/>
        <v>44.856644869190688</v>
      </c>
      <c r="W350" s="159">
        <v>1.2</v>
      </c>
      <c r="X350" s="158">
        <f t="shared" si="15"/>
        <v>53.827973843028822</v>
      </c>
      <c r="Y350" s="181">
        <f t="shared" si="16"/>
        <v>1345.6993460757205</v>
      </c>
      <c r="Z350" s="1"/>
      <c r="BP350" s="33"/>
      <c r="BQ350" s="34"/>
      <c r="BR350" s="41" t="s">
        <v>590</v>
      </c>
    </row>
    <row r="351" spans="1:70" s="3" customFormat="1" ht="18.75" hidden="1" x14ac:dyDescent="0.25">
      <c r="A351" s="42"/>
      <c r="B351" s="43"/>
      <c r="C351" s="44" t="s">
        <v>360</v>
      </c>
      <c r="D351" s="45"/>
      <c r="E351" s="45"/>
      <c r="F351" s="206"/>
      <c r="G351" s="45"/>
      <c r="H351" s="45"/>
      <c r="I351" s="45"/>
      <c r="J351" s="45"/>
      <c r="K351" s="45"/>
      <c r="L351" s="45"/>
      <c r="M351" s="45"/>
      <c r="N351" s="45"/>
      <c r="O351" s="46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P351" s="33"/>
      <c r="BQ351" s="34"/>
      <c r="BR351" s="41"/>
    </row>
    <row r="352" spans="1:70" s="3" customFormat="1" ht="18.75" hidden="1" x14ac:dyDescent="0.25">
      <c r="A352" s="47"/>
      <c r="B352" s="48"/>
      <c r="C352" s="48"/>
      <c r="D352" s="48"/>
      <c r="E352" s="49" t="s">
        <v>594</v>
      </c>
      <c r="F352" s="207"/>
      <c r="G352" s="50"/>
      <c r="H352" s="51"/>
      <c r="I352" s="17"/>
      <c r="J352" s="17"/>
      <c r="K352" s="17"/>
      <c r="L352" s="52">
        <v>597.97</v>
      </c>
      <c r="M352" s="53"/>
      <c r="N352" s="53"/>
      <c r="O352" s="54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P352" s="33"/>
      <c r="BQ352" s="34"/>
      <c r="BR352" s="41"/>
    </row>
    <row r="353" spans="1:70" s="3" customFormat="1" ht="18.75" hidden="1" x14ac:dyDescent="0.25">
      <c r="A353" s="47"/>
      <c r="B353" s="48"/>
      <c r="C353" s="48"/>
      <c r="D353" s="48"/>
      <c r="E353" s="49" t="s">
        <v>595</v>
      </c>
      <c r="F353" s="207"/>
      <c r="G353" s="50"/>
      <c r="H353" s="51"/>
      <c r="I353" s="17"/>
      <c r="J353" s="17"/>
      <c r="K353" s="17"/>
      <c r="L353" s="52">
        <v>314.39</v>
      </c>
      <c r="M353" s="53"/>
      <c r="N353" s="53"/>
      <c r="O353" s="54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P353" s="33"/>
      <c r="BQ353" s="34"/>
      <c r="BR353" s="41"/>
    </row>
    <row r="354" spans="1:70" s="3" customFormat="1" ht="18.75" hidden="1" x14ac:dyDescent="0.25">
      <c r="A354" s="47"/>
      <c r="B354" s="48"/>
      <c r="C354" s="48"/>
      <c r="D354" s="48"/>
      <c r="E354" s="49" t="s">
        <v>47</v>
      </c>
      <c r="F354" s="207"/>
      <c r="G354" s="50"/>
      <c r="H354" s="51"/>
      <c r="I354" s="17"/>
      <c r="J354" s="17"/>
      <c r="K354" s="17"/>
      <c r="L354" s="52">
        <v>1573.36</v>
      </c>
      <c r="M354" s="53"/>
      <c r="N354" s="53"/>
      <c r="O354" s="54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34"/>
      <c r="BR354" s="41"/>
    </row>
    <row r="355" spans="1:70" s="3" customFormat="1" ht="45" x14ac:dyDescent="0.25">
      <c r="A355" s="111" t="s">
        <v>596</v>
      </c>
      <c r="B355" s="112" t="s">
        <v>597</v>
      </c>
      <c r="C355" s="305" t="s">
        <v>598</v>
      </c>
      <c r="D355" s="305"/>
      <c r="E355" s="305"/>
      <c r="F355" s="208" t="s">
        <v>520</v>
      </c>
      <c r="G355" s="152">
        <v>0.4</v>
      </c>
      <c r="H355" s="114">
        <v>61.3</v>
      </c>
      <c r="I355" s="114"/>
      <c r="J355" s="114"/>
      <c r="K355" s="144" t="s">
        <v>52</v>
      </c>
      <c r="L355" s="114">
        <v>152.76</v>
      </c>
      <c r="M355" s="114"/>
      <c r="N355" s="115"/>
      <c r="O355" s="114"/>
      <c r="P355" s="189"/>
      <c r="Q355" s="189"/>
      <c r="R355" s="189"/>
      <c r="S355" s="189"/>
      <c r="T355" s="189"/>
      <c r="U355" s="189">
        <v>1.03</v>
      </c>
      <c r="V355" s="180">
        <f>L355*U355</f>
        <v>157.34279999999998</v>
      </c>
      <c r="W355" s="190">
        <v>1.2</v>
      </c>
      <c r="X355" s="191">
        <f t="shared" ref="X355:X412" si="17">V355*W355</f>
        <v>188.81135999999998</v>
      </c>
      <c r="Y355" s="248">
        <f t="shared" ref="Y355:Y412" si="18">X355/G355</f>
        <v>472.02839999999992</v>
      </c>
      <c r="Z355" s="1"/>
      <c r="BP355" s="33"/>
      <c r="BQ355" s="34"/>
      <c r="BR355" s="41" t="s">
        <v>598</v>
      </c>
    </row>
    <row r="356" spans="1:70" s="3" customFormat="1" ht="18.75" hidden="1" x14ac:dyDescent="0.25">
      <c r="A356" s="42"/>
      <c r="B356" s="43"/>
      <c r="C356" s="44" t="s">
        <v>599</v>
      </c>
      <c r="D356" s="45"/>
      <c r="E356" s="45"/>
      <c r="F356" s="206"/>
      <c r="G356" s="45"/>
      <c r="H356" s="45"/>
      <c r="I356" s="45"/>
      <c r="J356" s="45"/>
      <c r="K356" s="45"/>
      <c r="L356" s="45"/>
      <c r="M356" s="45"/>
      <c r="N356" s="45"/>
      <c r="O356" s="46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34"/>
      <c r="BR356" s="41"/>
    </row>
    <row r="357" spans="1:70" s="3" customFormat="1" ht="67.5" hidden="1" x14ac:dyDescent="0.25">
      <c r="A357" s="35" t="s">
        <v>600</v>
      </c>
      <c r="B357" s="36" t="s">
        <v>601</v>
      </c>
      <c r="C357" s="316" t="s">
        <v>602</v>
      </c>
      <c r="D357" s="316"/>
      <c r="E357" s="316"/>
      <c r="F357" s="205" t="s">
        <v>174</v>
      </c>
      <c r="G357" s="56">
        <v>0.04</v>
      </c>
      <c r="H357" s="39" t="s">
        <v>603</v>
      </c>
      <c r="I357" s="39" t="s">
        <v>604</v>
      </c>
      <c r="J357" s="39">
        <v>36.119999999999997</v>
      </c>
      <c r="K357" s="109" t="s">
        <v>42</v>
      </c>
      <c r="L357" s="39">
        <v>527.23</v>
      </c>
      <c r="M357" s="39">
        <v>511.26</v>
      </c>
      <c r="N357" s="40" t="s">
        <v>605</v>
      </c>
      <c r="O357" s="39">
        <v>12.37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ref="V357:V412" si="19">O357*P357*Q357*R357*S357*T357*U357</f>
        <v>14.808558767864657</v>
      </c>
      <c r="W357" s="159">
        <v>1.2</v>
      </c>
      <c r="X357" s="158">
        <f t="shared" si="17"/>
        <v>17.770270521437588</v>
      </c>
      <c r="Y357" s="181">
        <f t="shared" si="18"/>
        <v>444.25676303593968</v>
      </c>
      <c r="Z357" s="1"/>
      <c r="BP357" s="33"/>
      <c r="BQ357" s="34"/>
      <c r="BR357" s="41" t="s">
        <v>602</v>
      </c>
    </row>
    <row r="358" spans="1:70" s="3" customFormat="1" ht="18.75" hidden="1" x14ac:dyDescent="0.25">
      <c r="A358" s="42"/>
      <c r="B358" s="43"/>
      <c r="C358" s="44" t="s">
        <v>360</v>
      </c>
      <c r="D358" s="45"/>
      <c r="E358" s="45"/>
      <c r="F358" s="206"/>
      <c r="G358" s="45"/>
      <c r="H358" s="45"/>
      <c r="I358" s="45"/>
      <c r="J358" s="45"/>
      <c r="K358" s="45"/>
      <c r="L358" s="45"/>
      <c r="M358" s="45"/>
      <c r="N358" s="45"/>
      <c r="O358" s="46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P358" s="33"/>
      <c r="BQ358" s="34"/>
      <c r="BR358" s="41"/>
    </row>
    <row r="359" spans="1:70" s="3" customFormat="1" ht="18.75" hidden="1" x14ac:dyDescent="0.25">
      <c r="A359" s="47"/>
      <c r="B359" s="48"/>
      <c r="C359" s="48"/>
      <c r="D359" s="48"/>
      <c r="E359" s="49" t="s">
        <v>606</v>
      </c>
      <c r="F359" s="207"/>
      <c r="G359" s="50"/>
      <c r="H359" s="51"/>
      <c r="I359" s="17"/>
      <c r="J359" s="17"/>
      <c r="K359" s="17"/>
      <c r="L359" s="52">
        <v>496.67</v>
      </c>
      <c r="M359" s="53"/>
      <c r="N359" s="53"/>
      <c r="O359" s="54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BP359" s="33"/>
      <c r="BQ359" s="34"/>
      <c r="BR359" s="41"/>
    </row>
    <row r="360" spans="1:70" s="3" customFormat="1" ht="18.75" hidden="1" x14ac:dyDescent="0.25">
      <c r="A360" s="47"/>
      <c r="B360" s="48"/>
      <c r="C360" s="48"/>
      <c r="D360" s="48"/>
      <c r="E360" s="49" t="s">
        <v>607</v>
      </c>
      <c r="F360" s="207"/>
      <c r="G360" s="50"/>
      <c r="H360" s="51"/>
      <c r="I360" s="17"/>
      <c r="J360" s="17"/>
      <c r="K360" s="17"/>
      <c r="L360" s="52">
        <v>261.14</v>
      </c>
      <c r="M360" s="53"/>
      <c r="N360" s="53"/>
      <c r="O360" s="54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BP360" s="33"/>
      <c r="BQ360" s="34"/>
      <c r="BR360" s="41"/>
    </row>
    <row r="361" spans="1:70" s="3" customFormat="1" ht="18.75" hidden="1" x14ac:dyDescent="0.25">
      <c r="A361" s="47"/>
      <c r="B361" s="48"/>
      <c r="C361" s="48"/>
      <c r="D361" s="48"/>
      <c r="E361" s="49" t="s">
        <v>47</v>
      </c>
      <c r="F361" s="207"/>
      <c r="G361" s="50"/>
      <c r="H361" s="51"/>
      <c r="I361" s="17"/>
      <c r="J361" s="17"/>
      <c r="K361" s="17"/>
      <c r="L361" s="52">
        <v>1285.04</v>
      </c>
      <c r="M361" s="53"/>
      <c r="N361" s="53"/>
      <c r="O361" s="54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34"/>
      <c r="BR361" s="41"/>
    </row>
    <row r="362" spans="1:70" s="3" customFormat="1" ht="45" x14ac:dyDescent="0.25">
      <c r="A362" s="111" t="s">
        <v>608</v>
      </c>
      <c r="B362" s="112" t="s">
        <v>609</v>
      </c>
      <c r="C362" s="305" t="s">
        <v>610</v>
      </c>
      <c r="D362" s="305"/>
      <c r="E362" s="305"/>
      <c r="F362" s="208" t="s">
        <v>520</v>
      </c>
      <c r="G362" s="152">
        <v>0.4</v>
      </c>
      <c r="H362" s="114">
        <v>65.599999999999994</v>
      </c>
      <c r="I362" s="114"/>
      <c r="J362" s="114"/>
      <c r="K362" s="144" t="s">
        <v>52</v>
      </c>
      <c r="L362" s="114">
        <v>163.47999999999999</v>
      </c>
      <c r="M362" s="114"/>
      <c r="N362" s="115"/>
      <c r="O362" s="114"/>
      <c r="P362" s="189"/>
      <c r="Q362" s="189"/>
      <c r="R362" s="189"/>
      <c r="S362" s="189"/>
      <c r="T362" s="189"/>
      <c r="U362" s="189">
        <v>1.03</v>
      </c>
      <c r="V362" s="180">
        <f>L362*U362</f>
        <v>168.3844</v>
      </c>
      <c r="W362" s="190">
        <v>1.2</v>
      </c>
      <c r="X362" s="191">
        <f t="shared" si="17"/>
        <v>202.06127999999998</v>
      </c>
      <c r="Y362" s="248">
        <f t="shared" si="18"/>
        <v>505.15319999999991</v>
      </c>
      <c r="Z362" s="1"/>
      <c r="BP362" s="33"/>
      <c r="BQ362" s="34"/>
      <c r="BR362" s="41" t="s">
        <v>610</v>
      </c>
    </row>
    <row r="363" spans="1:70" s="3" customFormat="1" ht="18.75" hidden="1" x14ac:dyDescent="0.25">
      <c r="A363" s="42"/>
      <c r="B363" s="43"/>
      <c r="C363" s="44" t="s">
        <v>599</v>
      </c>
      <c r="D363" s="45"/>
      <c r="E363" s="45"/>
      <c r="F363" s="206"/>
      <c r="G363" s="45"/>
      <c r="H363" s="45"/>
      <c r="I363" s="45"/>
      <c r="J363" s="45"/>
      <c r="K363" s="45"/>
      <c r="L363" s="45"/>
      <c r="M363" s="45"/>
      <c r="N363" s="45"/>
      <c r="O363" s="46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34"/>
      <c r="BR363" s="41"/>
    </row>
    <row r="364" spans="1:70" s="3" customFormat="1" ht="67.5" hidden="1" x14ac:dyDescent="0.25">
      <c r="A364" s="35" t="s">
        <v>611</v>
      </c>
      <c r="B364" s="36" t="s">
        <v>612</v>
      </c>
      <c r="C364" s="316" t="s">
        <v>613</v>
      </c>
      <c r="D364" s="316"/>
      <c r="E364" s="316"/>
      <c r="F364" s="205" t="s">
        <v>174</v>
      </c>
      <c r="G364" s="38">
        <v>0.3</v>
      </c>
      <c r="H364" s="39" t="s">
        <v>614</v>
      </c>
      <c r="I364" s="39" t="s">
        <v>604</v>
      </c>
      <c r="J364" s="39">
        <v>35.950000000000003</v>
      </c>
      <c r="K364" s="109" t="s">
        <v>42</v>
      </c>
      <c r="L364" s="39">
        <v>3883.62</v>
      </c>
      <c r="M364" s="39">
        <v>3764.31</v>
      </c>
      <c r="N364" s="40" t="s">
        <v>615</v>
      </c>
      <c r="O364" s="39">
        <v>92.32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9"/>
        <v>110.51949437746686</v>
      </c>
      <c r="W364" s="159">
        <v>1.2</v>
      </c>
      <c r="X364" s="158">
        <f t="shared" si="17"/>
        <v>132.62339325296023</v>
      </c>
      <c r="Y364" s="181">
        <f t="shared" si="18"/>
        <v>442.07797750986742</v>
      </c>
      <c r="Z364" s="1"/>
      <c r="BP364" s="33"/>
      <c r="BQ364" s="34"/>
      <c r="BR364" s="41" t="s">
        <v>613</v>
      </c>
    </row>
    <row r="365" spans="1:70" s="3" customFormat="1" ht="18.75" hidden="1" x14ac:dyDescent="0.25">
      <c r="A365" s="42"/>
      <c r="B365" s="43"/>
      <c r="C365" s="44" t="s">
        <v>616</v>
      </c>
      <c r="D365" s="45"/>
      <c r="E365" s="45"/>
      <c r="F365" s="206"/>
      <c r="G365" s="45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34"/>
      <c r="BR365" s="41"/>
    </row>
    <row r="366" spans="1:70" s="3" customFormat="1" ht="18.75" hidden="1" x14ac:dyDescent="0.25">
      <c r="A366" s="47"/>
      <c r="B366" s="48"/>
      <c r="C366" s="48"/>
      <c r="D366" s="48"/>
      <c r="E366" s="49" t="s">
        <v>617</v>
      </c>
      <c r="F366" s="207"/>
      <c r="G366" s="50"/>
      <c r="H366" s="51"/>
      <c r="I366" s="17"/>
      <c r="J366" s="17"/>
      <c r="K366" s="17"/>
      <c r="L366" s="52">
        <v>3656.96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34"/>
      <c r="BR366" s="41"/>
    </row>
    <row r="367" spans="1:70" s="3" customFormat="1" ht="18.75" hidden="1" x14ac:dyDescent="0.25">
      <c r="A367" s="47"/>
      <c r="B367" s="48"/>
      <c r="C367" s="48"/>
      <c r="D367" s="48"/>
      <c r="E367" s="49" t="s">
        <v>618</v>
      </c>
      <c r="F367" s="207"/>
      <c r="G367" s="50"/>
      <c r="H367" s="51"/>
      <c r="I367" s="17"/>
      <c r="J367" s="17"/>
      <c r="K367" s="17"/>
      <c r="L367" s="52">
        <v>1922.73</v>
      </c>
      <c r="M367" s="53"/>
      <c r="N367" s="53"/>
      <c r="O367" s="54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34"/>
      <c r="BR367" s="41"/>
    </row>
    <row r="368" spans="1:70" s="3" customFormat="1" ht="18.75" hidden="1" x14ac:dyDescent="0.25">
      <c r="A368" s="47"/>
      <c r="B368" s="48"/>
      <c r="C368" s="48"/>
      <c r="D368" s="48"/>
      <c r="E368" s="49" t="s">
        <v>47</v>
      </c>
      <c r="F368" s="207"/>
      <c r="G368" s="50"/>
      <c r="H368" s="51"/>
      <c r="I368" s="17"/>
      <c r="J368" s="17"/>
      <c r="K368" s="17"/>
      <c r="L368" s="52">
        <v>9463.31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34"/>
      <c r="BR368" s="41"/>
    </row>
    <row r="369" spans="1:70" s="3" customFormat="1" ht="67.5" x14ac:dyDescent="0.25">
      <c r="A369" s="35" t="s">
        <v>619</v>
      </c>
      <c r="B369" s="36" t="s">
        <v>620</v>
      </c>
      <c r="C369" s="316" t="s">
        <v>621</v>
      </c>
      <c r="D369" s="316"/>
      <c r="E369" s="316"/>
      <c r="F369" s="205" t="s">
        <v>184</v>
      </c>
      <c r="G369" s="55">
        <v>30</v>
      </c>
      <c r="H369" s="39">
        <v>37.24</v>
      </c>
      <c r="I369" s="39"/>
      <c r="J369" s="39">
        <v>37.24</v>
      </c>
      <c r="K369" s="109" t="s">
        <v>42</v>
      </c>
      <c r="L369" s="39">
        <v>9563.23</v>
      </c>
      <c r="M369" s="39"/>
      <c r="N369" s="40"/>
      <c r="O369" s="39">
        <v>9563.23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9"/>
        <v>11448.47643214279</v>
      </c>
      <c r="W369" s="159">
        <v>1.2</v>
      </c>
      <c r="X369" s="158">
        <f t="shared" si="17"/>
        <v>13738.171718571348</v>
      </c>
      <c r="Y369" s="248">
        <f t="shared" si="18"/>
        <v>457.93905728571161</v>
      </c>
      <c r="Z369" s="1"/>
      <c r="BP369" s="33"/>
      <c r="BQ369" s="34"/>
      <c r="BR369" s="41" t="s">
        <v>621</v>
      </c>
    </row>
    <row r="370" spans="1:70" s="3" customFormat="1" ht="18.75" hidden="1" x14ac:dyDescent="0.25">
      <c r="A370" s="42"/>
      <c r="B370" s="43"/>
      <c r="C370" s="44" t="s">
        <v>622</v>
      </c>
      <c r="D370" s="45"/>
      <c r="E370" s="45"/>
      <c r="F370" s="206"/>
      <c r="G370" s="45"/>
      <c r="H370" s="45"/>
      <c r="I370" s="45"/>
      <c r="J370" s="45"/>
      <c r="K370" s="45"/>
      <c r="L370" s="45"/>
      <c r="M370" s="45"/>
      <c r="N370" s="45"/>
      <c r="O370" s="46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34"/>
      <c r="BR370" s="41"/>
    </row>
    <row r="371" spans="1:70" s="3" customFormat="1" ht="67.5" x14ac:dyDescent="0.25">
      <c r="A371" s="35" t="s">
        <v>623</v>
      </c>
      <c r="B371" s="36" t="s">
        <v>624</v>
      </c>
      <c r="C371" s="316" t="s">
        <v>625</v>
      </c>
      <c r="D371" s="316"/>
      <c r="E371" s="316"/>
      <c r="F371" s="205" t="s">
        <v>520</v>
      </c>
      <c r="G371" s="38">
        <v>0.2</v>
      </c>
      <c r="H371" s="39">
        <v>55.5</v>
      </c>
      <c r="I371" s="39"/>
      <c r="J371" s="39">
        <v>55.5</v>
      </c>
      <c r="K371" s="109" t="s">
        <v>42</v>
      </c>
      <c r="L371" s="39">
        <v>95.02</v>
      </c>
      <c r="M371" s="39"/>
      <c r="N371" s="40"/>
      <c r="O371" s="39">
        <v>95.02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9"/>
        <v>113.75175861944217</v>
      </c>
      <c r="W371" s="159">
        <v>1.2</v>
      </c>
      <c r="X371" s="158">
        <f t="shared" si="17"/>
        <v>136.5021103433306</v>
      </c>
      <c r="Y371" s="248">
        <f t="shared" si="18"/>
        <v>682.51055171665291</v>
      </c>
      <c r="Z371" s="1"/>
      <c r="BP371" s="33"/>
      <c r="BQ371" s="34"/>
      <c r="BR371" s="41" t="s">
        <v>625</v>
      </c>
    </row>
    <row r="372" spans="1:70" s="3" customFormat="1" ht="18.75" hidden="1" x14ac:dyDescent="0.25">
      <c r="A372" s="42"/>
      <c r="B372" s="43"/>
      <c r="C372" s="44" t="s">
        <v>626</v>
      </c>
      <c r="D372" s="45"/>
      <c r="E372" s="45"/>
      <c r="F372" s="206"/>
      <c r="G372" s="45"/>
      <c r="H372" s="45"/>
      <c r="I372" s="45"/>
      <c r="J372" s="45"/>
      <c r="K372" s="45"/>
      <c r="L372" s="45"/>
      <c r="M372" s="45"/>
      <c r="N372" s="45"/>
      <c r="O372" s="46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P372" s="33"/>
      <c r="BQ372" s="34"/>
      <c r="BR372" s="41"/>
    </row>
    <row r="373" spans="1:70" s="3" customFormat="1" ht="67.5" x14ac:dyDescent="0.25">
      <c r="A373" s="35" t="s">
        <v>627</v>
      </c>
      <c r="B373" s="36" t="s">
        <v>620</v>
      </c>
      <c r="C373" s="316" t="s">
        <v>628</v>
      </c>
      <c r="D373" s="316"/>
      <c r="E373" s="316"/>
      <c r="F373" s="205" t="s">
        <v>184</v>
      </c>
      <c r="G373" s="55">
        <v>12</v>
      </c>
      <c r="H373" s="39">
        <v>59.19</v>
      </c>
      <c r="I373" s="39"/>
      <c r="J373" s="39">
        <v>59.19</v>
      </c>
      <c r="K373" s="109" t="s">
        <v>42</v>
      </c>
      <c r="L373" s="39">
        <v>6080</v>
      </c>
      <c r="M373" s="39"/>
      <c r="N373" s="40"/>
      <c r="O373" s="39">
        <v>6080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9"/>
        <v>7278.5802189666219</v>
      </c>
      <c r="W373" s="159">
        <v>1.2</v>
      </c>
      <c r="X373" s="158">
        <f t="shared" si="17"/>
        <v>8734.2962627599463</v>
      </c>
      <c r="Y373" s="248">
        <f t="shared" si="18"/>
        <v>727.85802189666219</v>
      </c>
      <c r="Z373" s="1"/>
      <c r="BP373" s="33"/>
      <c r="BQ373" s="34"/>
      <c r="BR373" s="41" t="s">
        <v>628</v>
      </c>
    </row>
    <row r="374" spans="1:70" s="3" customFormat="1" ht="67.5" x14ac:dyDescent="0.25">
      <c r="A374" s="35" t="s">
        <v>629</v>
      </c>
      <c r="B374" s="36" t="s">
        <v>630</v>
      </c>
      <c r="C374" s="316" t="s">
        <v>631</v>
      </c>
      <c r="D374" s="316"/>
      <c r="E374" s="316"/>
      <c r="F374" s="205" t="s">
        <v>174</v>
      </c>
      <c r="G374" s="56">
        <v>0.33</v>
      </c>
      <c r="H374" s="39">
        <v>1245.23</v>
      </c>
      <c r="I374" s="39"/>
      <c r="J374" s="39">
        <v>1245.23</v>
      </c>
      <c r="K374" s="109" t="s">
        <v>42</v>
      </c>
      <c r="L374" s="39">
        <v>3517.53</v>
      </c>
      <c r="M374" s="39"/>
      <c r="N374" s="40"/>
      <c r="O374" s="39">
        <v>3517.53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9"/>
        <v>4210.9579403983007</v>
      </c>
      <c r="W374" s="159">
        <v>1.2</v>
      </c>
      <c r="X374" s="158">
        <f t="shared" si="17"/>
        <v>5053.1495284779603</v>
      </c>
      <c r="Y374" s="248">
        <f t="shared" si="18"/>
        <v>15312.574328721092</v>
      </c>
      <c r="Z374" s="1"/>
      <c r="BP374" s="33"/>
      <c r="BQ374" s="34"/>
      <c r="BR374" s="41" t="s">
        <v>631</v>
      </c>
    </row>
    <row r="375" spans="1:70" s="3" customFormat="1" ht="18.75" hidden="1" x14ac:dyDescent="0.25">
      <c r="A375" s="42"/>
      <c r="B375" s="43"/>
      <c r="C375" s="44" t="s">
        <v>632</v>
      </c>
      <c r="D375" s="45"/>
      <c r="E375" s="45"/>
      <c r="F375" s="206"/>
      <c r="G375" s="45"/>
      <c r="H375" s="45"/>
      <c r="I375" s="45"/>
      <c r="J375" s="45"/>
      <c r="K375" s="45"/>
      <c r="L375" s="45"/>
      <c r="M375" s="45"/>
      <c r="N375" s="45"/>
      <c r="O375" s="46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BP375" s="33"/>
      <c r="BQ375" s="34"/>
      <c r="BR375" s="41"/>
    </row>
    <row r="376" spans="1:70" s="3" customFormat="1" ht="67.5" x14ac:dyDescent="0.25">
      <c r="A376" s="35" t="s">
        <v>633</v>
      </c>
      <c r="B376" s="36" t="s">
        <v>634</v>
      </c>
      <c r="C376" s="316" t="s">
        <v>635</v>
      </c>
      <c r="D376" s="316"/>
      <c r="E376" s="316"/>
      <c r="F376" s="205" t="s">
        <v>174</v>
      </c>
      <c r="G376" s="56">
        <v>0.33</v>
      </c>
      <c r="H376" s="39">
        <v>2371.98</v>
      </c>
      <c r="I376" s="39"/>
      <c r="J376" s="39">
        <v>2371.98</v>
      </c>
      <c r="K376" s="109" t="s">
        <v>42</v>
      </c>
      <c r="L376" s="39">
        <v>6700.37</v>
      </c>
      <c r="M376" s="39"/>
      <c r="N376" s="40"/>
      <c r="O376" s="39">
        <v>6700.37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9"/>
        <v>8021.2467996311507</v>
      </c>
      <c r="W376" s="159">
        <v>1.2</v>
      </c>
      <c r="X376" s="158">
        <f t="shared" si="17"/>
        <v>9625.4961595573805</v>
      </c>
      <c r="Y376" s="248">
        <f t="shared" si="18"/>
        <v>29168.170180476911</v>
      </c>
      <c r="Z376" s="1"/>
      <c r="BP376" s="33"/>
      <c r="BQ376" s="34"/>
      <c r="BR376" s="41" t="s">
        <v>635</v>
      </c>
    </row>
    <row r="377" spans="1:70" s="3" customFormat="1" ht="18.75" hidden="1" x14ac:dyDescent="0.25">
      <c r="A377" s="42"/>
      <c r="B377" s="43"/>
      <c r="C377" s="44" t="s">
        <v>632</v>
      </c>
      <c r="D377" s="45"/>
      <c r="E377" s="45"/>
      <c r="F377" s="206"/>
      <c r="G377" s="45"/>
      <c r="H377" s="45"/>
      <c r="I377" s="45"/>
      <c r="J377" s="45"/>
      <c r="K377" s="45"/>
      <c r="L377" s="45"/>
      <c r="M377" s="45"/>
      <c r="N377" s="45"/>
      <c r="O377" s="46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P377" s="33"/>
      <c r="BQ377" s="34"/>
      <c r="BR377" s="41"/>
    </row>
    <row r="378" spans="1:70" s="3" customFormat="1" ht="67.5" hidden="1" x14ac:dyDescent="0.25">
      <c r="A378" s="35" t="s">
        <v>636</v>
      </c>
      <c r="B378" s="36" t="s">
        <v>612</v>
      </c>
      <c r="C378" s="316" t="s">
        <v>613</v>
      </c>
      <c r="D378" s="316"/>
      <c r="E378" s="316"/>
      <c r="F378" s="205" t="s">
        <v>174</v>
      </c>
      <c r="G378" s="56">
        <v>0.14000000000000001</v>
      </c>
      <c r="H378" s="39" t="s">
        <v>614</v>
      </c>
      <c r="I378" s="39" t="s">
        <v>604</v>
      </c>
      <c r="J378" s="39">
        <v>35.950000000000003</v>
      </c>
      <c r="K378" s="109" t="s">
        <v>42</v>
      </c>
      <c r="L378" s="39">
        <v>1812.35</v>
      </c>
      <c r="M378" s="39">
        <v>1756.68</v>
      </c>
      <c r="N378" s="40" t="s">
        <v>637</v>
      </c>
      <c r="O378" s="39">
        <v>43.08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9"/>
        <v>51.572571683072717</v>
      </c>
      <c r="W378" s="159">
        <v>1.2</v>
      </c>
      <c r="X378" s="158">
        <f t="shared" si="17"/>
        <v>61.88708601968726</v>
      </c>
      <c r="Y378" s="181">
        <f t="shared" si="18"/>
        <v>442.05061442633752</v>
      </c>
      <c r="Z378" s="1"/>
      <c r="BP378" s="33"/>
      <c r="BQ378" s="34"/>
      <c r="BR378" s="41" t="s">
        <v>613</v>
      </c>
    </row>
    <row r="379" spans="1:70" s="3" customFormat="1" ht="18.75" hidden="1" x14ac:dyDescent="0.25">
      <c r="A379" s="42"/>
      <c r="B379" s="43"/>
      <c r="C379" s="44" t="s">
        <v>638</v>
      </c>
      <c r="D379" s="45"/>
      <c r="E379" s="45"/>
      <c r="F379" s="206"/>
      <c r="G379" s="45"/>
      <c r="H379" s="45"/>
      <c r="I379" s="45"/>
      <c r="J379" s="45"/>
      <c r="K379" s="45"/>
      <c r="L379" s="45"/>
      <c r="M379" s="45"/>
      <c r="N379" s="45"/>
      <c r="O379" s="46"/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BP379" s="33"/>
      <c r="BQ379" s="34"/>
      <c r="BR379" s="41"/>
    </row>
    <row r="380" spans="1:70" s="3" customFormat="1" ht="18.75" hidden="1" x14ac:dyDescent="0.25">
      <c r="A380" s="47"/>
      <c r="B380" s="48"/>
      <c r="C380" s="48"/>
      <c r="D380" s="48"/>
      <c r="E380" s="49" t="s">
        <v>639</v>
      </c>
      <c r="F380" s="207"/>
      <c r="G380" s="50"/>
      <c r="H380" s="51"/>
      <c r="I380" s="17"/>
      <c r="J380" s="17"/>
      <c r="K380" s="17"/>
      <c r="L380" s="52">
        <v>1706.58</v>
      </c>
      <c r="M380" s="53"/>
      <c r="N380" s="53"/>
      <c r="O380" s="54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P380" s="33"/>
      <c r="BQ380" s="34"/>
      <c r="BR380" s="41"/>
    </row>
    <row r="381" spans="1:70" s="3" customFormat="1" ht="18.75" hidden="1" x14ac:dyDescent="0.25">
      <c r="A381" s="47"/>
      <c r="B381" s="48"/>
      <c r="C381" s="48"/>
      <c r="D381" s="48"/>
      <c r="E381" s="49" t="s">
        <v>640</v>
      </c>
      <c r="F381" s="207"/>
      <c r="G381" s="50"/>
      <c r="H381" s="51"/>
      <c r="I381" s="17"/>
      <c r="J381" s="17"/>
      <c r="K381" s="17"/>
      <c r="L381" s="52">
        <v>897.27</v>
      </c>
      <c r="M381" s="53"/>
      <c r="N381" s="53"/>
      <c r="O381" s="54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BP381" s="33"/>
      <c r="BQ381" s="34"/>
      <c r="BR381" s="41"/>
    </row>
    <row r="382" spans="1:70" s="3" customFormat="1" ht="18.75" hidden="1" x14ac:dyDescent="0.25">
      <c r="A382" s="47"/>
      <c r="B382" s="48"/>
      <c r="C382" s="48"/>
      <c r="D382" s="48"/>
      <c r="E382" s="49" t="s">
        <v>47</v>
      </c>
      <c r="F382" s="207"/>
      <c r="G382" s="50"/>
      <c r="H382" s="51"/>
      <c r="I382" s="17"/>
      <c r="J382" s="17"/>
      <c r="K382" s="17"/>
      <c r="L382" s="52">
        <v>4416.2</v>
      </c>
      <c r="M382" s="53"/>
      <c r="N382" s="53"/>
      <c r="O382" s="54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34"/>
      <c r="BR382" s="41"/>
    </row>
    <row r="383" spans="1:70" s="3" customFormat="1" ht="67.5" x14ac:dyDescent="0.25">
      <c r="A383" s="35" t="s">
        <v>641</v>
      </c>
      <c r="B383" s="36" t="s">
        <v>642</v>
      </c>
      <c r="C383" s="316" t="s">
        <v>643</v>
      </c>
      <c r="D383" s="316"/>
      <c r="E383" s="316"/>
      <c r="F383" s="205" t="s">
        <v>184</v>
      </c>
      <c r="G383" s="55">
        <v>14</v>
      </c>
      <c r="H383" s="39">
        <v>64.64</v>
      </c>
      <c r="I383" s="39"/>
      <c r="J383" s="39">
        <v>64.64</v>
      </c>
      <c r="K383" s="109" t="s">
        <v>42</v>
      </c>
      <c r="L383" s="39">
        <v>7746.46</v>
      </c>
      <c r="M383" s="39"/>
      <c r="N383" s="40"/>
      <c r="O383" s="39">
        <v>7746.46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9"/>
        <v>9273.5576518118742</v>
      </c>
      <c r="W383" s="159">
        <v>1.2</v>
      </c>
      <c r="X383" s="158">
        <f t="shared" si="17"/>
        <v>11128.269182174248</v>
      </c>
      <c r="Y383" s="250">
        <f t="shared" si="18"/>
        <v>794.87637015530345</v>
      </c>
      <c r="Z383" s="1"/>
      <c r="BP383" s="33"/>
      <c r="BQ383" s="34"/>
      <c r="BR383" s="41" t="s">
        <v>643</v>
      </c>
    </row>
    <row r="384" spans="1:70" s="3" customFormat="1" ht="18.75" hidden="1" x14ac:dyDescent="0.25">
      <c r="A384" s="42"/>
      <c r="B384" s="43"/>
      <c r="C384" s="44" t="s">
        <v>622</v>
      </c>
      <c r="D384" s="45"/>
      <c r="E384" s="45"/>
      <c r="F384" s="206"/>
      <c r="G384" s="45"/>
      <c r="H384" s="45"/>
      <c r="I384" s="45"/>
      <c r="J384" s="45"/>
      <c r="K384" s="45"/>
      <c r="L384" s="45"/>
      <c r="M384" s="45"/>
      <c r="N384" s="45"/>
      <c r="O384" s="46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P384" s="33"/>
      <c r="BQ384" s="34"/>
      <c r="BR384" s="41"/>
    </row>
    <row r="385" spans="1:70" s="3" customFormat="1" ht="67.5" x14ac:dyDescent="0.25">
      <c r="A385" s="35" t="s">
        <v>644</v>
      </c>
      <c r="B385" s="36" t="s">
        <v>645</v>
      </c>
      <c r="C385" s="316" t="s">
        <v>646</v>
      </c>
      <c r="D385" s="316"/>
      <c r="E385" s="316"/>
      <c r="F385" s="205" t="s">
        <v>174</v>
      </c>
      <c r="G385" s="56">
        <v>0.14000000000000001</v>
      </c>
      <c r="H385" s="39">
        <v>484.53</v>
      </c>
      <c r="I385" s="39"/>
      <c r="J385" s="39">
        <v>484.53</v>
      </c>
      <c r="K385" s="109" t="s">
        <v>42</v>
      </c>
      <c r="L385" s="39">
        <v>580.66</v>
      </c>
      <c r="M385" s="39"/>
      <c r="N385" s="40"/>
      <c r="O385" s="39">
        <v>580.66</v>
      </c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>
        <f t="shared" si="19"/>
        <v>695.12835360940119</v>
      </c>
      <c r="W385" s="159">
        <v>1.2</v>
      </c>
      <c r="X385" s="158">
        <f t="shared" si="17"/>
        <v>834.15402433128145</v>
      </c>
      <c r="Y385" s="248">
        <f t="shared" si="18"/>
        <v>5958.2430309377241</v>
      </c>
      <c r="Z385" s="1"/>
      <c r="BP385" s="33"/>
      <c r="BQ385" s="34"/>
      <c r="BR385" s="41" t="s">
        <v>646</v>
      </c>
    </row>
    <row r="386" spans="1:70" s="3" customFormat="1" ht="18.75" hidden="1" x14ac:dyDescent="0.25">
      <c r="A386" s="42"/>
      <c r="B386" s="43"/>
      <c r="C386" s="44" t="s">
        <v>638</v>
      </c>
      <c r="D386" s="45"/>
      <c r="E386" s="45"/>
      <c r="F386" s="206"/>
      <c r="G386" s="45"/>
      <c r="H386" s="45"/>
      <c r="I386" s="45"/>
      <c r="J386" s="45"/>
      <c r="K386" s="45"/>
      <c r="L386" s="45"/>
      <c r="M386" s="45"/>
      <c r="N386" s="45"/>
      <c r="O386" s="46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P386" s="33"/>
      <c r="BQ386" s="34"/>
      <c r="BR386" s="41"/>
    </row>
    <row r="387" spans="1:70" s="3" customFormat="1" ht="67.5" x14ac:dyDescent="0.25">
      <c r="A387" s="35" t="s">
        <v>647</v>
      </c>
      <c r="B387" s="36" t="s">
        <v>648</v>
      </c>
      <c r="C387" s="316" t="s">
        <v>649</v>
      </c>
      <c r="D387" s="316"/>
      <c r="E387" s="316"/>
      <c r="F387" s="205" t="s">
        <v>650</v>
      </c>
      <c r="G387" s="60">
        <v>4.7E-2</v>
      </c>
      <c r="H387" s="39">
        <v>1881.88</v>
      </c>
      <c r="I387" s="39"/>
      <c r="J387" s="39">
        <v>1881.88</v>
      </c>
      <c r="K387" s="109" t="s">
        <v>42</v>
      </c>
      <c r="L387" s="39">
        <v>757.12</v>
      </c>
      <c r="M387" s="39"/>
      <c r="N387" s="40"/>
      <c r="O387" s="39">
        <v>757.12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9"/>
        <v>906.37477884605414</v>
      </c>
      <c r="W387" s="159">
        <v>1.2</v>
      </c>
      <c r="X387" s="158">
        <f t="shared" si="17"/>
        <v>1087.6497346152648</v>
      </c>
      <c r="Y387" s="248">
        <f t="shared" si="18"/>
        <v>23141.483715218401</v>
      </c>
      <c r="Z387" s="1"/>
      <c r="BP387" s="33"/>
      <c r="BQ387" s="34"/>
      <c r="BR387" s="41" t="s">
        <v>649</v>
      </c>
    </row>
    <row r="388" spans="1:70" s="3" customFormat="1" ht="18.75" hidden="1" x14ac:dyDescent="0.25">
      <c r="A388" s="42"/>
      <c r="B388" s="43"/>
      <c r="C388" s="44" t="s">
        <v>651</v>
      </c>
      <c r="D388" s="45"/>
      <c r="E388" s="45"/>
      <c r="F388" s="206"/>
      <c r="G388" s="45"/>
      <c r="H388" s="45"/>
      <c r="I388" s="45"/>
      <c r="J388" s="45"/>
      <c r="K388" s="45"/>
      <c r="L388" s="45"/>
      <c r="M388" s="45"/>
      <c r="N388" s="45"/>
      <c r="O388" s="46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P388" s="33"/>
      <c r="BQ388" s="34"/>
      <c r="BR388" s="41"/>
    </row>
    <row r="389" spans="1:70" s="3" customFormat="1" ht="67.5" hidden="1" x14ac:dyDescent="0.25">
      <c r="A389" s="35" t="s">
        <v>652</v>
      </c>
      <c r="B389" s="36" t="s">
        <v>653</v>
      </c>
      <c r="C389" s="316" t="s">
        <v>654</v>
      </c>
      <c r="D389" s="316"/>
      <c r="E389" s="316"/>
      <c r="F389" s="205" t="s">
        <v>174</v>
      </c>
      <c r="G389" s="56">
        <v>0.02</v>
      </c>
      <c r="H389" s="39" t="s">
        <v>655</v>
      </c>
      <c r="I389" s="39" t="s">
        <v>592</v>
      </c>
      <c r="J389" s="39">
        <v>110.54</v>
      </c>
      <c r="K389" s="109" t="s">
        <v>42</v>
      </c>
      <c r="L389" s="39">
        <v>359.52</v>
      </c>
      <c r="M389" s="39">
        <v>336.68</v>
      </c>
      <c r="N389" s="40" t="s">
        <v>656</v>
      </c>
      <c r="O389" s="39">
        <v>18.920000000000002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9"/>
        <v>22.649792391915877</v>
      </c>
      <c r="W389" s="159">
        <v>1.2</v>
      </c>
      <c r="X389" s="158">
        <f t="shared" si="17"/>
        <v>27.179750870299053</v>
      </c>
      <c r="Y389" s="181">
        <f t="shared" si="18"/>
        <v>1358.9875435149527</v>
      </c>
      <c r="Z389" s="1"/>
      <c r="BP389" s="33"/>
      <c r="BQ389" s="34"/>
      <c r="BR389" s="41" t="s">
        <v>654</v>
      </c>
    </row>
    <row r="390" spans="1:70" s="3" customFormat="1" ht="18.75" hidden="1" x14ac:dyDescent="0.25">
      <c r="A390" s="42"/>
      <c r="B390" s="43"/>
      <c r="C390" s="44" t="s">
        <v>657</v>
      </c>
      <c r="D390" s="45"/>
      <c r="E390" s="45"/>
      <c r="F390" s="206"/>
      <c r="G390" s="45"/>
      <c r="H390" s="45"/>
      <c r="I390" s="45"/>
      <c r="J390" s="45"/>
      <c r="K390" s="45"/>
      <c r="L390" s="45"/>
      <c r="M390" s="45"/>
      <c r="N390" s="45"/>
      <c r="O390" s="46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P390" s="33"/>
      <c r="BQ390" s="34"/>
      <c r="BR390" s="41"/>
    </row>
    <row r="391" spans="1:70" s="3" customFormat="1" ht="18.75" hidden="1" x14ac:dyDescent="0.25">
      <c r="A391" s="47"/>
      <c r="B391" s="48"/>
      <c r="C391" s="48"/>
      <c r="D391" s="48"/>
      <c r="E391" s="49" t="s">
        <v>658</v>
      </c>
      <c r="F391" s="207"/>
      <c r="G391" s="50"/>
      <c r="H391" s="51"/>
      <c r="I391" s="17"/>
      <c r="J391" s="17"/>
      <c r="K391" s="17"/>
      <c r="L391" s="52">
        <v>326.95</v>
      </c>
      <c r="M391" s="53"/>
      <c r="N391" s="53"/>
      <c r="O391" s="54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P391" s="33"/>
      <c r="BQ391" s="34"/>
      <c r="BR391" s="41"/>
    </row>
    <row r="392" spans="1:70" s="3" customFormat="1" ht="18.75" hidden="1" x14ac:dyDescent="0.25">
      <c r="A392" s="47"/>
      <c r="B392" s="48"/>
      <c r="C392" s="48"/>
      <c r="D392" s="48"/>
      <c r="E392" s="49" t="s">
        <v>659</v>
      </c>
      <c r="F392" s="207"/>
      <c r="G392" s="50"/>
      <c r="H392" s="51"/>
      <c r="I392" s="17"/>
      <c r="J392" s="17"/>
      <c r="K392" s="17"/>
      <c r="L392" s="52">
        <v>171.9</v>
      </c>
      <c r="M392" s="53"/>
      <c r="N392" s="53"/>
      <c r="O392" s="54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34"/>
      <c r="BR392" s="41"/>
    </row>
    <row r="393" spans="1:70" s="3" customFormat="1" ht="18.75" hidden="1" x14ac:dyDescent="0.25">
      <c r="A393" s="47"/>
      <c r="B393" s="48"/>
      <c r="C393" s="48"/>
      <c r="D393" s="48"/>
      <c r="E393" s="49" t="s">
        <v>47</v>
      </c>
      <c r="F393" s="207"/>
      <c r="G393" s="50"/>
      <c r="H393" s="51"/>
      <c r="I393" s="17"/>
      <c r="J393" s="17"/>
      <c r="K393" s="17"/>
      <c r="L393" s="52">
        <v>858.37</v>
      </c>
      <c r="M393" s="53"/>
      <c r="N393" s="53"/>
      <c r="O393" s="54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P393" s="33"/>
      <c r="BQ393" s="34"/>
      <c r="BR393" s="41"/>
    </row>
    <row r="394" spans="1:70" s="3" customFormat="1" ht="67.5" x14ac:dyDescent="0.25">
      <c r="A394" s="35" t="s">
        <v>660</v>
      </c>
      <c r="B394" s="36" t="s">
        <v>642</v>
      </c>
      <c r="C394" s="316" t="s">
        <v>661</v>
      </c>
      <c r="D394" s="316"/>
      <c r="E394" s="316"/>
      <c r="F394" s="205" t="s">
        <v>184</v>
      </c>
      <c r="G394" s="55">
        <v>2</v>
      </c>
      <c r="H394" s="39">
        <v>267.20999999999998</v>
      </c>
      <c r="I394" s="39"/>
      <c r="J394" s="39">
        <v>267.20999999999998</v>
      </c>
      <c r="K394" s="109" t="s">
        <v>42</v>
      </c>
      <c r="L394" s="39">
        <v>4574.6400000000003</v>
      </c>
      <c r="M394" s="39"/>
      <c r="N394" s="40"/>
      <c r="O394" s="39">
        <v>4574.6400000000003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19"/>
        <v>5476.461219225901</v>
      </c>
      <c r="W394" s="159">
        <v>1.2</v>
      </c>
      <c r="X394" s="158">
        <f t="shared" si="17"/>
        <v>6571.7534630710807</v>
      </c>
      <c r="Y394" s="248">
        <f t="shared" si="18"/>
        <v>3285.8767315355403</v>
      </c>
      <c r="Z394" s="1"/>
      <c r="BP394" s="33"/>
      <c r="BQ394" s="34"/>
      <c r="BR394" s="41" t="s">
        <v>661</v>
      </c>
    </row>
    <row r="395" spans="1:70" s="3" customFormat="1" ht="68.25" hidden="1" x14ac:dyDescent="0.25">
      <c r="A395" s="35" t="s">
        <v>662</v>
      </c>
      <c r="B395" s="36" t="s">
        <v>663</v>
      </c>
      <c r="C395" s="316" t="s">
        <v>664</v>
      </c>
      <c r="D395" s="316"/>
      <c r="E395" s="316"/>
      <c r="F395" s="205" t="s">
        <v>665</v>
      </c>
      <c r="G395" s="55">
        <v>2</v>
      </c>
      <c r="H395" s="39" t="s">
        <v>666</v>
      </c>
      <c r="I395" s="39">
        <v>0.74</v>
      </c>
      <c r="J395" s="39">
        <v>24.04</v>
      </c>
      <c r="K395" s="109" t="s">
        <v>42</v>
      </c>
      <c r="L395" s="39">
        <v>3575.86</v>
      </c>
      <c r="M395" s="39">
        <v>3147.49</v>
      </c>
      <c r="N395" s="40">
        <v>16.809999999999999</v>
      </c>
      <c r="O395" s="39">
        <v>411.56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9"/>
        <v>492.69284126939192</v>
      </c>
      <c r="W395" s="159">
        <v>1.2</v>
      </c>
      <c r="X395" s="158">
        <f t="shared" si="17"/>
        <v>591.23140952327026</v>
      </c>
      <c r="Y395" s="181">
        <f t="shared" si="18"/>
        <v>295.61570476163513</v>
      </c>
      <c r="Z395" s="1"/>
      <c r="BP395" s="33"/>
      <c r="BQ395" s="34"/>
      <c r="BR395" s="41" t="s">
        <v>664</v>
      </c>
    </row>
    <row r="396" spans="1:70" s="3" customFormat="1" ht="18.75" hidden="1" x14ac:dyDescent="0.25">
      <c r="A396" s="47"/>
      <c r="B396" s="48"/>
      <c r="C396" s="48"/>
      <c r="D396" s="48"/>
      <c r="E396" s="49" t="s">
        <v>667</v>
      </c>
      <c r="F396" s="207"/>
      <c r="G396" s="50"/>
      <c r="H396" s="51"/>
      <c r="I396" s="17"/>
      <c r="J396" s="17"/>
      <c r="K396" s="17"/>
      <c r="L396" s="52">
        <v>3053.07</v>
      </c>
      <c r="M396" s="53"/>
      <c r="N396" s="53"/>
      <c r="O396" s="54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P396" s="33"/>
      <c r="BQ396" s="34"/>
      <c r="BR396" s="41"/>
    </row>
    <row r="397" spans="1:70" s="3" customFormat="1" ht="18.75" hidden="1" x14ac:dyDescent="0.25">
      <c r="A397" s="47"/>
      <c r="B397" s="48"/>
      <c r="C397" s="48"/>
      <c r="D397" s="48"/>
      <c r="E397" s="49" t="s">
        <v>668</v>
      </c>
      <c r="F397" s="207"/>
      <c r="G397" s="50"/>
      <c r="H397" s="51"/>
      <c r="I397" s="17"/>
      <c r="J397" s="17"/>
      <c r="K397" s="17"/>
      <c r="L397" s="52">
        <v>1605.22</v>
      </c>
      <c r="M397" s="53"/>
      <c r="N397" s="53"/>
      <c r="O397" s="54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P397" s="33"/>
      <c r="BQ397" s="34"/>
      <c r="BR397" s="41"/>
    </row>
    <row r="398" spans="1:70" s="3" customFormat="1" ht="18.75" hidden="1" x14ac:dyDescent="0.25">
      <c r="A398" s="47"/>
      <c r="B398" s="48"/>
      <c r="C398" s="48"/>
      <c r="D398" s="48"/>
      <c r="E398" s="49" t="s">
        <v>47</v>
      </c>
      <c r="F398" s="207"/>
      <c r="G398" s="50"/>
      <c r="H398" s="51"/>
      <c r="I398" s="17"/>
      <c r="J398" s="17"/>
      <c r="K398" s="17"/>
      <c r="L398" s="52">
        <v>8234.15</v>
      </c>
      <c r="M398" s="53"/>
      <c r="N398" s="53"/>
      <c r="O398" s="54"/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  <c r="Z398" s="1"/>
      <c r="BP398" s="33"/>
      <c r="BQ398" s="34"/>
      <c r="BR398" s="41"/>
    </row>
    <row r="399" spans="1:70" s="3" customFormat="1" ht="67.5" x14ac:dyDescent="0.25">
      <c r="A399" s="35" t="s">
        <v>669</v>
      </c>
      <c r="B399" s="36" t="s">
        <v>642</v>
      </c>
      <c r="C399" s="316" t="s">
        <v>670</v>
      </c>
      <c r="D399" s="316"/>
      <c r="E399" s="316"/>
      <c r="F399" s="205" t="s">
        <v>184</v>
      </c>
      <c r="G399" s="55">
        <v>2</v>
      </c>
      <c r="H399" s="39">
        <v>112.5</v>
      </c>
      <c r="I399" s="39"/>
      <c r="J399" s="39">
        <v>112.5</v>
      </c>
      <c r="K399" s="109" t="s">
        <v>42</v>
      </c>
      <c r="L399" s="39">
        <v>1926</v>
      </c>
      <c r="M399" s="39"/>
      <c r="N399" s="40"/>
      <c r="O399" s="39">
        <v>1926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9"/>
        <v>2305.6818259423876</v>
      </c>
      <c r="W399" s="159">
        <v>1.2</v>
      </c>
      <c r="X399" s="158">
        <f t="shared" si="17"/>
        <v>2766.8181911308652</v>
      </c>
      <c r="Y399" s="248">
        <f t="shared" si="18"/>
        <v>1383.4090955654326</v>
      </c>
      <c r="Z399" s="1"/>
      <c r="BP399" s="33"/>
      <c r="BQ399" s="34"/>
      <c r="BR399" s="41" t="s">
        <v>670</v>
      </c>
    </row>
    <row r="400" spans="1:70" s="3" customFormat="1" ht="67.5" x14ac:dyDescent="0.25">
      <c r="A400" s="35" t="s">
        <v>671</v>
      </c>
      <c r="B400" s="36" t="s">
        <v>648</v>
      </c>
      <c r="C400" s="316" t="s">
        <v>672</v>
      </c>
      <c r="D400" s="316"/>
      <c r="E400" s="316"/>
      <c r="F400" s="205" t="s">
        <v>650</v>
      </c>
      <c r="G400" s="60">
        <v>3.3000000000000002E-2</v>
      </c>
      <c r="H400" s="39">
        <v>1881.88</v>
      </c>
      <c r="I400" s="39"/>
      <c r="J400" s="39">
        <v>1881.88</v>
      </c>
      <c r="K400" s="109" t="s">
        <v>42</v>
      </c>
      <c r="L400" s="39">
        <v>531.59</v>
      </c>
      <c r="M400" s="39"/>
      <c r="N400" s="40"/>
      <c r="O400" s="39">
        <v>531.59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9"/>
        <v>636.38494384876105</v>
      </c>
      <c r="W400" s="159">
        <v>1.2</v>
      </c>
      <c r="X400" s="158">
        <f t="shared" si="17"/>
        <v>763.66193261851322</v>
      </c>
      <c r="Y400" s="248">
        <f t="shared" si="18"/>
        <v>23141.27068540949</v>
      </c>
      <c r="Z400" s="1"/>
      <c r="BP400" s="33"/>
      <c r="BQ400" s="34"/>
      <c r="BR400" s="41" t="s">
        <v>672</v>
      </c>
    </row>
    <row r="401" spans="1:70" s="3" customFormat="1" ht="18.75" hidden="1" x14ac:dyDescent="0.25">
      <c r="A401" s="42"/>
      <c r="B401" s="43"/>
      <c r="C401" s="44" t="s">
        <v>673</v>
      </c>
      <c r="D401" s="45"/>
      <c r="E401" s="45"/>
      <c r="F401" s="206"/>
      <c r="G401" s="45"/>
      <c r="H401" s="45"/>
      <c r="I401" s="45"/>
      <c r="J401" s="45"/>
      <c r="K401" s="45"/>
      <c r="L401" s="45"/>
      <c r="M401" s="45"/>
      <c r="N401" s="45"/>
      <c r="O401" s="46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34"/>
      <c r="BR401" s="41"/>
    </row>
    <row r="402" spans="1:70" s="3" customFormat="1" ht="67.5" hidden="1" x14ac:dyDescent="0.25">
      <c r="A402" s="35" t="s">
        <v>674</v>
      </c>
      <c r="B402" s="36" t="s">
        <v>675</v>
      </c>
      <c r="C402" s="316" t="s">
        <v>676</v>
      </c>
      <c r="D402" s="316"/>
      <c r="E402" s="316"/>
      <c r="F402" s="205" t="s">
        <v>174</v>
      </c>
      <c r="G402" s="56">
        <v>0.02</v>
      </c>
      <c r="H402" s="39" t="s">
        <v>677</v>
      </c>
      <c r="I402" s="39" t="s">
        <v>678</v>
      </c>
      <c r="J402" s="39">
        <v>217.76</v>
      </c>
      <c r="K402" s="109" t="s">
        <v>42</v>
      </c>
      <c r="L402" s="39">
        <v>642.49</v>
      </c>
      <c r="M402" s="39">
        <v>593.09</v>
      </c>
      <c r="N402" s="40" t="s">
        <v>679</v>
      </c>
      <c r="O402" s="39">
        <v>37.28</v>
      </c>
      <c r="P402" s="154">
        <v>1.052</v>
      </c>
      <c r="Q402" s="154">
        <v>1.0209999999999999</v>
      </c>
      <c r="R402" s="154">
        <v>1.0349999999999999</v>
      </c>
      <c r="S402" s="154">
        <v>1.0249999999999999</v>
      </c>
      <c r="T402" s="154">
        <v>1.02</v>
      </c>
      <c r="U402" s="154">
        <v>1.03</v>
      </c>
      <c r="V402" s="172">
        <f t="shared" si="19"/>
        <v>44.62918923734798</v>
      </c>
      <c r="W402" s="159">
        <v>1.2</v>
      </c>
      <c r="X402" s="158">
        <f t="shared" si="17"/>
        <v>53.555027084817574</v>
      </c>
      <c r="Y402" s="181">
        <f t="shared" si="18"/>
        <v>2677.7513542408788</v>
      </c>
      <c r="Z402" s="1"/>
      <c r="BP402" s="33"/>
      <c r="BQ402" s="34"/>
      <c r="BR402" s="41" t="s">
        <v>676</v>
      </c>
    </row>
    <row r="403" spans="1:70" s="3" customFormat="1" ht="18.75" hidden="1" x14ac:dyDescent="0.25">
      <c r="A403" s="42"/>
      <c r="B403" s="43"/>
      <c r="C403" s="44" t="s">
        <v>680</v>
      </c>
      <c r="D403" s="45"/>
      <c r="E403" s="45"/>
      <c r="F403" s="206"/>
      <c r="G403" s="45"/>
      <c r="H403" s="45"/>
      <c r="I403" s="45"/>
      <c r="J403" s="45"/>
      <c r="K403" s="45"/>
      <c r="L403" s="45"/>
      <c r="M403" s="45"/>
      <c r="N403" s="45"/>
      <c r="O403" s="46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34"/>
      <c r="BR403" s="41"/>
    </row>
    <row r="404" spans="1:70" s="3" customFormat="1" ht="18.75" hidden="1" x14ac:dyDescent="0.25">
      <c r="A404" s="47"/>
      <c r="B404" s="48"/>
      <c r="C404" s="48"/>
      <c r="D404" s="48"/>
      <c r="E404" s="49" t="s">
        <v>681</v>
      </c>
      <c r="F404" s="207"/>
      <c r="G404" s="50"/>
      <c r="H404" s="51"/>
      <c r="I404" s="17"/>
      <c r="J404" s="17"/>
      <c r="K404" s="17"/>
      <c r="L404" s="52">
        <v>576.29</v>
      </c>
      <c r="M404" s="53"/>
      <c r="N404" s="53"/>
      <c r="O404" s="54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P404" s="33"/>
      <c r="BQ404" s="34"/>
      <c r="BR404" s="41"/>
    </row>
    <row r="405" spans="1:70" s="3" customFormat="1" ht="18.75" hidden="1" x14ac:dyDescent="0.25">
      <c r="A405" s="47"/>
      <c r="B405" s="48"/>
      <c r="C405" s="48"/>
      <c r="D405" s="48"/>
      <c r="E405" s="49" t="s">
        <v>682</v>
      </c>
      <c r="F405" s="207"/>
      <c r="G405" s="50"/>
      <c r="H405" s="51"/>
      <c r="I405" s="17"/>
      <c r="J405" s="17"/>
      <c r="K405" s="17"/>
      <c r="L405" s="52">
        <v>303</v>
      </c>
      <c r="M405" s="53"/>
      <c r="N405" s="53"/>
      <c r="O405" s="54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P405" s="33"/>
      <c r="BQ405" s="34"/>
      <c r="BR405" s="41"/>
    </row>
    <row r="406" spans="1:70" s="3" customFormat="1" ht="18.75" hidden="1" x14ac:dyDescent="0.25">
      <c r="A406" s="47"/>
      <c r="B406" s="48"/>
      <c r="C406" s="48"/>
      <c r="D406" s="48"/>
      <c r="E406" s="49" t="s">
        <v>47</v>
      </c>
      <c r="F406" s="207"/>
      <c r="G406" s="50"/>
      <c r="H406" s="51"/>
      <c r="I406" s="17"/>
      <c r="J406" s="17"/>
      <c r="K406" s="17"/>
      <c r="L406" s="52">
        <v>1521.78</v>
      </c>
      <c r="M406" s="53"/>
      <c r="N406" s="53"/>
      <c r="O406" s="54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P406" s="33"/>
      <c r="BQ406" s="34"/>
      <c r="BR406" s="41"/>
    </row>
    <row r="407" spans="1:70" s="3" customFormat="1" ht="67.5" x14ac:dyDescent="0.25">
      <c r="A407" s="35" t="s">
        <v>683</v>
      </c>
      <c r="B407" s="36" t="s">
        <v>642</v>
      </c>
      <c r="C407" s="316" t="s">
        <v>684</v>
      </c>
      <c r="D407" s="316"/>
      <c r="E407" s="316"/>
      <c r="F407" s="205" t="s">
        <v>184</v>
      </c>
      <c r="G407" s="55">
        <v>2</v>
      </c>
      <c r="H407" s="39">
        <v>112.5</v>
      </c>
      <c r="I407" s="39"/>
      <c r="J407" s="39">
        <v>112.5</v>
      </c>
      <c r="K407" s="109" t="s">
        <v>42</v>
      </c>
      <c r="L407" s="39">
        <v>1926</v>
      </c>
      <c r="M407" s="39"/>
      <c r="N407" s="40"/>
      <c r="O407" s="39">
        <v>1926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9"/>
        <v>2305.6818259423876</v>
      </c>
      <c r="W407" s="159">
        <v>1.2</v>
      </c>
      <c r="X407" s="158">
        <f t="shared" si="17"/>
        <v>2766.8181911308652</v>
      </c>
      <c r="Y407" s="248">
        <f t="shared" si="18"/>
        <v>1383.4090955654326</v>
      </c>
      <c r="Z407" s="1"/>
      <c r="BP407" s="33"/>
      <c r="BQ407" s="34"/>
      <c r="BR407" s="41" t="s">
        <v>684</v>
      </c>
    </row>
    <row r="408" spans="1:70" s="3" customFormat="1" ht="18.75" hidden="1" x14ac:dyDescent="0.25">
      <c r="A408" s="42"/>
      <c r="B408" s="43"/>
      <c r="C408" s="44" t="s">
        <v>622</v>
      </c>
      <c r="D408" s="45"/>
      <c r="E408" s="45"/>
      <c r="F408" s="206"/>
      <c r="G408" s="45"/>
      <c r="H408" s="45"/>
      <c r="I408" s="45"/>
      <c r="J408" s="45"/>
      <c r="K408" s="45"/>
      <c r="L408" s="45"/>
      <c r="M408" s="45"/>
      <c r="N408" s="45"/>
      <c r="O408" s="46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34"/>
      <c r="BR408" s="41"/>
    </row>
    <row r="409" spans="1:70" s="3" customFormat="1" ht="67.5" x14ac:dyDescent="0.25">
      <c r="A409" s="35" t="s">
        <v>685</v>
      </c>
      <c r="B409" s="36" t="s">
        <v>686</v>
      </c>
      <c r="C409" s="316" t="s">
        <v>687</v>
      </c>
      <c r="D409" s="316"/>
      <c r="E409" s="316"/>
      <c r="F409" s="205" t="s">
        <v>174</v>
      </c>
      <c r="G409" s="56">
        <v>0.02</v>
      </c>
      <c r="H409" s="39">
        <v>1166.27</v>
      </c>
      <c r="I409" s="39"/>
      <c r="J409" s="39">
        <v>1166.27</v>
      </c>
      <c r="K409" s="109" t="s">
        <v>42</v>
      </c>
      <c r="L409" s="39">
        <v>199.67</v>
      </c>
      <c r="M409" s="39"/>
      <c r="N409" s="40"/>
      <c r="O409" s="39">
        <v>199.67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9"/>
        <v>239.03192636859629</v>
      </c>
      <c r="W409" s="159">
        <v>1.2</v>
      </c>
      <c r="X409" s="158">
        <f t="shared" si="17"/>
        <v>286.83831164231555</v>
      </c>
      <c r="Y409" s="248">
        <f t="shared" si="18"/>
        <v>14341.915582115776</v>
      </c>
      <c r="Z409" s="1"/>
      <c r="BP409" s="33"/>
      <c r="BQ409" s="34"/>
      <c r="BR409" s="41" t="s">
        <v>687</v>
      </c>
    </row>
    <row r="410" spans="1:70" s="3" customFormat="1" ht="67.5" x14ac:dyDescent="0.25">
      <c r="A410" s="35" t="s">
        <v>688</v>
      </c>
      <c r="B410" s="36" t="s">
        <v>648</v>
      </c>
      <c r="C410" s="316" t="s">
        <v>672</v>
      </c>
      <c r="D410" s="316"/>
      <c r="E410" s="316"/>
      <c r="F410" s="205" t="s">
        <v>650</v>
      </c>
      <c r="G410" s="60">
        <v>2E-3</v>
      </c>
      <c r="H410" s="39">
        <v>1881.88</v>
      </c>
      <c r="I410" s="39"/>
      <c r="J410" s="39">
        <v>1881.88</v>
      </c>
      <c r="K410" s="109" t="s">
        <v>42</v>
      </c>
      <c r="L410" s="39">
        <v>32.22</v>
      </c>
      <c r="M410" s="39"/>
      <c r="N410" s="40"/>
      <c r="O410" s="39">
        <v>32.22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9"/>
        <v>38.571686620905361</v>
      </c>
      <c r="W410" s="159">
        <v>1.2</v>
      </c>
      <c r="X410" s="158">
        <f t="shared" si="17"/>
        <v>46.286023945086434</v>
      </c>
      <c r="Y410" s="248">
        <f t="shared" si="18"/>
        <v>23143.011972543216</v>
      </c>
      <c r="Z410" s="1"/>
      <c r="BP410" s="33"/>
      <c r="BQ410" s="34"/>
      <c r="BR410" s="41" t="s">
        <v>672</v>
      </c>
    </row>
    <row r="411" spans="1:70" s="3" customFormat="1" ht="18.75" hidden="1" x14ac:dyDescent="0.25">
      <c r="A411" s="42"/>
      <c r="B411" s="43"/>
      <c r="C411" s="44" t="s">
        <v>689</v>
      </c>
      <c r="D411" s="45"/>
      <c r="E411" s="45"/>
      <c r="F411" s="206"/>
      <c r="G411" s="45"/>
      <c r="H411" s="45"/>
      <c r="I411" s="45"/>
      <c r="J411" s="45"/>
      <c r="K411" s="45"/>
      <c r="L411" s="45"/>
      <c r="M411" s="45"/>
      <c r="N411" s="45"/>
      <c r="O411" s="46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P411" s="33"/>
      <c r="BQ411" s="34"/>
      <c r="BR411" s="41"/>
    </row>
    <row r="412" spans="1:70" s="3" customFormat="1" ht="67.5" hidden="1" x14ac:dyDescent="0.25">
      <c r="A412" s="35" t="s">
        <v>690</v>
      </c>
      <c r="B412" s="36" t="s">
        <v>675</v>
      </c>
      <c r="C412" s="316" t="s">
        <v>676</v>
      </c>
      <c r="D412" s="316"/>
      <c r="E412" s="316"/>
      <c r="F412" s="205" t="s">
        <v>174</v>
      </c>
      <c r="G412" s="56">
        <v>0.56999999999999995</v>
      </c>
      <c r="H412" s="39" t="s">
        <v>677</v>
      </c>
      <c r="I412" s="39" t="s">
        <v>678</v>
      </c>
      <c r="J412" s="39">
        <v>217.76</v>
      </c>
      <c r="K412" s="109" t="s">
        <v>42</v>
      </c>
      <c r="L412" s="39">
        <v>18311</v>
      </c>
      <c r="M412" s="39">
        <v>16903.04</v>
      </c>
      <c r="N412" s="40" t="s">
        <v>691</v>
      </c>
      <c r="O412" s="39">
        <v>1062.49</v>
      </c>
      <c r="P412" s="154">
        <v>1.052</v>
      </c>
      <c r="Q412" s="154">
        <v>1.0209999999999999</v>
      </c>
      <c r="R412" s="154">
        <v>1.0349999999999999</v>
      </c>
      <c r="S412" s="154">
        <v>1.0249999999999999</v>
      </c>
      <c r="T412" s="154">
        <v>1.02</v>
      </c>
      <c r="U412" s="154">
        <v>1.03</v>
      </c>
      <c r="V412" s="172">
        <f t="shared" si="19"/>
        <v>1271.9438646134615</v>
      </c>
      <c r="W412" s="159">
        <v>1.2</v>
      </c>
      <c r="X412" s="158">
        <f t="shared" si="17"/>
        <v>1526.3326375361537</v>
      </c>
      <c r="Y412" s="181">
        <f t="shared" si="18"/>
        <v>2677.7765570809715</v>
      </c>
      <c r="Z412" s="1"/>
      <c r="BP412" s="33"/>
      <c r="BQ412" s="34"/>
      <c r="BR412" s="41" t="s">
        <v>676</v>
      </c>
    </row>
    <row r="413" spans="1:70" s="3" customFormat="1" ht="18.75" hidden="1" x14ac:dyDescent="0.25">
      <c r="A413" s="42"/>
      <c r="B413" s="43"/>
      <c r="C413" s="44" t="s">
        <v>692</v>
      </c>
      <c r="D413" s="45"/>
      <c r="E413" s="45"/>
      <c r="F413" s="206"/>
      <c r="G413" s="45"/>
      <c r="H413" s="45"/>
      <c r="I413" s="45"/>
      <c r="J413" s="45"/>
      <c r="K413" s="45"/>
      <c r="L413" s="45"/>
      <c r="M413" s="45"/>
      <c r="N413" s="45"/>
      <c r="O413" s="46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34"/>
      <c r="BR413" s="41"/>
    </row>
    <row r="414" spans="1:70" s="3" customFormat="1" ht="18.75" hidden="1" x14ac:dyDescent="0.25">
      <c r="A414" s="47"/>
      <c r="B414" s="48"/>
      <c r="C414" s="48"/>
      <c r="D414" s="48"/>
      <c r="E414" s="49" t="s">
        <v>693</v>
      </c>
      <c r="F414" s="207"/>
      <c r="G414" s="50"/>
      <c r="H414" s="51"/>
      <c r="I414" s="17"/>
      <c r="J414" s="17"/>
      <c r="K414" s="17"/>
      <c r="L414" s="52">
        <v>16424.03</v>
      </c>
      <c r="M414" s="53"/>
      <c r="N414" s="53"/>
      <c r="O414" s="54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34"/>
      <c r="BR414" s="41"/>
    </row>
    <row r="415" spans="1:70" s="3" customFormat="1" ht="18.75" hidden="1" x14ac:dyDescent="0.25">
      <c r="A415" s="47"/>
      <c r="B415" s="48"/>
      <c r="C415" s="48"/>
      <c r="D415" s="48"/>
      <c r="E415" s="49" t="s">
        <v>694</v>
      </c>
      <c r="F415" s="207"/>
      <c r="G415" s="50"/>
      <c r="H415" s="51"/>
      <c r="I415" s="17"/>
      <c r="J415" s="17"/>
      <c r="K415" s="17"/>
      <c r="L415" s="52">
        <v>8635.31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34"/>
      <c r="BR415" s="41"/>
    </row>
    <row r="416" spans="1:70" s="3" customFormat="1" ht="18.75" hidden="1" x14ac:dyDescent="0.25">
      <c r="A416" s="47"/>
      <c r="B416" s="48"/>
      <c r="C416" s="48"/>
      <c r="D416" s="48"/>
      <c r="E416" s="49" t="s">
        <v>47</v>
      </c>
      <c r="F416" s="207"/>
      <c r="G416" s="50"/>
      <c r="H416" s="51"/>
      <c r="I416" s="17"/>
      <c r="J416" s="17"/>
      <c r="K416" s="17"/>
      <c r="L416" s="52">
        <v>43370.34</v>
      </c>
      <c r="M416" s="53"/>
      <c r="N416" s="53"/>
      <c r="O416" s="54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P416" s="33"/>
      <c r="BQ416" s="34"/>
      <c r="BR416" s="41"/>
    </row>
    <row r="417" spans="1:70" s="3" customFormat="1" ht="67.5" x14ac:dyDescent="0.25">
      <c r="A417" s="35" t="s">
        <v>695</v>
      </c>
      <c r="B417" s="36" t="s">
        <v>696</v>
      </c>
      <c r="C417" s="316" t="s">
        <v>697</v>
      </c>
      <c r="D417" s="316"/>
      <c r="E417" s="316"/>
      <c r="F417" s="205" t="s">
        <v>174</v>
      </c>
      <c r="G417" s="56">
        <v>0.56999999999999995</v>
      </c>
      <c r="H417" s="39">
        <v>11759</v>
      </c>
      <c r="I417" s="39"/>
      <c r="J417" s="39">
        <v>11759</v>
      </c>
      <c r="K417" s="109" t="s">
        <v>42</v>
      </c>
      <c r="L417" s="39">
        <v>57374.51</v>
      </c>
      <c r="M417" s="39"/>
      <c r="N417" s="40"/>
      <c r="O417" s="39">
        <v>57374.51</v>
      </c>
      <c r="P417" s="154">
        <v>1.052</v>
      </c>
      <c r="Q417" s="154">
        <v>1.0209999999999999</v>
      </c>
      <c r="R417" s="154">
        <v>1.0349999999999999</v>
      </c>
      <c r="S417" s="154">
        <v>1.0249999999999999</v>
      </c>
      <c r="T417" s="154">
        <v>1.02</v>
      </c>
      <c r="U417" s="154">
        <v>1.03</v>
      </c>
      <c r="V417" s="172">
        <f t="shared" ref="V417:V478" si="20">O417*P417*Q417*R417*S417*T417*U417</f>
        <v>68685.028545872163</v>
      </c>
      <c r="W417" s="159">
        <v>1.2</v>
      </c>
      <c r="X417" s="158">
        <f t="shared" ref="X417:X478" si="21">V417*W417</f>
        <v>82422.034255046587</v>
      </c>
      <c r="Y417" s="248">
        <f t="shared" ref="Y417:Y478" si="22">X417/G417</f>
        <v>144600.06009657297</v>
      </c>
      <c r="Z417" s="1"/>
      <c r="BP417" s="33"/>
      <c r="BQ417" s="34"/>
      <c r="BR417" s="41" t="s">
        <v>697</v>
      </c>
    </row>
    <row r="418" spans="1:70" s="3" customFormat="1" ht="67.5" x14ac:dyDescent="0.25">
      <c r="A418" s="35" t="s">
        <v>698</v>
      </c>
      <c r="B418" s="36" t="s">
        <v>620</v>
      </c>
      <c r="C418" s="316" t="s">
        <v>699</v>
      </c>
      <c r="D418" s="316"/>
      <c r="E418" s="316"/>
      <c r="F418" s="205" t="s">
        <v>184</v>
      </c>
      <c r="G418" s="55">
        <v>9</v>
      </c>
      <c r="H418" s="39">
        <v>347.75</v>
      </c>
      <c r="I418" s="39"/>
      <c r="J418" s="39">
        <v>347.75</v>
      </c>
      <c r="K418" s="109" t="s">
        <v>42</v>
      </c>
      <c r="L418" s="39">
        <v>26790.66</v>
      </c>
      <c r="M418" s="39"/>
      <c r="N418" s="40"/>
      <c r="O418" s="39">
        <v>26790.66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si="20"/>
        <v>32072.034198858608</v>
      </c>
      <c r="W418" s="159">
        <v>1.2</v>
      </c>
      <c r="X418" s="158">
        <f t="shared" si="21"/>
        <v>38486.441038630328</v>
      </c>
      <c r="Y418" s="248">
        <f t="shared" si="22"/>
        <v>4276.271226514481</v>
      </c>
      <c r="Z418" s="1"/>
      <c r="BP418" s="33"/>
      <c r="BQ418" s="34"/>
      <c r="BR418" s="41" t="s">
        <v>699</v>
      </c>
    </row>
    <row r="419" spans="1:70" s="3" customFormat="1" ht="67.5" x14ac:dyDescent="0.25">
      <c r="A419" s="35" t="s">
        <v>700</v>
      </c>
      <c r="B419" s="36" t="s">
        <v>620</v>
      </c>
      <c r="C419" s="316" t="s">
        <v>701</v>
      </c>
      <c r="D419" s="316"/>
      <c r="E419" s="316"/>
      <c r="F419" s="205" t="s">
        <v>184</v>
      </c>
      <c r="G419" s="55">
        <v>12</v>
      </c>
      <c r="H419" s="39">
        <v>347.75</v>
      </c>
      <c r="I419" s="39"/>
      <c r="J419" s="39">
        <v>347.75</v>
      </c>
      <c r="K419" s="109" t="s">
        <v>42</v>
      </c>
      <c r="L419" s="39">
        <v>35720.879999999997</v>
      </c>
      <c r="M419" s="39"/>
      <c r="N419" s="40"/>
      <c r="O419" s="39">
        <v>35720.879999999997</v>
      </c>
      <c r="P419" s="154">
        <v>1.052</v>
      </c>
      <c r="Q419" s="154">
        <v>1.0209999999999999</v>
      </c>
      <c r="R419" s="154">
        <v>1.0349999999999999</v>
      </c>
      <c r="S419" s="154">
        <v>1.0249999999999999</v>
      </c>
      <c r="T419" s="154">
        <v>1.02</v>
      </c>
      <c r="U419" s="154">
        <v>1.03</v>
      </c>
      <c r="V419" s="172">
        <f t="shared" si="20"/>
        <v>42762.712265144808</v>
      </c>
      <c r="W419" s="159">
        <v>1.2</v>
      </c>
      <c r="X419" s="158">
        <f t="shared" si="21"/>
        <v>51315.254718173768</v>
      </c>
      <c r="Y419" s="248">
        <f t="shared" si="22"/>
        <v>4276.271226514481</v>
      </c>
      <c r="Z419" s="1"/>
      <c r="BP419" s="33"/>
      <c r="BQ419" s="34"/>
      <c r="BR419" s="41" t="s">
        <v>701</v>
      </c>
    </row>
    <row r="420" spans="1:70" s="3" customFormat="1" ht="67.5" x14ac:dyDescent="0.25">
      <c r="A420" s="35" t="s">
        <v>702</v>
      </c>
      <c r="B420" s="36" t="s">
        <v>630</v>
      </c>
      <c r="C420" s="316" t="s">
        <v>703</v>
      </c>
      <c r="D420" s="316"/>
      <c r="E420" s="316"/>
      <c r="F420" s="205" t="s">
        <v>174</v>
      </c>
      <c r="G420" s="56">
        <v>0.09</v>
      </c>
      <c r="H420" s="39">
        <v>1245.23</v>
      </c>
      <c r="I420" s="39"/>
      <c r="J420" s="39">
        <v>1245.23</v>
      </c>
      <c r="K420" s="109" t="s">
        <v>42</v>
      </c>
      <c r="L420" s="39">
        <v>959.33</v>
      </c>
      <c r="M420" s="39"/>
      <c r="N420" s="40"/>
      <c r="O420" s="39">
        <v>959.33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20"/>
        <v>1148.4474278719165</v>
      </c>
      <c r="W420" s="159">
        <v>1.2</v>
      </c>
      <c r="X420" s="158">
        <f t="shared" si="21"/>
        <v>1378.1369134462998</v>
      </c>
      <c r="Y420" s="248">
        <f t="shared" si="22"/>
        <v>15312.632371625554</v>
      </c>
      <c r="Z420" s="1"/>
      <c r="BP420" s="33"/>
      <c r="BQ420" s="34"/>
      <c r="BR420" s="41" t="s">
        <v>703</v>
      </c>
    </row>
    <row r="421" spans="1:70" s="3" customFormat="1" ht="18.75" hidden="1" x14ac:dyDescent="0.25">
      <c r="A421" s="42"/>
      <c r="B421" s="43"/>
      <c r="C421" s="44" t="s">
        <v>704</v>
      </c>
      <c r="D421" s="45"/>
      <c r="E421" s="45"/>
      <c r="F421" s="206"/>
      <c r="G421" s="45"/>
      <c r="H421" s="45"/>
      <c r="I421" s="45"/>
      <c r="J421" s="45"/>
      <c r="K421" s="45"/>
      <c r="L421" s="45"/>
      <c r="M421" s="45"/>
      <c r="N421" s="45"/>
      <c r="O421" s="46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P421" s="33"/>
      <c r="BQ421" s="34"/>
      <c r="BR421" s="41"/>
    </row>
    <row r="422" spans="1:70" s="3" customFormat="1" ht="67.5" x14ac:dyDescent="0.25">
      <c r="A422" s="35" t="s">
        <v>705</v>
      </c>
      <c r="B422" s="36" t="s">
        <v>620</v>
      </c>
      <c r="C422" s="316" t="s">
        <v>706</v>
      </c>
      <c r="D422" s="316"/>
      <c r="E422" s="316"/>
      <c r="F422" s="205" t="s">
        <v>184</v>
      </c>
      <c r="G422" s="55">
        <v>12</v>
      </c>
      <c r="H422" s="39">
        <v>347.75</v>
      </c>
      <c r="I422" s="39"/>
      <c r="J422" s="39">
        <v>347.75</v>
      </c>
      <c r="K422" s="109" t="s">
        <v>42</v>
      </c>
      <c r="L422" s="39">
        <v>35720.879999999997</v>
      </c>
      <c r="M422" s="39"/>
      <c r="N422" s="40"/>
      <c r="O422" s="39">
        <v>35720.879999999997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20"/>
        <v>42762.712265144808</v>
      </c>
      <c r="W422" s="159">
        <v>1.2</v>
      </c>
      <c r="X422" s="158">
        <f t="shared" si="21"/>
        <v>51315.254718173768</v>
      </c>
      <c r="Y422" s="248">
        <f t="shared" si="22"/>
        <v>4276.271226514481</v>
      </c>
      <c r="Z422" s="1"/>
      <c r="BP422" s="33"/>
      <c r="BQ422" s="34"/>
      <c r="BR422" s="41" t="s">
        <v>706</v>
      </c>
    </row>
    <row r="423" spans="1:70" s="3" customFormat="1" ht="67.5" x14ac:dyDescent="0.25">
      <c r="A423" s="35" t="s">
        <v>707</v>
      </c>
      <c r="B423" s="36" t="s">
        <v>708</v>
      </c>
      <c r="C423" s="316" t="s">
        <v>709</v>
      </c>
      <c r="D423" s="316"/>
      <c r="E423" s="316"/>
      <c r="F423" s="205" t="s">
        <v>184</v>
      </c>
      <c r="G423" s="55">
        <v>9</v>
      </c>
      <c r="H423" s="39">
        <v>31.38</v>
      </c>
      <c r="I423" s="39"/>
      <c r="J423" s="39">
        <v>31.38</v>
      </c>
      <c r="K423" s="109" t="s">
        <v>42</v>
      </c>
      <c r="L423" s="39">
        <v>2417.52</v>
      </c>
      <c r="M423" s="39"/>
      <c r="N423" s="40"/>
      <c r="O423" s="39">
        <v>2417.52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20"/>
        <v>2894.0975741704256</v>
      </c>
      <c r="W423" s="159">
        <v>1.2</v>
      </c>
      <c r="X423" s="158">
        <f t="shared" si="21"/>
        <v>3472.9170890045107</v>
      </c>
      <c r="Y423" s="248">
        <f t="shared" si="22"/>
        <v>385.87967655605672</v>
      </c>
      <c r="Z423" s="1"/>
      <c r="BP423" s="33"/>
      <c r="BQ423" s="34"/>
      <c r="BR423" s="41" t="s">
        <v>709</v>
      </c>
    </row>
    <row r="424" spans="1:70" s="3" customFormat="1" ht="67.5" x14ac:dyDescent="0.25">
      <c r="A424" s="35" t="s">
        <v>710</v>
      </c>
      <c r="B424" s="36" t="s">
        <v>708</v>
      </c>
      <c r="C424" s="316" t="s">
        <v>711</v>
      </c>
      <c r="D424" s="316"/>
      <c r="E424" s="316"/>
      <c r="F424" s="205" t="s">
        <v>184</v>
      </c>
      <c r="G424" s="55">
        <v>24</v>
      </c>
      <c r="H424" s="39">
        <v>80.53</v>
      </c>
      <c r="I424" s="39"/>
      <c r="J424" s="39">
        <v>80.53</v>
      </c>
      <c r="K424" s="109" t="s">
        <v>42</v>
      </c>
      <c r="L424" s="39">
        <v>16544.080000000002</v>
      </c>
      <c r="M424" s="39"/>
      <c r="N424" s="40"/>
      <c r="O424" s="39">
        <v>16544.080000000002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20"/>
        <v>19805.495629769957</v>
      </c>
      <c r="W424" s="159">
        <v>1.2</v>
      </c>
      <c r="X424" s="158">
        <f t="shared" si="21"/>
        <v>23766.594755723949</v>
      </c>
      <c r="Y424" s="248">
        <f t="shared" si="22"/>
        <v>990.27478148849787</v>
      </c>
      <c r="Z424" s="1"/>
      <c r="BP424" s="33"/>
      <c r="BQ424" s="34"/>
      <c r="BR424" s="41" t="s">
        <v>711</v>
      </c>
    </row>
    <row r="425" spans="1:70" s="3" customFormat="1" ht="18.75" hidden="1" x14ac:dyDescent="0.25">
      <c r="A425" s="351" t="s">
        <v>712</v>
      </c>
      <c r="B425" s="352"/>
      <c r="C425" s="352"/>
      <c r="D425" s="352"/>
      <c r="E425" s="352"/>
      <c r="F425" s="352"/>
      <c r="G425" s="352"/>
      <c r="H425" s="352"/>
      <c r="I425" s="352"/>
      <c r="J425" s="352"/>
      <c r="K425" s="352"/>
      <c r="L425" s="352"/>
      <c r="M425" s="352"/>
      <c r="N425" s="352"/>
      <c r="O425" s="353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P425" s="33"/>
      <c r="BQ425" s="34" t="s">
        <v>712</v>
      </c>
      <c r="BR425" s="41"/>
    </row>
    <row r="426" spans="1:70" s="3" customFormat="1" ht="68.25" hidden="1" x14ac:dyDescent="0.25">
      <c r="A426" s="35" t="s">
        <v>713</v>
      </c>
      <c r="B426" s="36" t="s">
        <v>714</v>
      </c>
      <c r="C426" s="316" t="s">
        <v>715</v>
      </c>
      <c r="D426" s="316"/>
      <c r="E426" s="316"/>
      <c r="F426" s="205" t="s">
        <v>109</v>
      </c>
      <c r="G426" s="55">
        <v>4</v>
      </c>
      <c r="H426" s="39" t="s">
        <v>716</v>
      </c>
      <c r="I426" s="39" t="s">
        <v>717</v>
      </c>
      <c r="J426" s="39">
        <v>50.32</v>
      </c>
      <c r="K426" s="109" t="s">
        <v>42</v>
      </c>
      <c r="L426" s="39">
        <v>7236.47</v>
      </c>
      <c r="M426" s="39">
        <v>5311.45</v>
      </c>
      <c r="N426" s="40" t="s">
        <v>718</v>
      </c>
      <c r="O426" s="39">
        <v>1723.3</v>
      </c>
      <c r="P426" s="154">
        <v>1.052</v>
      </c>
      <c r="Q426" s="154">
        <v>1.0209999999999999</v>
      </c>
      <c r="R426" s="154">
        <v>1.0349999999999999</v>
      </c>
      <c r="S426" s="154">
        <v>1.0249999999999999</v>
      </c>
      <c r="T426" s="154">
        <v>1.02</v>
      </c>
      <c r="U426" s="154">
        <v>1.03</v>
      </c>
      <c r="V426" s="172">
        <f t="shared" si="20"/>
        <v>2063.0225808133523</v>
      </c>
      <c r="W426" s="159">
        <v>1.2</v>
      </c>
      <c r="X426" s="158">
        <f t="shared" si="21"/>
        <v>2475.6270969760226</v>
      </c>
      <c r="Y426" s="181">
        <f t="shared" si="22"/>
        <v>618.90677424400565</v>
      </c>
      <c r="Z426" s="1"/>
      <c r="BP426" s="33"/>
      <c r="BQ426" s="34"/>
      <c r="BR426" s="41" t="s">
        <v>715</v>
      </c>
    </row>
    <row r="427" spans="1:70" s="3" customFormat="1" ht="18.75" hidden="1" x14ac:dyDescent="0.25">
      <c r="A427" s="47"/>
      <c r="B427" s="48"/>
      <c r="C427" s="48"/>
      <c r="D427" s="48"/>
      <c r="E427" s="49" t="s">
        <v>719</v>
      </c>
      <c r="F427" s="207"/>
      <c r="G427" s="50"/>
      <c r="H427" s="51"/>
      <c r="I427" s="17"/>
      <c r="J427" s="17"/>
      <c r="K427" s="17"/>
      <c r="L427" s="52">
        <v>5177.24</v>
      </c>
      <c r="M427" s="53"/>
      <c r="N427" s="53"/>
      <c r="O427" s="54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P427" s="33"/>
      <c r="BQ427" s="34"/>
      <c r="BR427" s="41"/>
    </row>
    <row r="428" spans="1:70" s="3" customFormat="1" ht="18.75" hidden="1" x14ac:dyDescent="0.25">
      <c r="A428" s="47"/>
      <c r="B428" s="48"/>
      <c r="C428" s="48"/>
      <c r="D428" s="48"/>
      <c r="E428" s="49" t="s">
        <v>720</v>
      </c>
      <c r="F428" s="207"/>
      <c r="G428" s="50"/>
      <c r="H428" s="51"/>
      <c r="I428" s="17"/>
      <c r="J428" s="17"/>
      <c r="K428" s="17"/>
      <c r="L428" s="52">
        <v>2722.05</v>
      </c>
      <c r="M428" s="53"/>
      <c r="N428" s="53"/>
      <c r="O428" s="54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P428" s="33"/>
      <c r="BQ428" s="34"/>
      <c r="BR428" s="41"/>
    </row>
    <row r="429" spans="1:70" s="3" customFormat="1" ht="18.75" hidden="1" x14ac:dyDescent="0.25">
      <c r="A429" s="47"/>
      <c r="B429" s="48"/>
      <c r="C429" s="48"/>
      <c r="D429" s="48"/>
      <c r="E429" s="49" t="s">
        <v>47</v>
      </c>
      <c r="F429" s="207"/>
      <c r="G429" s="50"/>
      <c r="H429" s="51"/>
      <c r="I429" s="17"/>
      <c r="J429" s="17"/>
      <c r="K429" s="17"/>
      <c r="L429" s="52">
        <v>15135.76</v>
      </c>
      <c r="M429" s="53"/>
      <c r="N429" s="53"/>
      <c r="O429" s="54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P429" s="33"/>
      <c r="BQ429" s="34"/>
      <c r="BR429" s="41"/>
    </row>
    <row r="430" spans="1:70" s="3" customFormat="1" ht="45.75" x14ac:dyDescent="0.25">
      <c r="A430" s="111" t="s">
        <v>721</v>
      </c>
      <c r="B430" s="112" t="s">
        <v>722</v>
      </c>
      <c r="C430" s="305" t="s">
        <v>723</v>
      </c>
      <c r="D430" s="305"/>
      <c r="E430" s="305"/>
      <c r="F430" s="208" t="s">
        <v>184</v>
      </c>
      <c r="G430" s="113">
        <v>4</v>
      </c>
      <c r="H430" s="114">
        <v>439.64</v>
      </c>
      <c r="I430" s="114"/>
      <c r="J430" s="114"/>
      <c r="K430" s="144" t="s">
        <v>52</v>
      </c>
      <c r="L430" s="114">
        <v>10955.83</v>
      </c>
      <c r="M430" s="114"/>
      <c r="N430" s="115"/>
      <c r="O430" s="114"/>
      <c r="P430" s="189"/>
      <c r="Q430" s="189"/>
      <c r="R430" s="189"/>
      <c r="S430" s="189"/>
      <c r="T430" s="189"/>
      <c r="U430" s="189">
        <v>1.03</v>
      </c>
      <c r="V430" s="180">
        <f>L430*U430</f>
        <v>11284.5049</v>
      </c>
      <c r="W430" s="190">
        <v>1.2</v>
      </c>
      <c r="X430" s="191">
        <f t="shared" si="21"/>
        <v>13541.40588</v>
      </c>
      <c r="Y430" s="248">
        <f t="shared" si="22"/>
        <v>3385.3514700000001</v>
      </c>
      <c r="Z430" s="1"/>
      <c r="BP430" s="33"/>
      <c r="BQ430" s="34"/>
      <c r="BR430" s="41" t="s">
        <v>723</v>
      </c>
    </row>
    <row r="431" spans="1:70" s="3" customFormat="1" ht="68.25" hidden="1" x14ac:dyDescent="0.25">
      <c r="A431" s="35" t="s">
        <v>724</v>
      </c>
      <c r="B431" s="36" t="s">
        <v>725</v>
      </c>
      <c r="C431" s="316" t="s">
        <v>726</v>
      </c>
      <c r="D431" s="316"/>
      <c r="E431" s="316"/>
      <c r="F431" s="205" t="s">
        <v>109</v>
      </c>
      <c r="G431" s="55">
        <v>3</v>
      </c>
      <c r="H431" s="39" t="s">
        <v>727</v>
      </c>
      <c r="I431" s="39">
        <v>1.33</v>
      </c>
      <c r="J431" s="39">
        <v>30.02</v>
      </c>
      <c r="K431" s="109" t="s">
        <v>42</v>
      </c>
      <c r="L431" s="39">
        <v>3779.62</v>
      </c>
      <c r="M431" s="39">
        <v>2963.01</v>
      </c>
      <c r="N431" s="40">
        <v>45.7</v>
      </c>
      <c r="O431" s="39">
        <v>770.91</v>
      </c>
      <c r="P431" s="154">
        <v>1.052</v>
      </c>
      <c r="Q431" s="154">
        <v>1.0209999999999999</v>
      </c>
      <c r="R431" s="154">
        <v>1.0349999999999999</v>
      </c>
      <c r="S431" s="154">
        <v>1.0249999999999999</v>
      </c>
      <c r="T431" s="154">
        <v>1.02</v>
      </c>
      <c r="U431" s="154">
        <v>1.03</v>
      </c>
      <c r="V431" s="172">
        <f t="shared" si="20"/>
        <v>922.88326917821701</v>
      </c>
      <c r="W431" s="159">
        <v>1.2</v>
      </c>
      <c r="X431" s="158">
        <f t="shared" si="21"/>
        <v>1107.4599230138604</v>
      </c>
      <c r="Y431" s="181">
        <f t="shared" si="22"/>
        <v>369.15330767128677</v>
      </c>
      <c r="Z431" s="1"/>
      <c r="BP431" s="33"/>
      <c r="BQ431" s="34"/>
      <c r="BR431" s="41" t="s">
        <v>726</v>
      </c>
    </row>
    <row r="432" spans="1:70" s="3" customFormat="1" ht="18.75" hidden="1" x14ac:dyDescent="0.25">
      <c r="A432" s="42"/>
      <c r="B432" s="43"/>
      <c r="C432" s="44" t="s">
        <v>728</v>
      </c>
      <c r="D432" s="45"/>
      <c r="E432" s="45"/>
      <c r="F432" s="206"/>
      <c r="G432" s="45"/>
      <c r="H432" s="45"/>
      <c r="I432" s="45"/>
      <c r="J432" s="45"/>
      <c r="K432" s="45"/>
      <c r="L432" s="45"/>
      <c r="M432" s="45"/>
      <c r="N432" s="45"/>
      <c r="O432" s="46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34"/>
      <c r="BR432" s="41"/>
    </row>
    <row r="433" spans="1:70" s="3" customFormat="1" ht="18.75" hidden="1" x14ac:dyDescent="0.25">
      <c r="A433" s="47"/>
      <c r="B433" s="48"/>
      <c r="C433" s="48"/>
      <c r="D433" s="48"/>
      <c r="E433" s="49" t="s">
        <v>729</v>
      </c>
      <c r="F433" s="207"/>
      <c r="G433" s="50"/>
      <c r="H433" s="51"/>
      <c r="I433" s="17"/>
      <c r="J433" s="17"/>
      <c r="K433" s="17"/>
      <c r="L433" s="52">
        <v>2874.12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34"/>
      <c r="BR433" s="41"/>
    </row>
    <row r="434" spans="1:70" s="3" customFormat="1" ht="18.75" hidden="1" x14ac:dyDescent="0.25">
      <c r="A434" s="47"/>
      <c r="B434" s="48"/>
      <c r="C434" s="48"/>
      <c r="D434" s="48"/>
      <c r="E434" s="49" t="s">
        <v>730</v>
      </c>
      <c r="F434" s="207"/>
      <c r="G434" s="50"/>
      <c r="H434" s="51"/>
      <c r="I434" s="17"/>
      <c r="J434" s="17"/>
      <c r="K434" s="17"/>
      <c r="L434" s="52">
        <v>1511.14</v>
      </c>
      <c r="M434" s="53"/>
      <c r="N434" s="53"/>
      <c r="O434" s="54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P434" s="33"/>
      <c r="BQ434" s="34"/>
      <c r="BR434" s="41"/>
    </row>
    <row r="435" spans="1:70" s="3" customFormat="1" ht="18.75" hidden="1" x14ac:dyDescent="0.25">
      <c r="A435" s="47"/>
      <c r="B435" s="48"/>
      <c r="C435" s="48"/>
      <c r="D435" s="48"/>
      <c r="E435" s="49" t="s">
        <v>47</v>
      </c>
      <c r="F435" s="207"/>
      <c r="G435" s="50"/>
      <c r="H435" s="51"/>
      <c r="I435" s="17"/>
      <c r="J435" s="17"/>
      <c r="K435" s="17"/>
      <c r="L435" s="52">
        <v>8164.88</v>
      </c>
      <c r="M435" s="53"/>
      <c r="N435" s="53"/>
      <c r="O435" s="54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P435" s="33"/>
      <c r="BQ435" s="34"/>
      <c r="BR435" s="41"/>
    </row>
    <row r="436" spans="1:70" s="3" customFormat="1" ht="45.75" x14ac:dyDescent="0.25">
      <c r="A436" s="111" t="s">
        <v>731</v>
      </c>
      <c r="B436" s="112" t="s">
        <v>722</v>
      </c>
      <c r="C436" s="305" t="s">
        <v>732</v>
      </c>
      <c r="D436" s="305"/>
      <c r="E436" s="305"/>
      <c r="F436" s="208" t="s">
        <v>184</v>
      </c>
      <c r="G436" s="113">
        <v>2</v>
      </c>
      <c r="H436" s="114">
        <v>243.48</v>
      </c>
      <c r="I436" s="114"/>
      <c r="J436" s="114"/>
      <c r="K436" s="144" t="s">
        <v>52</v>
      </c>
      <c r="L436" s="114">
        <v>3033.76</v>
      </c>
      <c r="M436" s="114"/>
      <c r="N436" s="115"/>
      <c r="O436" s="114"/>
      <c r="P436" s="189"/>
      <c r="Q436" s="189"/>
      <c r="R436" s="189"/>
      <c r="S436" s="189"/>
      <c r="T436" s="189"/>
      <c r="U436" s="189">
        <v>1.03</v>
      </c>
      <c r="V436" s="180">
        <f t="shared" ref="V436:V437" si="23">L436*U436</f>
        <v>3124.7728000000002</v>
      </c>
      <c r="W436" s="190">
        <v>1.2</v>
      </c>
      <c r="X436" s="191">
        <f t="shared" si="21"/>
        <v>3749.7273599999999</v>
      </c>
      <c r="Y436" s="248">
        <f t="shared" si="22"/>
        <v>1874.8636799999999</v>
      </c>
      <c r="Z436" s="1"/>
      <c r="BP436" s="33"/>
      <c r="BQ436" s="34"/>
      <c r="BR436" s="41" t="s">
        <v>732</v>
      </c>
    </row>
    <row r="437" spans="1:70" s="3" customFormat="1" ht="45" x14ac:dyDescent="0.25">
      <c r="A437" s="111" t="s">
        <v>733</v>
      </c>
      <c r="B437" s="112" t="s">
        <v>722</v>
      </c>
      <c r="C437" s="305" t="s">
        <v>734</v>
      </c>
      <c r="D437" s="305"/>
      <c r="E437" s="305"/>
      <c r="F437" s="208" t="s">
        <v>184</v>
      </c>
      <c r="G437" s="113">
        <v>1</v>
      </c>
      <c r="H437" s="114">
        <v>208.49</v>
      </c>
      <c r="I437" s="114"/>
      <c r="J437" s="114"/>
      <c r="K437" s="144" t="s">
        <v>52</v>
      </c>
      <c r="L437" s="114">
        <v>1298.8900000000001</v>
      </c>
      <c r="M437" s="114"/>
      <c r="N437" s="115"/>
      <c r="O437" s="114"/>
      <c r="P437" s="189"/>
      <c r="Q437" s="189"/>
      <c r="R437" s="189"/>
      <c r="S437" s="189"/>
      <c r="T437" s="189"/>
      <c r="U437" s="189">
        <v>1.03</v>
      </c>
      <c r="V437" s="180">
        <f t="shared" si="23"/>
        <v>1337.8567</v>
      </c>
      <c r="W437" s="190">
        <v>1.2</v>
      </c>
      <c r="X437" s="191">
        <f t="shared" si="21"/>
        <v>1605.42804</v>
      </c>
      <c r="Y437" s="248">
        <f t="shared" si="22"/>
        <v>1605.42804</v>
      </c>
      <c r="Z437" s="1"/>
      <c r="BP437" s="33"/>
      <c r="BQ437" s="34"/>
      <c r="BR437" s="41" t="s">
        <v>734</v>
      </c>
    </row>
    <row r="438" spans="1:70" s="3" customFormat="1" ht="18.75" hidden="1" x14ac:dyDescent="0.25">
      <c r="A438" s="351" t="s">
        <v>735</v>
      </c>
      <c r="B438" s="352"/>
      <c r="C438" s="352"/>
      <c r="D438" s="352"/>
      <c r="E438" s="352"/>
      <c r="F438" s="352"/>
      <c r="G438" s="352"/>
      <c r="H438" s="352"/>
      <c r="I438" s="352"/>
      <c r="J438" s="352"/>
      <c r="K438" s="352"/>
      <c r="L438" s="352"/>
      <c r="M438" s="352"/>
      <c r="N438" s="352"/>
      <c r="O438" s="353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P438" s="33"/>
      <c r="BQ438" s="34" t="s">
        <v>735</v>
      </c>
      <c r="BR438" s="41"/>
    </row>
    <row r="439" spans="1:70" s="3" customFormat="1" ht="67.5" hidden="1" x14ac:dyDescent="0.25">
      <c r="A439" s="35" t="s">
        <v>736</v>
      </c>
      <c r="B439" s="36" t="s">
        <v>737</v>
      </c>
      <c r="C439" s="316" t="s">
        <v>738</v>
      </c>
      <c r="D439" s="316"/>
      <c r="E439" s="316"/>
      <c r="F439" s="205" t="s">
        <v>739</v>
      </c>
      <c r="G439" s="38">
        <v>3.5</v>
      </c>
      <c r="H439" s="39" t="s">
        <v>740</v>
      </c>
      <c r="I439" s="39" t="s">
        <v>741</v>
      </c>
      <c r="J439" s="39">
        <v>45.86</v>
      </c>
      <c r="K439" s="109" t="s">
        <v>42</v>
      </c>
      <c r="L439" s="39">
        <v>20891.310000000001</v>
      </c>
      <c r="M439" s="39">
        <v>16408.23</v>
      </c>
      <c r="N439" s="40" t="s">
        <v>742</v>
      </c>
      <c r="O439" s="39">
        <v>1373.97</v>
      </c>
      <c r="P439" s="154">
        <v>1.052</v>
      </c>
      <c r="Q439" s="154">
        <v>1.0209999999999999</v>
      </c>
      <c r="R439" s="154">
        <v>1.0349999999999999</v>
      </c>
      <c r="S439" s="154">
        <v>1.0249999999999999</v>
      </c>
      <c r="T439" s="154">
        <v>1.02</v>
      </c>
      <c r="U439" s="154">
        <v>1.03</v>
      </c>
      <c r="V439" s="172">
        <f t="shared" si="20"/>
        <v>1644.8274446469688</v>
      </c>
      <c r="W439" s="159">
        <v>1.2</v>
      </c>
      <c r="X439" s="158">
        <f t="shared" si="21"/>
        <v>1973.7929335763624</v>
      </c>
      <c r="Y439" s="181">
        <f t="shared" si="22"/>
        <v>563.94083816467503</v>
      </c>
      <c r="Z439" s="1"/>
      <c r="BP439" s="33"/>
      <c r="BQ439" s="34"/>
      <c r="BR439" s="41" t="s">
        <v>738</v>
      </c>
    </row>
    <row r="440" spans="1:70" s="3" customFormat="1" ht="18.75" hidden="1" x14ac:dyDescent="0.25">
      <c r="A440" s="42"/>
      <c r="B440" s="43"/>
      <c r="C440" s="44" t="s">
        <v>743</v>
      </c>
      <c r="D440" s="45"/>
      <c r="E440" s="45"/>
      <c r="F440" s="206"/>
      <c r="G440" s="45"/>
      <c r="H440" s="45"/>
      <c r="I440" s="45"/>
      <c r="J440" s="45"/>
      <c r="K440" s="45"/>
      <c r="L440" s="45"/>
      <c r="M440" s="45"/>
      <c r="N440" s="45"/>
      <c r="O440" s="46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P440" s="33"/>
      <c r="BQ440" s="34"/>
      <c r="BR440" s="41"/>
    </row>
    <row r="441" spans="1:70" s="3" customFormat="1" ht="18.75" hidden="1" x14ac:dyDescent="0.25">
      <c r="A441" s="47"/>
      <c r="B441" s="48"/>
      <c r="C441" s="48"/>
      <c r="D441" s="48"/>
      <c r="E441" s="49" t="s">
        <v>744</v>
      </c>
      <c r="F441" s="207"/>
      <c r="G441" s="50"/>
      <c r="H441" s="51"/>
      <c r="I441" s="17"/>
      <c r="J441" s="17"/>
      <c r="K441" s="17"/>
      <c r="L441" s="52">
        <v>16347.88</v>
      </c>
      <c r="M441" s="53"/>
      <c r="N441" s="53"/>
      <c r="O441" s="54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P441" s="33"/>
      <c r="BQ441" s="34"/>
      <c r="BR441" s="41"/>
    </row>
    <row r="442" spans="1:70" s="3" customFormat="1" ht="18.75" hidden="1" x14ac:dyDescent="0.25">
      <c r="A442" s="47"/>
      <c r="B442" s="48"/>
      <c r="C442" s="48"/>
      <c r="D442" s="48"/>
      <c r="E442" s="49" t="s">
        <v>745</v>
      </c>
      <c r="F442" s="207"/>
      <c r="G442" s="50"/>
      <c r="H442" s="51"/>
      <c r="I442" s="17"/>
      <c r="J442" s="17"/>
      <c r="K442" s="17"/>
      <c r="L442" s="52">
        <v>8595.27</v>
      </c>
      <c r="M442" s="53"/>
      <c r="N442" s="53"/>
      <c r="O442" s="54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P442" s="33"/>
      <c r="BQ442" s="34"/>
      <c r="BR442" s="41"/>
    </row>
    <row r="443" spans="1:70" s="3" customFormat="1" ht="18.75" hidden="1" x14ac:dyDescent="0.25">
      <c r="A443" s="47"/>
      <c r="B443" s="48"/>
      <c r="C443" s="48"/>
      <c r="D443" s="48"/>
      <c r="E443" s="49" t="s">
        <v>47</v>
      </c>
      <c r="F443" s="207"/>
      <c r="G443" s="50"/>
      <c r="H443" s="51"/>
      <c r="I443" s="17"/>
      <c r="J443" s="17"/>
      <c r="K443" s="17"/>
      <c r="L443" s="52">
        <v>45834.46</v>
      </c>
      <c r="M443" s="53"/>
      <c r="N443" s="53"/>
      <c r="O443" s="54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P443" s="33"/>
      <c r="BQ443" s="34"/>
      <c r="BR443" s="41"/>
    </row>
    <row r="444" spans="1:70" s="3" customFormat="1" ht="67.5" x14ac:dyDescent="0.25">
      <c r="A444" s="35" t="s">
        <v>746</v>
      </c>
      <c r="B444" s="36" t="s">
        <v>747</v>
      </c>
      <c r="C444" s="316" t="s">
        <v>748</v>
      </c>
      <c r="D444" s="316"/>
      <c r="E444" s="316"/>
      <c r="F444" s="205" t="s">
        <v>265</v>
      </c>
      <c r="G444" s="55">
        <v>357</v>
      </c>
      <c r="H444" s="39">
        <v>178.91</v>
      </c>
      <c r="I444" s="39"/>
      <c r="J444" s="39">
        <v>178.91</v>
      </c>
      <c r="K444" s="109" t="s">
        <v>42</v>
      </c>
      <c r="L444" s="39">
        <v>546734.65</v>
      </c>
      <c r="M444" s="39"/>
      <c r="N444" s="40"/>
      <c r="O444" s="39">
        <v>546734.65</v>
      </c>
      <c r="P444" s="154">
        <v>1.052</v>
      </c>
      <c r="Q444" s="154">
        <v>1.0209999999999999</v>
      </c>
      <c r="R444" s="154">
        <v>1.0349999999999999</v>
      </c>
      <c r="S444" s="154">
        <v>1.0249999999999999</v>
      </c>
      <c r="T444" s="154">
        <v>1.02</v>
      </c>
      <c r="U444" s="154">
        <v>1.03</v>
      </c>
      <c r="V444" s="172">
        <f t="shared" si="20"/>
        <v>654515.1329792171</v>
      </c>
      <c r="W444" s="159">
        <v>1.2</v>
      </c>
      <c r="X444" s="158">
        <f t="shared" si="21"/>
        <v>785418.15957506048</v>
      </c>
      <c r="Y444" s="248">
        <f t="shared" si="22"/>
        <v>2200.0508671570324</v>
      </c>
      <c r="Z444" s="1"/>
      <c r="BP444" s="33"/>
      <c r="BQ444" s="34"/>
      <c r="BR444" s="41" t="s">
        <v>748</v>
      </c>
    </row>
    <row r="445" spans="1:70" s="3" customFormat="1" ht="18.75" hidden="1" x14ac:dyDescent="0.25">
      <c r="A445" s="42"/>
      <c r="B445" s="43"/>
      <c r="C445" s="44" t="s">
        <v>749</v>
      </c>
      <c r="D445" s="45"/>
      <c r="E445" s="45"/>
      <c r="F445" s="206"/>
      <c r="G445" s="45"/>
      <c r="H445" s="45"/>
      <c r="I445" s="45"/>
      <c r="J445" s="45"/>
      <c r="K445" s="45"/>
      <c r="L445" s="45"/>
      <c r="M445" s="45"/>
      <c r="N445" s="45"/>
      <c r="O445" s="46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P445" s="33"/>
      <c r="BQ445" s="34"/>
      <c r="BR445" s="41"/>
    </row>
    <row r="446" spans="1:70" s="3" customFormat="1" ht="57" x14ac:dyDescent="0.25">
      <c r="A446" s="111" t="s">
        <v>750</v>
      </c>
      <c r="B446" s="112" t="s">
        <v>751</v>
      </c>
      <c r="C446" s="305" t="s">
        <v>752</v>
      </c>
      <c r="D446" s="305"/>
      <c r="E446" s="305"/>
      <c r="F446" s="208" t="s">
        <v>51</v>
      </c>
      <c r="G446" s="113">
        <v>11</v>
      </c>
      <c r="H446" s="114">
        <v>195.29</v>
      </c>
      <c r="I446" s="114"/>
      <c r="J446" s="114"/>
      <c r="K446" s="144" t="s">
        <v>52</v>
      </c>
      <c r="L446" s="114">
        <v>13383.22</v>
      </c>
      <c r="M446" s="114"/>
      <c r="N446" s="115"/>
      <c r="O446" s="114"/>
      <c r="P446" s="189"/>
      <c r="Q446" s="189"/>
      <c r="R446" s="189"/>
      <c r="S446" s="189"/>
      <c r="T446" s="189"/>
      <c r="U446" s="189">
        <v>1.03</v>
      </c>
      <c r="V446" s="180">
        <f>L446*U446</f>
        <v>13784.7166</v>
      </c>
      <c r="W446" s="190">
        <v>1.2</v>
      </c>
      <c r="X446" s="191">
        <f t="shared" si="21"/>
        <v>16541.659919999998</v>
      </c>
      <c r="Y446" s="248">
        <f t="shared" si="22"/>
        <v>1503.7872654545454</v>
      </c>
      <c r="Z446" s="1"/>
      <c r="BP446" s="33"/>
      <c r="BQ446" s="34"/>
      <c r="BR446" s="41" t="s">
        <v>752</v>
      </c>
    </row>
    <row r="447" spans="1:70" s="3" customFormat="1" ht="67.5" x14ac:dyDescent="0.25">
      <c r="A447" s="35" t="s">
        <v>753</v>
      </c>
      <c r="B447" s="36" t="s">
        <v>389</v>
      </c>
      <c r="C447" s="316" t="s">
        <v>754</v>
      </c>
      <c r="D447" s="316"/>
      <c r="E447" s="316"/>
      <c r="F447" s="205" t="s">
        <v>184</v>
      </c>
      <c r="G447" s="55">
        <v>11</v>
      </c>
      <c r="H447" s="39">
        <v>156.79</v>
      </c>
      <c r="I447" s="39"/>
      <c r="J447" s="39">
        <v>156.79</v>
      </c>
      <c r="K447" s="109" t="s">
        <v>42</v>
      </c>
      <c r="L447" s="39">
        <v>14763.35</v>
      </c>
      <c r="M447" s="39"/>
      <c r="N447" s="40"/>
      <c r="O447" s="39">
        <v>14763.35</v>
      </c>
      <c r="P447" s="154">
        <v>1.052</v>
      </c>
      <c r="Q447" s="154">
        <v>1.0209999999999999</v>
      </c>
      <c r="R447" s="154">
        <v>1.0349999999999999</v>
      </c>
      <c r="S447" s="154">
        <v>1.0249999999999999</v>
      </c>
      <c r="T447" s="154">
        <v>1.02</v>
      </c>
      <c r="U447" s="154">
        <v>1.03</v>
      </c>
      <c r="V447" s="172">
        <f t="shared" si="20"/>
        <v>17673.721591394886</v>
      </c>
      <c r="W447" s="159">
        <v>1.2</v>
      </c>
      <c r="X447" s="158">
        <f t="shared" si="21"/>
        <v>21208.465909673861</v>
      </c>
      <c r="Y447" s="248">
        <f t="shared" si="22"/>
        <v>1928.0423554248964</v>
      </c>
      <c r="Z447" s="1"/>
      <c r="BP447" s="33"/>
      <c r="BQ447" s="34"/>
      <c r="BR447" s="41" t="s">
        <v>754</v>
      </c>
    </row>
    <row r="448" spans="1:70" s="3" customFormat="1" ht="67.5" x14ac:dyDescent="0.25">
      <c r="A448" s="35" t="s">
        <v>755</v>
      </c>
      <c r="B448" s="36" t="s">
        <v>389</v>
      </c>
      <c r="C448" s="316" t="s">
        <v>756</v>
      </c>
      <c r="D448" s="316"/>
      <c r="E448" s="316"/>
      <c r="F448" s="205" t="s">
        <v>757</v>
      </c>
      <c r="G448" s="55">
        <v>3</v>
      </c>
      <c r="H448" s="39">
        <v>67.319999999999993</v>
      </c>
      <c r="I448" s="39"/>
      <c r="J448" s="39">
        <v>67.319999999999993</v>
      </c>
      <c r="K448" s="109" t="s">
        <v>42</v>
      </c>
      <c r="L448" s="39">
        <v>1728.78</v>
      </c>
      <c r="M448" s="39"/>
      <c r="N448" s="40"/>
      <c r="O448" s="39">
        <v>1728.78</v>
      </c>
      <c r="P448" s="154">
        <v>1.052</v>
      </c>
      <c r="Q448" s="154">
        <v>1.0209999999999999</v>
      </c>
      <c r="R448" s="154">
        <v>1.0349999999999999</v>
      </c>
      <c r="S448" s="154">
        <v>1.0249999999999999</v>
      </c>
      <c r="T448" s="154">
        <v>1.02</v>
      </c>
      <c r="U448" s="154">
        <v>1.03</v>
      </c>
      <c r="V448" s="172">
        <f t="shared" si="20"/>
        <v>2069.5828800896575</v>
      </c>
      <c r="W448" s="159">
        <v>1.2</v>
      </c>
      <c r="X448" s="158">
        <f t="shared" si="21"/>
        <v>2483.4994561075887</v>
      </c>
      <c r="Y448" s="248">
        <f t="shared" si="22"/>
        <v>827.83315203586289</v>
      </c>
      <c r="Z448" s="1"/>
      <c r="BP448" s="33"/>
      <c r="BQ448" s="34"/>
      <c r="BR448" s="41" t="s">
        <v>756</v>
      </c>
    </row>
    <row r="449" spans="1:70" s="3" customFormat="1" ht="67.5" x14ac:dyDescent="0.25">
      <c r="A449" s="35" t="s">
        <v>758</v>
      </c>
      <c r="B449" s="36" t="s">
        <v>389</v>
      </c>
      <c r="C449" s="316" t="s">
        <v>759</v>
      </c>
      <c r="D449" s="316"/>
      <c r="E449" s="316"/>
      <c r="F449" s="205" t="s">
        <v>757</v>
      </c>
      <c r="G449" s="55">
        <v>3</v>
      </c>
      <c r="H449" s="39">
        <v>152.91999999999999</v>
      </c>
      <c r="I449" s="39"/>
      <c r="J449" s="39">
        <v>152.91999999999999</v>
      </c>
      <c r="K449" s="109" t="s">
        <v>42</v>
      </c>
      <c r="L449" s="39">
        <v>3926.99</v>
      </c>
      <c r="M449" s="39"/>
      <c r="N449" s="40"/>
      <c r="O449" s="39">
        <v>3926.99</v>
      </c>
      <c r="P449" s="154">
        <v>1.052</v>
      </c>
      <c r="Q449" s="154">
        <v>1.0209999999999999</v>
      </c>
      <c r="R449" s="154">
        <v>1.0349999999999999</v>
      </c>
      <c r="S449" s="154">
        <v>1.0249999999999999</v>
      </c>
      <c r="T449" s="154">
        <v>1.02</v>
      </c>
      <c r="U449" s="154">
        <v>1.03</v>
      </c>
      <c r="V449" s="172">
        <f t="shared" si="20"/>
        <v>4701.1367983683776</v>
      </c>
      <c r="W449" s="159">
        <v>1.2</v>
      </c>
      <c r="X449" s="158">
        <f t="shared" si="21"/>
        <v>5641.3641580420526</v>
      </c>
      <c r="Y449" s="248">
        <f t="shared" si="22"/>
        <v>1880.4547193473509</v>
      </c>
      <c r="Z449" s="1"/>
      <c r="BP449" s="33"/>
      <c r="BQ449" s="34"/>
      <c r="BR449" s="41" t="s">
        <v>759</v>
      </c>
    </row>
    <row r="450" spans="1:70" s="3" customFormat="1" ht="45" x14ac:dyDescent="0.25">
      <c r="A450" s="111" t="s">
        <v>760</v>
      </c>
      <c r="B450" s="112" t="s">
        <v>761</v>
      </c>
      <c r="C450" s="305" t="s">
        <v>762</v>
      </c>
      <c r="D450" s="305"/>
      <c r="E450" s="305"/>
      <c r="F450" s="208" t="s">
        <v>265</v>
      </c>
      <c r="G450" s="113">
        <v>50</v>
      </c>
      <c r="H450" s="114">
        <v>10.71</v>
      </c>
      <c r="I450" s="114"/>
      <c r="J450" s="114"/>
      <c r="K450" s="144" t="s">
        <v>52</v>
      </c>
      <c r="L450" s="114">
        <v>3336.17</v>
      </c>
      <c r="M450" s="114"/>
      <c r="N450" s="115"/>
      <c r="O450" s="114"/>
      <c r="P450" s="189"/>
      <c r="Q450" s="189"/>
      <c r="R450" s="189"/>
      <c r="S450" s="189"/>
      <c r="T450" s="189"/>
      <c r="U450" s="189">
        <v>1.03</v>
      </c>
      <c r="V450" s="180">
        <f>L450*U450</f>
        <v>3436.2551000000003</v>
      </c>
      <c r="W450" s="190">
        <v>1.2</v>
      </c>
      <c r="X450" s="191">
        <f t="shared" si="21"/>
        <v>4123.50612</v>
      </c>
      <c r="Y450" s="248">
        <f t="shared" si="22"/>
        <v>82.470122399999994</v>
      </c>
      <c r="Z450" s="1"/>
      <c r="BP450" s="33"/>
      <c r="BQ450" s="34"/>
      <c r="BR450" s="41" t="s">
        <v>762</v>
      </c>
    </row>
    <row r="451" spans="1:70" s="3" customFormat="1" ht="67.5" hidden="1" x14ac:dyDescent="0.25">
      <c r="A451" s="35" t="s">
        <v>763</v>
      </c>
      <c r="B451" s="36" t="s">
        <v>764</v>
      </c>
      <c r="C451" s="316" t="s">
        <v>765</v>
      </c>
      <c r="D451" s="316"/>
      <c r="E451" s="316"/>
      <c r="F451" s="205" t="s">
        <v>109</v>
      </c>
      <c r="G451" s="55">
        <v>4</v>
      </c>
      <c r="H451" s="39" t="s">
        <v>766</v>
      </c>
      <c r="I451" s="39" t="s">
        <v>767</v>
      </c>
      <c r="J451" s="39">
        <v>40.43</v>
      </c>
      <c r="K451" s="109" t="s">
        <v>42</v>
      </c>
      <c r="L451" s="39">
        <v>7496.54</v>
      </c>
      <c r="M451" s="39">
        <v>5857.62</v>
      </c>
      <c r="N451" s="40" t="s">
        <v>768</v>
      </c>
      <c r="O451" s="39">
        <v>1384.67</v>
      </c>
      <c r="P451" s="154">
        <v>1.052</v>
      </c>
      <c r="Q451" s="154">
        <v>1.0209999999999999</v>
      </c>
      <c r="R451" s="154">
        <v>1.0349999999999999</v>
      </c>
      <c r="S451" s="154">
        <v>1.0249999999999999</v>
      </c>
      <c r="T451" s="154">
        <v>1.02</v>
      </c>
      <c r="U451" s="154">
        <v>1.03</v>
      </c>
      <c r="V451" s="172">
        <f t="shared" si="20"/>
        <v>1657.6367881244264</v>
      </c>
      <c r="W451" s="159">
        <v>1.2</v>
      </c>
      <c r="X451" s="158">
        <f t="shared" si="21"/>
        <v>1989.1641457493115</v>
      </c>
      <c r="Y451" s="181">
        <f t="shared" si="22"/>
        <v>497.29103643732788</v>
      </c>
      <c r="Z451" s="1"/>
      <c r="BP451" s="33"/>
      <c r="BQ451" s="34"/>
      <c r="BR451" s="41" t="s">
        <v>765</v>
      </c>
    </row>
    <row r="452" spans="1:70" s="3" customFormat="1" ht="18.75" hidden="1" x14ac:dyDescent="0.25">
      <c r="A452" s="47"/>
      <c r="B452" s="48"/>
      <c r="C452" s="48"/>
      <c r="D452" s="48"/>
      <c r="E452" s="49" t="s">
        <v>769</v>
      </c>
      <c r="F452" s="207"/>
      <c r="G452" s="50"/>
      <c r="H452" s="51"/>
      <c r="I452" s="17"/>
      <c r="J452" s="17"/>
      <c r="K452" s="17"/>
      <c r="L452" s="52">
        <v>5707.02</v>
      </c>
      <c r="M452" s="53"/>
      <c r="N452" s="53"/>
      <c r="O452" s="54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P452" s="33"/>
      <c r="BQ452" s="34"/>
      <c r="BR452" s="41"/>
    </row>
    <row r="453" spans="1:70" s="3" customFormat="1" ht="18.75" hidden="1" x14ac:dyDescent="0.25">
      <c r="A453" s="47"/>
      <c r="B453" s="48"/>
      <c r="C453" s="48"/>
      <c r="D453" s="48"/>
      <c r="E453" s="49" t="s">
        <v>770</v>
      </c>
      <c r="F453" s="207"/>
      <c r="G453" s="50"/>
      <c r="H453" s="51"/>
      <c r="I453" s="17"/>
      <c r="J453" s="17"/>
      <c r="K453" s="17"/>
      <c r="L453" s="52">
        <v>3000.6</v>
      </c>
      <c r="M453" s="53"/>
      <c r="N453" s="53"/>
      <c r="O453" s="54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P453" s="33"/>
      <c r="BQ453" s="34"/>
      <c r="BR453" s="41"/>
    </row>
    <row r="454" spans="1:70" s="3" customFormat="1" ht="18.75" hidden="1" x14ac:dyDescent="0.25">
      <c r="A454" s="47"/>
      <c r="B454" s="48"/>
      <c r="C454" s="48"/>
      <c r="D454" s="48"/>
      <c r="E454" s="49" t="s">
        <v>47</v>
      </c>
      <c r="F454" s="207"/>
      <c r="G454" s="50"/>
      <c r="H454" s="51"/>
      <c r="I454" s="17"/>
      <c r="J454" s="17"/>
      <c r="K454" s="17"/>
      <c r="L454" s="52">
        <v>16204.16</v>
      </c>
      <c r="M454" s="53"/>
      <c r="N454" s="53"/>
      <c r="O454" s="54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P454" s="33"/>
      <c r="BQ454" s="34"/>
      <c r="BR454" s="41"/>
    </row>
    <row r="455" spans="1:70" s="3" customFormat="1" ht="67.5" x14ac:dyDescent="0.25">
      <c r="A455" s="35" t="s">
        <v>771</v>
      </c>
      <c r="B455" s="36" t="s">
        <v>772</v>
      </c>
      <c r="C455" s="316" t="s">
        <v>773</v>
      </c>
      <c r="D455" s="316"/>
      <c r="E455" s="316"/>
      <c r="F455" s="205" t="s">
        <v>184</v>
      </c>
      <c r="G455" s="55">
        <v>4</v>
      </c>
      <c r="H455" s="39">
        <v>1213.43</v>
      </c>
      <c r="I455" s="39"/>
      <c r="J455" s="39">
        <v>1213.43</v>
      </c>
      <c r="K455" s="109" t="s">
        <v>42</v>
      </c>
      <c r="L455" s="39">
        <v>41547.839999999997</v>
      </c>
      <c r="M455" s="39"/>
      <c r="N455" s="40"/>
      <c r="O455" s="39">
        <v>41547.839999999997</v>
      </c>
      <c r="P455" s="154">
        <v>1.052</v>
      </c>
      <c r="Q455" s="154">
        <v>1.0209999999999999</v>
      </c>
      <c r="R455" s="154">
        <v>1.0349999999999999</v>
      </c>
      <c r="S455" s="154">
        <v>1.0249999999999999</v>
      </c>
      <c r="T455" s="154">
        <v>1.02</v>
      </c>
      <c r="U455" s="154">
        <v>1.03</v>
      </c>
      <c r="V455" s="172">
        <f t="shared" si="20"/>
        <v>49738.369467893121</v>
      </c>
      <c r="W455" s="159">
        <v>1.2</v>
      </c>
      <c r="X455" s="158">
        <f t="shared" si="21"/>
        <v>59686.04336147174</v>
      </c>
      <c r="Y455" s="248">
        <f t="shared" si="22"/>
        <v>14921.510840367935</v>
      </c>
      <c r="Z455" s="1"/>
      <c r="BP455" s="33"/>
      <c r="BQ455" s="34"/>
      <c r="BR455" s="41" t="s">
        <v>773</v>
      </c>
    </row>
    <row r="456" spans="1:70" s="3" customFormat="1" ht="67.5" x14ac:dyDescent="0.25">
      <c r="A456" s="35" t="s">
        <v>774</v>
      </c>
      <c r="B456" s="36" t="s">
        <v>775</v>
      </c>
      <c r="C456" s="316" t="s">
        <v>776</v>
      </c>
      <c r="D456" s="316"/>
      <c r="E456" s="316"/>
      <c r="F456" s="205" t="s">
        <v>460</v>
      </c>
      <c r="G456" s="55">
        <v>5</v>
      </c>
      <c r="H456" s="39">
        <v>10.52</v>
      </c>
      <c r="I456" s="39"/>
      <c r="J456" s="39">
        <v>10.52</v>
      </c>
      <c r="K456" s="109" t="s">
        <v>42</v>
      </c>
      <c r="L456" s="39">
        <v>450.26</v>
      </c>
      <c r="M456" s="39"/>
      <c r="N456" s="40"/>
      <c r="O456" s="39">
        <v>450.26</v>
      </c>
      <c r="P456" s="154">
        <v>1.052</v>
      </c>
      <c r="Q456" s="154">
        <v>1.0209999999999999</v>
      </c>
      <c r="R456" s="154">
        <v>1.0349999999999999</v>
      </c>
      <c r="S456" s="154">
        <v>1.0249999999999999</v>
      </c>
      <c r="T456" s="154">
        <v>1.02</v>
      </c>
      <c r="U456" s="154">
        <v>1.03</v>
      </c>
      <c r="V456" s="172">
        <f t="shared" si="20"/>
        <v>539.02196207103805</v>
      </c>
      <c r="W456" s="159">
        <v>1.2</v>
      </c>
      <c r="X456" s="158">
        <f t="shared" si="21"/>
        <v>646.82635448524559</v>
      </c>
      <c r="Y456" s="248">
        <f t="shared" si="22"/>
        <v>129.36527089704913</v>
      </c>
      <c r="Z456" s="1"/>
      <c r="BP456" s="33"/>
      <c r="BQ456" s="34"/>
      <c r="BR456" s="41" t="s">
        <v>776</v>
      </c>
    </row>
    <row r="457" spans="1:70" s="3" customFormat="1" ht="18.75" hidden="1" x14ac:dyDescent="0.25">
      <c r="A457" s="42"/>
      <c r="B457" s="43"/>
      <c r="C457" s="44" t="s">
        <v>777</v>
      </c>
      <c r="D457" s="45"/>
      <c r="E457" s="45"/>
      <c r="F457" s="206"/>
      <c r="G457" s="45"/>
      <c r="H457" s="45"/>
      <c r="I457" s="45"/>
      <c r="J457" s="45"/>
      <c r="K457" s="45"/>
      <c r="L457" s="45"/>
      <c r="M457" s="45"/>
      <c r="N457" s="45"/>
      <c r="O457" s="46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P457" s="33"/>
      <c r="BQ457" s="34"/>
      <c r="BR457" s="41"/>
    </row>
    <row r="458" spans="1:70" s="3" customFormat="1" ht="18.75" hidden="1" x14ac:dyDescent="0.25">
      <c r="A458" s="351" t="s">
        <v>778</v>
      </c>
      <c r="B458" s="352"/>
      <c r="C458" s="352"/>
      <c r="D458" s="352"/>
      <c r="E458" s="352"/>
      <c r="F458" s="352"/>
      <c r="G458" s="352"/>
      <c r="H458" s="352"/>
      <c r="I458" s="352"/>
      <c r="J458" s="352"/>
      <c r="K458" s="352"/>
      <c r="L458" s="352"/>
      <c r="M458" s="352"/>
      <c r="N458" s="352"/>
      <c r="O458" s="353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P458" s="33"/>
      <c r="BQ458" s="34" t="s">
        <v>778</v>
      </c>
      <c r="BR458" s="41"/>
    </row>
    <row r="459" spans="1:70" s="3" customFormat="1" ht="67.5" hidden="1" x14ac:dyDescent="0.25">
      <c r="A459" s="35" t="s">
        <v>779</v>
      </c>
      <c r="B459" s="36" t="s">
        <v>780</v>
      </c>
      <c r="C459" s="316" t="s">
        <v>781</v>
      </c>
      <c r="D459" s="316"/>
      <c r="E459" s="316"/>
      <c r="F459" s="205" t="s">
        <v>238</v>
      </c>
      <c r="G459" s="38">
        <v>1.8</v>
      </c>
      <c r="H459" s="39" t="s">
        <v>782</v>
      </c>
      <c r="I459" s="39" t="s">
        <v>783</v>
      </c>
      <c r="J459" s="39">
        <v>288.89999999999998</v>
      </c>
      <c r="K459" s="109" t="s">
        <v>42</v>
      </c>
      <c r="L459" s="39">
        <v>22523.18</v>
      </c>
      <c r="M459" s="39">
        <v>16713.8</v>
      </c>
      <c r="N459" s="40" t="s">
        <v>784</v>
      </c>
      <c r="O459" s="39">
        <v>4451.53</v>
      </c>
      <c r="P459" s="154">
        <v>1.052</v>
      </c>
      <c r="Q459" s="154">
        <v>1.0209999999999999</v>
      </c>
      <c r="R459" s="154">
        <v>1.0349999999999999</v>
      </c>
      <c r="S459" s="154">
        <v>1.0249999999999999</v>
      </c>
      <c r="T459" s="154">
        <v>1.02</v>
      </c>
      <c r="U459" s="154">
        <v>1.03</v>
      </c>
      <c r="V459" s="172">
        <f t="shared" si="20"/>
        <v>5329.0819411408693</v>
      </c>
      <c r="W459" s="159">
        <v>1.2</v>
      </c>
      <c r="X459" s="158">
        <f t="shared" si="21"/>
        <v>6394.8983293690426</v>
      </c>
      <c r="Y459" s="181">
        <f t="shared" si="22"/>
        <v>3552.7212940939125</v>
      </c>
      <c r="Z459" s="1"/>
      <c r="BP459" s="33"/>
      <c r="BQ459" s="34"/>
      <c r="BR459" s="41" t="s">
        <v>781</v>
      </c>
    </row>
    <row r="460" spans="1:70" s="3" customFormat="1" ht="18.75" hidden="1" x14ac:dyDescent="0.25">
      <c r="A460" s="42"/>
      <c r="B460" s="43"/>
      <c r="C460" s="44" t="s">
        <v>785</v>
      </c>
      <c r="D460" s="45"/>
      <c r="E460" s="45"/>
      <c r="F460" s="206"/>
      <c r="G460" s="45"/>
      <c r="H460" s="45"/>
      <c r="I460" s="45"/>
      <c r="J460" s="45"/>
      <c r="K460" s="45"/>
      <c r="L460" s="45"/>
      <c r="M460" s="45"/>
      <c r="N460" s="45"/>
      <c r="O460" s="46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P460" s="33"/>
      <c r="BQ460" s="34"/>
      <c r="BR460" s="41"/>
    </row>
    <row r="461" spans="1:70" s="3" customFormat="1" ht="18.75" hidden="1" x14ac:dyDescent="0.25">
      <c r="A461" s="47"/>
      <c r="B461" s="48"/>
      <c r="C461" s="48"/>
      <c r="D461" s="48"/>
      <c r="E461" s="49" t="s">
        <v>786</v>
      </c>
      <c r="F461" s="207"/>
      <c r="G461" s="50"/>
      <c r="H461" s="51"/>
      <c r="I461" s="17"/>
      <c r="J461" s="17"/>
      <c r="K461" s="17"/>
      <c r="L461" s="52">
        <v>16334.53</v>
      </c>
      <c r="M461" s="53"/>
      <c r="N461" s="53"/>
      <c r="O461" s="54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P461" s="33"/>
      <c r="BQ461" s="34"/>
      <c r="BR461" s="41"/>
    </row>
    <row r="462" spans="1:70" s="3" customFormat="1" ht="18.75" hidden="1" x14ac:dyDescent="0.25">
      <c r="A462" s="47"/>
      <c r="B462" s="48"/>
      <c r="C462" s="48"/>
      <c r="D462" s="48"/>
      <c r="E462" s="49" t="s">
        <v>787</v>
      </c>
      <c r="F462" s="207"/>
      <c r="G462" s="50"/>
      <c r="H462" s="51"/>
      <c r="I462" s="17"/>
      <c r="J462" s="17"/>
      <c r="K462" s="17"/>
      <c r="L462" s="52">
        <v>8588.26</v>
      </c>
      <c r="M462" s="53"/>
      <c r="N462" s="53"/>
      <c r="O462" s="54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P462" s="33"/>
      <c r="BQ462" s="34"/>
      <c r="BR462" s="41"/>
    </row>
    <row r="463" spans="1:70" s="3" customFormat="1" ht="18.75" hidden="1" x14ac:dyDescent="0.25">
      <c r="A463" s="47"/>
      <c r="B463" s="48"/>
      <c r="C463" s="48"/>
      <c r="D463" s="48"/>
      <c r="E463" s="49" t="s">
        <v>47</v>
      </c>
      <c r="F463" s="207"/>
      <c r="G463" s="50"/>
      <c r="H463" s="51"/>
      <c r="I463" s="17"/>
      <c r="J463" s="17"/>
      <c r="K463" s="17"/>
      <c r="L463" s="52">
        <v>47445.97</v>
      </c>
      <c r="M463" s="53"/>
      <c r="N463" s="53"/>
      <c r="O463" s="54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P463" s="33"/>
      <c r="BQ463" s="34"/>
      <c r="BR463" s="41"/>
    </row>
    <row r="464" spans="1:70" s="3" customFormat="1" ht="67.5" x14ac:dyDescent="0.25">
      <c r="A464" s="35" t="s">
        <v>788</v>
      </c>
      <c r="B464" s="36" t="s">
        <v>789</v>
      </c>
      <c r="C464" s="316" t="s">
        <v>790</v>
      </c>
      <c r="D464" s="316"/>
      <c r="E464" s="316"/>
      <c r="F464" s="205" t="s">
        <v>334</v>
      </c>
      <c r="G464" s="58">
        <v>7.1099999999999997E-2</v>
      </c>
      <c r="H464" s="39">
        <v>6358.16</v>
      </c>
      <c r="I464" s="39"/>
      <c r="J464" s="39">
        <v>6358.16</v>
      </c>
      <c r="K464" s="109" t="s">
        <v>42</v>
      </c>
      <c r="L464" s="39">
        <v>3869.68</v>
      </c>
      <c r="M464" s="39"/>
      <c r="N464" s="40"/>
      <c r="O464" s="39">
        <v>3869.68</v>
      </c>
      <c r="P464" s="154">
        <v>1.052</v>
      </c>
      <c r="Q464" s="154">
        <v>1.0209999999999999</v>
      </c>
      <c r="R464" s="154">
        <v>1.0349999999999999</v>
      </c>
      <c r="S464" s="154">
        <v>1.0249999999999999</v>
      </c>
      <c r="T464" s="154">
        <v>1.02</v>
      </c>
      <c r="U464" s="154">
        <v>1.03</v>
      </c>
      <c r="V464" s="172">
        <f t="shared" si="20"/>
        <v>4632.52899699519</v>
      </c>
      <c r="W464" s="159">
        <v>1.2</v>
      </c>
      <c r="X464" s="158">
        <f t="shared" si="21"/>
        <v>5559.0347963942277</v>
      </c>
      <c r="Y464" s="248">
        <f t="shared" si="22"/>
        <v>78186.143409201512</v>
      </c>
      <c r="Z464" s="1"/>
      <c r="BP464" s="33"/>
      <c r="BQ464" s="34"/>
      <c r="BR464" s="41" t="s">
        <v>790</v>
      </c>
    </row>
    <row r="465" spans="1:70" s="3" customFormat="1" ht="18.75" hidden="1" x14ac:dyDescent="0.25">
      <c r="A465" s="42"/>
      <c r="B465" s="43"/>
      <c r="C465" s="44" t="s">
        <v>791</v>
      </c>
      <c r="D465" s="45"/>
      <c r="E465" s="45"/>
      <c r="F465" s="206"/>
      <c r="G465" s="45"/>
      <c r="H465" s="45"/>
      <c r="I465" s="45"/>
      <c r="J465" s="45"/>
      <c r="K465" s="45"/>
      <c r="L465" s="45"/>
      <c r="M465" s="45"/>
      <c r="N465" s="45"/>
      <c r="O465" s="46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P465" s="33"/>
      <c r="BQ465" s="34"/>
      <c r="BR465" s="41"/>
    </row>
    <row r="466" spans="1:70" s="3" customFormat="1" ht="67.5" x14ac:dyDescent="0.25">
      <c r="A466" s="35" t="s">
        <v>792</v>
      </c>
      <c r="B466" s="36" t="s">
        <v>389</v>
      </c>
      <c r="C466" s="316" t="s">
        <v>793</v>
      </c>
      <c r="D466" s="316"/>
      <c r="E466" s="316"/>
      <c r="F466" s="205" t="s">
        <v>184</v>
      </c>
      <c r="G466" s="55">
        <v>30</v>
      </c>
      <c r="H466" s="39">
        <v>9.35</v>
      </c>
      <c r="I466" s="39"/>
      <c r="J466" s="39">
        <v>9.35</v>
      </c>
      <c r="K466" s="109" t="s">
        <v>42</v>
      </c>
      <c r="L466" s="39">
        <v>2401.08</v>
      </c>
      <c r="M466" s="39"/>
      <c r="N466" s="40"/>
      <c r="O466" s="39">
        <v>2401.08</v>
      </c>
      <c r="P466" s="154">
        <v>1.052</v>
      </c>
      <c r="Q466" s="154">
        <v>1.0209999999999999</v>
      </c>
      <c r="R466" s="154">
        <v>1.0349999999999999</v>
      </c>
      <c r="S466" s="154">
        <v>1.0249999999999999</v>
      </c>
      <c r="T466" s="154">
        <v>1.02</v>
      </c>
      <c r="U466" s="154">
        <v>1.03</v>
      </c>
      <c r="V466" s="172">
        <f t="shared" si="20"/>
        <v>2874.4166763415101</v>
      </c>
      <c r="W466" s="159">
        <v>1.2</v>
      </c>
      <c r="X466" s="158">
        <f t="shared" si="21"/>
        <v>3449.3000116098119</v>
      </c>
      <c r="Y466" s="248">
        <f t="shared" si="22"/>
        <v>114.97666705366039</v>
      </c>
      <c r="Z466" s="1"/>
      <c r="BP466" s="33"/>
      <c r="BQ466" s="34"/>
      <c r="BR466" s="41" t="s">
        <v>793</v>
      </c>
    </row>
    <row r="467" spans="1:70" s="3" customFormat="1" ht="67.5" x14ac:dyDescent="0.25">
      <c r="A467" s="35" t="s">
        <v>794</v>
      </c>
      <c r="B467" s="36" t="s">
        <v>389</v>
      </c>
      <c r="C467" s="316" t="s">
        <v>795</v>
      </c>
      <c r="D467" s="316"/>
      <c r="E467" s="316"/>
      <c r="F467" s="205" t="s">
        <v>184</v>
      </c>
      <c r="G467" s="55">
        <v>20</v>
      </c>
      <c r="H467" s="39">
        <v>15.69</v>
      </c>
      <c r="I467" s="39"/>
      <c r="J467" s="39">
        <v>15.69</v>
      </c>
      <c r="K467" s="109" t="s">
        <v>42</v>
      </c>
      <c r="L467" s="39">
        <v>2686.13</v>
      </c>
      <c r="M467" s="39"/>
      <c r="N467" s="40"/>
      <c r="O467" s="39">
        <v>2686.13</v>
      </c>
      <c r="P467" s="154">
        <v>1.052</v>
      </c>
      <c r="Q467" s="154">
        <v>1.0209999999999999</v>
      </c>
      <c r="R467" s="154">
        <v>1.0349999999999999</v>
      </c>
      <c r="S467" s="154">
        <v>1.0249999999999999</v>
      </c>
      <c r="T467" s="154">
        <v>1.02</v>
      </c>
      <c r="U467" s="154">
        <v>1.03</v>
      </c>
      <c r="V467" s="172">
        <f t="shared" si="20"/>
        <v>3215.6599808507922</v>
      </c>
      <c r="W467" s="159">
        <v>1.2</v>
      </c>
      <c r="X467" s="158">
        <f t="shared" si="21"/>
        <v>3858.7919770209505</v>
      </c>
      <c r="Y467" s="248">
        <f t="shared" si="22"/>
        <v>192.93959885104752</v>
      </c>
      <c r="Z467" s="1"/>
      <c r="BP467" s="33"/>
      <c r="BQ467" s="34"/>
      <c r="BR467" s="41" t="s">
        <v>795</v>
      </c>
    </row>
    <row r="468" spans="1:70" s="3" customFormat="1" ht="67.5" x14ac:dyDescent="0.25">
      <c r="A468" s="35" t="s">
        <v>796</v>
      </c>
      <c r="B468" s="36" t="s">
        <v>389</v>
      </c>
      <c r="C468" s="316" t="s">
        <v>797</v>
      </c>
      <c r="D468" s="316"/>
      <c r="E468" s="316"/>
      <c r="F468" s="205" t="s">
        <v>184</v>
      </c>
      <c r="G468" s="55">
        <v>5</v>
      </c>
      <c r="H468" s="39">
        <v>61.47</v>
      </c>
      <c r="I468" s="39"/>
      <c r="J468" s="39">
        <v>61.47</v>
      </c>
      <c r="K468" s="109" t="s">
        <v>42</v>
      </c>
      <c r="L468" s="39">
        <v>2630.92</v>
      </c>
      <c r="M468" s="39"/>
      <c r="N468" s="40"/>
      <c r="O468" s="39">
        <v>2630.92</v>
      </c>
      <c r="P468" s="154">
        <v>1.052</v>
      </c>
      <c r="Q468" s="154">
        <v>1.0209999999999999</v>
      </c>
      <c r="R468" s="154">
        <v>1.0349999999999999</v>
      </c>
      <c r="S468" s="154">
        <v>1.0249999999999999</v>
      </c>
      <c r="T468" s="154">
        <v>1.02</v>
      </c>
      <c r="U468" s="154">
        <v>1.03</v>
      </c>
      <c r="V468" s="172">
        <f t="shared" si="20"/>
        <v>3149.5661627769186</v>
      </c>
      <c r="W468" s="159">
        <v>1.2</v>
      </c>
      <c r="X468" s="158">
        <f t="shared" si="21"/>
        <v>3779.4793953323024</v>
      </c>
      <c r="Y468" s="248">
        <f t="shared" si="22"/>
        <v>755.89587906646045</v>
      </c>
      <c r="Z468" s="1"/>
      <c r="BP468" s="33"/>
      <c r="BQ468" s="34"/>
      <c r="BR468" s="41" t="s">
        <v>797</v>
      </c>
    </row>
    <row r="469" spans="1:70" s="3" customFormat="1" ht="67.5" x14ac:dyDescent="0.25">
      <c r="A469" s="35" t="s">
        <v>798</v>
      </c>
      <c r="B469" s="36" t="s">
        <v>389</v>
      </c>
      <c r="C469" s="316" t="s">
        <v>799</v>
      </c>
      <c r="D469" s="316"/>
      <c r="E469" s="316"/>
      <c r="F469" s="205" t="s">
        <v>184</v>
      </c>
      <c r="G469" s="55">
        <v>26</v>
      </c>
      <c r="H469" s="39">
        <v>41.8</v>
      </c>
      <c r="I469" s="39"/>
      <c r="J469" s="39">
        <v>41.8</v>
      </c>
      <c r="K469" s="109" t="s">
        <v>42</v>
      </c>
      <c r="L469" s="39">
        <v>9303.01</v>
      </c>
      <c r="M469" s="39"/>
      <c r="N469" s="40"/>
      <c r="O469" s="39">
        <v>9303.01</v>
      </c>
      <c r="P469" s="154">
        <v>1.052</v>
      </c>
      <c r="Q469" s="154">
        <v>1.0209999999999999</v>
      </c>
      <c r="R469" s="154">
        <v>1.0349999999999999</v>
      </c>
      <c r="S469" s="154">
        <v>1.0249999999999999</v>
      </c>
      <c r="T469" s="154">
        <v>1.02</v>
      </c>
      <c r="U469" s="154">
        <v>1.03</v>
      </c>
      <c r="V469" s="172">
        <f t="shared" si="20"/>
        <v>11136.957987310641</v>
      </c>
      <c r="W469" s="159">
        <v>1.2</v>
      </c>
      <c r="X469" s="158">
        <f t="shared" si="21"/>
        <v>13364.34958477277</v>
      </c>
      <c r="Y469" s="248">
        <f t="shared" si="22"/>
        <v>514.01344556818344</v>
      </c>
      <c r="Z469" s="1"/>
      <c r="BP469" s="33"/>
      <c r="BQ469" s="34"/>
      <c r="BR469" s="41" t="s">
        <v>799</v>
      </c>
    </row>
    <row r="470" spans="1:70" s="3" customFormat="1" ht="67.5" x14ac:dyDescent="0.25">
      <c r="A470" s="35" t="s">
        <v>800</v>
      </c>
      <c r="B470" s="36" t="s">
        <v>389</v>
      </c>
      <c r="C470" s="316" t="s">
        <v>801</v>
      </c>
      <c r="D470" s="316"/>
      <c r="E470" s="316"/>
      <c r="F470" s="205" t="s">
        <v>184</v>
      </c>
      <c r="G470" s="55">
        <v>125</v>
      </c>
      <c r="H470" s="39">
        <v>27.31</v>
      </c>
      <c r="I470" s="39"/>
      <c r="J470" s="39">
        <v>27.31</v>
      </c>
      <c r="K470" s="109" t="s">
        <v>42</v>
      </c>
      <c r="L470" s="39">
        <v>29221.7</v>
      </c>
      <c r="M470" s="39"/>
      <c r="N470" s="40"/>
      <c r="O470" s="39">
        <v>29221.7</v>
      </c>
      <c r="P470" s="154">
        <v>1.052</v>
      </c>
      <c r="Q470" s="154">
        <v>1.0209999999999999</v>
      </c>
      <c r="R470" s="154">
        <v>1.0349999999999999</v>
      </c>
      <c r="S470" s="154">
        <v>1.0249999999999999</v>
      </c>
      <c r="T470" s="154">
        <v>1.02</v>
      </c>
      <c r="U470" s="154">
        <v>1.03</v>
      </c>
      <c r="V470" s="172">
        <f t="shared" si="20"/>
        <v>34982.317036936998</v>
      </c>
      <c r="W470" s="159">
        <v>1.2</v>
      </c>
      <c r="X470" s="158">
        <f t="shared" si="21"/>
        <v>41978.780444324395</v>
      </c>
      <c r="Y470" s="248">
        <f t="shared" si="22"/>
        <v>335.83024355459514</v>
      </c>
      <c r="Z470" s="1"/>
      <c r="BP470" s="33"/>
      <c r="BQ470" s="34"/>
      <c r="BR470" s="41" t="s">
        <v>801</v>
      </c>
    </row>
    <row r="471" spans="1:70" s="3" customFormat="1" ht="67.5" hidden="1" x14ac:dyDescent="0.25">
      <c r="A471" s="35" t="s">
        <v>802</v>
      </c>
      <c r="B471" s="36" t="s">
        <v>310</v>
      </c>
      <c r="C471" s="316" t="s">
        <v>311</v>
      </c>
      <c r="D471" s="316"/>
      <c r="E471" s="316"/>
      <c r="F471" s="205" t="s">
        <v>238</v>
      </c>
      <c r="G471" s="56">
        <v>0.25</v>
      </c>
      <c r="H471" s="39" t="s">
        <v>312</v>
      </c>
      <c r="I471" s="39" t="s">
        <v>313</v>
      </c>
      <c r="J471" s="39">
        <v>171.88</v>
      </c>
      <c r="K471" s="109" t="s">
        <v>42</v>
      </c>
      <c r="L471" s="39">
        <v>4191.24</v>
      </c>
      <c r="M471" s="39">
        <v>3714.19</v>
      </c>
      <c r="N471" s="40" t="s">
        <v>803</v>
      </c>
      <c r="O471" s="39">
        <v>367.82</v>
      </c>
      <c r="P471" s="154">
        <v>1.052</v>
      </c>
      <c r="Q471" s="154">
        <v>1.0209999999999999</v>
      </c>
      <c r="R471" s="154">
        <v>1.0349999999999999</v>
      </c>
      <c r="S471" s="154">
        <v>1.0249999999999999</v>
      </c>
      <c r="T471" s="154">
        <v>1.02</v>
      </c>
      <c r="U471" s="154">
        <v>1.03</v>
      </c>
      <c r="V471" s="172">
        <f t="shared" si="20"/>
        <v>440.33016054939196</v>
      </c>
      <c r="W471" s="159">
        <v>1.2</v>
      </c>
      <c r="X471" s="158">
        <f t="shared" si="21"/>
        <v>528.39619265927035</v>
      </c>
      <c r="Y471" s="181">
        <f t="shared" si="22"/>
        <v>2113.5847706370814</v>
      </c>
      <c r="Z471" s="1"/>
      <c r="BP471" s="33"/>
      <c r="BQ471" s="34"/>
      <c r="BR471" s="41" t="s">
        <v>311</v>
      </c>
    </row>
    <row r="472" spans="1:70" s="3" customFormat="1" ht="18.75" hidden="1" x14ac:dyDescent="0.25">
      <c r="A472" s="42"/>
      <c r="B472" s="43"/>
      <c r="C472" s="44" t="s">
        <v>804</v>
      </c>
      <c r="D472" s="45"/>
      <c r="E472" s="45"/>
      <c r="F472" s="206"/>
      <c r="G472" s="45"/>
      <c r="H472" s="45"/>
      <c r="I472" s="45"/>
      <c r="J472" s="45"/>
      <c r="K472" s="45"/>
      <c r="L472" s="45"/>
      <c r="M472" s="45"/>
      <c r="N472" s="45"/>
      <c r="O472" s="46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P472" s="33"/>
      <c r="BQ472" s="34"/>
      <c r="BR472" s="41"/>
    </row>
    <row r="473" spans="1:70" s="3" customFormat="1" ht="18.75" hidden="1" x14ac:dyDescent="0.25">
      <c r="A473" s="47"/>
      <c r="B473" s="48"/>
      <c r="C473" s="48"/>
      <c r="D473" s="48"/>
      <c r="E473" s="49" t="s">
        <v>805</v>
      </c>
      <c r="F473" s="207"/>
      <c r="G473" s="50"/>
      <c r="H473" s="51"/>
      <c r="I473" s="17"/>
      <c r="J473" s="17"/>
      <c r="K473" s="17"/>
      <c r="L473" s="52">
        <v>3607.41</v>
      </c>
      <c r="M473" s="53"/>
      <c r="N473" s="53"/>
      <c r="O473" s="54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P473" s="33"/>
      <c r="BQ473" s="34"/>
      <c r="BR473" s="41"/>
    </row>
    <row r="474" spans="1:70" s="3" customFormat="1" ht="18.75" hidden="1" x14ac:dyDescent="0.25">
      <c r="A474" s="47"/>
      <c r="B474" s="48"/>
      <c r="C474" s="48"/>
      <c r="D474" s="48"/>
      <c r="E474" s="49" t="s">
        <v>806</v>
      </c>
      <c r="F474" s="207"/>
      <c r="G474" s="50"/>
      <c r="H474" s="51"/>
      <c r="I474" s="17"/>
      <c r="J474" s="17"/>
      <c r="K474" s="17"/>
      <c r="L474" s="52">
        <v>1896.68</v>
      </c>
      <c r="M474" s="53"/>
      <c r="N474" s="53"/>
      <c r="O474" s="54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P474" s="33"/>
      <c r="BQ474" s="34"/>
      <c r="BR474" s="41"/>
    </row>
    <row r="475" spans="1:70" s="3" customFormat="1" ht="18.75" hidden="1" x14ac:dyDescent="0.25">
      <c r="A475" s="47"/>
      <c r="B475" s="48"/>
      <c r="C475" s="48"/>
      <c r="D475" s="48"/>
      <c r="E475" s="49" t="s">
        <v>47</v>
      </c>
      <c r="F475" s="207"/>
      <c r="G475" s="50"/>
      <c r="H475" s="51"/>
      <c r="I475" s="17"/>
      <c r="J475" s="17"/>
      <c r="K475" s="17"/>
      <c r="L475" s="52">
        <v>9695.33</v>
      </c>
      <c r="M475" s="53"/>
      <c r="N475" s="53"/>
      <c r="O475" s="54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P475" s="33"/>
      <c r="BQ475" s="34"/>
      <c r="BR475" s="41"/>
    </row>
    <row r="476" spans="1:70" s="3" customFormat="1" ht="67.5" x14ac:dyDescent="0.25">
      <c r="A476" s="35" t="s">
        <v>807</v>
      </c>
      <c r="B476" s="36" t="s">
        <v>389</v>
      </c>
      <c r="C476" s="316" t="s">
        <v>808</v>
      </c>
      <c r="D476" s="316"/>
      <c r="E476" s="316"/>
      <c r="F476" s="205" t="s">
        <v>265</v>
      </c>
      <c r="G476" s="55">
        <v>25</v>
      </c>
      <c r="H476" s="39">
        <v>875.62</v>
      </c>
      <c r="I476" s="39"/>
      <c r="J476" s="39">
        <v>875.62</v>
      </c>
      <c r="K476" s="109" t="s">
        <v>42</v>
      </c>
      <c r="L476" s="39">
        <v>187382.68</v>
      </c>
      <c r="M476" s="39"/>
      <c r="N476" s="40"/>
      <c r="O476" s="39">
        <v>187382.68</v>
      </c>
      <c r="P476" s="154">
        <v>1.052</v>
      </c>
      <c r="Q476" s="154">
        <v>1.0209999999999999</v>
      </c>
      <c r="R476" s="154">
        <v>1.0349999999999999</v>
      </c>
      <c r="S476" s="154">
        <v>1.0249999999999999</v>
      </c>
      <c r="T476" s="154">
        <v>1.02</v>
      </c>
      <c r="U476" s="154">
        <v>1.03</v>
      </c>
      <c r="V476" s="172">
        <f t="shared" si="20"/>
        <v>224322.34671463037</v>
      </c>
      <c r="W476" s="159">
        <v>1.2</v>
      </c>
      <c r="X476" s="158">
        <f t="shared" si="21"/>
        <v>269186.81605755643</v>
      </c>
      <c r="Y476" s="248">
        <f t="shared" si="22"/>
        <v>10767.472642302257</v>
      </c>
      <c r="Z476" s="1"/>
      <c r="BP476" s="33"/>
      <c r="BQ476" s="34"/>
      <c r="BR476" s="41" t="s">
        <v>808</v>
      </c>
    </row>
    <row r="477" spans="1:70" s="3" customFormat="1" ht="67.5" x14ac:dyDescent="0.25">
      <c r="A477" s="35" t="s">
        <v>809</v>
      </c>
      <c r="B477" s="36" t="s">
        <v>389</v>
      </c>
      <c r="C477" s="316" t="s">
        <v>810</v>
      </c>
      <c r="D477" s="316"/>
      <c r="E477" s="316"/>
      <c r="F477" s="205" t="s">
        <v>437</v>
      </c>
      <c r="G477" s="55">
        <v>10</v>
      </c>
      <c r="H477" s="39">
        <v>766.79</v>
      </c>
      <c r="I477" s="39"/>
      <c r="J477" s="39">
        <v>766.79</v>
      </c>
      <c r="K477" s="109" t="s">
        <v>42</v>
      </c>
      <c r="L477" s="39">
        <v>65637.22</v>
      </c>
      <c r="M477" s="39"/>
      <c r="N477" s="40"/>
      <c r="O477" s="39">
        <v>65637.22</v>
      </c>
      <c r="P477" s="154">
        <v>1.052</v>
      </c>
      <c r="Q477" s="154">
        <v>1.0209999999999999</v>
      </c>
      <c r="R477" s="154">
        <v>1.0349999999999999</v>
      </c>
      <c r="S477" s="154">
        <v>1.0249999999999999</v>
      </c>
      <c r="T477" s="154">
        <v>1.02</v>
      </c>
      <c r="U477" s="154">
        <v>1.03</v>
      </c>
      <c r="V477" s="172">
        <f t="shared" si="20"/>
        <v>78576.60709209874</v>
      </c>
      <c r="W477" s="159">
        <v>1.2</v>
      </c>
      <c r="X477" s="158">
        <f t="shared" si="21"/>
        <v>94291.928510518483</v>
      </c>
      <c r="Y477" s="181">
        <f t="shared" si="22"/>
        <v>9429.1928510518483</v>
      </c>
      <c r="Z477" s="1"/>
      <c r="BP477" s="33"/>
      <c r="BQ477" s="34"/>
      <c r="BR477" s="41" t="s">
        <v>810</v>
      </c>
    </row>
    <row r="478" spans="1:70" s="3" customFormat="1" ht="67.5" hidden="1" x14ac:dyDescent="0.25">
      <c r="A478" s="35" t="s">
        <v>811</v>
      </c>
      <c r="B478" s="36" t="s">
        <v>812</v>
      </c>
      <c r="C478" s="316" t="s">
        <v>813</v>
      </c>
      <c r="D478" s="316"/>
      <c r="E478" s="316"/>
      <c r="F478" s="205" t="s">
        <v>238</v>
      </c>
      <c r="G478" s="38">
        <v>1.3</v>
      </c>
      <c r="H478" s="39" t="s">
        <v>814</v>
      </c>
      <c r="I478" s="39" t="s">
        <v>815</v>
      </c>
      <c r="J478" s="39">
        <v>102.98</v>
      </c>
      <c r="K478" s="109" t="s">
        <v>42</v>
      </c>
      <c r="L478" s="39">
        <v>15559.94</v>
      </c>
      <c r="M478" s="39">
        <v>12791.88</v>
      </c>
      <c r="N478" s="40" t="s">
        <v>816</v>
      </c>
      <c r="O478" s="39">
        <v>1145.96</v>
      </c>
      <c r="P478" s="154">
        <v>1.052</v>
      </c>
      <c r="Q478" s="154">
        <v>1.0209999999999999</v>
      </c>
      <c r="R478" s="154">
        <v>1.0349999999999999</v>
      </c>
      <c r="S478" s="154">
        <v>1.0249999999999999</v>
      </c>
      <c r="T478" s="154">
        <v>1.02</v>
      </c>
      <c r="U478" s="154">
        <v>1.03</v>
      </c>
      <c r="V478" s="172">
        <f t="shared" si="20"/>
        <v>1371.868715086676</v>
      </c>
      <c r="W478" s="159">
        <v>1.2</v>
      </c>
      <c r="X478" s="158">
        <f t="shared" si="21"/>
        <v>1646.2424581040111</v>
      </c>
      <c r="Y478" s="181">
        <f t="shared" si="22"/>
        <v>1266.3403523877009</v>
      </c>
      <c r="Z478" s="1"/>
      <c r="BP478" s="33"/>
      <c r="BQ478" s="34"/>
      <c r="BR478" s="41" t="s">
        <v>813</v>
      </c>
    </row>
    <row r="479" spans="1:70" s="3" customFormat="1" ht="18.75" hidden="1" x14ac:dyDescent="0.25">
      <c r="A479" s="42"/>
      <c r="B479" s="43"/>
      <c r="C479" s="44" t="s">
        <v>817</v>
      </c>
      <c r="D479" s="45"/>
      <c r="E479" s="45"/>
      <c r="F479" s="206"/>
      <c r="G479" s="45"/>
      <c r="H479" s="45"/>
      <c r="I479" s="45"/>
      <c r="J479" s="45"/>
      <c r="K479" s="45"/>
      <c r="L479" s="45"/>
      <c r="M479" s="45"/>
      <c r="N479" s="45"/>
      <c r="O479" s="46"/>
      <c r="P479" s="154"/>
      <c r="Q479" s="154"/>
      <c r="R479" s="154"/>
      <c r="S479" s="154"/>
      <c r="T479" s="154"/>
      <c r="U479" s="154"/>
      <c r="V479" s="172"/>
      <c r="W479" s="159"/>
      <c r="X479" s="158"/>
      <c r="Y479" s="181"/>
      <c r="Z479" s="1"/>
      <c r="BP479" s="33"/>
      <c r="BQ479" s="34"/>
      <c r="BR479" s="41"/>
    </row>
    <row r="480" spans="1:70" s="3" customFormat="1" ht="18.75" hidden="1" x14ac:dyDescent="0.25">
      <c r="A480" s="47"/>
      <c r="B480" s="48"/>
      <c r="C480" s="48"/>
      <c r="D480" s="48"/>
      <c r="E480" s="49" t="s">
        <v>818</v>
      </c>
      <c r="F480" s="207"/>
      <c r="G480" s="50"/>
      <c r="H480" s="51"/>
      <c r="I480" s="17"/>
      <c r="J480" s="17"/>
      <c r="K480" s="17"/>
      <c r="L480" s="52">
        <v>12608.4</v>
      </c>
      <c r="M480" s="53"/>
      <c r="N480" s="53"/>
      <c r="O480" s="54"/>
      <c r="P480" s="154"/>
      <c r="Q480" s="154"/>
      <c r="R480" s="154"/>
      <c r="S480" s="154"/>
      <c r="T480" s="154"/>
      <c r="U480" s="154"/>
      <c r="V480" s="172"/>
      <c r="W480" s="159"/>
      <c r="X480" s="158"/>
      <c r="Y480" s="181"/>
      <c r="Z480" s="1"/>
      <c r="BP480" s="33"/>
      <c r="BQ480" s="34"/>
      <c r="BR480" s="41"/>
    </row>
    <row r="481" spans="1:70" s="3" customFormat="1" ht="18.75" hidden="1" x14ac:dyDescent="0.25">
      <c r="A481" s="47"/>
      <c r="B481" s="48"/>
      <c r="C481" s="48"/>
      <c r="D481" s="48"/>
      <c r="E481" s="49" t="s">
        <v>819</v>
      </c>
      <c r="F481" s="207"/>
      <c r="G481" s="50"/>
      <c r="H481" s="51"/>
      <c r="I481" s="17"/>
      <c r="J481" s="17"/>
      <c r="K481" s="17"/>
      <c r="L481" s="52">
        <v>6629.16</v>
      </c>
      <c r="M481" s="53"/>
      <c r="N481" s="53"/>
      <c r="O481" s="54"/>
      <c r="P481" s="154"/>
      <c r="Q481" s="154"/>
      <c r="R481" s="154"/>
      <c r="S481" s="154"/>
      <c r="T481" s="154"/>
      <c r="U481" s="154"/>
      <c r="V481" s="172"/>
      <c r="W481" s="159"/>
      <c r="X481" s="158"/>
      <c r="Y481" s="181"/>
      <c r="Z481" s="1"/>
      <c r="BP481" s="33"/>
      <c r="BQ481" s="34"/>
      <c r="BR481" s="41"/>
    </row>
    <row r="482" spans="1:70" s="3" customFormat="1" ht="18.75" hidden="1" x14ac:dyDescent="0.25">
      <c r="A482" s="47"/>
      <c r="B482" s="48"/>
      <c r="C482" s="48"/>
      <c r="D482" s="48"/>
      <c r="E482" s="49" t="s">
        <v>47</v>
      </c>
      <c r="F482" s="207"/>
      <c r="G482" s="50"/>
      <c r="H482" s="51"/>
      <c r="I482" s="17"/>
      <c r="J482" s="17"/>
      <c r="K482" s="17"/>
      <c r="L482" s="52">
        <v>34797.5</v>
      </c>
      <c r="M482" s="53"/>
      <c r="N482" s="53"/>
      <c r="O482" s="54"/>
      <c r="P482" s="154"/>
      <c r="Q482" s="154"/>
      <c r="R482" s="154"/>
      <c r="S482" s="154"/>
      <c r="T482" s="154"/>
      <c r="U482" s="154"/>
      <c r="V482" s="172"/>
      <c r="W482" s="159"/>
      <c r="X482" s="158"/>
      <c r="Y482" s="181"/>
      <c r="Z482" s="1"/>
      <c r="BP482" s="33"/>
      <c r="BQ482" s="34"/>
      <c r="BR482" s="41"/>
    </row>
    <row r="483" spans="1:70" s="3" customFormat="1" ht="67.5" x14ac:dyDescent="0.25">
      <c r="A483" s="35" t="s">
        <v>820</v>
      </c>
      <c r="B483" s="36" t="s">
        <v>821</v>
      </c>
      <c r="C483" s="316" t="s">
        <v>822</v>
      </c>
      <c r="D483" s="316"/>
      <c r="E483" s="316"/>
      <c r="F483" s="205" t="s">
        <v>265</v>
      </c>
      <c r="G483" s="55">
        <v>130</v>
      </c>
      <c r="H483" s="39">
        <v>45.98</v>
      </c>
      <c r="I483" s="39"/>
      <c r="J483" s="39">
        <v>45.98</v>
      </c>
      <c r="K483" s="109" t="s">
        <v>42</v>
      </c>
      <c r="L483" s="39">
        <v>51166.54</v>
      </c>
      <c r="M483" s="39"/>
      <c r="N483" s="40"/>
      <c r="O483" s="39">
        <v>51166.54</v>
      </c>
      <c r="P483" s="154">
        <v>1.052</v>
      </c>
      <c r="Q483" s="154">
        <v>1.0209999999999999</v>
      </c>
      <c r="R483" s="154">
        <v>1.0349999999999999</v>
      </c>
      <c r="S483" s="154">
        <v>1.0249999999999999</v>
      </c>
      <c r="T483" s="154">
        <v>1.02</v>
      </c>
      <c r="U483" s="154">
        <v>1.03</v>
      </c>
      <c r="V483" s="172">
        <f t="shared" ref="V483:V539" si="24">O483*P483*Q483*R483*S483*T483*U483</f>
        <v>61253.25097318495</v>
      </c>
      <c r="W483" s="159">
        <v>1.2</v>
      </c>
      <c r="X483" s="158">
        <f t="shared" ref="X483:X539" si="25">V483*W483</f>
        <v>73503.901167821939</v>
      </c>
      <c r="Y483" s="181">
        <f t="shared" ref="Y483:Y539" si="26">X483/G483</f>
        <v>565.41462436786105</v>
      </c>
      <c r="Z483" s="1"/>
      <c r="BP483" s="33"/>
      <c r="BQ483" s="34"/>
      <c r="BR483" s="41" t="s">
        <v>822</v>
      </c>
    </row>
    <row r="484" spans="1:70" s="3" customFormat="1" ht="45" x14ac:dyDescent="0.25">
      <c r="A484" s="111" t="s">
        <v>823</v>
      </c>
      <c r="B484" s="112" t="s">
        <v>821</v>
      </c>
      <c r="C484" s="305" t="s">
        <v>824</v>
      </c>
      <c r="D484" s="305"/>
      <c r="E484" s="305"/>
      <c r="F484" s="208" t="s">
        <v>184</v>
      </c>
      <c r="G484" s="113">
        <v>4</v>
      </c>
      <c r="H484" s="114">
        <v>65.84</v>
      </c>
      <c r="I484" s="114"/>
      <c r="J484" s="114"/>
      <c r="K484" s="144" t="s">
        <v>52</v>
      </c>
      <c r="L484" s="114">
        <v>1640.73</v>
      </c>
      <c r="M484" s="114"/>
      <c r="N484" s="115"/>
      <c r="O484" s="114"/>
      <c r="P484" s="189"/>
      <c r="Q484" s="189"/>
      <c r="R484" s="189"/>
      <c r="S484" s="189"/>
      <c r="T484" s="189"/>
      <c r="U484" s="189">
        <v>1.03</v>
      </c>
      <c r="V484" s="180">
        <f>L484*U484</f>
        <v>1689.9519</v>
      </c>
      <c r="W484" s="190">
        <v>1.2</v>
      </c>
      <c r="X484" s="191">
        <f t="shared" si="25"/>
        <v>2027.94228</v>
      </c>
      <c r="Y484" s="181">
        <f t="shared" si="26"/>
        <v>506.98557</v>
      </c>
      <c r="Z484" s="1"/>
      <c r="BP484" s="33"/>
      <c r="BQ484" s="34"/>
      <c r="BR484" s="41" t="s">
        <v>824</v>
      </c>
    </row>
    <row r="485" spans="1:70" s="3" customFormat="1" ht="67.5" x14ac:dyDescent="0.25">
      <c r="A485" s="35" t="s">
        <v>825</v>
      </c>
      <c r="B485" s="36" t="s">
        <v>821</v>
      </c>
      <c r="C485" s="316" t="s">
        <v>826</v>
      </c>
      <c r="D485" s="316"/>
      <c r="E485" s="316"/>
      <c r="F485" s="205" t="s">
        <v>184</v>
      </c>
      <c r="G485" s="55">
        <v>1</v>
      </c>
      <c r="H485" s="39">
        <v>167.42</v>
      </c>
      <c r="I485" s="39"/>
      <c r="J485" s="39">
        <v>167.42</v>
      </c>
      <c r="K485" s="109" t="s">
        <v>42</v>
      </c>
      <c r="L485" s="39">
        <v>1433.12</v>
      </c>
      <c r="M485" s="39"/>
      <c r="N485" s="40"/>
      <c r="O485" s="39">
        <v>1433.12</v>
      </c>
      <c r="P485" s="154">
        <v>1.052</v>
      </c>
      <c r="Q485" s="154">
        <v>1.0209999999999999</v>
      </c>
      <c r="R485" s="154">
        <v>1.0349999999999999</v>
      </c>
      <c r="S485" s="154">
        <v>1.0249999999999999</v>
      </c>
      <c r="T485" s="154">
        <v>1.02</v>
      </c>
      <c r="U485" s="154">
        <v>1.03</v>
      </c>
      <c r="V485" s="172">
        <f t="shared" si="24"/>
        <v>1715.6379742443166</v>
      </c>
      <c r="W485" s="159">
        <v>1.2</v>
      </c>
      <c r="X485" s="158">
        <f t="shared" si="25"/>
        <v>2058.7655690931797</v>
      </c>
      <c r="Y485" s="181">
        <f t="shared" si="26"/>
        <v>2058.7655690931797</v>
      </c>
      <c r="Z485" s="1"/>
      <c r="BP485" s="33"/>
      <c r="BQ485" s="34"/>
      <c r="BR485" s="41" t="s">
        <v>826</v>
      </c>
    </row>
    <row r="486" spans="1:70" s="3" customFormat="1" ht="67.5" hidden="1" x14ac:dyDescent="0.25">
      <c r="A486" s="35" t="s">
        <v>827</v>
      </c>
      <c r="B486" s="36" t="s">
        <v>764</v>
      </c>
      <c r="C486" s="316" t="s">
        <v>765</v>
      </c>
      <c r="D486" s="316"/>
      <c r="E486" s="316"/>
      <c r="F486" s="205" t="s">
        <v>109</v>
      </c>
      <c r="G486" s="55">
        <v>6</v>
      </c>
      <c r="H486" s="39" t="s">
        <v>766</v>
      </c>
      <c r="I486" s="39" t="s">
        <v>767</v>
      </c>
      <c r="J486" s="39">
        <v>40.43</v>
      </c>
      <c r="K486" s="109" t="s">
        <v>42</v>
      </c>
      <c r="L486" s="39">
        <v>11244.81</v>
      </c>
      <c r="M486" s="39">
        <v>8786.43</v>
      </c>
      <c r="N486" s="40" t="s">
        <v>828</v>
      </c>
      <c r="O486" s="39">
        <v>2077</v>
      </c>
      <c r="P486" s="154">
        <v>1.052</v>
      </c>
      <c r="Q486" s="154">
        <v>1.0209999999999999</v>
      </c>
      <c r="R486" s="154">
        <v>1.0349999999999999</v>
      </c>
      <c r="S486" s="154">
        <v>1.0249999999999999</v>
      </c>
      <c r="T486" s="154">
        <v>1.02</v>
      </c>
      <c r="U486" s="154">
        <v>1.03</v>
      </c>
      <c r="V486" s="172">
        <f t="shared" si="24"/>
        <v>2486.4491965121179</v>
      </c>
      <c r="W486" s="159">
        <v>1.2</v>
      </c>
      <c r="X486" s="158">
        <f t="shared" si="25"/>
        <v>2983.7390358145412</v>
      </c>
      <c r="Y486" s="181">
        <f t="shared" si="26"/>
        <v>497.28983930242356</v>
      </c>
      <c r="Z486" s="1"/>
      <c r="BP486" s="33"/>
      <c r="BQ486" s="34"/>
      <c r="BR486" s="41" t="s">
        <v>765</v>
      </c>
    </row>
    <row r="487" spans="1:70" s="3" customFormat="1" ht="18.75" hidden="1" x14ac:dyDescent="0.25">
      <c r="A487" s="42"/>
      <c r="B487" s="43"/>
      <c r="C487" s="44" t="s">
        <v>829</v>
      </c>
      <c r="D487" s="45"/>
      <c r="E487" s="45"/>
      <c r="F487" s="206"/>
      <c r="G487" s="45"/>
      <c r="H487" s="45"/>
      <c r="I487" s="45"/>
      <c r="J487" s="45"/>
      <c r="K487" s="45"/>
      <c r="L487" s="45"/>
      <c r="M487" s="45"/>
      <c r="N487" s="45"/>
      <c r="O487" s="46"/>
      <c r="P487" s="154"/>
      <c r="Q487" s="154"/>
      <c r="R487" s="154"/>
      <c r="S487" s="154"/>
      <c r="T487" s="154"/>
      <c r="U487" s="154"/>
      <c r="V487" s="172"/>
      <c r="W487" s="159"/>
      <c r="X487" s="158"/>
      <c r="Y487" s="181"/>
      <c r="Z487" s="1"/>
      <c r="BP487" s="33"/>
      <c r="BQ487" s="34"/>
      <c r="BR487" s="41"/>
    </row>
    <row r="488" spans="1:70" s="3" customFormat="1" ht="18.75" hidden="1" x14ac:dyDescent="0.25">
      <c r="A488" s="47"/>
      <c r="B488" s="48"/>
      <c r="C488" s="48"/>
      <c r="D488" s="48"/>
      <c r="E488" s="49" t="s">
        <v>830</v>
      </c>
      <c r="F488" s="207"/>
      <c r="G488" s="50"/>
      <c r="H488" s="51"/>
      <c r="I488" s="17"/>
      <c r="J488" s="17"/>
      <c r="K488" s="17"/>
      <c r="L488" s="52">
        <v>8560.5300000000007</v>
      </c>
      <c r="M488" s="53"/>
      <c r="N488" s="53"/>
      <c r="O488" s="54"/>
      <c r="P488" s="154"/>
      <c r="Q488" s="154"/>
      <c r="R488" s="154"/>
      <c r="S488" s="154"/>
      <c r="T488" s="154"/>
      <c r="U488" s="154"/>
      <c r="V488" s="172"/>
      <c r="W488" s="159"/>
      <c r="X488" s="158"/>
      <c r="Y488" s="181"/>
      <c r="Z488" s="1"/>
      <c r="BP488" s="33"/>
      <c r="BQ488" s="34"/>
      <c r="BR488" s="41"/>
    </row>
    <row r="489" spans="1:70" s="3" customFormat="1" ht="18.75" hidden="1" x14ac:dyDescent="0.25">
      <c r="A489" s="47"/>
      <c r="B489" s="48"/>
      <c r="C489" s="48"/>
      <c r="D489" s="48"/>
      <c r="E489" s="49" t="s">
        <v>831</v>
      </c>
      <c r="F489" s="207"/>
      <c r="G489" s="50"/>
      <c r="H489" s="51"/>
      <c r="I489" s="17"/>
      <c r="J489" s="17"/>
      <c r="K489" s="17"/>
      <c r="L489" s="52">
        <v>4500.8999999999996</v>
      </c>
      <c r="M489" s="53"/>
      <c r="N489" s="53"/>
      <c r="O489" s="54"/>
      <c r="P489" s="154"/>
      <c r="Q489" s="154"/>
      <c r="R489" s="154"/>
      <c r="S489" s="154"/>
      <c r="T489" s="154"/>
      <c r="U489" s="154"/>
      <c r="V489" s="172"/>
      <c r="W489" s="159"/>
      <c r="X489" s="158"/>
      <c r="Y489" s="181"/>
      <c r="Z489" s="1"/>
      <c r="BP489" s="33"/>
      <c r="BQ489" s="34"/>
      <c r="BR489" s="41"/>
    </row>
    <row r="490" spans="1:70" s="3" customFormat="1" ht="18.75" hidden="1" x14ac:dyDescent="0.25">
      <c r="A490" s="47"/>
      <c r="B490" s="48"/>
      <c r="C490" s="48"/>
      <c r="D490" s="48"/>
      <c r="E490" s="49" t="s">
        <v>47</v>
      </c>
      <c r="F490" s="207"/>
      <c r="G490" s="50"/>
      <c r="H490" s="51"/>
      <c r="I490" s="17"/>
      <c r="J490" s="17"/>
      <c r="K490" s="17"/>
      <c r="L490" s="52">
        <v>24306.240000000002</v>
      </c>
      <c r="M490" s="53"/>
      <c r="N490" s="53"/>
      <c r="O490" s="54"/>
      <c r="P490" s="154"/>
      <c r="Q490" s="154"/>
      <c r="R490" s="154"/>
      <c r="S490" s="154"/>
      <c r="T490" s="154"/>
      <c r="U490" s="154"/>
      <c r="V490" s="172"/>
      <c r="W490" s="159"/>
      <c r="X490" s="158"/>
      <c r="Y490" s="181"/>
      <c r="Z490" s="1"/>
      <c r="BP490" s="33"/>
      <c r="BQ490" s="34"/>
      <c r="BR490" s="41"/>
    </row>
    <row r="491" spans="1:70" s="3" customFormat="1" ht="67.5" x14ac:dyDescent="0.25">
      <c r="A491" s="35" t="s">
        <v>832</v>
      </c>
      <c r="B491" s="36" t="s">
        <v>833</v>
      </c>
      <c r="C491" s="316" t="s">
        <v>834</v>
      </c>
      <c r="D491" s="316"/>
      <c r="E491" s="316"/>
      <c r="F491" s="205" t="s">
        <v>184</v>
      </c>
      <c r="G491" s="55">
        <v>5</v>
      </c>
      <c r="H491" s="39">
        <v>1336.96</v>
      </c>
      <c r="I491" s="39"/>
      <c r="J491" s="39">
        <v>1336.96</v>
      </c>
      <c r="K491" s="109" t="s">
        <v>42</v>
      </c>
      <c r="L491" s="39">
        <v>57221.89</v>
      </c>
      <c r="M491" s="39"/>
      <c r="N491" s="40"/>
      <c r="O491" s="39">
        <v>57221.89</v>
      </c>
      <c r="P491" s="154">
        <v>1.052</v>
      </c>
      <c r="Q491" s="154">
        <v>1.0209999999999999</v>
      </c>
      <c r="R491" s="154">
        <v>1.0349999999999999</v>
      </c>
      <c r="S491" s="154">
        <v>1.0249999999999999</v>
      </c>
      <c r="T491" s="154">
        <v>1.02</v>
      </c>
      <c r="U491" s="154">
        <v>1.03</v>
      </c>
      <c r="V491" s="172">
        <f t="shared" si="24"/>
        <v>68502.321816757249</v>
      </c>
      <c r="W491" s="159">
        <v>1.2</v>
      </c>
      <c r="X491" s="158">
        <f t="shared" si="25"/>
        <v>82202.786180108698</v>
      </c>
      <c r="Y491" s="181">
        <f t="shared" si="26"/>
        <v>16440.557236021741</v>
      </c>
      <c r="Z491" s="1"/>
      <c r="BP491" s="33"/>
      <c r="BQ491" s="34"/>
      <c r="BR491" s="41" t="s">
        <v>834</v>
      </c>
    </row>
    <row r="492" spans="1:70" s="3" customFormat="1" ht="67.5" x14ac:dyDescent="0.25">
      <c r="A492" s="35" t="s">
        <v>835</v>
      </c>
      <c r="B492" s="36" t="s">
        <v>833</v>
      </c>
      <c r="C492" s="316" t="s">
        <v>836</v>
      </c>
      <c r="D492" s="316"/>
      <c r="E492" s="316"/>
      <c r="F492" s="205" t="s">
        <v>184</v>
      </c>
      <c r="G492" s="55">
        <v>1</v>
      </c>
      <c r="H492" s="39">
        <v>292.14</v>
      </c>
      <c r="I492" s="39"/>
      <c r="J492" s="39">
        <v>292.14</v>
      </c>
      <c r="K492" s="109" t="s">
        <v>42</v>
      </c>
      <c r="L492" s="39">
        <v>2500.7199999999998</v>
      </c>
      <c r="M492" s="39"/>
      <c r="N492" s="40"/>
      <c r="O492" s="39">
        <v>2500.7199999999998</v>
      </c>
      <c r="P492" s="154">
        <v>1.052</v>
      </c>
      <c r="Q492" s="154">
        <v>1.0209999999999999</v>
      </c>
      <c r="R492" s="154">
        <v>1.0349999999999999</v>
      </c>
      <c r="S492" s="154">
        <v>1.0249999999999999</v>
      </c>
      <c r="T492" s="154">
        <v>1.02</v>
      </c>
      <c r="U492" s="154">
        <v>1.03</v>
      </c>
      <c r="V492" s="172">
        <f t="shared" si="24"/>
        <v>2993.6991982194427</v>
      </c>
      <c r="W492" s="159">
        <v>1.2</v>
      </c>
      <c r="X492" s="158">
        <f t="shared" si="25"/>
        <v>3592.4390378633311</v>
      </c>
      <c r="Y492" s="181">
        <f t="shared" si="26"/>
        <v>3592.4390378633311</v>
      </c>
      <c r="Z492" s="1"/>
      <c r="BP492" s="33"/>
      <c r="BQ492" s="34"/>
      <c r="BR492" s="41" t="s">
        <v>836</v>
      </c>
    </row>
    <row r="493" spans="1:70" s="3" customFormat="1" ht="67.5" hidden="1" x14ac:dyDescent="0.25">
      <c r="A493" s="35" t="s">
        <v>837</v>
      </c>
      <c r="B493" s="36" t="s">
        <v>838</v>
      </c>
      <c r="C493" s="316" t="s">
        <v>839</v>
      </c>
      <c r="D493" s="316"/>
      <c r="E493" s="316"/>
      <c r="F493" s="205" t="s">
        <v>238</v>
      </c>
      <c r="G493" s="60">
        <v>7.0000000000000001E-3</v>
      </c>
      <c r="H493" s="39" t="s">
        <v>840</v>
      </c>
      <c r="I493" s="39" t="s">
        <v>841</v>
      </c>
      <c r="J493" s="39">
        <v>122.48</v>
      </c>
      <c r="K493" s="109" t="s">
        <v>42</v>
      </c>
      <c r="L493" s="39">
        <v>200.88</v>
      </c>
      <c r="M493" s="39">
        <v>173.68</v>
      </c>
      <c r="N493" s="40" t="s">
        <v>842</v>
      </c>
      <c r="O493" s="39">
        <v>7.34</v>
      </c>
      <c r="P493" s="154">
        <v>1.052</v>
      </c>
      <c r="Q493" s="154">
        <v>1.0209999999999999</v>
      </c>
      <c r="R493" s="154">
        <v>1.0349999999999999</v>
      </c>
      <c r="S493" s="154">
        <v>1.0249999999999999</v>
      </c>
      <c r="T493" s="154">
        <v>1.02</v>
      </c>
      <c r="U493" s="154">
        <v>1.03</v>
      </c>
      <c r="V493" s="172">
        <f t="shared" si="24"/>
        <v>8.7869701985551014</v>
      </c>
      <c r="W493" s="159">
        <v>1.2</v>
      </c>
      <c r="X493" s="158">
        <f t="shared" si="25"/>
        <v>10.544364238266121</v>
      </c>
      <c r="Y493" s="181">
        <f t="shared" si="26"/>
        <v>1506.3377483237316</v>
      </c>
      <c r="Z493" s="1"/>
      <c r="BP493" s="33"/>
      <c r="BQ493" s="34"/>
      <c r="BR493" s="41" t="s">
        <v>839</v>
      </c>
    </row>
    <row r="494" spans="1:70" s="3" customFormat="1" ht="18.75" hidden="1" x14ac:dyDescent="0.25">
      <c r="A494" s="42"/>
      <c r="B494" s="43"/>
      <c r="C494" s="44" t="s">
        <v>843</v>
      </c>
      <c r="D494" s="45"/>
      <c r="E494" s="45"/>
      <c r="F494" s="206"/>
      <c r="G494" s="45"/>
      <c r="H494" s="45"/>
      <c r="I494" s="45"/>
      <c r="J494" s="45"/>
      <c r="K494" s="45"/>
      <c r="L494" s="45"/>
      <c r="M494" s="45"/>
      <c r="N494" s="45"/>
      <c r="O494" s="46"/>
      <c r="P494" s="154"/>
      <c r="Q494" s="154"/>
      <c r="R494" s="154"/>
      <c r="S494" s="154"/>
      <c r="T494" s="154"/>
      <c r="U494" s="154"/>
      <c r="V494" s="172"/>
      <c r="W494" s="159"/>
      <c r="X494" s="158"/>
      <c r="Y494" s="181"/>
      <c r="Z494" s="1"/>
      <c r="BP494" s="33"/>
      <c r="BQ494" s="34"/>
      <c r="BR494" s="41"/>
    </row>
    <row r="495" spans="1:70" s="3" customFormat="1" ht="18.75" hidden="1" x14ac:dyDescent="0.25">
      <c r="A495" s="47"/>
      <c r="B495" s="48"/>
      <c r="C495" s="48"/>
      <c r="D495" s="48"/>
      <c r="E495" s="49" t="s">
        <v>844</v>
      </c>
      <c r="F495" s="207"/>
      <c r="G495" s="50"/>
      <c r="H495" s="51"/>
      <c r="I495" s="17"/>
      <c r="J495" s="17"/>
      <c r="K495" s="17"/>
      <c r="L495" s="52">
        <v>187.7</v>
      </c>
      <c r="M495" s="53"/>
      <c r="N495" s="53"/>
      <c r="O495" s="54"/>
      <c r="P495" s="154"/>
      <c r="Q495" s="154"/>
      <c r="R495" s="154"/>
      <c r="S495" s="154"/>
      <c r="T495" s="154"/>
      <c r="U495" s="154"/>
      <c r="V495" s="172"/>
      <c r="W495" s="159"/>
      <c r="X495" s="158"/>
      <c r="Y495" s="181"/>
      <c r="Z495" s="1"/>
      <c r="BP495" s="33"/>
      <c r="BQ495" s="34"/>
      <c r="BR495" s="41"/>
    </row>
    <row r="496" spans="1:70" s="3" customFormat="1" ht="18.75" hidden="1" x14ac:dyDescent="0.25">
      <c r="A496" s="47"/>
      <c r="B496" s="48"/>
      <c r="C496" s="48"/>
      <c r="D496" s="48"/>
      <c r="E496" s="49" t="s">
        <v>845</v>
      </c>
      <c r="F496" s="207"/>
      <c r="G496" s="50"/>
      <c r="H496" s="51"/>
      <c r="I496" s="17"/>
      <c r="J496" s="17"/>
      <c r="K496" s="17"/>
      <c r="L496" s="52">
        <v>98.69</v>
      </c>
      <c r="M496" s="53"/>
      <c r="N496" s="53"/>
      <c r="O496" s="54"/>
      <c r="P496" s="154"/>
      <c r="Q496" s="154"/>
      <c r="R496" s="154"/>
      <c r="S496" s="154"/>
      <c r="T496" s="154"/>
      <c r="U496" s="154"/>
      <c r="V496" s="172"/>
      <c r="W496" s="159"/>
      <c r="X496" s="158"/>
      <c r="Y496" s="181"/>
      <c r="Z496" s="1"/>
      <c r="BP496" s="33"/>
      <c r="BQ496" s="34"/>
      <c r="BR496" s="41"/>
    </row>
    <row r="497" spans="1:70" s="3" customFormat="1" ht="18.75" hidden="1" x14ac:dyDescent="0.25">
      <c r="A497" s="47"/>
      <c r="B497" s="48"/>
      <c r="C497" s="48"/>
      <c r="D497" s="48"/>
      <c r="E497" s="49" t="s">
        <v>47</v>
      </c>
      <c r="F497" s="207"/>
      <c r="G497" s="50"/>
      <c r="H497" s="51"/>
      <c r="I497" s="17"/>
      <c r="J497" s="17"/>
      <c r="K497" s="17"/>
      <c r="L497" s="52">
        <v>487.27</v>
      </c>
      <c r="M497" s="53"/>
      <c r="N497" s="53"/>
      <c r="O497" s="54"/>
      <c r="P497" s="154"/>
      <c r="Q497" s="154"/>
      <c r="R497" s="154"/>
      <c r="S497" s="154"/>
      <c r="T497" s="154"/>
      <c r="U497" s="154"/>
      <c r="V497" s="172"/>
      <c r="W497" s="159"/>
      <c r="X497" s="158"/>
      <c r="Y497" s="181"/>
      <c r="Z497" s="1"/>
      <c r="BP497" s="33"/>
      <c r="BQ497" s="34"/>
      <c r="BR497" s="41"/>
    </row>
    <row r="498" spans="1:70" s="3" customFormat="1" ht="67.5" x14ac:dyDescent="0.25">
      <c r="A498" s="35" t="s">
        <v>846</v>
      </c>
      <c r="B498" s="36" t="s">
        <v>833</v>
      </c>
      <c r="C498" s="316" t="s">
        <v>847</v>
      </c>
      <c r="D498" s="316"/>
      <c r="E498" s="316"/>
      <c r="F498" s="205" t="s">
        <v>51</v>
      </c>
      <c r="G498" s="55">
        <v>1</v>
      </c>
      <c r="H498" s="39">
        <v>411.59</v>
      </c>
      <c r="I498" s="39"/>
      <c r="J498" s="39">
        <v>411.59</v>
      </c>
      <c r="K498" s="109" t="s">
        <v>42</v>
      </c>
      <c r="L498" s="39">
        <v>3523.21</v>
      </c>
      <c r="M498" s="39"/>
      <c r="N498" s="40"/>
      <c r="O498" s="39">
        <v>3523.21</v>
      </c>
      <c r="P498" s="154">
        <v>1.052</v>
      </c>
      <c r="Q498" s="154">
        <v>1.0209999999999999</v>
      </c>
      <c r="R498" s="154">
        <v>1.0349999999999999</v>
      </c>
      <c r="S498" s="154">
        <v>1.0249999999999999</v>
      </c>
      <c r="T498" s="154">
        <v>1.02</v>
      </c>
      <c r="U498" s="154">
        <v>1.03</v>
      </c>
      <c r="V498" s="172">
        <f t="shared" si="24"/>
        <v>4217.7576666554933</v>
      </c>
      <c r="W498" s="159">
        <v>1.2</v>
      </c>
      <c r="X498" s="158">
        <f t="shared" si="25"/>
        <v>5061.3091999865919</v>
      </c>
      <c r="Y498" s="248">
        <f t="shared" si="26"/>
        <v>5061.3091999865919</v>
      </c>
      <c r="Z498" s="1"/>
      <c r="BP498" s="33"/>
      <c r="BQ498" s="34"/>
      <c r="BR498" s="41" t="s">
        <v>847</v>
      </c>
    </row>
    <row r="499" spans="1:70" s="3" customFormat="1" ht="67.5" hidden="1" x14ac:dyDescent="0.25">
      <c r="A499" s="35" t="s">
        <v>848</v>
      </c>
      <c r="B499" s="36" t="s">
        <v>849</v>
      </c>
      <c r="C499" s="316" t="s">
        <v>850</v>
      </c>
      <c r="D499" s="316"/>
      <c r="E499" s="316"/>
      <c r="F499" s="205" t="s">
        <v>520</v>
      </c>
      <c r="G499" s="55">
        <v>2</v>
      </c>
      <c r="H499" s="39" t="s">
        <v>851</v>
      </c>
      <c r="I499" s="39" t="s">
        <v>852</v>
      </c>
      <c r="J499" s="39">
        <v>69.58</v>
      </c>
      <c r="K499" s="109" t="s">
        <v>42</v>
      </c>
      <c r="L499" s="39">
        <v>12798.45</v>
      </c>
      <c r="M499" s="39">
        <v>9886.0300000000007</v>
      </c>
      <c r="N499" s="40" t="s">
        <v>853</v>
      </c>
      <c r="O499" s="39">
        <v>1191.21</v>
      </c>
      <c r="P499" s="154">
        <v>1.052</v>
      </c>
      <c r="Q499" s="154">
        <v>1.0209999999999999</v>
      </c>
      <c r="R499" s="154">
        <v>1.0349999999999999</v>
      </c>
      <c r="S499" s="154">
        <v>1.0249999999999999</v>
      </c>
      <c r="T499" s="154">
        <v>1.02</v>
      </c>
      <c r="U499" s="154">
        <v>1.03</v>
      </c>
      <c r="V499" s="172">
        <f t="shared" si="24"/>
        <v>1426.0390695123733</v>
      </c>
      <c r="W499" s="159">
        <v>1.2</v>
      </c>
      <c r="X499" s="158">
        <f t="shared" si="25"/>
        <v>1711.2468834148478</v>
      </c>
      <c r="Y499" s="181">
        <f t="shared" si="26"/>
        <v>855.62344170742392</v>
      </c>
      <c r="Z499" s="1"/>
      <c r="BP499" s="33"/>
      <c r="BQ499" s="34"/>
      <c r="BR499" s="41" t="s">
        <v>850</v>
      </c>
    </row>
    <row r="500" spans="1:70" s="3" customFormat="1" ht="18.75" hidden="1" x14ac:dyDescent="0.25">
      <c r="A500" s="42"/>
      <c r="B500" s="43"/>
      <c r="C500" s="44" t="s">
        <v>854</v>
      </c>
      <c r="D500" s="45"/>
      <c r="E500" s="45"/>
      <c r="F500" s="206"/>
      <c r="G500" s="45"/>
      <c r="H500" s="45"/>
      <c r="I500" s="45"/>
      <c r="J500" s="45"/>
      <c r="K500" s="45"/>
      <c r="L500" s="45"/>
      <c r="M500" s="45"/>
      <c r="N500" s="45"/>
      <c r="O500" s="46"/>
      <c r="P500" s="154"/>
      <c r="Q500" s="154"/>
      <c r="R500" s="154"/>
      <c r="S500" s="154"/>
      <c r="T500" s="154"/>
      <c r="U500" s="154"/>
      <c r="V500" s="172"/>
      <c r="W500" s="159"/>
      <c r="X500" s="158"/>
      <c r="Y500" s="181"/>
      <c r="Z500" s="1"/>
      <c r="BP500" s="33"/>
      <c r="BQ500" s="34"/>
      <c r="BR500" s="41"/>
    </row>
    <row r="501" spans="1:70" s="3" customFormat="1" ht="18.75" hidden="1" x14ac:dyDescent="0.25">
      <c r="A501" s="47"/>
      <c r="B501" s="48"/>
      <c r="C501" s="48"/>
      <c r="D501" s="48"/>
      <c r="E501" s="49" t="s">
        <v>855</v>
      </c>
      <c r="F501" s="207"/>
      <c r="G501" s="50"/>
      <c r="H501" s="51"/>
      <c r="I501" s="17"/>
      <c r="J501" s="17"/>
      <c r="K501" s="17"/>
      <c r="L501" s="52">
        <v>9823.68</v>
      </c>
      <c r="M501" s="53"/>
      <c r="N501" s="53"/>
      <c r="O501" s="54"/>
      <c r="P501" s="154"/>
      <c r="Q501" s="154"/>
      <c r="R501" s="154"/>
      <c r="S501" s="154"/>
      <c r="T501" s="154"/>
      <c r="U501" s="154"/>
      <c r="V501" s="172"/>
      <c r="W501" s="159"/>
      <c r="X501" s="158"/>
      <c r="Y501" s="181"/>
      <c r="Z501" s="1"/>
      <c r="BP501" s="33"/>
      <c r="BQ501" s="34"/>
      <c r="BR501" s="41"/>
    </row>
    <row r="502" spans="1:70" s="3" customFormat="1" ht="18.75" hidden="1" x14ac:dyDescent="0.25">
      <c r="A502" s="47"/>
      <c r="B502" s="48"/>
      <c r="C502" s="48"/>
      <c r="D502" s="48"/>
      <c r="E502" s="49" t="s">
        <v>856</v>
      </c>
      <c r="F502" s="207"/>
      <c r="G502" s="50"/>
      <c r="H502" s="51"/>
      <c r="I502" s="17"/>
      <c r="J502" s="17"/>
      <c r="K502" s="17"/>
      <c r="L502" s="52">
        <v>5165.03</v>
      </c>
      <c r="M502" s="53"/>
      <c r="N502" s="53"/>
      <c r="O502" s="54"/>
      <c r="P502" s="154"/>
      <c r="Q502" s="154"/>
      <c r="R502" s="154"/>
      <c r="S502" s="154"/>
      <c r="T502" s="154"/>
      <c r="U502" s="154"/>
      <c r="V502" s="172"/>
      <c r="W502" s="159"/>
      <c r="X502" s="158"/>
      <c r="Y502" s="181"/>
      <c r="Z502" s="1"/>
      <c r="BP502" s="33"/>
      <c r="BQ502" s="34"/>
      <c r="BR502" s="41"/>
    </row>
    <row r="503" spans="1:70" s="3" customFormat="1" ht="18.75" hidden="1" x14ac:dyDescent="0.25">
      <c r="A503" s="47"/>
      <c r="B503" s="48"/>
      <c r="C503" s="48"/>
      <c r="D503" s="48"/>
      <c r="E503" s="49" t="s">
        <v>47</v>
      </c>
      <c r="F503" s="207"/>
      <c r="G503" s="50"/>
      <c r="H503" s="51"/>
      <c r="I503" s="17"/>
      <c r="J503" s="17"/>
      <c r="K503" s="17"/>
      <c r="L503" s="52">
        <v>27787.16</v>
      </c>
      <c r="M503" s="53"/>
      <c r="N503" s="53"/>
      <c r="O503" s="54"/>
      <c r="P503" s="154"/>
      <c r="Q503" s="154"/>
      <c r="R503" s="154"/>
      <c r="S503" s="154"/>
      <c r="T503" s="154"/>
      <c r="U503" s="154"/>
      <c r="V503" s="172"/>
      <c r="W503" s="159"/>
      <c r="X503" s="158"/>
      <c r="Y503" s="181"/>
      <c r="Z503" s="1"/>
      <c r="BP503" s="33"/>
      <c r="BQ503" s="34"/>
      <c r="BR503" s="41"/>
    </row>
    <row r="504" spans="1:70" s="3" customFormat="1" ht="67.5" x14ac:dyDescent="0.25">
      <c r="A504" s="35" t="s">
        <v>857</v>
      </c>
      <c r="B504" s="36" t="s">
        <v>858</v>
      </c>
      <c r="C504" s="316" t="s">
        <v>859</v>
      </c>
      <c r="D504" s="316"/>
      <c r="E504" s="316"/>
      <c r="F504" s="205" t="s">
        <v>334</v>
      </c>
      <c r="G504" s="58">
        <v>0.22620000000000001</v>
      </c>
      <c r="H504" s="39">
        <v>4813.2</v>
      </c>
      <c r="I504" s="39"/>
      <c r="J504" s="39">
        <v>4813.2</v>
      </c>
      <c r="K504" s="109" t="s">
        <v>42</v>
      </c>
      <c r="L504" s="39">
        <v>9319.66</v>
      </c>
      <c r="M504" s="39"/>
      <c r="N504" s="40"/>
      <c r="O504" s="39">
        <v>9319.66</v>
      </c>
      <c r="P504" s="154">
        <v>1.052</v>
      </c>
      <c r="Q504" s="154">
        <v>1.0209999999999999</v>
      </c>
      <c r="R504" s="154">
        <v>1.0349999999999999</v>
      </c>
      <c r="S504" s="154">
        <v>1.0249999999999999</v>
      </c>
      <c r="T504" s="154">
        <v>1.02</v>
      </c>
      <c r="U504" s="154">
        <v>1.03</v>
      </c>
      <c r="V504" s="172">
        <f t="shared" si="24"/>
        <v>11156.890283469484</v>
      </c>
      <c r="W504" s="159">
        <v>1.2</v>
      </c>
      <c r="X504" s="158">
        <f t="shared" si="25"/>
        <v>13388.26834016338</v>
      </c>
      <c r="Y504" s="248">
        <f t="shared" si="26"/>
        <v>59187.746861907071</v>
      </c>
      <c r="Z504" s="1"/>
      <c r="BP504" s="33"/>
      <c r="BQ504" s="34"/>
      <c r="BR504" s="41" t="s">
        <v>859</v>
      </c>
    </row>
    <row r="505" spans="1:70" s="3" customFormat="1" ht="18.75" hidden="1" x14ac:dyDescent="0.25">
      <c r="A505" s="42"/>
      <c r="B505" s="43"/>
      <c r="C505" s="44" t="s">
        <v>860</v>
      </c>
      <c r="D505" s="45"/>
      <c r="E505" s="45"/>
      <c r="F505" s="206"/>
      <c r="G505" s="45"/>
      <c r="H505" s="45"/>
      <c r="I505" s="45"/>
      <c r="J505" s="45"/>
      <c r="K505" s="45"/>
      <c r="L505" s="45"/>
      <c r="M505" s="45"/>
      <c r="N505" s="45"/>
      <c r="O505" s="46"/>
      <c r="P505" s="154"/>
      <c r="Q505" s="154"/>
      <c r="R505" s="154"/>
      <c r="S505" s="154"/>
      <c r="T505" s="154"/>
      <c r="U505" s="154"/>
      <c r="V505" s="172"/>
      <c r="W505" s="159"/>
      <c r="X505" s="158"/>
      <c r="Y505" s="181"/>
      <c r="Z505" s="1"/>
      <c r="BP505" s="33"/>
      <c r="BQ505" s="34"/>
      <c r="BR505" s="41"/>
    </row>
    <row r="506" spans="1:70" s="3" customFormat="1" ht="67.5" x14ac:dyDescent="0.25">
      <c r="A506" s="35" t="s">
        <v>861</v>
      </c>
      <c r="B506" s="36" t="s">
        <v>862</v>
      </c>
      <c r="C506" s="316" t="s">
        <v>863</v>
      </c>
      <c r="D506" s="316"/>
      <c r="E506" s="316"/>
      <c r="F506" s="205" t="s">
        <v>334</v>
      </c>
      <c r="G506" s="60">
        <v>3.0000000000000001E-3</v>
      </c>
      <c r="H506" s="39">
        <v>17737.8</v>
      </c>
      <c r="I506" s="39"/>
      <c r="J506" s="39">
        <v>17737.8</v>
      </c>
      <c r="K506" s="109" t="s">
        <v>42</v>
      </c>
      <c r="L506" s="39">
        <v>455.51</v>
      </c>
      <c r="M506" s="39"/>
      <c r="N506" s="40"/>
      <c r="O506" s="39">
        <v>455.51</v>
      </c>
      <c r="P506" s="154">
        <v>1.052</v>
      </c>
      <c r="Q506" s="154">
        <v>1.0209999999999999</v>
      </c>
      <c r="R506" s="154">
        <v>1.0349999999999999</v>
      </c>
      <c r="S506" s="154">
        <v>1.0249999999999999</v>
      </c>
      <c r="T506" s="154">
        <v>1.02</v>
      </c>
      <c r="U506" s="154">
        <v>1.03</v>
      </c>
      <c r="V506" s="172">
        <f t="shared" si="24"/>
        <v>545.30692031932335</v>
      </c>
      <c r="W506" s="159">
        <v>1.2</v>
      </c>
      <c r="X506" s="158">
        <f t="shared" si="25"/>
        <v>654.36830438318805</v>
      </c>
      <c r="Y506" s="248">
        <f t="shared" si="26"/>
        <v>218122.76812772933</v>
      </c>
      <c r="Z506" s="1"/>
      <c r="BP506" s="33"/>
      <c r="BQ506" s="34"/>
      <c r="BR506" s="41" t="s">
        <v>863</v>
      </c>
    </row>
    <row r="507" spans="1:70" s="3" customFormat="1" ht="18.75" hidden="1" x14ac:dyDescent="0.25">
      <c r="A507" s="42"/>
      <c r="B507" s="43"/>
      <c r="C507" s="44" t="s">
        <v>864</v>
      </c>
      <c r="D507" s="45"/>
      <c r="E507" s="45"/>
      <c r="F507" s="206"/>
      <c r="G507" s="45"/>
      <c r="H507" s="45"/>
      <c r="I507" s="45"/>
      <c r="J507" s="45"/>
      <c r="K507" s="45"/>
      <c r="L507" s="45"/>
      <c r="M507" s="45"/>
      <c r="N507" s="45"/>
      <c r="O507" s="46"/>
      <c r="P507" s="154"/>
      <c r="Q507" s="154"/>
      <c r="R507" s="154"/>
      <c r="S507" s="154"/>
      <c r="T507" s="154"/>
      <c r="U507" s="154"/>
      <c r="V507" s="172"/>
      <c r="W507" s="159"/>
      <c r="X507" s="158"/>
      <c r="Y507" s="181"/>
      <c r="Z507" s="1"/>
      <c r="BP507" s="33"/>
      <c r="BQ507" s="34"/>
      <c r="BR507" s="41"/>
    </row>
    <row r="508" spans="1:70" s="3" customFormat="1" ht="67.5" x14ac:dyDescent="0.25">
      <c r="A508" s="35" t="s">
        <v>865</v>
      </c>
      <c r="B508" s="36" t="s">
        <v>866</v>
      </c>
      <c r="C508" s="316" t="s">
        <v>867</v>
      </c>
      <c r="D508" s="316"/>
      <c r="E508" s="316"/>
      <c r="F508" s="205" t="s">
        <v>520</v>
      </c>
      <c r="G508" s="55">
        <v>30</v>
      </c>
      <c r="H508" s="39">
        <v>6.77</v>
      </c>
      <c r="I508" s="39"/>
      <c r="J508" s="39">
        <v>6.77</v>
      </c>
      <c r="K508" s="109" t="s">
        <v>42</v>
      </c>
      <c r="L508" s="39">
        <v>1738.54</v>
      </c>
      <c r="M508" s="39"/>
      <c r="N508" s="40"/>
      <c r="O508" s="39">
        <v>1738.54</v>
      </c>
      <c r="P508" s="154">
        <v>1.052</v>
      </c>
      <c r="Q508" s="154">
        <v>1.0209999999999999</v>
      </c>
      <c r="R508" s="154">
        <v>1.0349999999999999</v>
      </c>
      <c r="S508" s="154">
        <v>1.0249999999999999</v>
      </c>
      <c r="T508" s="154">
        <v>1.02</v>
      </c>
      <c r="U508" s="154">
        <v>1.03</v>
      </c>
      <c r="V508" s="172">
        <f t="shared" si="24"/>
        <v>2081.2669167569461</v>
      </c>
      <c r="W508" s="159">
        <v>1.2</v>
      </c>
      <c r="X508" s="158">
        <f t="shared" si="25"/>
        <v>2497.5203001083351</v>
      </c>
      <c r="Y508" s="248">
        <f t="shared" si="26"/>
        <v>83.250676670277841</v>
      </c>
      <c r="Z508" s="1"/>
      <c r="BP508" s="33"/>
      <c r="BQ508" s="34"/>
      <c r="BR508" s="41" t="s">
        <v>867</v>
      </c>
    </row>
    <row r="509" spans="1:70" s="3" customFormat="1" ht="18.75" hidden="1" x14ac:dyDescent="0.25">
      <c r="A509" s="351" t="s">
        <v>868</v>
      </c>
      <c r="B509" s="352"/>
      <c r="C509" s="352"/>
      <c r="D509" s="352"/>
      <c r="E509" s="352"/>
      <c r="F509" s="352"/>
      <c r="G509" s="352"/>
      <c r="H509" s="352"/>
      <c r="I509" s="352"/>
      <c r="J509" s="352"/>
      <c r="K509" s="352"/>
      <c r="L509" s="352"/>
      <c r="M509" s="352"/>
      <c r="N509" s="352"/>
      <c r="O509" s="353"/>
      <c r="P509" s="154"/>
      <c r="Q509" s="154"/>
      <c r="R509" s="154"/>
      <c r="S509" s="154"/>
      <c r="T509" s="154"/>
      <c r="U509" s="154"/>
      <c r="V509" s="172"/>
      <c r="W509" s="159"/>
      <c r="X509" s="158"/>
      <c r="Y509" s="181"/>
      <c r="Z509" s="1"/>
      <c r="BP509" s="33"/>
      <c r="BQ509" s="34" t="s">
        <v>868</v>
      </c>
      <c r="BR509" s="41"/>
    </row>
    <row r="510" spans="1:70" s="3" customFormat="1" ht="67.5" hidden="1" x14ac:dyDescent="0.25">
      <c r="A510" s="35" t="s">
        <v>869</v>
      </c>
      <c r="B510" s="36" t="s">
        <v>870</v>
      </c>
      <c r="C510" s="316" t="s">
        <v>871</v>
      </c>
      <c r="D510" s="316"/>
      <c r="E510" s="316"/>
      <c r="F510" s="205" t="s">
        <v>238</v>
      </c>
      <c r="G510" s="56">
        <v>0.18</v>
      </c>
      <c r="H510" s="39" t="s">
        <v>872</v>
      </c>
      <c r="I510" s="39" t="s">
        <v>873</v>
      </c>
      <c r="J510" s="39">
        <v>348.62</v>
      </c>
      <c r="K510" s="109" t="s">
        <v>42</v>
      </c>
      <c r="L510" s="39">
        <v>3087.18</v>
      </c>
      <c r="M510" s="39">
        <v>2201.92</v>
      </c>
      <c r="N510" s="40" t="s">
        <v>874</v>
      </c>
      <c r="O510" s="39">
        <v>537.15</v>
      </c>
      <c r="P510" s="154">
        <v>1.052</v>
      </c>
      <c r="Q510" s="154">
        <v>1.0209999999999999</v>
      </c>
      <c r="R510" s="154">
        <v>1.0349999999999999</v>
      </c>
      <c r="S510" s="154">
        <v>1.0249999999999999</v>
      </c>
      <c r="T510" s="154">
        <v>1.02</v>
      </c>
      <c r="U510" s="154">
        <v>1.03</v>
      </c>
      <c r="V510" s="172">
        <f t="shared" si="24"/>
        <v>643.04101391742131</v>
      </c>
      <c r="W510" s="159">
        <v>1.2</v>
      </c>
      <c r="X510" s="158">
        <f t="shared" si="25"/>
        <v>771.64921670090553</v>
      </c>
      <c r="Y510" s="181">
        <f t="shared" si="26"/>
        <v>4286.9400927828083</v>
      </c>
      <c r="Z510" s="1"/>
      <c r="BP510" s="33"/>
      <c r="BQ510" s="34"/>
      <c r="BR510" s="41" t="s">
        <v>871</v>
      </c>
    </row>
    <row r="511" spans="1:70" s="3" customFormat="1" ht="18.75" hidden="1" x14ac:dyDescent="0.25">
      <c r="A511" s="42"/>
      <c r="B511" s="43"/>
      <c r="C511" s="44" t="s">
        <v>875</v>
      </c>
      <c r="D511" s="45"/>
      <c r="E511" s="45"/>
      <c r="F511" s="206"/>
      <c r="G511" s="45"/>
      <c r="H511" s="45"/>
      <c r="I511" s="45"/>
      <c r="J511" s="45"/>
      <c r="K511" s="45"/>
      <c r="L511" s="45"/>
      <c r="M511" s="45"/>
      <c r="N511" s="45"/>
      <c r="O511" s="46"/>
      <c r="P511" s="154"/>
      <c r="Q511" s="154"/>
      <c r="R511" s="154"/>
      <c r="S511" s="154"/>
      <c r="T511" s="154"/>
      <c r="U511" s="154"/>
      <c r="V511" s="172"/>
      <c r="W511" s="159"/>
      <c r="X511" s="158"/>
      <c r="Y511" s="181"/>
      <c r="Z511" s="1"/>
      <c r="BP511" s="33"/>
      <c r="BQ511" s="34"/>
      <c r="BR511" s="41"/>
    </row>
    <row r="512" spans="1:70" s="3" customFormat="1" ht="18.75" hidden="1" x14ac:dyDescent="0.25">
      <c r="A512" s="47"/>
      <c r="B512" s="48"/>
      <c r="C512" s="48"/>
      <c r="D512" s="48"/>
      <c r="E512" s="49" t="s">
        <v>876</v>
      </c>
      <c r="F512" s="207"/>
      <c r="G512" s="50"/>
      <c r="H512" s="51"/>
      <c r="I512" s="17"/>
      <c r="J512" s="17"/>
      <c r="K512" s="17"/>
      <c r="L512" s="52">
        <v>2178.0300000000002</v>
      </c>
      <c r="M512" s="53"/>
      <c r="N512" s="53"/>
      <c r="O512" s="54"/>
      <c r="P512" s="154"/>
      <c r="Q512" s="154"/>
      <c r="R512" s="154"/>
      <c r="S512" s="154"/>
      <c r="T512" s="154"/>
      <c r="U512" s="154"/>
      <c r="V512" s="172"/>
      <c r="W512" s="159"/>
      <c r="X512" s="158"/>
      <c r="Y512" s="181"/>
      <c r="Z512" s="1"/>
      <c r="BP512" s="33"/>
      <c r="BQ512" s="34"/>
      <c r="BR512" s="41"/>
    </row>
    <row r="513" spans="1:70" s="3" customFormat="1" ht="18.75" hidden="1" x14ac:dyDescent="0.25">
      <c r="A513" s="47"/>
      <c r="B513" s="48"/>
      <c r="C513" s="48"/>
      <c r="D513" s="48"/>
      <c r="E513" s="49" t="s">
        <v>877</v>
      </c>
      <c r="F513" s="207"/>
      <c r="G513" s="50"/>
      <c r="H513" s="51"/>
      <c r="I513" s="17"/>
      <c r="J513" s="17"/>
      <c r="K513" s="17"/>
      <c r="L513" s="52">
        <v>1145.1500000000001</v>
      </c>
      <c r="M513" s="53"/>
      <c r="N513" s="53"/>
      <c r="O513" s="54"/>
      <c r="P513" s="154"/>
      <c r="Q513" s="154"/>
      <c r="R513" s="154"/>
      <c r="S513" s="154"/>
      <c r="T513" s="154"/>
      <c r="U513" s="154"/>
      <c r="V513" s="172"/>
      <c r="W513" s="159"/>
      <c r="X513" s="158"/>
      <c r="Y513" s="181"/>
      <c r="Z513" s="1"/>
      <c r="BP513" s="33"/>
      <c r="BQ513" s="34"/>
      <c r="BR513" s="41"/>
    </row>
    <row r="514" spans="1:70" s="3" customFormat="1" ht="18.75" hidden="1" x14ac:dyDescent="0.25">
      <c r="A514" s="47"/>
      <c r="B514" s="48"/>
      <c r="C514" s="48"/>
      <c r="D514" s="48"/>
      <c r="E514" s="49" t="s">
        <v>47</v>
      </c>
      <c r="F514" s="207"/>
      <c r="G514" s="50"/>
      <c r="H514" s="51"/>
      <c r="I514" s="17"/>
      <c r="J514" s="17"/>
      <c r="K514" s="17"/>
      <c r="L514" s="52">
        <v>6410.36</v>
      </c>
      <c r="M514" s="53"/>
      <c r="N514" s="53"/>
      <c r="O514" s="54"/>
      <c r="P514" s="154"/>
      <c r="Q514" s="154"/>
      <c r="R514" s="154"/>
      <c r="S514" s="154"/>
      <c r="T514" s="154"/>
      <c r="U514" s="154"/>
      <c r="V514" s="172"/>
      <c r="W514" s="159"/>
      <c r="X514" s="158"/>
      <c r="Y514" s="181"/>
      <c r="Z514" s="1"/>
      <c r="BP514" s="33"/>
      <c r="BQ514" s="34"/>
      <c r="BR514" s="41"/>
    </row>
    <row r="515" spans="1:70" s="3" customFormat="1" ht="57" x14ac:dyDescent="0.25">
      <c r="A515" s="111" t="s">
        <v>878</v>
      </c>
      <c r="B515" s="112" t="s">
        <v>447</v>
      </c>
      <c r="C515" s="305" t="s">
        <v>448</v>
      </c>
      <c r="D515" s="305"/>
      <c r="E515" s="305"/>
      <c r="F515" s="208" t="s">
        <v>265</v>
      </c>
      <c r="G515" s="151">
        <v>18.54</v>
      </c>
      <c r="H515" s="114">
        <v>44.97</v>
      </c>
      <c r="I515" s="114"/>
      <c r="J515" s="114"/>
      <c r="K515" s="144" t="s">
        <v>52</v>
      </c>
      <c r="L515" s="114">
        <v>5194.22</v>
      </c>
      <c r="M515" s="114"/>
      <c r="N515" s="115"/>
      <c r="O515" s="114"/>
      <c r="P515" s="189"/>
      <c r="Q515" s="189"/>
      <c r="R515" s="189"/>
      <c r="S515" s="189"/>
      <c r="T515" s="189"/>
      <c r="U515" s="189">
        <v>1.03</v>
      </c>
      <c r="V515" s="180">
        <f>L515*U515</f>
        <v>5350.0466000000006</v>
      </c>
      <c r="W515" s="190">
        <v>1.2</v>
      </c>
      <c r="X515" s="191">
        <f t="shared" si="25"/>
        <v>6420.0559200000007</v>
      </c>
      <c r="Y515" s="248">
        <f t="shared" si="26"/>
        <v>346.28133333333341</v>
      </c>
      <c r="Z515" s="1"/>
      <c r="BP515" s="33"/>
      <c r="BQ515" s="34"/>
      <c r="BR515" s="41" t="s">
        <v>448</v>
      </c>
    </row>
    <row r="516" spans="1:70" s="3" customFormat="1" ht="18.75" hidden="1" x14ac:dyDescent="0.25">
      <c r="A516" s="42"/>
      <c r="B516" s="43"/>
      <c r="C516" s="44" t="s">
        <v>879</v>
      </c>
      <c r="D516" s="45"/>
      <c r="E516" s="45"/>
      <c r="F516" s="206"/>
      <c r="G516" s="45"/>
      <c r="H516" s="45"/>
      <c r="I516" s="45"/>
      <c r="J516" s="45"/>
      <c r="K516" s="45"/>
      <c r="L516" s="45"/>
      <c r="M516" s="45"/>
      <c r="N516" s="45"/>
      <c r="O516" s="46"/>
      <c r="P516" s="154"/>
      <c r="Q516" s="154"/>
      <c r="R516" s="154"/>
      <c r="S516" s="154"/>
      <c r="T516" s="154"/>
      <c r="U516" s="154"/>
      <c r="V516" s="172"/>
      <c r="W516" s="159"/>
      <c r="X516" s="158"/>
      <c r="Y516" s="181"/>
      <c r="Z516" s="1"/>
      <c r="BP516" s="33"/>
      <c r="BQ516" s="34"/>
      <c r="BR516" s="41"/>
    </row>
    <row r="517" spans="1:70" s="3" customFormat="1" ht="67.5" hidden="1" x14ac:dyDescent="0.25">
      <c r="A517" s="35" t="s">
        <v>880</v>
      </c>
      <c r="B517" s="36" t="s">
        <v>881</v>
      </c>
      <c r="C517" s="316" t="s">
        <v>882</v>
      </c>
      <c r="D517" s="316"/>
      <c r="E517" s="316"/>
      <c r="F517" s="205" t="s">
        <v>238</v>
      </c>
      <c r="G517" s="38">
        <v>2.4</v>
      </c>
      <c r="H517" s="39" t="s">
        <v>883</v>
      </c>
      <c r="I517" s="39" t="s">
        <v>884</v>
      </c>
      <c r="J517" s="39">
        <v>21.5</v>
      </c>
      <c r="K517" s="109" t="s">
        <v>42</v>
      </c>
      <c r="L517" s="39">
        <v>23133.47</v>
      </c>
      <c r="M517" s="39">
        <v>21109.82</v>
      </c>
      <c r="N517" s="40" t="s">
        <v>885</v>
      </c>
      <c r="O517" s="39">
        <v>441.7</v>
      </c>
      <c r="P517" s="154">
        <v>1.052</v>
      </c>
      <c r="Q517" s="154">
        <v>1.0209999999999999</v>
      </c>
      <c r="R517" s="154">
        <v>1.0349999999999999</v>
      </c>
      <c r="S517" s="154">
        <v>1.0249999999999999</v>
      </c>
      <c r="T517" s="154">
        <v>1.02</v>
      </c>
      <c r="U517" s="154">
        <v>1.03</v>
      </c>
      <c r="V517" s="172">
        <f t="shared" si="24"/>
        <v>528.774487289072</v>
      </c>
      <c r="W517" s="159">
        <v>1.2</v>
      </c>
      <c r="X517" s="158">
        <f t="shared" si="25"/>
        <v>634.52938474688642</v>
      </c>
      <c r="Y517" s="181">
        <f t="shared" si="26"/>
        <v>264.387243644536</v>
      </c>
      <c r="Z517" s="1"/>
      <c r="BP517" s="33"/>
      <c r="BQ517" s="34"/>
      <c r="BR517" s="41" t="s">
        <v>882</v>
      </c>
    </row>
    <row r="518" spans="1:70" s="3" customFormat="1" ht="18.75" hidden="1" x14ac:dyDescent="0.25">
      <c r="A518" s="42"/>
      <c r="B518" s="43"/>
      <c r="C518" s="44" t="s">
        <v>886</v>
      </c>
      <c r="D518" s="45"/>
      <c r="E518" s="45"/>
      <c r="F518" s="206"/>
      <c r="G518" s="45"/>
      <c r="H518" s="45"/>
      <c r="I518" s="45"/>
      <c r="J518" s="45"/>
      <c r="K518" s="45"/>
      <c r="L518" s="45"/>
      <c r="M518" s="45"/>
      <c r="N518" s="45"/>
      <c r="O518" s="46"/>
      <c r="P518" s="154"/>
      <c r="Q518" s="154"/>
      <c r="R518" s="154"/>
      <c r="S518" s="154"/>
      <c r="T518" s="154"/>
      <c r="U518" s="154"/>
      <c r="V518" s="172"/>
      <c r="W518" s="159"/>
      <c r="X518" s="158"/>
      <c r="Y518" s="181"/>
      <c r="Z518" s="1"/>
      <c r="BP518" s="33"/>
      <c r="BQ518" s="34"/>
      <c r="BR518" s="41"/>
    </row>
    <row r="519" spans="1:70" s="3" customFormat="1" ht="18.75" hidden="1" x14ac:dyDescent="0.25">
      <c r="A519" s="47"/>
      <c r="B519" s="48"/>
      <c r="C519" s="48"/>
      <c r="D519" s="48"/>
      <c r="E519" s="49" t="s">
        <v>887</v>
      </c>
      <c r="F519" s="207"/>
      <c r="G519" s="50"/>
      <c r="H519" s="51"/>
      <c r="I519" s="17"/>
      <c r="J519" s="17"/>
      <c r="K519" s="17"/>
      <c r="L519" s="52">
        <v>20609.82</v>
      </c>
      <c r="M519" s="53"/>
      <c r="N519" s="53"/>
      <c r="O519" s="54"/>
      <c r="P519" s="154"/>
      <c r="Q519" s="154"/>
      <c r="R519" s="154"/>
      <c r="S519" s="154"/>
      <c r="T519" s="154"/>
      <c r="U519" s="154"/>
      <c r="V519" s="172"/>
      <c r="W519" s="159"/>
      <c r="X519" s="158"/>
      <c r="Y519" s="181"/>
      <c r="Z519" s="1"/>
      <c r="BP519" s="33"/>
      <c r="BQ519" s="34"/>
      <c r="BR519" s="41"/>
    </row>
    <row r="520" spans="1:70" s="3" customFormat="1" ht="18.75" hidden="1" x14ac:dyDescent="0.25">
      <c r="A520" s="47"/>
      <c r="B520" s="48"/>
      <c r="C520" s="48"/>
      <c r="D520" s="48"/>
      <c r="E520" s="49" t="s">
        <v>888</v>
      </c>
      <c r="F520" s="207"/>
      <c r="G520" s="50"/>
      <c r="H520" s="51"/>
      <c r="I520" s="17"/>
      <c r="J520" s="17"/>
      <c r="K520" s="17"/>
      <c r="L520" s="52">
        <v>10836.09</v>
      </c>
      <c r="M520" s="53"/>
      <c r="N520" s="53"/>
      <c r="O520" s="54"/>
      <c r="P520" s="154"/>
      <c r="Q520" s="154"/>
      <c r="R520" s="154"/>
      <c r="S520" s="154"/>
      <c r="T520" s="154"/>
      <c r="U520" s="154"/>
      <c r="V520" s="172"/>
      <c r="W520" s="159"/>
      <c r="X520" s="158"/>
      <c r="Y520" s="181"/>
      <c r="Z520" s="1"/>
      <c r="BP520" s="33"/>
      <c r="BQ520" s="34"/>
      <c r="BR520" s="41"/>
    </row>
    <row r="521" spans="1:70" s="3" customFormat="1" ht="18.75" hidden="1" x14ac:dyDescent="0.25">
      <c r="A521" s="47"/>
      <c r="B521" s="48"/>
      <c r="C521" s="48"/>
      <c r="D521" s="48"/>
      <c r="E521" s="49" t="s">
        <v>47</v>
      </c>
      <c r="F521" s="207"/>
      <c r="G521" s="50"/>
      <c r="H521" s="51"/>
      <c r="I521" s="17"/>
      <c r="J521" s="17"/>
      <c r="K521" s="17"/>
      <c r="L521" s="52">
        <v>54579.38</v>
      </c>
      <c r="M521" s="53"/>
      <c r="N521" s="53"/>
      <c r="O521" s="54"/>
      <c r="P521" s="154"/>
      <c r="Q521" s="154"/>
      <c r="R521" s="154"/>
      <c r="S521" s="154"/>
      <c r="T521" s="154"/>
      <c r="U521" s="154"/>
      <c r="V521" s="172"/>
      <c r="W521" s="159"/>
      <c r="X521" s="158"/>
      <c r="Y521" s="181"/>
      <c r="Z521" s="1"/>
      <c r="BP521" s="33"/>
      <c r="BQ521" s="34"/>
      <c r="BR521" s="41"/>
    </row>
    <row r="522" spans="1:70" s="3" customFormat="1" ht="45" x14ac:dyDescent="0.25">
      <c r="A522" s="111" t="s">
        <v>889</v>
      </c>
      <c r="B522" s="112" t="s">
        <v>890</v>
      </c>
      <c r="C522" s="305" t="s">
        <v>891</v>
      </c>
      <c r="D522" s="305"/>
      <c r="E522" s="305"/>
      <c r="F522" s="208" t="s">
        <v>460</v>
      </c>
      <c r="G522" s="151">
        <v>24.48</v>
      </c>
      <c r="H522" s="114">
        <v>79.59</v>
      </c>
      <c r="I522" s="114"/>
      <c r="J522" s="114"/>
      <c r="K522" s="144" t="s">
        <v>52</v>
      </c>
      <c r="L522" s="114">
        <v>12138.3</v>
      </c>
      <c r="M522" s="114"/>
      <c r="N522" s="115"/>
      <c r="O522" s="114"/>
      <c r="P522" s="189"/>
      <c r="Q522" s="189"/>
      <c r="R522" s="189"/>
      <c r="S522" s="189"/>
      <c r="T522" s="189"/>
      <c r="U522" s="189">
        <v>1.03</v>
      </c>
      <c r="V522" s="180">
        <f>L522*U522</f>
        <v>12502.448999999999</v>
      </c>
      <c r="W522" s="190">
        <v>1.2</v>
      </c>
      <c r="X522" s="191">
        <f t="shared" si="25"/>
        <v>15002.938799999998</v>
      </c>
      <c r="Y522" s="248">
        <f t="shared" si="26"/>
        <v>612.86514705882348</v>
      </c>
      <c r="Z522" s="1"/>
      <c r="BP522" s="33"/>
      <c r="BQ522" s="34"/>
      <c r="BR522" s="41" t="s">
        <v>891</v>
      </c>
    </row>
    <row r="523" spans="1:70" s="3" customFormat="1" ht="18.75" hidden="1" x14ac:dyDescent="0.25">
      <c r="A523" s="42"/>
      <c r="B523" s="43"/>
      <c r="C523" s="44" t="s">
        <v>892</v>
      </c>
      <c r="D523" s="45"/>
      <c r="E523" s="45"/>
      <c r="F523" s="206"/>
      <c r="G523" s="45"/>
      <c r="H523" s="45"/>
      <c r="I523" s="45"/>
      <c r="J523" s="45"/>
      <c r="K523" s="45"/>
      <c r="L523" s="45"/>
      <c r="M523" s="45"/>
      <c r="N523" s="45"/>
      <c r="O523" s="46"/>
      <c r="P523" s="154"/>
      <c r="Q523" s="154"/>
      <c r="R523" s="154"/>
      <c r="S523" s="154"/>
      <c r="T523" s="154"/>
      <c r="U523" s="154"/>
      <c r="V523" s="172"/>
      <c r="W523" s="159"/>
      <c r="X523" s="158"/>
      <c r="Y523" s="181"/>
      <c r="Z523" s="1"/>
      <c r="BP523" s="33"/>
      <c r="BQ523" s="34"/>
      <c r="BR523" s="41"/>
    </row>
    <row r="524" spans="1:70" s="3" customFormat="1" ht="67.5" hidden="1" x14ac:dyDescent="0.25">
      <c r="A524" s="35" t="s">
        <v>893</v>
      </c>
      <c r="B524" s="36" t="s">
        <v>894</v>
      </c>
      <c r="C524" s="316" t="s">
        <v>895</v>
      </c>
      <c r="D524" s="316"/>
      <c r="E524" s="316"/>
      <c r="F524" s="205" t="s">
        <v>238</v>
      </c>
      <c r="G524" s="38">
        <v>5.6</v>
      </c>
      <c r="H524" s="39" t="s">
        <v>896</v>
      </c>
      <c r="I524" s="39">
        <v>72.959999999999994</v>
      </c>
      <c r="J524" s="39">
        <v>17.54</v>
      </c>
      <c r="K524" s="109" t="s">
        <v>42</v>
      </c>
      <c r="L524" s="39">
        <v>43902.49</v>
      </c>
      <c r="M524" s="39">
        <v>38396.01</v>
      </c>
      <c r="N524" s="40">
        <v>4665.68</v>
      </c>
      <c r="O524" s="39">
        <v>840.8</v>
      </c>
      <c r="P524" s="154">
        <v>1.052</v>
      </c>
      <c r="Q524" s="154">
        <v>1.0209999999999999</v>
      </c>
      <c r="R524" s="154">
        <v>1.0349999999999999</v>
      </c>
      <c r="S524" s="154">
        <v>1.0249999999999999</v>
      </c>
      <c r="T524" s="154">
        <v>1.02</v>
      </c>
      <c r="U524" s="154">
        <v>1.03</v>
      </c>
      <c r="V524" s="172">
        <f t="shared" si="24"/>
        <v>1006.5510276492001</v>
      </c>
      <c r="W524" s="159">
        <v>1.2</v>
      </c>
      <c r="X524" s="158">
        <f t="shared" si="25"/>
        <v>1207.86123317904</v>
      </c>
      <c r="Y524" s="181">
        <f t="shared" si="26"/>
        <v>215.68950592482858</v>
      </c>
      <c r="Z524" s="1"/>
      <c r="BP524" s="33"/>
      <c r="BQ524" s="34"/>
      <c r="BR524" s="41" t="s">
        <v>895</v>
      </c>
    </row>
    <row r="525" spans="1:70" s="3" customFormat="1" ht="18.75" hidden="1" x14ac:dyDescent="0.25">
      <c r="A525" s="42"/>
      <c r="B525" s="43"/>
      <c r="C525" s="44" t="s">
        <v>897</v>
      </c>
      <c r="D525" s="45"/>
      <c r="E525" s="45"/>
      <c r="F525" s="206"/>
      <c r="G525" s="45"/>
      <c r="H525" s="45"/>
      <c r="I525" s="45"/>
      <c r="J525" s="45"/>
      <c r="K525" s="45"/>
      <c r="L525" s="45"/>
      <c r="M525" s="45"/>
      <c r="N525" s="45"/>
      <c r="O525" s="46"/>
      <c r="P525" s="154"/>
      <c r="Q525" s="154"/>
      <c r="R525" s="154"/>
      <c r="S525" s="154"/>
      <c r="T525" s="154"/>
      <c r="U525" s="154"/>
      <c r="V525" s="172"/>
      <c r="W525" s="159"/>
      <c r="X525" s="158"/>
      <c r="Y525" s="181"/>
      <c r="Z525" s="1"/>
      <c r="BP525" s="33"/>
      <c r="BQ525" s="34"/>
      <c r="BR525" s="41"/>
    </row>
    <row r="526" spans="1:70" s="3" customFormat="1" ht="18.75" hidden="1" x14ac:dyDescent="0.25">
      <c r="A526" s="47"/>
      <c r="B526" s="48"/>
      <c r="C526" s="48"/>
      <c r="D526" s="48"/>
      <c r="E526" s="49" t="s">
        <v>898</v>
      </c>
      <c r="F526" s="207"/>
      <c r="G526" s="50"/>
      <c r="H526" s="51"/>
      <c r="I526" s="17"/>
      <c r="J526" s="17"/>
      <c r="K526" s="17"/>
      <c r="L526" s="52">
        <v>37244.129999999997</v>
      </c>
      <c r="M526" s="53"/>
      <c r="N526" s="53"/>
      <c r="O526" s="54"/>
      <c r="P526" s="154"/>
      <c r="Q526" s="154"/>
      <c r="R526" s="154"/>
      <c r="S526" s="154"/>
      <c r="T526" s="154"/>
      <c r="U526" s="154"/>
      <c r="V526" s="172"/>
      <c r="W526" s="159"/>
      <c r="X526" s="158"/>
      <c r="Y526" s="181"/>
      <c r="Z526" s="1"/>
      <c r="BP526" s="33"/>
      <c r="BQ526" s="34"/>
      <c r="BR526" s="41"/>
    </row>
    <row r="527" spans="1:70" s="3" customFormat="1" ht="18.75" hidden="1" x14ac:dyDescent="0.25">
      <c r="A527" s="47"/>
      <c r="B527" s="48"/>
      <c r="C527" s="48"/>
      <c r="D527" s="48"/>
      <c r="E527" s="49" t="s">
        <v>899</v>
      </c>
      <c r="F527" s="207"/>
      <c r="G527" s="50"/>
      <c r="H527" s="51"/>
      <c r="I527" s="17"/>
      <c r="J527" s="17"/>
      <c r="K527" s="17"/>
      <c r="L527" s="52">
        <v>19581.97</v>
      </c>
      <c r="M527" s="53"/>
      <c r="N527" s="53"/>
      <c r="O527" s="54"/>
      <c r="P527" s="154"/>
      <c r="Q527" s="154"/>
      <c r="R527" s="154"/>
      <c r="S527" s="154"/>
      <c r="T527" s="154"/>
      <c r="U527" s="154"/>
      <c r="V527" s="172"/>
      <c r="W527" s="159"/>
      <c r="X527" s="158"/>
      <c r="Y527" s="181"/>
      <c r="Z527" s="1"/>
      <c r="BP527" s="33"/>
      <c r="BQ527" s="34"/>
      <c r="BR527" s="41"/>
    </row>
    <row r="528" spans="1:70" s="3" customFormat="1" ht="18.75" hidden="1" x14ac:dyDescent="0.25">
      <c r="A528" s="47"/>
      <c r="B528" s="48"/>
      <c r="C528" s="48"/>
      <c r="D528" s="48"/>
      <c r="E528" s="49" t="s">
        <v>47</v>
      </c>
      <c r="F528" s="207"/>
      <c r="G528" s="50"/>
      <c r="H528" s="51"/>
      <c r="I528" s="17"/>
      <c r="J528" s="17"/>
      <c r="K528" s="17"/>
      <c r="L528" s="52">
        <v>100728.59</v>
      </c>
      <c r="M528" s="53"/>
      <c r="N528" s="53"/>
      <c r="O528" s="54"/>
      <c r="P528" s="154"/>
      <c r="Q528" s="154"/>
      <c r="R528" s="154"/>
      <c r="S528" s="154"/>
      <c r="T528" s="154"/>
      <c r="U528" s="154"/>
      <c r="V528" s="172"/>
      <c r="W528" s="159"/>
      <c r="X528" s="158"/>
      <c r="Y528" s="181"/>
      <c r="Z528" s="1"/>
      <c r="BP528" s="33"/>
      <c r="BQ528" s="34"/>
      <c r="BR528" s="41"/>
    </row>
    <row r="529" spans="1:70" s="3" customFormat="1" ht="67.5" x14ac:dyDescent="0.25">
      <c r="A529" s="35" t="s">
        <v>900</v>
      </c>
      <c r="B529" s="36" t="s">
        <v>901</v>
      </c>
      <c r="C529" s="316" t="s">
        <v>902</v>
      </c>
      <c r="D529" s="316"/>
      <c r="E529" s="316"/>
      <c r="F529" s="205" t="s">
        <v>460</v>
      </c>
      <c r="G529" s="38">
        <v>566.70000000000005</v>
      </c>
      <c r="H529" s="39">
        <v>19.3</v>
      </c>
      <c r="I529" s="39"/>
      <c r="J529" s="39">
        <v>19.3</v>
      </c>
      <c r="K529" s="109" t="s">
        <v>42</v>
      </c>
      <c r="L529" s="39">
        <v>93623.37</v>
      </c>
      <c r="M529" s="39"/>
      <c r="N529" s="40"/>
      <c r="O529" s="39">
        <v>93623.37</v>
      </c>
      <c r="P529" s="154">
        <v>1.052</v>
      </c>
      <c r="Q529" s="154">
        <v>1.0209999999999999</v>
      </c>
      <c r="R529" s="154">
        <v>1.0349999999999999</v>
      </c>
      <c r="S529" s="154">
        <v>1.0249999999999999</v>
      </c>
      <c r="T529" s="154">
        <v>1.02</v>
      </c>
      <c r="U529" s="154">
        <v>1.03</v>
      </c>
      <c r="V529" s="172">
        <f t="shared" si="24"/>
        <v>112079.8040978607</v>
      </c>
      <c r="W529" s="159">
        <v>1.2</v>
      </c>
      <c r="X529" s="158">
        <f t="shared" si="25"/>
        <v>134495.76491743283</v>
      </c>
      <c r="Y529" s="249">
        <f t="shared" si="26"/>
        <v>237.33150682447999</v>
      </c>
      <c r="Z529" s="1"/>
      <c r="BP529" s="33"/>
      <c r="BQ529" s="34"/>
      <c r="BR529" s="41" t="s">
        <v>902</v>
      </c>
    </row>
    <row r="530" spans="1:70" s="3" customFormat="1" ht="45.75" x14ac:dyDescent="0.25">
      <c r="A530" s="111" t="s">
        <v>903</v>
      </c>
      <c r="B530" s="112" t="s">
        <v>904</v>
      </c>
      <c r="C530" s="305" t="s">
        <v>905</v>
      </c>
      <c r="D530" s="305"/>
      <c r="E530" s="305"/>
      <c r="F530" s="208" t="s">
        <v>520</v>
      </c>
      <c r="G530" s="113">
        <v>150</v>
      </c>
      <c r="H530" s="114">
        <v>51.9</v>
      </c>
      <c r="I530" s="114"/>
      <c r="J530" s="114"/>
      <c r="K530" s="144" t="s">
        <v>52</v>
      </c>
      <c r="L530" s="114">
        <v>48500.55</v>
      </c>
      <c r="M530" s="114"/>
      <c r="N530" s="115"/>
      <c r="O530" s="114"/>
      <c r="P530" s="189"/>
      <c r="Q530" s="189"/>
      <c r="R530" s="189"/>
      <c r="S530" s="189"/>
      <c r="T530" s="189"/>
      <c r="U530" s="189">
        <v>1.03</v>
      </c>
      <c r="V530" s="180">
        <f>L530*U530</f>
        <v>49955.566500000001</v>
      </c>
      <c r="W530" s="190">
        <v>1.2</v>
      </c>
      <c r="X530" s="191">
        <f t="shared" si="25"/>
        <v>59946.679799999998</v>
      </c>
      <c r="Y530" s="181">
        <f t="shared" si="26"/>
        <v>399.64453199999997</v>
      </c>
      <c r="Z530" s="1"/>
      <c r="BP530" s="33"/>
      <c r="BQ530" s="34"/>
      <c r="BR530" s="41" t="s">
        <v>905</v>
      </c>
    </row>
    <row r="531" spans="1:70" s="3" customFormat="1" ht="18.75" hidden="1" x14ac:dyDescent="0.25">
      <c r="A531" s="42"/>
      <c r="B531" s="43"/>
      <c r="C531" s="44" t="s">
        <v>906</v>
      </c>
      <c r="D531" s="45"/>
      <c r="E531" s="45"/>
      <c r="F531" s="206"/>
      <c r="G531" s="45"/>
      <c r="H531" s="45"/>
      <c r="I531" s="45"/>
      <c r="J531" s="45"/>
      <c r="K531" s="45"/>
      <c r="L531" s="45"/>
      <c r="M531" s="45"/>
      <c r="N531" s="45"/>
      <c r="O531" s="46"/>
      <c r="P531" s="154"/>
      <c r="Q531" s="154"/>
      <c r="R531" s="154"/>
      <c r="S531" s="154"/>
      <c r="T531" s="154"/>
      <c r="U531" s="154"/>
      <c r="V531" s="172"/>
      <c r="W531" s="159"/>
      <c r="X531" s="158"/>
      <c r="Y531" s="181"/>
      <c r="Z531" s="1"/>
      <c r="BP531" s="33"/>
      <c r="BQ531" s="34"/>
      <c r="BR531" s="41"/>
    </row>
    <row r="532" spans="1:70" s="3" customFormat="1" ht="67.5" hidden="1" x14ac:dyDescent="0.25">
      <c r="A532" s="35" t="s">
        <v>907</v>
      </c>
      <c r="B532" s="36" t="s">
        <v>908</v>
      </c>
      <c r="C532" s="316" t="s">
        <v>909</v>
      </c>
      <c r="D532" s="316"/>
      <c r="E532" s="316"/>
      <c r="F532" s="205" t="s">
        <v>238</v>
      </c>
      <c r="G532" s="56">
        <v>0.45</v>
      </c>
      <c r="H532" s="39" t="s">
        <v>910</v>
      </c>
      <c r="I532" s="39" t="s">
        <v>911</v>
      </c>
      <c r="J532" s="39">
        <v>28.38</v>
      </c>
      <c r="K532" s="109" t="s">
        <v>42</v>
      </c>
      <c r="L532" s="39">
        <v>6417.45</v>
      </c>
      <c r="M532" s="39">
        <v>5720.97</v>
      </c>
      <c r="N532" s="40" t="s">
        <v>912</v>
      </c>
      <c r="O532" s="39">
        <v>109.28</v>
      </c>
      <c r="P532" s="154">
        <v>1.052</v>
      </c>
      <c r="Q532" s="154">
        <v>1.0209999999999999</v>
      </c>
      <c r="R532" s="154">
        <v>1.0349999999999999</v>
      </c>
      <c r="S532" s="154">
        <v>1.0249999999999999</v>
      </c>
      <c r="T532" s="154">
        <v>1.02</v>
      </c>
      <c r="U532" s="154">
        <v>1.03</v>
      </c>
      <c r="V532" s="172">
        <f t="shared" si="24"/>
        <v>130.82290235668958</v>
      </c>
      <c r="W532" s="159">
        <v>1.2</v>
      </c>
      <c r="X532" s="158">
        <f t="shared" si="25"/>
        <v>156.98748282802748</v>
      </c>
      <c r="Y532" s="181">
        <f t="shared" si="26"/>
        <v>348.86107295117216</v>
      </c>
      <c r="Z532" s="1"/>
      <c r="BP532" s="33"/>
      <c r="BQ532" s="34"/>
      <c r="BR532" s="41" t="s">
        <v>909</v>
      </c>
    </row>
    <row r="533" spans="1:70" s="3" customFormat="1" ht="18.75" hidden="1" x14ac:dyDescent="0.25">
      <c r="A533" s="42"/>
      <c r="B533" s="43"/>
      <c r="C533" s="44" t="s">
        <v>913</v>
      </c>
      <c r="D533" s="45"/>
      <c r="E533" s="45"/>
      <c r="F533" s="206"/>
      <c r="G533" s="45"/>
      <c r="H533" s="45"/>
      <c r="I533" s="45"/>
      <c r="J533" s="45"/>
      <c r="K533" s="45"/>
      <c r="L533" s="45"/>
      <c r="M533" s="45"/>
      <c r="N533" s="45"/>
      <c r="O533" s="46"/>
      <c r="P533" s="154"/>
      <c r="Q533" s="154"/>
      <c r="R533" s="154"/>
      <c r="S533" s="154"/>
      <c r="T533" s="154"/>
      <c r="U533" s="154"/>
      <c r="V533" s="172"/>
      <c r="W533" s="159"/>
      <c r="X533" s="158"/>
      <c r="Y533" s="181"/>
      <c r="Z533" s="1"/>
      <c r="BP533" s="33"/>
      <c r="BQ533" s="34"/>
      <c r="BR533" s="41"/>
    </row>
    <row r="534" spans="1:70" s="3" customFormat="1" ht="18.75" hidden="1" x14ac:dyDescent="0.25">
      <c r="A534" s="47"/>
      <c r="B534" s="48"/>
      <c r="C534" s="48"/>
      <c r="D534" s="48"/>
      <c r="E534" s="49" t="s">
        <v>914</v>
      </c>
      <c r="F534" s="207"/>
      <c r="G534" s="50"/>
      <c r="H534" s="51"/>
      <c r="I534" s="17"/>
      <c r="J534" s="17"/>
      <c r="K534" s="17"/>
      <c r="L534" s="52">
        <v>5621.5</v>
      </c>
      <c r="M534" s="53"/>
      <c r="N534" s="53"/>
      <c r="O534" s="54"/>
      <c r="P534" s="154"/>
      <c r="Q534" s="154"/>
      <c r="R534" s="154"/>
      <c r="S534" s="154"/>
      <c r="T534" s="154"/>
      <c r="U534" s="154"/>
      <c r="V534" s="172"/>
      <c r="W534" s="159"/>
      <c r="X534" s="158"/>
      <c r="Y534" s="181"/>
      <c r="Z534" s="1"/>
      <c r="BP534" s="33"/>
      <c r="BQ534" s="34"/>
      <c r="BR534" s="41"/>
    </row>
    <row r="535" spans="1:70" s="3" customFormat="1" ht="18.75" hidden="1" x14ac:dyDescent="0.25">
      <c r="A535" s="47"/>
      <c r="B535" s="48"/>
      <c r="C535" s="48"/>
      <c r="D535" s="48"/>
      <c r="E535" s="49" t="s">
        <v>915</v>
      </c>
      <c r="F535" s="207"/>
      <c r="G535" s="50"/>
      <c r="H535" s="51"/>
      <c r="I535" s="17"/>
      <c r="J535" s="17"/>
      <c r="K535" s="17"/>
      <c r="L535" s="52">
        <v>2955.63</v>
      </c>
      <c r="M535" s="53"/>
      <c r="N535" s="53"/>
      <c r="O535" s="54"/>
      <c r="P535" s="154"/>
      <c r="Q535" s="154"/>
      <c r="R535" s="154"/>
      <c r="S535" s="154"/>
      <c r="T535" s="154"/>
      <c r="U535" s="154"/>
      <c r="V535" s="172"/>
      <c r="W535" s="159"/>
      <c r="X535" s="158"/>
      <c r="Y535" s="181"/>
      <c r="Z535" s="1"/>
      <c r="BP535" s="33"/>
      <c r="BQ535" s="34"/>
      <c r="BR535" s="41"/>
    </row>
    <row r="536" spans="1:70" s="3" customFormat="1" ht="18.75" hidden="1" x14ac:dyDescent="0.25">
      <c r="A536" s="47"/>
      <c r="B536" s="48"/>
      <c r="C536" s="48"/>
      <c r="D536" s="48"/>
      <c r="E536" s="49" t="s">
        <v>47</v>
      </c>
      <c r="F536" s="207"/>
      <c r="G536" s="50"/>
      <c r="H536" s="51"/>
      <c r="I536" s="17"/>
      <c r="J536" s="17"/>
      <c r="K536" s="17"/>
      <c r="L536" s="52">
        <v>14994.58</v>
      </c>
      <c r="M536" s="53"/>
      <c r="N536" s="53"/>
      <c r="O536" s="54"/>
      <c r="P536" s="154"/>
      <c r="Q536" s="154"/>
      <c r="R536" s="154"/>
      <c r="S536" s="154"/>
      <c r="T536" s="154"/>
      <c r="U536" s="154"/>
      <c r="V536" s="172"/>
      <c r="W536" s="159"/>
      <c r="X536" s="158"/>
      <c r="Y536" s="181"/>
      <c r="Z536" s="1"/>
      <c r="BP536" s="33"/>
      <c r="BQ536" s="34"/>
      <c r="BR536" s="41"/>
    </row>
    <row r="537" spans="1:70" s="3" customFormat="1" ht="45" x14ac:dyDescent="0.25">
      <c r="A537" s="111" t="s">
        <v>916</v>
      </c>
      <c r="B537" s="112" t="s">
        <v>917</v>
      </c>
      <c r="C537" s="305" t="s">
        <v>918</v>
      </c>
      <c r="D537" s="305"/>
      <c r="E537" s="305"/>
      <c r="F537" s="208" t="s">
        <v>460</v>
      </c>
      <c r="G537" s="151">
        <v>4.59</v>
      </c>
      <c r="H537" s="114">
        <v>121.49</v>
      </c>
      <c r="I537" s="114"/>
      <c r="J537" s="114"/>
      <c r="K537" s="144" t="s">
        <v>52</v>
      </c>
      <c r="L537" s="114">
        <v>3474.09</v>
      </c>
      <c r="M537" s="114"/>
      <c r="N537" s="115"/>
      <c r="O537" s="114"/>
      <c r="P537" s="189"/>
      <c r="Q537" s="189"/>
      <c r="R537" s="189"/>
      <c r="S537" s="189"/>
      <c r="T537" s="189"/>
      <c r="U537" s="189">
        <v>1.03</v>
      </c>
      <c r="V537" s="180">
        <f>L537*U537</f>
        <v>3578.3127000000004</v>
      </c>
      <c r="W537" s="190">
        <v>1.2</v>
      </c>
      <c r="X537" s="191">
        <f t="shared" si="25"/>
        <v>4293.9752400000007</v>
      </c>
      <c r="Y537" s="181">
        <f t="shared" si="26"/>
        <v>935.50658823529432</v>
      </c>
      <c r="Z537" s="1"/>
      <c r="BP537" s="33"/>
      <c r="BQ537" s="34"/>
      <c r="BR537" s="41" t="s">
        <v>918</v>
      </c>
    </row>
    <row r="538" spans="1:70" s="3" customFormat="1" ht="18.75" hidden="1" x14ac:dyDescent="0.25">
      <c r="A538" s="42"/>
      <c r="B538" s="43"/>
      <c r="C538" s="44" t="s">
        <v>892</v>
      </c>
      <c r="D538" s="45"/>
      <c r="E538" s="45"/>
      <c r="F538" s="206"/>
      <c r="G538" s="45"/>
      <c r="H538" s="45"/>
      <c r="I538" s="45"/>
      <c r="J538" s="45"/>
      <c r="K538" s="45"/>
      <c r="L538" s="45"/>
      <c r="M538" s="45"/>
      <c r="N538" s="45"/>
      <c r="O538" s="46"/>
      <c r="P538" s="154"/>
      <c r="Q538" s="154"/>
      <c r="R538" s="154"/>
      <c r="S538" s="154"/>
      <c r="T538" s="154"/>
      <c r="U538" s="154"/>
      <c r="V538" s="172"/>
      <c r="W538" s="159"/>
      <c r="X538" s="158"/>
      <c r="Y538" s="181"/>
      <c r="Z538" s="1"/>
      <c r="BP538" s="33"/>
      <c r="BQ538" s="34"/>
      <c r="BR538" s="41"/>
    </row>
    <row r="539" spans="1:70" s="3" customFormat="1" ht="67.5" hidden="1" x14ac:dyDescent="0.25">
      <c r="A539" s="35" t="s">
        <v>919</v>
      </c>
      <c r="B539" s="36" t="s">
        <v>894</v>
      </c>
      <c r="C539" s="316" t="s">
        <v>895</v>
      </c>
      <c r="D539" s="316"/>
      <c r="E539" s="316"/>
      <c r="F539" s="205" t="s">
        <v>238</v>
      </c>
      <c r="G539" s="56">
        <v>1.05</v>
      </c>
      <c r="H539" s="39" t="s">
        <v>896</v>
      </c>
      <c r="I539" s="39">
        <v>72.959999999999994</v>
      </c>
      <c r="J539" s="39">
        <v>17.54</v>
      </c>
      <c r="K539" s="109" t="s">
        <v>42</v>
      </c>
      <c r="L539" s="39">
        <v>8231.7199999999993</v>
      </c>
      <c r="M539" s="39">
        <v>7199.25</v>
      </c>
      <c r="N539" s="40">
        <v>874.82</v>
      </c>
      <c r="O539" s="39">
        <v>157.65</v>
      </c>
      <c r="P539" s="154">
        <v>1.052</v>
      </c>
      <c r="Q539" s="154">
        <v>1.0209999999999999</v>
      </c>
      <c r="R539" s="154">
        <v>1.0349999999999999</v>
      </c>
      <c r="S539" s="154">
        <v>1.0249999999999999</v>
      </c>
      <c r="T539" s="154">
        <v>1.02</v>
      </c>
      <c r="U539" s="154">
        <v>1.03</v>
      </c>
      <c r="V539" s="172">
        <f t="shared" si="24"/>
        <v>188.72831768422498</v>
      </c>
      <c r="W539" s="159">
        <v>1.2</v>
      </c>
      <c r="X539" s="158">
        <f t="shared" si="25"/>
        <v>226.47398122106998</v>
      </c>
      <c r="Y539" s="181">
        <f t="shared" si="26"/>
        <v>215.68950592482855</v>
      </c>
      <c r="Z539" s="1"/>
      <c r="BP539" s="33"/>
      <c r="BQ539" s="34"/>
      <c r="BR539" s="41" t="s">
        <v>895</v>
      </c>
    </row>
    <row r="540" spans="1:70" s="3" customFormat="1" ht="18.75" hidden="1" x14ac:dyDescent="0.25">
      <c r="A540" s="42"/>
      <c r="B540" s="43"/>
      <c r="C540" s="44" t="s">
        <v>920</v>
      </c>
      <c r="D540" s="45"/>
      <c r="E540" s="45"/>
      <c r="F540" s="206"/>
      <c r="G540" s="45"/>
      <c r="H540" s="45"/>
      <c r="I540" s="45"/>
      <c r="J540" s="45"/>
      <c r="K540" s="45"/>
      <c r="L540" s="45"/>
      <c r="M540" s="45"/>
      <c r="N540" s="45"/>
      <c r="O540" s="46"/>
      <c r="P540" s="154"/>
      <c r="Q540" s="154"/>
      <c r="R540" s="154"/>
      <c r="S540" s="154"/>
      <c r="T540" s="154"/>
      <c r="U540" s="154"/>
      <c r="V540" s="172"/>
      <c r="W540" s="159"/>
      <c r="X540" s="158"/>
      <c r="Y540" s="181"/>
      <c r="Z540" s="1"/>
      <c r="BP540" s="33"/>
      <c r="BQ540" s="34"/>
      <c r="BR540" s="41"/>
    </row>
    <row r="541" spans="1:70" s="3" customFormat="1" ht="18.75" hidden="1" x14ac:dyDescent="0.25">
      <c r="A541" s="47"/>
      <c r="B541" s="48"/>
      <c r="C541" s="48"/>
      <c r="D541" s="48"/>
      <c r="E541" s="49" t="s">
        <v>921</v>
      </c>
      <c r="F541" s="207"/>
      <c r="G541" s="50"/>
      <c r="H541" s="51"/>
      <c r="I541" s="17"/>
      <c r="J541" s="17"/>
      <c r="K541" s="17"/>
      <c r="L541" s="52">
        <v>6983.27</v>
      </c>
      <c r="M541" s="53"/>
      <c r="N541" s="53"/>
      <c r="O541" s="54"/>
      <c r="P541" s="154"/>
      <c r="Q541" s="154"/>
      <c r="R541" s="154"/>
      <c r="S541" s="154"/>
      <c r="T541" s="154"/>
      <c r="U541" s="154"/>
      <c r="V541" s="172"/>
      <c r="W541" s="159"/>
      <c r="X541" s="158"/>
      <c r="Y541" s="181"/>
      <c r="Z541" s="1"/>
      <c r="BP541" s="33"/>
      <c r="BQ541" s="34"/>
      <c r="BR541" s="41"/>
    </row>
    <row r="542" spans="1:70" s="3" customFormat="1" ht="18.75" hidden="1" x14ac:dyDescent="0.25">
      <c r="A542" s="47"/>
      <c r="B542" s="48"/>
      <c r="C542" s="48"/>
      <c r="D542" s="48"/>
      <c r="E542" s="49" t="s">
        <v>922</v>
      </c>
      <c r="F542" s="207"/>
      <c r="G542" s="50"/>
      <c r="H542" s="51"/>
      <c r="I542" s="17"/>
      <c r="J542" s="17"/>
      <c r="K542" s="17"/>
      <c r="L542" s="52">
        <v>3671.62</v>
      </c>
      <c r="M542" s="53"/>
      <c r="N542" s="53"/>
      <c r="O542" s="54"/>
      <c r="P542" s="154"/>
      <c r="Q542" s="154"/>
      <c r="R542" s="154"/>
      <c r="S542" s="154"/>
      <c r="T542" s="154"/>
      <c r="U542" s="154"/>
      <c r="V542" s="172"/>
      <c r="W542" s="159"/>
      <c r="X542" s="158"/>
      <c r="Y542" s="181"/>
      <c r="Z542" s="1"/>
      <c r="BP542" s="33"/>
      <c r="BQ542" s="34"/>
      <c r="BR542" s="41"/>
    </row>
    <row r="543" spans="1:70" s="3" customFormat="1" ht="18.75" hidden="1" x14ac:dyDescent="0.25">
      <c r="A543" s="47"/>
      <c r="B543" s="48"/>
      <c r="C543" s="48"/>
      <c r="D543" s="48"/>
      <c r="E543" s="49" t="s">
        <v>47</v>
      </c>
      <c r="F543" s="207"/>
      <c r="G543" s="50"/>
      <c r="H543" s="51"/>
      <c r="I543" s="17"/>
      <c r="J543" s="17"/>
      <c r="K543" s="17"/>
      <c r="L543" s="52">
        <v>18886.61</v>
      </c>
      <c r="M543" s="53"/>
      <c r="N543" s="53"/>
      <c r="O543" s="54"/>
      <c r="P543" s="154"/>
      <c r="Q543" s="154"/>
      <c r="R543" s="154"/>
      <c r="S543" s="154"/>
      <c r="T543" s="154"/>
      <c r="U543" s="154"/>
      <c r="V543" s="172"/>
      <c r="W543" s="159"/>
      <c r="X543" s="158"/>
      <c r="Y543" s="181"/>
      <c r="Z543" s="1"/>
      <c r="BP543" s="33"/>
      <c r="BQ543" s="34"/>
      <c r="BR543" s="41"/>
    </row>
    <row r="544" spans="1:70" s="3" customFormat="1" ht="67.5" x14ac:dyDescent="0.25">
      <c r="A544" s="35" t="s">
        <v>923</v>
      </c>
      <c r="B544" s="36" t="s">
        <v>924</v>
      </c>
      <c r="C544" s="316" t="s">
        <v>925</v>
      </c>
      <c r="D544" s="316"/>
      <c r="E544" s="316"/>
      <c r="F544" s="205" t="s">
        <v>460</v>
      </c>
      <c r="G544" s="38">
        <v>106.3</v>
      </c>
      <c r="H544" s="39">
        <v>27.4</v>
      </c>
      <c r="I544" s="39"/>
      <c r="J544" s="39">
        <v>27.4</v>
      </c>
      <c r="K544" s="109" t="s">
        <v>42</v>
      </c>
      <c r="L544" s="39">
        <v>24932.03</v>
      </c>
      <c r="M544" s="39"/>
      <c r="N544" s="40"/>
      <c r="O544" s="39">
        <v>24932.03</v>
      </c>
      <c r="P544" s="154">
        <v>1.052</v>
      </c>
      <c r="Q544" s="154">
        <v>1.0209999999999999</v>
      </c>
      <c r="R544" s="154">
        <v>1.0349999999999999</v>
      </c>
      <c r="S544" s="154">
        <v>1.0249999999999999</v>
      </c>
      <c r="T544" s="154">
        <v>1.02</v>
      </c>
      <c r="U544" s="154">
        <v>1.03</v>
      </c>
      <c r="V544" s="172">
        <f t="shared" ref="V544:V550" si="27">O544*P544*Q544*R544*S544*T544*U544</f>
        <v>29847.003351428026</v>
      </c>
      <c r="W544" s="159">
        <v>1.2</v>
      </c>
      <c r="X544" s="158">
        <f t="shared" ref="X544:X550" si="28">V544*W544</f>
        <v>35816.404021713628</v>
      </c>
      <c r="Y544" s="181">
        <f t="shared" ref="Y544:Y550" si="29">X544/G544</f>
        <v>336.93700867087136</v>
      </c>
      <c r="Z544" s="1"/>
      <c r="BP544" s="33"/>
      <c r="BQ544" s="34"/>
      <c r="BR544" s="41" t="s">
        <v>925</v>
      </c>
    </row>
    <row r="545" spans="1:72" s="3" customFormat="1" ht="45.75" x14ac:dyDescent="0.25">
      <c r="A545" s="111" t="s">
        <v>926</v>
      </c>
      <c r="B545" s="112" t="s">
        <v>927</v>
      </c>
      <c r="C545" s="305" t="s">
        <v>928</v>
      </c>
      <c r="D545" s="305"/>
      <c r="E545" s="305"/>
      <c r="F545" s="208" t="s">
        <v>520</v>
      </c>
      <c r="G545" s="113">
        <v>20</v>
      </c>
      <c r="H545" s="114">
        <v>52.6</v>
      </c>
      <c r="I545" s="114"/>
      <c r="J545" s="114"/>
      <c r="K545" s="144" t="s">
        <v>52</v>
      </c>
      <c r="L545" s="114">
        <v>6553.96</v>
      </c>
      <c r="M545" s="114"/>
      <c r="N545" s="115"/>
      <c r="O545" s="114"/>
      <c r="P545" s="189"/>
      <c r="Q545" s="189"/>
      <c r="R545" s="189"/>
      <c r="S545" s="189"/>
      <c r="T545" s="189"/>
      <c r="U545" s="189">
        <v>1.03</v>
      </c>
      <c r="V545" s="180">
        <f>L545*U545</f>
        <v>6750.5788000000002</v>
      </c>
      <c r="W545" s="190">
        <v>1.2</v>
      </c>
      <c r="X545" s="191">
        <f t="shared" si="28"/>
        <v>8100.6945599999999</v>
      </c>
      <c r="Y545" s="181">
        <f t="shared" si="29"/>
        <v>405.03472799999997</v>
      </c>
      <c r="Z545" s="1"/>
      <c r="BP545" s="33"/>
      <c r="BQ545" s="34"/>
      <c r="BR545" s="41" t="s">
        <v>928</v>
      </c>
    </row>
    <row r="546" spans="1:72" s="3" customFormat="1" ht="18.75" hidden="1" x14ac:dyDescent="0.25">
      <c r="A546" s="42"/>
      <c r="B546" s="43"/>
      <c r="C546" s="44" t="s">
        <v>929</v>
      </c>
      <c r="D546" s="45"/>
      <c r="E546" s="45"/>
      <c r="F546" s="206"/>
      <c r="G546" s="45"/>
      <c r="H546" s="45"/>
      <c r="I546" s="45"/>
      <c r="J546" s="45"/>
      <c r="K546" s="45"/>
      <c r="L546" s="45"/>
      <c r="M546" s="45"/>
      <c r="N546" s="45"/>
      <c r="O546" s="46"/>
      <c r="P546" s="154"/>
      <c r="Q546" s="154"/>
      <c r="R546" s="154"/>
      <c r="S546" s="154"/>
      <c r="T546" s="154"/>
      <c r="U546" s="154"/>
      <c r="V546" s="172"/>
      <c r="W546" s="159"/>
      <c r="X546" s="158"/>
      <c r="Y546" s="181"/>
      <c r="Z546" s="1"/>
      <c r="BP546" s="33"/>
      <c r="BQ546" s="34"/>
      <c r="BR546" s="41"/>
    </row>
    <row r="547" spans="1:72" s="3" customFormat="1" ht="67.5" x14ac:dyDescent="0.25">
      <c r="A547" s="35" t="s">
        <v>930</v>
      </c>
      <c r="B547" s="36" t="s">
        <v>389</v>
      </c>
      <c r="C547" s="316" t="s">
        <v>931</v>
      </c>
      <c r="D547" s="316"/>
      <c r="E547" s="316"/>
      <c r="F547" s="205" t="s">
        <v>184</v>
      </c>
      <c r="G547" s="55">
        <v>600</v>
      </c>
      <c r="H547" s="39">
        <v>0.48</v>
      </c>
      <c r="I547" s="39"/>
      <c r="J547" s="39">
        <v>0.48</v>
      </c>
      <c r="K547" s="109" t="s">
        <v>42</v>
      </c>
      <c r="L547" s="39">
        <v>2465.2800000000002</v>
      </c>
      <c r="M547" s="39"/>
      <c r="N547" s="40"/>
      <c r="O547" s="39">
        <v>2465.2800000000002</v>
      </c>
      <c r="P547" s="154">
        <v>1.052</v>
      </c>
      <c r="Q547" s="154">
        <v>1.0209999999999999</v>
      </c>
      <c r="R547" s="154">
        <v>1.0349999999999999</v>
      </c>
      <c r="S547" s="154">
        <v>1.0249999999999999</v>
      </c>
      <c r="T547" s="154">
        <v>1.02</v>
      </c>
      <c r="U547" s="154">
        <v>1.03</v>
      </c>
      <c r="V547" s="172">
        <f t="shared" si="27"/>
        <v>2951.2727372062559</v>
      </c>
      <c r="W547" s="159">
        <v>1.2</v>
      </c>
      <c r="X547" s="158">
        <f t="shared" si="28"/>
        <v>3541.5272846475068</v>
      </c>
      <c r="Y547" s="181">
        <f t="shared" si="29"/>
        <v>5.902545474412511</v>
      </c>
      <c r="Z547" s="1"/>
      <c r="BP547" s="33"/>
      <c r="BQ547" s="34"/>
      <c r="BR547" s="41" t="s">
        <v>931</v>
      </c>
    </row>
    <row r="548" spans="1:72" s="3" customFormat="1" ht="67.5" x14ac:dyDescent="0.25">
      <c r="A548" s="35" t="s">
        <v>932</v>
      </c>
      <c r="B548" s="36" t="s">
        <v>389</v>
      </c>
      <c r="C548" s="316" t="s">
        <v>933</v>
      </c>
      <c r="D548" s="316"/>
      <c r="E548" s="316"/>
      <c r="F548" s="205" t="s">
        <v>184</v>
      </c>
      <c r="G548" s="55">
        <v>300</v>
      </c>
      <c r="H548" s="39">
        <v>1.51</v>
      </c>
      <c r="I548" s="39"/>
      <c r="J548" s="39">
        <v>1.51</v>
      </c>
      <c r="K548" s="109" t="s">
        <v>42</v>
      </c>
      <c r="L548" s="39">
        <v>3877.68</v>
      </c>
      <c r="M548" s="39"/>
      <c r="N548" s="40"/>
      <c r="O548" s="39">
        <v>3877.68</v>
      </c>
      <c r="P548" s="154">
        <v>1.052</v>
      </c>
      <c r="Q548" s="154">
        <v>1.0209999999999999</v>
      </c>
      <c r="R548" s="154">
        <v>1.0349999999999999</v>
      </c>
      <c r="S548" s="154">
        <v>1.0249999999999999</v>
      </c>
      <c r="T548" s="154">
        <v>1.02</v>
      </c>
      <c r="U548" s="154">
        <v>1.03</v>
      </c>
      <c r="V548" s="172">
        <f t="shared" si="27"/>
        <v>4642.1060762306734</v>
      </c>
      <c r="W548" s="159">
        <v>1.2</v>
      </c>
      <c r="X548" s="158">
        <f t="shared" si="28"/>
        <v>5570.5272914768075</v>
      </c>
      <c r="Y548" s="181">
        <f t="shared" si="29"/>
        <v>18.56842430492269</v>
      </c>
      <c r="Z548" s="1"/>
      <c r="BP548" s="33"/>
      <c r="BQ548" s="34"/>
      <c r="BR548" s="41" t="s">
        <v>933</v>
      </c>
    </row>
    <row r="549" spans="1:72" s="3" customFormat="1" ht="67.5" x14ac:dyDescent="0.25">
      <c r="A549" s="35" t="s">
        <v>934</v>
      </c>
      <c r="B549" s="36" t="s">
        <v>389</v>
      </c>
      <c r="C549" s="316" t="s">
        <v>935</v>
      </c>
      <c r="D549" s="316"/>
      <c r="E549" s="316"/>
      <c r="F549" s="205" t="s">
        <v>184</v>
      </c>
      <c r="G549" s="55">
        <v>50</v>
      </c>
      <c r="H549" s="39">
        <v>3.37</v>
      </c>
      <c r="I549" s="39"/>
      <c r="J549" s="39">
        <v>3.37</v>
      </c>
      <c r="K549" s="109" t="s">
        <v>42</v>
      </c>
      <c r="L549" s="39">
        <v>1442.36</v>
      </c>
      <c r="M549" s="39"/>
      <c r="N549" s="40"/>
      <c r="O549" s="39">
        <v>1442.36</v>
      </c>
      <c r="P549" s="154">
        <v>1.052</v>
      </c>
      <c r="Q549" s="154">
        <v>1.0209999999999999</v>
      </c>
      <c r="R549" s="154">
        <v>1.0349999999999999</v>
      </c>
      <c r="S549" s="154">
        <v>1.0249999999999999</v>
      </c>
      <c r="T549" s="154">
        <v>1.02</v>
      </c>
      <c r="U549" s="154">
        <v>1.03</v>
      </c>
      <c r="V549" s="172">
        <f t="shared" si="27"/>
        <v>1726.6995007612989</v>
      </c>
      <c r="W549" s="159">
        <v>1.2</v>
      </c>
      <c r="X549" s="158">
        <f t="shared" si="28"/>
        <v>2072.0394009135584</v>
      </c>
      <c r="Y549" s="181">
        <f t="shared" si="29"/>
        <v>41.440788018271171</v>
      </c>
      <c r="Z549" s="1"/>
      <c r="BP549" s="33"/>
      <c r="BQ549" s="34"/>
      <c r="BR549" s="41" t="s">
        <v>935</v>
      </c>
    </row>
    <row r="550" spans="1:72" s="3" customFormat="1" ht="68.25" thickBot="1" x14ac:dyDescent="0.3">
      <c r="A550" s="35" t="s">
        <v>936</v>
      </c>
      <c r="B550" s="36" t="s">
        <v>389</v>
      </c>
      <c r="C550" s="316" t="s">
        <v>937</v>
      </c>
      <c r="D550" s="316"/>
      <c r="E550" s="316"/>
      <c r="F550" s="205" t="s">
        <v>184</v>
      </c>
      <c r="G550" s="55">
        <v>50</v>
      </c>
      <c r="H550" s="39">
        <v>5.72</v>
      </c>
      <c r="I550" s="39"/>
      <c r="J550" s="39">
        <v>5.72</v>
      </c>
      <c r="K550" s="109" t="s">
        <v>42</v>
      </c>
      <c r="L550" s="39">
        <v>2448.16</v>
      </c>
      <c r="M550" s="39"/>
      <c r="N550" s="40"/>
      <c r="O550" s="39">
        <v>2448.16</v>
      </c>
      <c r="P550" s="220">
        <v>1.052</v>
      </c>
      <c r="Q550" s="194">
        <v>1.0209999999999999</v>
      </c>
      <c r="R550" s="194">
        <v>1.0349999999999999</v>
      </c>
      <c r="S550" s="194">
        <v>1.0249999999999999</v>
      </c>
      <c r="T550" s="194">
        <v>1.02</v>
      </c>
      <c r="U550" s="194">
        <v>1.03</v>
      </c>
      <c r="V550" s="195">
        <f t="shared" si="27"/>
        <v>2930.7777876423238</v>
      </c>
      <c r="W550" s="196">
        <v>1.2</v>
      </c>
      <c r="X550" s="197">
        <f t="shared" si="28"/>
        <v>3516.9333451707885</v>
      </c>
      <c r="Y550" s="198">
        <f t="shared" si="29"/>
        <v>70.338666903415771</v>
      </c>
      <c r="Z550" s="1"/>
      <c r="BP550" s="33"/>
      <c r="BQ550" s="34"/>
      <c r="BR550" s="41" t="s">
        <v>937</v>
      </c>
    </row>
    <row r="551" spans="1:72" s="3" customFormat="1" ht="23.25" hidden="1" thickTop="1" x14ac:dyDescent="0.25">
      <c r="A551" s="317" t="s">
        <v>938</v>
      </c>
      <c r="B551" s="318"/>
      <c r="C551" s="318"/>
      <c r="D551" s="318"/>
      <c r="E551" s="318"/>
      <c r="F551" s="318"/>
      <c r="G551" s="318"/>
      <c r="H551" s="318"/>
      <c r="I551" s="318"/>
      <c r="J551" s="318"/>
      <c r="K551" s="319"/>
      <c r="L551" s="39">
        <v>15037567.15</v>
      </c>
      <c r="M551" s="39">
        <v>2787886.87</v>
      </c>
      <c r="N551" s="39" t="s">
        <v>939</v>
      </c>
      <c r="O551" s="39">
        <v>4554623.72</v>
      </c>
      <c r="P551" s="1"/>
      <c r="Q551" s="1"/>
      <c r="R551" s="1"/>
      <c r="S551" s="1"/>
      <c r="T551" s="1"/>
      <c r="U551" s="1"/>
      <c r="V551" s="179">
        <f>SUM(V30:V550)</f>
        <v>12813852.072780957</v>
      </c>
      <c r="W551" s="171"/>
      <c r="X551" s="170">
        <f>SUM(X30:X550)</f>
        <v>15376622.487337131</v>
      </c>
      <c r="Y551" s="188"/>
      <c r="Z551" s="1"/>
      <c r="BS551" s="41" t="s">
        <v>938</v>
      </c>
    </row>
    <row r="552" spans="1:72" s="3" customFormat="1" ht="18" hidden="1" x14ac:dyDescent="0.25">
      <c r="A552" s="317" t="s">
        <v>940</v>
      </c>
      <c r="B552" s="318"/>
      <c r="C552" s="318"/>
      <c r="D552" s="318"/>
      <c r="E552" s="318"/>
      <c r="F552" s="318"/>
      <c r="G552" s="318"/>
      <c r="H552" s="318"/>
      <c r="I552" s="318"/>
      <c r="J552" s="318"/>
      <c r="K552" s="319"/>
      <c r="L552" s="39">
        <v>2780166.93</v>
      </c>
      <c r="M552" s="39"/>
      <c r="N552" s="39"/>
      <c r="O552" s="39"/>
      <c r="P552" s="1"/>
      <c r="Q552" s="1"/>
      <c r="R552" s="1"/>
      <c r="S552" s="1"/>
      <c r="T552" s="1"/>
      <c r="U552" s="1"/>
      <c r="V552" s="179">
        <f>L625+L626</f>
        <v>12813852.072780948</v>
      </c>
      <c r="W552" s="171"/>
      <c r="X552" s="170">
        <f>V552*1.2</f>
        <v>15376622.487337137</v>
      </c>
      <c r="Y552" s="188"/>
      <c r="Z552" s="1"/>
      <c r="BS552" s="41" t="s">
        <v>940</v>
      </c>
    </row>
    <row r="553" spans="1:72" s="3" customFormat="1" ht="18" hidden="1" x14ac:dyDescent="0.25">
      <c r="A553" s="320" t="s">
        <v>941</v>
      </c>
      <c r="B553" s="321"/>
      <c r="C553" s="321"/>
      <c r="D553" s="321"/>
      <c r="E553" s="321"/>
      <c r="F553" s="321"/>
      <c r="G553" s="321"/>
      <c r="H553" s="321"/>
      <c r="I553" s="321"/>
      <c r="J553" s="321"/>
      <c r="K553" s="322"/>
      <c r="L553" s="61"/>
      <c r="M553" s="61"/>
      <c r="N553" s="61"/>
      <c r="O553" s="61"/>
      <c r="P553" s="1"/>
      <c r="Q553" s="1"/>
      <c r="R553" s="1"/>
      <c r="S553" s="1"/>
      <c r="T553" s="1"/>
      <c r="U553" s="1"/>
      <c r="V553" s="179"/>
      <c r="W553" s="171"/>
      <c r="X553" s="170"/>
      <c r="Y553" s="188"/>
      <c r="Z553" s="1"/>
      <c r="BS553" s="41"/>
      <c r="BT553" s="2" t="s">
        <v>941</v>
      </c>
    </row>
    <row r="554" spans="1:72" s="3" customFormat="1" ht="18" hidden="1" x14ac:dyDescent="0.25">
      <c r="A554" s="320" t="s">
        <v>942</v>
      </c>
      <c r="B554" s="321"/>
      <c r="C554" s="321"/>
      <c r="D554" s="321"/>
      <c r="E554" s="321"/>
      <c r="F554" s="321"/>
      <c r="G554" s="321"/>
      <c r="H554" s="321"/>
      <c r="I554" s="321"/>
      <c r="J554" s="321"/>
      <c r="K554" s="322"/>
      <c r="L554" s="61">
        <v>10275.549999999999</v>
      </c>
      <c r="M554" s="61"/>
      <c r="N554" s="61"/>
      <c r="O554" s="61"/>
      <c r="P554" s="1"/>
      <c r="Q554" s="1"/>
      <c r="R554" s="1"/>
      <c r="S554" s="1"/>
      <c r="T554" s="1"/>
      <c r="U554" s="1"/>
      <c r="V554" s="179"/>
      <c r="W554" s="171"/>
      <c r="X554" s="170"/>
      <c r="Y554" s="188"/>
      <c r="Z554" s="1"/>
      <c r="BS554" s="41"/>
      <c r="BT554" s="2" t="s">
        <v>942</v>
      </c>
    </row>
    <row r="555" spans="1:72" s="3" customFormat="1" ht="18" hidden="1" x14ac:dyDescent="0.25">
      <c r="A555" s="320" t="s">
        <v>943</v>
      </c>
      <c r="B555" s="321"/>
      <c r="C555" s="321"/>
      <c r="D555" s="321"/>
      <c r="E555" s="321"/>
      <c r="F555" s="321"/>
      <c r="G555" s="321"/>
      <c r="H555" s="321"/>
      <c r="I555" s="321"/>
      <c r="J555" s="321"/>
      <c r="K555" s="322"/>
      <c r="L555" s="61">
        <v>96589.37</v>
      </c>
      <c r="M555" s="61"/>
      <c r="N555" s="61"/>
      <c r="O555" s="61"/>
      <c r="P555" s="1"/>
      <c r="Q555" s="1"/>
      <c r="R555" s="1"/>
      <c r="S555" s="1"/>
      <c r="T555" s="1"/>
      <c r="U555" s="1"/>
      <c r="V555" s="179"/>
      <c r="W555" s="171"/>
      <c r="X555" s="170"/>
      <c r="Y555" s="188"/>
      <c r="Z555" s="1"/>
      <c r="BS555" s="41"/>
      <c r="BT555" s="2" t="s">
        <v>943</v>
      </c>
    </row>
    <row r="556" spans="1:72" s="3" customFormat="1" ht="23.25" hidden="1" x14ac:dyDescent="0.25">
      <c r="A556" s="320" t="s">
        <v>944</v>
      </c>
      <c r="B556" s="321"/>
      <c r="C556" s="321"/>
      <c r="D556" s="321"/>
      <c r="E556" s="321"/>
      <c r="F556" s="321"/>
      <c r="G556" s="321"/>
      <c r="H556" s="321"/>
      <c r="I556" s="321"/>
      <c r="J556" s="321"/>
      <c r="K556" s="322"/>
      <c r="L556" s="61">
        <v>2673302.0099999998</v>
      </c>
      <c r="M556" s="61"/>
      <c r="N556" s="61"/>
      <c r="O556" s="61"/>
      <c r="P556" s="1"/>
      <c r="Q556" s="1"/>
      <c r="R556" s="1"/>
      <c r="S556" s="1"/>
      <c r="T556" s="1"/>
      <c r="U556" s="1"/>
      <c r="V556" s="179"/>
      <c r="W556" s="171"/>
      <c r="X556" s="170"/>
      <c r="Y556" s="188"/>
      <c r="Z556" s="1"/>
      <c r="BS556" s="41"/>
      <c r="BT556" s="2" t="s">
        <v>944</v>
      </c>
    </row>
    <row r="557" spans="1:72" s="3" customFormat="1" ht="18" hidden="1" x14ac:dyDescent="0.25">
      <c r="A557" s="317" t="s">
        <v>945</v>
      </c>
      <c r="B557" s="318"/>
      <c r="C557" s="318"/>
      <c r="D557" s="318"/>
      <c r="E557" s="318"/>
      <c r="F557" s="318"/>
      <c r="G557" s="318"/>
      <c r="H557" s="318"/>
      <c r="I557" s="318"/>
      <c r="J557" s="318"/>
      <c r="K557" s="319"/>
      <c r="L557" s="39">
        <v>1464873.47</v>
      </c>
      <c r="M557" s="39"/>
      <c r="N557" s="39"/>
      <c r="O557" s="39"/>
      <c r="P557" s="1"/>
      <c r="Q557" s="1"/>
      <c r="R557" s="1"/>
      <c r="S557" s="1"/>
      <c r="T557" s="1"/>
      <c r="U557" s="1"/>
      <c r="V557" s="179"/>
      <c r="W557" s="171"/>
      <c r="X557" s="170"/>
      <c r="Y557" s="188"/>
      <c r="Z557" s="1"/>
      <c r="BS557" s="41" t="s">
        <v>945</v>
      </c>
    </row>
    <row r="558" spans="1:72" s="3" customFormat="1" ht="18" hidden="1" x14ac:dyDescent="0.25">
      <c r="A558" s="320" t="s">
        <v>941</v>
      </c>
      <c r="B558" s="321"/>
      <c r="C558" s="321"/>
      <c r="D558" s="321"/>
      <c r="E558" s="321"/>
      <c r="F558" s="321"/>
      <c r="G558" s="321"/>
      <c r="H558" s="321"/>
      <c r="I558" s="321"/>
      <c r="J558" s="321"/>
      <c r="K558" s="322"/>
      <c r="L558" s="61"/>
      <c r="M558" s="61"/>
      <c r="N558" s="61"/>
      <c r="O558" s="61"/>
      <c r="P558" s="1"/>
      <c r="Q558" s="1"/>
      <c r="R558" s="1"/>
      <c r="S558" s="1"/>
      <c r="T558" s="1"/>
      <c r="U558" s="1"/>
      <c r="V558" s="179"/>
      <c r="W558" s="171"/>
      <c r="X558" s="170"/>
      <c r="Y558" s="188"/>
      <c r="Z558" s="1"/>
      <c r="BS558" s="41"/>
      <c r="BT558" s="2" t="s">
        <v>941</v>
      </c>
    </row>
    <row r="559" spans="1:72" s="3" customFormat="1" ht="18" hidden="1" x14ac:dyDescent="0.25">
      <c r="A559" s="320" t="s">
        <v>946</v>
      </c>
      <c r="B559" s="321"/>
      <c r="C559" s="321"/>
      <c r="D559" s="321"/>
      <c r="E559" s="321"/>
      <c r="F559" s="321"/>
      <c r="G559" s="321"/>
      <c r="H559" s="321"/>
      <c r="I559" s="321"/>
      <c r="J559" s="321"/>
      <c r="K559" s="322"/>
      <c r="L559" s="61">
        <v>5251.95</v>
      </c>
      <c r="M559" s="61"/>
      <c r="N559" s="61"/>
      <c r="O559" s="61"/>
      <c r="P559" s="1"/>
      <c r="Q559" s="1"/>
      <c r="R559" s="1"/>
      <c r="S559" s="1"/>
      <c r="T559" s="1"/>
      <c r="U559" s="1"/>
      <c r="V559" s="179"/>
      <c r="W559" s="171"/>
      <c r="X559" s="170"/>
      <c r="Y559" s="188"/>
      <c r="Z559" s="1"/>
      <c r="BS559" s="41"/>
      <c r="BT559" s="2" t="s">
        <v>946</v>
      </c>
    </row>
    <row r="560" spans="1:72" s="3" customFormat="1" ht="23.25" hidden="1" x14ac:dyDescent="0.25">
      <c r="A560" s="320" t="s">
        <v>947</v>
      </c>
      <c r="B560" s="321"/>
      <c r="C560" s="321"/>
      <c r="D560" s="321"/>
      <c r="E560" s="321"/>
      <c r="F560" s="321"/>
      <c r="G560" s="321"/>
      <c r="H560" s="321"/>
      <c r="I560" s="321"/>
      <c r="J560" s="321"/>
      <c r="K560" s="322"/>
      <c r="L560" s="61">
        <v>1404919.88</v>
      </c>
      <c r="M560" s="61"/>
      <c r="N560" s="61"/>
      <c r="O560" s="61"/>
      <c r="P560" s="1"/>
      <c r="Q560" s="1"/>
      <c r="R560" s="1"/>
      <c r="S560" s="1"/>
      <c r="T560" s="1"/>
      <c r="U560" s="1"/>
      <c r="V560" s="179"/>
      <c r="W560" s="171"/>
      <c r="X560" s="170"/>
      <c r="Y560" s="188"/>
      <c r="Z560" s="1"/>
      <c r="BS560" s="41"/>
      <c r="BT560" s="2" t="s">
        <v>947</v>
      </c>
    </row>
    <row r="561" spans="1:72" s="3" customFormat="1" ht="18" hidden="1" x14ac:dyDescent="0.25">
      <c r="A561" s="320" t="s">
        <v>948</v>
      </c>
      <c r="B561" s="321"/>
      <c r="C561" s="321"/>
      <c r="D561" s="321"/>
      <c r="E561" s="321"/>
      <c r="F561" s="321"/>
      <c r="G561" s="321"/>
      <c r="H561" s="321"/>
      <c r="I561" s="321"/>
      <c r="J561" s="321"/>
      <c r="K561" s="322"/>
      <c r="L561" s="61">
        <v>53291.28</v>
      </c>
      <c r="M561" s="61"/>
      <c r="N561" s="61"/>
      <c r="O561" s="61"/>
      <c r="P561" s="1"/>
      <c r="Q561" s="1"/>
      <c r="R561" s="1"/>
      <c r="S561" s="1"/>
      <c r="T561" s="1"/>
      <c r="U561" s="1"/>
      <c r="V561" s="179"/>
      <c r="W561" s="171"/>
      <c r="X561" s="170"/>
      <c r="Y561" s="188"/>
      <c r="Z561" s="1"/>
      <c r="BS561" s="41"/>
      <c r="BT561" s="2" t="s">
        <v>948</v>
      </c>
    </row>
    <row r="562" spans="1:72" s="3" customFormat="1" ht="18" hidden="1" x14ac:dyDescent="0.25">
      <c r="A562" s="320" t="s">
        <v>949</v>
      </c>
      <c r="B562" s="321"/>
      <c r="C562" s="321"/>
      <c r="D562" s="321"/>
      <c r="E562" s="321"/>
      <c r="F562" s="321"/>
      <c r="G562" s="321"/>
      <c r="H562" s="321"/>
      <c r="I562" s="321"/>
      <c r="J562" s="321"/>
      <c r="K562" s="322"/>
      <c r="L562" s="61">
        <v>680.13</v>
      </c>
      <c r="M562" s="61"/>
      <c r="N562" s="61"/>
      <c r="O562" s="61"/>
      <c r="P562" s="1"/>
      <c r="Q562" s="1"/>
      <c r="R562" s="1"/>
      <c r="S562" s="1"/>
      <c r="T562" s="1"/>
      <c r="U562" s="1"/>
      <c r="V562" s="179"/>
      <c r="W562" s="171"/>
      <c r="X562" s="170"/>
      <c r="Y562" s="188"/>
      <c r="Z562" s="1"/>
      <c r="BS562" s="41"/>
      <c r="BT562" s="2" t="s">
        <v>949</v>
      </c>
    </row>
    <row r="563" spans="1:72" s="3" customFormat="1" ht="18" hidden="1" x14ac:dyDescent="0.25">
      <c r="A563" s="320" t="s">
        <v>950</v>
      </c>
      <c r="B563" s="321"/>
      <c r="C563" s="321"/>
      <c r="D563" s="321"/>
      <c r="E563" s="321"/>
      <c r="F563" s="321"/>
      <c r="G563" s="321"/>
      <c r="H563" s="321"/>
      <c r="I563" s="321"/>
      <c r="J563" s="321"/>
      <c r="K563" s="322"/>
      <c r="L563" s="61">
        <v>730.23</v>
      </c>
      <c r="M563" s="61"/>
      <c r="N563" s="61"/>
      <c r="O563" s="61"/>
      <c r="P563" s="1"/>
      <c r="Q563" s="1"/>
      <c r="R563" s="1"/>
      <c r="S563" s="1"/>
      <c r="T563" s="1"/>
      <c r="U563" s="1"/>
      <c r="V563" s="179"/>
      <c r="W563" s="171"/>
      <c r="X563" s="170"/>
      <c r="Y563" s="188"/>
      <c r="Z563" s="1"/>
      <c r="BS563" s="41"/>
      <c r="BT563" s="2" t="s">
        <v>950</v>
      </c>
    </row>
    <row r="564" spans="1:72" s="3" customFormat="1" ht="18" hidden="1" x14ac:dyDescent="0.25">
      <c r="A564" s="317" t="s">
        <v>951</v>
      </c>
      <c r="B564" s="318"/>
      <c r="C564" s="318"/>
      <c r="D564" s="318"/>
      <c r="E564" s="318"/>
      <c r="F564" s="318"/>
      <c r="G564" s="318"/>
      <c r="H564" s="318"/>
      <c r="I564" s="318"/>
      <c r="J564" s="318"/>
      <c r="K564" s="319"/>
      <c r="L564" s="39"/>
      <c r="M564" s="39"/>
      <c r="N564" s="39"/>
      <c r="O564" s="39"/>
      <c r="P564" s="1"/>
      <c r="Q564" s="1"/>
      <c r="R564" s="1"/>
      <c r="S564" s="1"/>
      <c r="T564" s="1"/>
      <c r="U564" s="1"/>
      <c r="V564" s="179"/>
      <c r="W564" s="171"/>
      <c r="X564" s="170"/>
      <c r="Y564" s="188"/>
      <c r="Z564" s="1"/>
      <c r="BS564" s="41" t="s">
        <v>951</v>
      </c>
    </row>
    <row r="565" spans="1:72" s="3" customFormat="1" ht="18" hidden="1" x14ac:dyDescent="0.25">
      <c r="A565" s="320" t="s">
        <v>952</v>
      </c>
      <c r="B565" s="321"/>
      <c r="C565" s="321"/>
      <c r="D565" s="321"/>
      <c r="E565" s="321"/>
      <c r="F565" s="321"/>
      <c r="G565" s="321"/>
      <c r="H565" s="321"/>
      <c r="I565" s="321"/>
      <c r="J565" s="321"/>
      <c r="K565" s="322"/>
      <c r="L565" s="61"/>
      <c r="M565" s="61"/>
      <c r="N565" s="61"/>
      <c r="O565" s="61"/>
      <c r="P565" s="1"/>
      <c r="Q565" s="1"/>
      <c r="R565" s="1"/>
      <c r="S565" s="1"/>
      <c r="T565" s="1"/>
      <c r="U565" s="1"/>
      <c r="V565" s="179"/>
      <c r="W565" s="171"/>
      <c r="X565" s="170"/>
      <c r="Y565" s="188"/>
      <c r="Z565" s="1"/>
      <c r="BS565" s="41"/>
      <c r="BT565" s="2" t="s">
        <v>952</v>
      </c>
    </row>
    <row r="566" spans="1:72" s="3" customFormat="1" ht="18" hidden="1" x14ac:dyDescent="0.25">
      <c r="A566" s="320" t="s">
        <v>953</v>
      </c>
      <c r="B566" s="321"/>
      <c r="C566" s="321"/>
      <c r="D566" s="321"/>
      <c r="E566" s="321"/>
      <c r="F566" s="321"/>
      <c r="G566" s="321"/>
      <c r="H566" s="321"/>
      <c r="I566" s="321"/>
      <c r="J566" s="321"/>
      <c r="K566" s="322"/>
      <c r="L566" s="61"/>
      <c r="M566" s="61"/>
      <c r="N566" s="61"/>
      <c r="O566" s="61"/>
      <c r="P566" s="1"/>
      <c r="Q566" s="1"/>
      <c r="R566" s="1"/>
      <c r="S566" s="1"/>
      <c r="T566" s="1"/>
      <c r="U566" s="1"/>
      <c r="V566" s="179"/>
      <c r="W566" s="171"/>
      <c r="X566" s="170"/>
      <c r="Y566" s="188"/>
      <c r="Z566" s="1"/>
      <c r="BS566" s="41"/>
      <c r="BT566" s="2" t="s">
        <v>953</v>
      </c>
    </row>
    <row r="567" spans="1:72" s="3" customFormat="1" ht="18" hidden="1" x14ac:dyDescent="0.25">
      <c r="A567" s="320" t="s">
        <v>954</v>
      </c>
      <c r="B567" s="321"/>
      <c r="C567" s="321"/>
      <c r="D567" s="321"/>
      <c r="E567" s="321"/>
      <c r="F567" s="321"/>
      <c r="G567" s="321"/>
      <c r="H567" s="321"/>
      <c r="I567" s="321"/>
      <c r="J567" s="321"/>
      <c r="K567" s="322"/>
      <c r="L567" s="61">
        <v>1412.08</v>
      </c>
      <c r="M567" s="61">
        <v>1236.5999999999999</v>
      </c>
      <c r="N567" s="61">
        <v>126.09</v>
      </c>
      <c r="O567" s="61">
        <v>49.39</v>
      </c>
      <c r="P567" s="1"/>
      <c r="Q567" s="1"/>
      <c r="R567" s="1"/>
      <c r="S567" s="1"/>
      <c r="T567" s="1"/>
      <c r="U567" s="1"/>
      <c r="V567" s="179"/>
      <c r="W567" s="171"/>
      <c r="X567" s="170"/>
      <c r="Y567" s="188"/>
      <c r="Z567" s="1"/>
      <c r="BS567" s="41"/>
      <c r="BT567" s="2" t="s">
        <v>954</v>
      </c>
    </row>
    <row r="568" spans="1:72" s="3" customFormat="1" ht="18" hidden="1" x14ac:dyDescent="0.25">
      <c r="A568" s="320" t="s">
        <v>955</v>
      </c>
      <c r="B568" s="321"/>
      <c r="C568" s="321"/>
      <c r="D568" s="321"/>
      <c r="E568" s="321"/>
      <c r="F568" s="321"/>
      <c r="G568" s="321"/>
      <c r="H568" s="321"/>
      <c r="I568" s="321"/>
      <c r="J568" s="321"/>
      <c r="K568" s="322"/>
      <c r="L568" s="61">
        <v>1199.5</v>
      </c>
      <c r="M568" s="61"/>
      <c r="N568" s="61"/>
      <c r="O568" s="61"/>
      <c r="P568" s="1"/>
      <c r="Q568" s="1"/>
      <c r="R568" s="1"/>
      <c r="S568" s="1"/>
      <c r="T568" s="1"/>
      <c r="U568" s="1"/>
      <c r="V568" s="179"/>
      <c r="W568" s="171"/>
      <c r="X568" s="170"/>
      <c r="Y568" s="188"/>
      <c r="Z568" s="1"/>
      <c r="BS568" s="41"/>
      <c r="BT568" s="2" t="s">
        <v>955</v>
      </c>
    </row>
    <row r="569" spans="1:72" s="3" customFormat="1" ht="18" hidden="1" x14ac:dyDescent="0.25">
      <c r="A569" s="320" t="s">
        <v>956</v>
      </c>
      <c r="B569" s="321"/>
      <c r="C569" s="321"/>
      <c r="D569" s="321"/>
      <c r="E569" s="321"/>
      <c r="F569" s="321"/>
      <c r="G569" s="321"/>
      <c r="H569" s="321"/>
      <c r="I569" s="321"/>
      <c r="J569" s="321"/>
      <c r="K569" s="322"/>
      <c r="L569" s="61">
        <v>680.13</v>
      </c>
      <c r="M569" s="61"/>
      <c r="N569" s="61"/>
      <c r="O569" s="61"/>
      <c r="P569" s="1"/>
      <c r="Q569" s="1"/>
      <c r="R569" s="1"/>
      <c r="S569" s="1"/>
      <c r="T569" s="1"/>
      <c r="U569" s="1"/>
      <c r="V569" s="179"/>
      <c r="W569" s="171"/>
      <c r="X569" s="170"/>
      <c r="Y569" s="188"/>
      <c r="Z569" s="1"/>
      <c r="BS569" s="41"/>
      <c r="BT569" s="2" t="s">
        <v>956</v>
      </c>
    </row>
    <row r="570" spans="1:72" s="3" customFormat="1" ht="18" hidden="1" x14ac:dyDescent="0.25">
      <c r="A570" s="320" t="s">
        <v>957</v>
      </c>
      <c r="B570" s="321"/>
      <c r="C570" s="321"/>
      <c r="D570" s="321"/>
      <c r="E570" s="321"/>
      <c r="F570" s="321"/>
      <c r="G570" s="321"/>
      <c r="H570" s="321"/>
      <c r="I570" s="321"/>
      <c r="J570" s="321"/>
      <c r="K570" s="322"/>
      <c r="L570" s="61">
        <v>3291.71</v>
      </c>
      <c r="M570" s="61"/>
      <c r="N570" s="61"/>
      <c r="O570" s="61"/>
      <c r="P570" s="1"/>
      <c r="Q570" s="1"/>
      <c r="R570" s="1"/>
      <c r="S570" s="1"/>
      <c r="T570" s="1"/>
      <c r="U570" s="1"/>
      <c r="V570" s="179"/>
      <c r="W570" s="171"/>
      <c r="X570" s="170"/>
      <c r="Y570" s="188"/>
      <c r="Z570" s="1"/>
      <c r="BS570" s="41"/>
      <c r="BT570" s="2" t="s">
        <v>957</v>
      </c>
    </row>
    <row r="571" spans="1:72" s="3" customFormat="1" ht="18" hidden="1" x14ac:dyDescent="0.25">
      <c r="A571" s="320" t="s">
        <v>958</v>
      </c>
      <c r="B571" s="321"/>
      <c r="C571" s="321"/>
      <c r="D571" s="321"/>
      <c r="E571" s="321"/>
      <c r="F571" s="321"/>
      <c r="G571" s="321"/>
      <c r="H571" s="321"/>
      <c r="I571" s="321"/>
      <c r="J571" s="321"/>
      <c r="K571" s="322"/>
      <c r="L571" s="61">
        <v>3291.71</v>
      </c>
      <c r="M571" s="61"/>
      <c r="N571" s="61"/>
      <c r="O571" s="61"/>
      <c r="P571" s="1"/>
      <c r="Q571" s="1"/>
      <c r="R571" s="1"/>
      <c r="S571" s="1"/>
      <c r="T571" s="1"/>
      <c r="U571" s="1"/>
      <c r="V571" s="179"/>
      <c r="W571" s="171"/>
      <c r="X571" s="170"/>
      <c r="Y571" s="188"/>
      <c r="Z571" s="1"/>
      <c r="BS571" s="41"/>
      <c r="BT571" s="2" t="s">
        <v>958</v>
      </c>
    </row>
    <row r="572" spans="1:72" s="3" customFormat="1" ht="18" hidden="1" x14ac:dyDescent="0.25">
      <c r="A572" s="320" t="s">
        <v>959</v>
      </c>
      <c r="B572" s="321"/>
      <c r="C572" s="321"/>
      <c r="D572" s="321"/>
      <c r="E572" s="321"/>
      <c r="F572" s="321"/>
      <c r="G572" s="321"/>
      <c r="H572" s="321"/>
      <c r="I572" s="321"/>
      <c r="J572" s="321"/>
      <c r="K572" s="322"/>
      <c r="L572" s="61"/>
      <c r="M572" s="61"/>
      <c r="N572" s="61"/>
      <c r="O572" s="61"/>
      <c r="P572" s="1"/>
      <c r="Q572" s="1"/>
      <c r="R572" s="1"/>
      <c r="S572" s="1"/>
      <c r="T572" s="1"/>
      <c r="U572" s="1"/>
      <c r="V572" s="179"/>
      <c r="W572" s="171"/>
      <c r="X572" s="170"/>
      <c r="Y572" s="188"/>
      <c r="Z572" s="1"/>
      <c r="BS572" s="41"/>
      <c r="BT572" s="2" t="s">
        <v>959</v>
      </c>
    </row>
    <row r="573" spans="1:72" s="3" customFormat="1" ht="18" hidden="1" x14ac:dyDescent="0.25">
      <c r="A573" s="320" t="s">
        <v>960</v>
      </c>
      <c r="B573" s="321"/>
      <c r="C573" s="321"/>
      <c r="D573" s="321"/>
      <c r="E573" s="321"/>
      <c r="F573" s="321"/>
      <c r="G573" s="321"/>
      <c r="H573" s="321"/>
      <c r="I573" s="321"/>
      <c r="J573" s="321"/>
      <c r="K573" s="322"/>
      <c r="L573" s="61"/>
      <c r="M573" s="61"/>
      <c r="N573" s="61"/>
      <c r="O573" s="61"/>
      <c r="P573" s="1"/>
      <c r="Q573" s="1"/>
      <c r="R573" s="1"/>
      <c r="S573" s="1"/>
      <c r="T573" s="1"/>
      <c r="U573" s="1"/>
      <c r="V573" s="179"/>
      <c r="W573" s="171"/>
      <c r="X573" s="170"/>
      <c r="Y573" s="188"/>
      <c r="Z573" s="1"/>
      <c r="BS573" s="41"/>
      <c r="BT573" s="2" t="s">
        <v>960</v>
      </c>
    </row>
    <row r="574" spans="1:72" s="3" customFormat="1" ht="23.25" hidden="1" x14ac:dyDescent="0.25">
      <c r="A574" s="320" t="s">
        <v>961</v>
      </c>
      <c r="B574" s="321"/>
      <c r="C574" s="321"/>
      <c r="D574" s="321"/>
      <c r="E574" s="321"/>
      <c r="F574" s="321"/>
      <c r="G574" s="321"/>
      <c r="H574" s="321"/>
      <c r="I574" s="321"/>
      <c r="J574" s="321"/>
      <c r="K574" s="322"/>
      <c r="L574" s="61"/>
      <c r="M574" s="61"/>
      <c r="N574" s="61"/>
      <c r="O574" s="61"/>
      <c r="P574" s="1"/>
      <c r="Q574" s="1"/>
      <c r="R574" s="1"/>
      <c r="S574" s="1"/>
      <c r="T574" s="1"/>
      <c r="U574" s="1"/>
      <c r="V574" s="179"/>
      <c r="W574" s="171"/>
      <c r="X574" s="170"/>
      <c r="Y574" s="188"/>
      <c r="Z574" s="1"/>
      <c r="BS574" s="41"/>
      <c r="BT574" s="2" t="s">
        <v>961</v>
      </c>
    </row>
    <row r="575" spans="1:72" s="3" customFormat="1" ht="23.25" hidden="1" x14ac:dyDescent="0.25">
      <c r="A575" s="320" t="s">
        <v>962</v>
      </c>
      <c r="B575" s="321"/>
      <c r="C575" s="321"/>
      <c r="D575" s="321"/>
      <c r="E575" s="321"/>
      <c r="F575" s="321"/>
      <c r="G575" s="321"/>
      <c r="H575" s="321"/>
      <c r="I575" s="321"/>
      <c r="J575" s="321"/>
      <c r="K575" s="322"/>
      <c r="L575" s="61">
        <v>4087360.82</v>
      </c>
      <c r="M575" s="61">
        <v>2673989.0299999998</v>
      </c>
      <c r="N575" s="61" t="s">
        <v>963</v>
      </c>
      <c r="O575" s="61">
        <v>866669.11</v>
      </c>
      <c r="P575" s="1"/>
      <c r="Q575" s="1"/>
      <c r="R575" s="1"/>
      <c r="S575" s="1"/>
      <c r="T575" s="1"/>
      <c r="U575" s="1"/>
      <c r="V575" s="179"/>
      <c r="W575" s="171"/>
      <c r="X575" s="170"/>
      <c r="Y575" s="188"/>
      <c r="Z575" s="1"/>
      <c r="BS575" s="41"/>
      <c r="BT575" s="2" t="s">
        <v>962</v>
      </c>
    </row>
    <row r="576" spans="1:72" s="3" customFormat="1" ht="18" hidden="1" x14ac:dyDescent="0.25">
      <c r="A576" s="320" t="s">
        <v>964</v>
      </c>
      <c r="B576" s="321"/>
      <c r="C576" s="321"/>
      <c r="D576" s="321"/>
      <c r="E576" s="321"/>
      <c r="F576" s="321"/>
      <c r="G576" s="321"/>
      <c r="H576" s="321"/>
      <c r="I576" s="321"/>
      <c r="J576" s="321"/>
      <c r="K576" s="322"/>
      <c r="L576" s="61">
        <v>2672102.5099999998</v>
      </c>
      <c r="M576" s="61"/>
      <c r="N576" s="61"/>
      <c r="O576" s="61"/>
      <c r="P576" s="1"/>
      <c r="Q576" s="1"/>
      <c r="R576" s="1"/>
      <c r="S576" s="1"/>
      <c r="T576" s="1"/>
      <c r="U576" s="1"/>
      <c r="V576" s="179"/>
      <c r="W576" s="171"/>
      <c r="X576" s="170"/>
      <c r="Y576" s="188"/>
      <c r="Z576" s="1"/>
      <c r="BS576" s="41"/>
      <c r="BT576" s="2" t="s">
        <v>964</v>
      </c>
    </row>
    <row r="577" spans="1:72" s="3" customFormat="1" ht="18" hidden="1" x14ac:dyDescent="0.25">
      <c r="A577" s="320" t="s">
        <v>965</v>
      </c>
      <c r="B577" s="321"/>
      <c r="C577" s="321"/>
      <c r="D577" s="321"/>
      <c r="E577" s="321"/>
      <c r="F577" s="321"/>
      <c r="G577" s="321"/>
      <c r="H577" s="321"/>
      <c r="I577" s="321"/>
      <c r="J577" s="321"/>
      <c r="K577" s="322"/>
      <c r="L577" s="61">
        <v>1404919.88</v>
      </c>
      <c r="M577" s="61"/>
      <c r="N577" s="61"/>
      <c r="O577" s="61"/>
      <c r="P577" s="1"/>
      <c r="Q577" s="1"/>
      <c r="R577" s="1"/>
      <c r="S577" s="1"/>
      <c r="T577" s="1"/>
      <c r="U577" s="1"/>
      <c r="V577" s="179"/>
      <c r="W577" s="171"/>
      <c r="X577" s="170"/>
      <c r="Y577" s="188"/>
      <c r="Z577" s="1"/>
      <c r="BS577" s="41"/>
      <c r="BT577" s="2" t="s">
        <v>965</v>
      </c>
    </row>
    <row r="578" spans="1:72" s="3" customFormat="1" ht="18" hidden="1" x14ac:dyDescent="0.25">
      <c r="A578" s="320" t="s">
        <v>966</v>
      </c>
      <c r="B578" s="321"/>
      <c r="C578" s="321"/>
      <c r="D578" s="321"/>
      <c r="E578" s="321"/>
      <c r="F578" s="321"/>
      <c r="G578" s="321"/>
      <c r="H578" s="321"/>
      <c r="I578" s="321"/>
      <c r="J578" s="321"/>
      <c r="K578" s="322"/>
      <c r="L578" s="61">
        <v>8164383.21</v>
      </c>
      <c r="M578" s="61"/>
      <c r="N578" s="61"/>
      <c r="O578" s="61"/>
      <c r="P578" s="1"/>
      <c r="Q578" s="1"/>
      <c r="R578" s="1"/>
      <c r="S578" s="1"/>
      <c r="T578" s="1"/>
      <c r="U578" s="1"/>
      <c r="V578" s="179"/>
      <c r="W578" s="171"/>
      <c r="X578" s="170"/>
      <c r="Y578" s="188"/>
      <c r="Z578" s="1"/>
      <c r="BS578" s="41"/>
      <c r="BT578" s="2" t="s">
        <v>966</v>
      </c>
    </row>
    <row r="579" spans="1:72" s="3" customFormat="1" ht="18" hidden="1" x14ac:dyDescent="0.25">
      <c r="A579" s="320" t="s">
        <v>967</v>
      </c>
      <c r="B579" s="321"/>
      <c r="C579" s="321"/>
      <c r="D579" s="321"/>
      <c r="E579" s="321"/>
      <c r="F579" s="321"/>
      <c r="G579" s="321"/>
      <c r="H579" s="321"/>
      <c r="I579" s="321"/>
      <c r="J579" s="321"/>
      <c r="K579" s="322"/>
      <c r="L579" s="61"/>
      <c r="M579" s="61"/>
      <c r="N579" s="61"/>
      <c r="O579" s="61"/>
      <c r="P579" s="1"/>
      <c r="Q579" s="1"/>
      <c r="R579" s="1"/>
      <c r="S579" s="1"/>
      <c r="T579" s="1"/>
      <c r="U579" s="1"/>
      <c r="V579" s="179"/>
      <c r="W579" s="171"/>
      <c r="X579" s="170"/>
      <c r="Y579" s="188"/>
      <c r="Z579" s="1"/>
      <c r="BS579" s="41"/>
      <c r="BT579" s="2" t="s">
        <v>967</v>
      </c>
    </row>
    <row r="580" spans="1:72" s="3" customFormat="1" ht="22.5" hidden="1" x14ac:dyDescent="0.25">
      <c r="A580" s="320" t="s">
        <v>968</v>
      </c>
      <c r="B580" s="321"/>
      <c r="C580" s="321"/>
      <c r="D580" s="321"/>
      <c r="E580" s="321"/>
      <c r="F580" s="321"/>
      <c r="G580" s="321"/>
      <c r="H580" s="321"/>
      <c r="I580" s="321"/>
      <c r="J580" s="321"/>
      <c r="K580" s="322"/>
      <c r="L580" s="61">
        <v>1249.72</v>
      </c>
      <c r="M580" s="61">
        <v>1110.48</v>
      </c>
      <c r="N580" s="61" t="s">
        <v>582</v>
      </c>
      <c r="O580" s="61">
        <v>59.92</v>
      </c>
      <c r="P580" s="1"/>
      <c r="Q580" s="1"/>
      <c r="R580" s="1"/>
      <c r="S580" s="1"/>
      <c r="T580" s="1"/>
      <c r="U580" s="1"/>
      <c r="V580" s="179"/>
      <c r="W580" s="171"/>
      <c r="X580" s="170"/>
      <c r="Y580" s="188"/>
      <c r="Z580" s="1"/>
      <c r="BS580" s="41"/>
      <c r="BT580" s="2" t="s">
        <v>968</v>
      </c>
    </row>
    <row r="581" spans="1:72" s="3" customFormat="1" ht="18" hidden="1" x14ac:dyDescent="0.25">
      <c r="A581" s="320" t="s">
        <v>969</v>
      </c>
      <c r="B581" s="321"/>
      <c r="C581" s="321"/>
      <c r="D581" s="321"/>
      <c r="E581" s="321"/>
      <c r="F581" s="321"/>
      <c r="G581" s="321"/>
      <c r="H581" s="321"/>
      <c r="I581" s="321"/>
      <c r="J581" s="321"/>
      <c r="K581" s="322"/>
      <c r="L581" s="61">
        <v>1067.26</v>
      </c>
      <c r="M581" s="61"/>
      <c r="N581" s="61"/>
      <c r="O581" s="61"/>
      <c r="P581" s="1"/>
      <c r="Q581" s="1"/>
      <c r="R581" s="1"/>
      <c r="S581" s="1"/>
      <c r="T581" s="1"/>
      <c r="U581" s="1"/>
      <c r="V581" s="179"/>
      <c r="W581" s="171"/>
      <c r="X581" s="170"/>
      <c r="Y581" s="188"/>
      <c r="Z581" s="1"/>
      <c r="BS581" s="41"/>
      <c r="BT581" s="2" t="s">
        <v>969</v>
      </c>
    </row>
    <row r="582" spans="1:72" s="3" customFormat="1" ht="18" hidden="1" x14ac:dyDescent="0.25">
      <c r="A582" s="320" t="s">
        <v>970</v>
      </c>
      <c r="B582" s="321"/>
      <c r="C582" s="321"/>
      <c r="D582" s="321"/>
      <c r="E582" s="321"/>
      <c r="F582" s="321"/>
      <c r="G582" s="321"/>
      <c r="H582" s="321"/>
      <c r="I582" s="321"/>
      <c r="J582" s="321"/>
      <c r="K582" s="322"/>
      <c r="L582" s="61">
        <v>730.23</v>
      </c>
      <c r="M582" s="61"/>
      <c r="N582" s="61"/>
      <c r="O582" s="61"/>
      <c r="P582" s="1"/>
      <c r="Q582" s="1"/>
      <c r="R582" s="1"/>
      <c r="S582" s="1"/>
      <c r="T582" s="1"/>
      <c r="U582" s="1"/>
      <c r="V582" s="179"/>
      <c r="W582" s="171"/>
      <c r="X582" s="170"/>
      <c r="Y582" s="188"/>
      <c r="Z582" s="1"/>
      <c r="BS582" s="41"/>
      <c r="BT582" s="2" t="s">
        <v>970</v>
      </c>
    </row>
    <row r="583" spans="1:72" s="3" customFormat="1" ht="18" hidden="1" x14ac:dyDescent="0.25">
      <c r="A583" s="320" t="s">
        <v>966</v>
      </c>
      <c r="B583" s="321"/>
      <c r="C583" s="321"/>
      <c r="D583" s="321"/>
      <c r="E583" s="321"/>
      <c r="F583" s="321"/>
      <c r="G583" s="321"/>
      <c r="H583" s="321"/>
      <c r="I583" s="321"/>
      <c r="J583" s="321"/>
      <c r="K583" s="322"/>
      <c r="L583" s="61">
        <v>3047.21</v>
      </c>
      <c r="M583" s="61"/>
      <c r="N583" s="61"/>
      <c r="O583" s="61"/>
      <c r="P583" s="1"/>
      <c r="Q583" s="1"/>
      <c r="R583" s="1"/>
      <c r="S583" s="1"/>
      <c r="T583" s="1"/>
      <c r="U583" s="1"/>
      <c r="V583" s="179"/>
      <c r="W583" s="171"/>
      <c r="X583" s="170"/>
      <c r="Y583" s="188"/>
      <c r="Z583" s="1"/>
      <c r="BS583" s="41"/>
      <c r="BT583" s="2" t="s">
        <v>966</v>
      </c>
    </row>
    <row r="584" spans="1:72" s="3" customFormat="1" ht="18" hidden="1" x14ac:dyDescent="0.25">
      <c r="A584" s="320" t="s">
        <v>971</v>
      </c>
      <c r="B584" s="321"/>
      <c r="C584" s="321"/>
      <c r="D584" s="321"/>
      <c r="E584" s="321"/>
      <c r="F584" s="321"/>
      <c r="G584" s="321"/>
      <c r="H584" s="321"/>
      <c r="I584" s="321"/>
      <c r="J584" s="321"/>
      <c r="K584" s="322"/>
      <c r="L584" s="61">
        <v>8167430.4199999999</v>
      </c>
      <c r="M584" s="61"/>
      <c r="N584" s="61"/>
      <c r="O584" s="61"/>
      <c r="P584" s="1"/>
      <c r="Q584" s="1"/>
      <c r="R584" s="1"/>
      <c r="S584" s="1"/>
      <c r="T584" s="1"/>
      <c r="U584" s="1"/>
      <c r="V584" s="179"/>
      <c r="W584" s="171"/>
      <c r="X584" s="170"/>
      <c r="Y584" s="188"/>
      <c r="Z584" s="1"/>
      <c r="BS584" s="41"/>
      <c r="BT584" s="2" t="s">
        <v>971</v>
      </c>
    </row>
    <row r="585" spans="1:72" s="3" customFormat="1" ht="18" hidden="1" x14ac:dyDescent="0.25">
      <c r="A585" s="320" t="s">
        <v>972</v>
      </c>
      <c r="B585" s="321"/>
      <c r="C585" s="321"/>
      <c r="D585" s="321"/>
      <c r="E585" s="321"/>
      <c r="F585" s="321"/>
      <c r="G585" s="321"/>
      <c r="H585" s="321"/>
      <c r="I585" s="321"/>
      <c r="J585" s="321"/>
      <c r="K585" s="322"/>
      <c r="L585" s="61"/>
      <c r="M585" s="61"/>
      <c r="N585" s="61"/>
      <c r="O585" s="61"/>
      <c r="P585" s="1"/>
      <c r="Q585" s="1"/>
      <c r="R585" s="1"/>
      <c r="S585" s="1"/>
      <c r="T585" s="1"/>
      <c r="U585" s="1"/>
      <c r="V585" s="179"/>
      <c r="W585" s="171"/>
      <c r="X585" s="170"/>
      <c r="Y585" s="188"/>
      <c r="Z585" s="1"/>
      <c r="BS585" s="41"/>
      <c r="BT585" s="2" t="s">
        <v>972</v>
      </c>
    </row>
    <row r="586" spans="1:72" s="3" customFormat="1" ht="22.5" hidden="1" x14ac:dyDescent="0.25">
      <c r="A586" s="320" t="s">
        <v>973</v>
      </c>
      <c r="B586" s="321"/>
      <c r="C586" s="321"/>
      <c r="D586" s="321"/>
      <c r="E586" s="321"/>
      <c r="F586" s="321"/>
      <c r="G586" s="321"/>
      <c r="H586" s="321"/>
      <c r="I586" s="321"/>
      <c r="J586" s="321"/>
      <c r="K586" s="322"/>
      <c r="L586" s="61">
        <v>13330.92</v>
      </c>
      <c r="M586" s="61">
        <v>11001.17</v>
      </c>
      <c r="N586" s="61" t="s">
        <v>161</v>
      </c>
      <c r="O586" s="61">
        <v>1125.98</v>
      </c>
      <c r="P586" s="1"/>
      <c r="Q586" s="1"/>
      <c r="R586" s="1"/>
      <c r="S586" s="1"/>
      <c r="T586" s="1"/>
      <c r="U586" s="1"/>
      <c r="V586" s="179"/>
      <c r="W586" s="171"/>
      <c r="X586" s="170"/>
      <c r="Y586" s="188"/>
      <c r="Z586" s="1"/>
      <c r="BS586" s="41"/>
      <c r="BT586" s="2" t="s">
        <v>973</v>
      </c>
    </row>
    <row r="587" spans="1:72" s="3" customFormat="1" ht="18" hidden="1" x14ac:dyDescent="0.25">
      <c r="A587" s="320" t="s">
        <v>974</v>
      </c>
      <c r="B587" s="321"/>
      <c r="C587" s="321"/>
      <c r="D587" s="321"/>
      <c r="E587" s="321"/>
      <c r="F587" s="321"/>
      <c r="G587" s="321"/>
      <c r="H587" s="321"/>
      <c r="I587" s="321"/>
      <c r="J587" s="321"/>
      <c r="K587" s="322"/>
      <c r="L587" s="61">
        <v>10275.549999999999</v>
      </c>
      <c r="M587" s="61"/>
      <c r="N587" s="61"/>
      <c r="O587" s="61"/>
      <c r="P587" s="1"/>
      <c r="Q587" s="1"/>
      <c r="R587" s="1"/>
      <c r="S587" s="1"/>
      <c r="T587" s="1"/>
      <c r="U587" s="1"/>
      <c r="V587" s="179"/>
      <c r="W587" s="171"/>
      <c r="X587" s="170"/>
      <c r="Y587" s="188"/>
      <c r="Z587" s="1"/>
      <c r="BS587" s="41"/>
      <c r="BT587" s="2" t="s">
        <v>974</v>
      </c>
    </row>
    <row r="588" spans="1:72" s="3" customFormat="1" ht="18" hidden="1" x14ac:dyDescent="0.25">
      <c r="A588" s="320" t="s">
        <v>975</v>
      </c>
      <c r="B588" s="321"/>
      <c r="C588" s="321"/>
      <c r="D588" s="321"/>
      <c r="E588" s="321"/>
      <c r="F588" s="321"/>
      <c r="G588" s="321"/>
      <c r="H588" s="321"/>
      <c r="I588" s="321"/>
      <c r="J588" s="321"/>
      <c r="K588" s="322"/>
      <c r="L588" s="61">
        <v>5251.95</v>
      </c>
      <c r="M588" s="61"/>
      <c r="N588" s="61"/>
      <c r="O588" s="61"/>
      <c r="P588" s="1"/>
      <c r="Q588" s="1"/>
      <c r="R588" s="1"/>
      <c r="S588" s="1"/>
      <c r="T588" s="1"/>
      <c r="U588" s="1"/>
      <c r="V588" s="179"/>
      <c r="W588" s="171"/>
      <c r="X588" s="170"/>
      <c r="Y588" s="188"/>
      <c r="Z588" s="1"/>
      <c r="BS588" s="41"/>
      <c r="BT588" s="2" t="s">
        <v>975</v>
      </c>
    </row>
    <row r="589" spans="1:72" s="3" customFormat="1" ht="18" hidden="1" x14ac:dyDescent="0.25">
      <c r="A589" s="320" t="s">
        <v>957</v>
      </c>
      <c r="B589" s="321"/>
      <c r="C589" s="321"/>
      <c r="D589" s="321"/>
      <c r="E589" s="321"/>
      <c r="F589" s="321"/>
      <c r="G589" s="321"/>
      <c r="H589" s="321"/>
      <c r="I589" s="321"/>
      <c r="J589" s="321"/>
      <c r="K589" s="322"/>
      <c r="L589" s="61">
        <v>28858.42</v>
      </c>
      <c r="M589" s="61"/>
      <c r="N589" s="61"/>
      <c r="O589" s="61"/>
      <c r="P589" s="1"/>
      <c r="Q589" s="1"/>
      <c r="R589" s="1"/>
      <c r="S589" s="1"/>
      <c r="T589" s="1"/>
      <c r="U589" s="1"/>
      <c r="V589" s="179"/>
      <c r="W589" s="171"/>
      <c r="X589" s="170"/>
      <c r="Y589" s="188"/>
      <c r="Z589" s="1"/>
      <c r="BS589" s="41"/>
      <c r="BT589" s="2" t="s">
        <v>957</v>
      </c>
    </row>
    <row r="590" spans="1:72" s="3" customFormat="1" ht="18" hidden="1" x14ac:dyDescent="0.25">
      <c r="A590" s="320" t="s">
        <v>976</v>
      </c>
      <c r="B590" s="321"/>
      <c r="C590" s="321"/>
      <c r="D590" s="321"/>
      <c r="E590" s="321"/>
      <c r="F590" s="321"/>
      <c r="G590" s="321"/>
      <c r="H590" s="321"/>
      <c r="I590" s="321"/>
      <c r="J590" s="321"/>
      <c r="K590" s="322"/>
      <c r="L590" s="61"/>
      <c r="M590" s="61"/>
      <c r="N590" s="61"/>
      <c r="O590" s="61"/>
      <c r="P590" s="1"/>
      <c r="Q590" s="1"/>
      <c r="R590" s="1"/>
      <c r="S590" s="1"/>
      <c r="T590" s="1"/>
      <c r="U590" s="1"/>
      <c r="V590" s="179"/>
      <c r="W590" s="171"/>
      <c r="X590" s="170"/>
      <c r="Y590" s="188"/>
      <c r="Z590" s="1"/>
      <c r="BS590" s="41"/>
      <c r="BT590" s="2" t="s">
        <v>976</v>
      </c>
    </row>
    <row r="591" spans="1:72" s="3" customFormat="1" ht="18" hidden="1" x14ac:dyDescent="0.25">
      <c r="A591" s="320" t="s">
        <v>977</v>
      </c>
      <c r="B591" s="321"/>
      <c r="C591" s="321"/>
      <c r="D591" s="321"/>
      <c r="E591" s="321"/>
      <c r="F591" s="321"/>
      <c r="G591" s="321"/>
      <c r="H591" s="321"/>
      <c r="I591" s="321"/>
      <c r="J591" s="321"/>
      <c r="K591" s="322"/>
      <c r="L591" s="61">
        <v>2504141.62</v>
      </c>
      <c r="M591" s="61"/>
      <c r="N591" s="61"/>
      <c r="O591" s="61">
        <v>2504141.62</v>
      </c>
      <c r="P591" s="1"/>
      <c r="Q591" s="1"/>
      <c r="R591" s="1"/>
      <c r="S591" s="1"/>
      <c r="T591" s="1"/>
      <c r="U591" s="1"/>
      <c r="V591" s="179"/>
      <c r="W591" s="171"/>
      <c r="X591" s="170"/>
      <c r="Y591" s="188"/>
      <c r="Z591" s="1"/>
      <c r="BS591" s="41"/>
      <c r="BT591" s="2" t="s">
        <v>977</v>
      </c>
    </row>
    <row r="592" spans="1:72" s="3" customFormat="1" ht="18" hidden="1" x14ac:dyDescent="0.25">
      <c r="A592" s="320" t="s">
        <v>976</v>
      </c>
      <c r="B592" s="321"/>
      <c r="C592" s="321"/>
      <c r="D592" s="321"/>
      <c r="E592" s="321"/>
      <c r="F592" s="321"/>
      <c r="G592" s="321"/>
      <c r="H592" s="321"/>
      <c r="I592" s="321"/>
      <c r="J592" s="321"/>
      <c r="K592" s="322"/>
      <c r="L592" s="61"/>
      <c r="M592" s="61"/>
      <c r="N592" s="61"/>
      <c r="O592" s="61"/>
      <c r="P592" s="1"/>
      <c r="Q592" s="1"/>
      <c r="R592" s="1"/>
      <c r="S592" s="1"/>
      <c r="T592" s="1"/>
      <c r="U592" s="1"/>
      <c r="V592" s="179"/>
      <c r="W592" s="171"/>
      <c r="X592" s="170"/>
      <c r="Y592" s="188"/>
      <c r="Z592" s="1"/>
      <c r="BS592" s="41"/>
      <c r="BT592" s="2" t="s">
        <v>976</v>
      </c>
    </row>
    <row r="593" spans="1:72" s="3" customFormat="1" ht="18" hidden="1" x14ac:dyDescent="0.25">
      <c r="A593" s="320" t="s">
        <v>978</v>
      </c>
      <c r="B593" s="321"/>
      <c r="C593" s="321"/>
      <c r="D593" s="321"/>
      <c r="E593" s="321"/>
      <c r="F593" s="321"/>
      <c r="G593" s="321"/>
      <c r="H593" s="321"/>
      <c r="I593" s="321"/>
      <c r="J593" s="321"/>
      <c r="K593" s="322"/>
      <c r="L593" s="61">
        <v>1178751.3799999999</v>
      </c>
      <c r="M593" s="61"/>
      <c r="N593" s="61"/>
      <c r="O593" s="61">
        <v>1178751.3799999999</v>
      </c>
      <c r="P593" s="1"/>
      <c r="Q593" s="1"/>
      <c r="R593" s="1"/>
      <c r="S593" s="1"/>
      <c r="T593" s="1"/>
      <c r="U593" s="1"/>
      <c r="V593" s="179"/>
      <c r="W593" s="171"/>
      <c r="X593" s="170"/>
      <c r="Y593" s="188"/>
      <c r="Z593" s="1"/>
      <c r="BS593" s="41"/>
      <c r="BT593" s="2" t="s">
        <v>978</v>
      </c>
    </row>
    <row r="594" spans="1:72" s="3" customFormat="1" ht="18" hidden="1" x14ac:dyDescent="0.25">
      <c r="A594" s="320" t="s">
        <v>979</v>
      </c>
      <c r="B594" s="321"/>
      <c r="C594" s="321"/>
      <c r="D594" s="321"/>
      <c r="E594" s="321"/>
      <c r="F594" s="321"/>
      <c r="G594" s="321"/>
      <c r="H594" s="321"/>
      <c r="I594" s="321"/>
      <c r="J594" s="321"/>
      <c r="K594" s="322"/>
      <c r="L594" s="61"/>
      <c r="M594" s="61"/>
      <c r="N594" s="61"/>
      <c r="O594" s="61"/>
      <c r="P594" s="1"/>
      <c r="Q594" s="1"/>
      <c r="R594" s="1"/>
      <c r="S594" s="1"/>
      <c r="T594" s="1"/>
      <c r="U594" s="1"/>
      <c r="V594" s="179"/>
      <c r="W594" s="171"/>
      <c r="X594" s="170"/>
      <c r="Y594" s="188"/>
      <c r="Z594" s="1"/>
      <c r="BS594" s="41"/>
      <c r="BT594" s="2" t="s">
        <v>979</v>
      </c>
    </row>
    <row r="595" spans="1:72" s="3" customFormat="1" ht="18" hidden="1" x14ac:dyDescent="0.25">
      <c r="A595" s="320" t="s">
        <v>980</v>
      </c>
      <c r="B595" s="321"/>
      <c r="C595" s="321"/>
      <c r="D595" s="321"/>
      <c r="E595" s="321"/>
      <c r="F595" s="321"/>
      <c r="G595" s="321"/>
      <c r="H595" s="321"/>
      <c r="I595" s="321"/>
      <c r="J595" s="321"/>
      <c r="K595" s="322"/>
      <c r="L595" s="61">
        <v>104375.91</v>
      </c>
      <c r="M595" s="61">
        <v>100549.59</v>
      </c>
      <c r="N595" s="61"/>
      <c r="O595" s="61">
        <v>3826.32</v>
      </c>
      <c r="P595" s="1"/>
      <c r="Q595" s="1"/>
      <c r="R595" s="1"/>
      <c r="S595" s="1"/>
      <c r="T595" s="1"/>
      <c r="U595" s="1"/>
      <c r="V595" s="179"/>
      <c r="W595" s="171"/>
      <c r="X595" s="170"/>
      <c r="Y595" s="188"/>
      <c r="Z595" s="1"/>
      <c r="BS595" s="41"/>
      <c r="BT595" s="2" t="s">
        <v>980</v>
      </c>
    </row>
    <row r="596" spans="1:72" s="3" customFormat="1" ht="18" hidden="1" x14ac:dyDescent="0.25">
      <c r="A596" s="320" t="s">
        <v>981</v>
      </c>
      <c r="B596" s="321"/>
      <c r="C596" s="321"/>
      <c r="D596" s="321"/>
      <c r="E596" s="321"/>
      <c r="F596" s="321"/>
      <c r="G596" s="321"/>
      <c r="H596" s="321"/>
      <c r="I596" s="321"/>
      <c r="J596" s="321"/>
      <c r="K596" s="322"/>
      <c r="L596" s="61">
        <v>95522.11</v>
      </c>
      <c r="M596" s="61"/>
      <c r="N596" s="61"/>
      <c r="O596" s="61"/>
      <c r="P596" s="1"/>
      <c r="Q596" s="1"/>
      <c r="R596" s="1"/>
      <c r="S596" s="1"/>
      <c r="T596" s="1"/>
      <c r="U596" s="1"/>
      <c r="V596" s="179"/>
      <c r="W596" s="171"/>
      <c r="X596" s="170"/>
      <c r="Y596" s="188"/>
      <c r="Z596" s="1"/>
      <c r="BS596" s="41"/>
      <c r="BT596" s="2" t="s">
        <v>981</v>
      </c>
    </row>
    <row r="597" spans="1:72" s="3" customFormat="1" ht="18" hidden="1" x14ac:dyDescent="0.25">
      <c r="A597" s="320" t="s">
        <v>982</v>
      </c>
      <c r="B597" s="321"/>
      <c r="C597" s="321"/>
      <c r="D597" s="321"/>
      <c r="E597" s="321"/>
      <c r="F597" s="321"/>
      <c r="G597" s="321"/>
      <c r="H597" s="321"/>
      <c r="I597" s="321"/>
      <c r="J597" s="321"/>
      <c r="K597" s="322"/>
      <c r="L597" s="61">
        <v>53291.28</v>
      </c>
      <c r="M597" s="61"/>
      <c r="N597" s="61"/>
      <c r="O597" s="61"/>
      <c r="P597" s="1"/>
      <c r="Q597" s="1"/>
      <c r="R597" s="1"/>
      <c r="S597" s="1"/>
      <c r="T597" s="1"/>
      <c r="U597" s="1"/>
      <c r="V597" s="179"/>
      <c r="W597" s="171"/>
      <c r="X597" s="170"/>
      <c r="Y597" s="188"/>
      <c r="Z597" s="1"/>
      <c r="BS597" s="41"/>
      <c r="BT597" s="2" t="s">
        <v>982</v>
      </c>
    </row>
    <row r="598" spans="1:72" s="3" customFormat="1" ht="18" hidden="1" x14ac:dyDescent="0.25">
      <c r="A598" s="320" t="s">
        <v>957</v>
      </c>
      <c r="B598" s="321"/>
      <c r="C598" s="321"/>
      <c r="D598" s="321"/>
      <c r="E598" s="321"/>
      <c r="F598" s="321"/>
      <c r="G598" s="321"/>
      <c r="H598" s="321"/>
      <c r="I598" s="321"/>
      <c r="J598" s="321"/>
      <c r="K598" s="322"/>
      <c r="L598" s="61">
        <v>253189.3</v>
      </c>
      <c r="M598" s="61"/>
      <c r="N598" s="61"/>
      <c r="O598" s="61"/>
      <c r="P598" s="1"/>
      <c r="Q598" s="1"/>
      <c r="R598" s="1"/>
      <c r="S598" s="1"/>
      <c r="T598" s="1"/>
      <c r="U598" s="1"/>
      <c r="V598" s="179"/>
      <c r="W598" s="171"/>
      <c r="X598" s="170"/>
      <c r="Y598" s="188"/>
      <c r="Z598" s="1"/>
      <c r="BS598" s="41"/>
      <c r="BT598" s="2" t="s">
        <v>957</v>
      </c>
    </row>
    <row r="599" spans="1:72" s="3" customFormat="1" ht="18" hidden="1" x14ac:dyDescent="0.25">
      <c r="A599" s="320" t="s">
        <v>958</v>
      </c>
      <c r="B599" s="321"/>
      <c r="C599" s="321"/>
      <c r="D599" s="321"/>
      <c r="E599" s="321"/>
      <c r="F599" s="321"/>
      <c r="G599" s="321"/>
      <c r="H599" s="321"/>
      <c r="I599" s="321"/>
      <c r="J599" s="321"/>
      <c r="K599" s="322"/>
      <c r="L599" s="61">
        <v>12132371.140000001</v>
      </c>
      <c r="M599" s="61"/>
      <c r="N599" s="61"/>
      <c r="O599" s="61"/>
      <c r="P599" s="1"/>
      <c r="Q599" s="1"/>
      <c r="R599" s="1"/>
      <c r="S599" s="1"/>
      <c r="T599" s="1"/>
      <c r="U599" s="1"/>
      <c r="V599" s="179"/>
      <c r="W599" s="171"/>
      <c r="X599" s="170"/>
      <c r="Y599" s="188"/>
      <c r="Z599" s="1"/>
      <c r="BS599" s="41"/>
      <c r="BT599" s="2" t="s">
        <v>958</v>
      </c>
    </row>
    <row r="600" spans="1:72" s="3" customFormat="1" ht="18" hidden="1" x14ac:dyDescent="0.25">
      <c r="A600" s="320" t="s">
        <v>983</v>
      </c>
      <c r="B600" s="321"/>
      <c r="C600" s="321"/>
      <c r="D600" s="321"/>
      <c r="E600" s="321"/>
      <c r="F600" s="321"/>
      <c r="G600" s="321"/>
      <c r="H600" s="321"/>
      <c r="I600" s="321"/>
      <c r="J600" s="321"/>
      <c r="K600" s="322"/>
      <c r="L600" s="61"/>
      <c r="M600" s="61"/>
      <c r="N600" s="61"/>
      <c r="O600" s="61"/>
      <c r="P600" s="1"/>
      <c r="Q600" s="1"/>
      <c r="R600" s="1"/>
      <c r="S600" s="1"/>
      <c r="T600" s="1"/>
      <c r="U600" s="1"/>
      <c r="V600" s="179"/>
      <c r="W600" s="171"/>
      <c r="X600" s="170"/>
      <c r="Y600" s="188"/>
      <c r="Z600" s="1"/>
      <c r="BS600" s="41"/>
      <c r="BT600" s="2" t="s">
        <v>983</v>
      </c>
    </row>
    <row r="601" spans="1:72" s="3" customFormat="1" ht="18" hidden="1" x14ac:dyDescent="0.25">
      <c r="A601" s="320" t="s">
        <v>984</v>
      </c>
      <c r="B601" s="321"/>
      <c r="C601" s="321"/>
      <c r="D601" s="321"/>
      <c r="E601" s="321"/>
      <c r="F601" s="321"/>
      <c r="G601" s="321"/>
      <c r="H601" s="321"/>
      <c r="I601" s="321"/>
      <c r="J601" s="321"/>
      <c r="K601" s="322"/>
      <c r="L601" s="61"/>
      <c r="M601" s="61"/>
      <c r="N601" s="61"/>
      <c r="O601" s="61"/>
      <c r="P601" s="1"/>
      <c r="Q601" s="1"/>
      <c r="R601" s="1"/>
      <c r="S601" s="1"/>
      <c r="T601" s="1"/>
      <c r="U601" s="1"/>
      <c r="V601" s="179"/>
      <c r="W601" s="171"/>
      <c r="X601" s="170"/>
      <c r="Y601" s="188"/>
      <c r="Z601" s="1"/>
      <c r="BS601" s="41"/>
      <c r="BT601" s="2" t="s">
        <v>984</v>
      </c>
    </row>
    <row r="602" spans="1:72" s="3" customFormat="1" ht="18" hidden="1" x14ac:dyDescent="0.25">
      <c r="A602" s="320" t="s">
        <v>985</v>
      </c>
      <c r="B602" s="321"/>
      <c r="C602" s="321"/>
      <c r="D602" s="321"/>
      <c r="E602" s="321"/>
      <c r="F602" s="321"/>
      <c r="G602" s="321"/>
      <c r="H602" s="321"/>
      <c r="I602" s="321"/>
      <c r="J602" s="321"/>
      <c r="K602" s="322"/>
      <c r="L602" s="61">
        <v>4893355.03</v>
      </c>
      <c r="M602" s="61"/>
      <c r="N602" s="61"/>
      <c r="O602" s="61"/>
      <c r="P602" s="1"/>
      <c r="Q602" s="1"/>
      <c r="R602" s="1"/>
      <c r="S602" s="1"/>
      <c r="T602" s="1"/>
      <c r="U602" s="1"/>
      <c r="V602" s="179"/>
      <c r="W602" s="171"/>
      <c r="X602" s="170"/>
      <c r="Y602" s="188"/>
      <c r="Z602" s="1"/>
      <c r="BS602" s="41"/>
      <c r="BT602" s="2" t="s">
        <v>985</v>
      </c>
    </row>
    <row r="603" spans="1:72" s="3" customFormat="1" ht="18" hidden="1" x14ac:dyDescent="0.25">
      <c r="A603" s="320" t="s">
        <v>986</v>
      </c>
      <c r="B603" s="321"/>
      <c r="C603" s="321"/>
      <c r="D603" s="321"/>
      <c r="E603" s="321"/>
      <c r="F603" s="321"/>
      <c r="G603" s="321"/>
      <c r="H603" s="321"/>
      <c r="I603" s="321"/>
      <c r="J603" s="321"/>
      <c r="K603" s="322"/>
      <c r="L603" s="61"/>
      <c r="M603" s="61"/>
      <c r="N603" s="61"/>
      <c r="O603" s="61"/>
      <c r="P603" s="1"/>
      <c r="Q603" s="1"/>
      <c r="R603" s="1"/>
      <c r="S603" s="1"/>
      <c r="T603" s="1"/>
      <c r="U603" s="1"/>
      <c r="V603" s="179"/>
      <c r="W603" s="171"/>
      <c r="X603" s="170"/>
      <c r="Y603" s="188"/>
      <c r="Z603" s="1"/>
      <c r="BS603" s="41"/>
      <c r="BT603" s="2" t="s">
        <v>986</v>
      </c>
    </row>
    <row r="604" spans="1:72" s="3" customFormat="1" ht="18" hidden="1" x14ac:dyDescent="0.25">
      <c r="A604" s="320" t="s">
        <v>987</v>
      </c>
      <c r="B604" s="321"/>
      <c r="C604" s="321"/>
      <c r="D604" s="321"/>
      <c r="E604" s="321"/>
      <c r="F604" s="321"/>
      <c r="G604" s="321"/>
      <c r="H604" s="321"/>
      <c r="I604" s="321"/>
      <c r="J604" s="321"/>
      <c r="K604" s="322"/>
      <c r="L604" s="61">
        <v>2253589.67</v>
      </c>
      <c r="M604" s="61"/>
      <c r="N604" s="61"/>
      <c r="O604" s="61"/>
      <c r="P604" s="1"/>
      <c r="Q604" s="1"/>
      <c r="R604" s="1"/>
      <c r="S604" s="1"/>
      <c r="T604" s="1"/>
      <c r="U604" s="1"/>
      <c r="V604" s="179"/>
      <c r="W604" s="171"/>
      <c r="X604" s="170"/>
      <c r="Y604" s="188"/>
      <c r="Z604" s="1"/>
      <c r="BS604" s="41"/>
      <c r="BT604" s="2" t="s">
        <v>987</v>
      </c>
    </row>
    <row r="605" spans="1:72" s="3" customFormat="1" ht="18" hidden="1" x14ac:dyDescent="0.25">
      <c r="A605" s="320" t="s">
        <v>958</v>
      </c>
      <c r="B605" s="321"/>
      <c r="C605" s="321"/>
      <c r="D605" s="321"/>
      <c r="E605" s="321"/>
      <c r="F605" s="321"/>
      <c r="G605" s="321"/>
      <c r="H605" s="321"/>
      <c r="I605" s="321"/>
      <c r="J605" s="321"/>
      <c r="K605" s="322"/>
      <c r="L605" s="61">
        <v>7146944.7000000002</v>
      </c>
      <c r="M605" s="61"/>
      <c r="N605" s="61"/>
      <c r="O605" s="61"/>
      <c r="P605" s="1"/>
      <c r="Q605" s="1"/>
      <c r="R605" s="1"/>
      <c r="S605" s="1"/>
      <c r="T605" s="1"/>
      <c r="U605" s="1"/>
      <c r="V605" s="179"/>
      <c r="W605" s="171"/>
      <c r="X605" s="170"/>
      <c r="Y605" s="188"/>
      <c r="Z605" s="1"/>
      <c r="BS605" s="41"/>
      <c r="BT605" s="2" t="s">
        <v>958</v>
      </c>
    </row>
    <row r="606" spans="1:72" s="3" customFormat="1" ht="18" hidden="1" x14ac:dyDescent="0.25">
      <c r="A606" s="320" t="s">
        <v>988</v>
      </c>
      <c r="B606" s="321"/>
      <c r="C606" s="321"/>
      <c r="D606" s="321"/>
      <c r="E606" s="321"/>
      <c r="F606" s="321"/>
      <c r="G606" s="321"/>
      <c r="H606" s="321"/>
      <c r="I606" s="321"/>
      <c r="J606" s="321"/>
      <c r="K606" s="322"/>
      <c r="L606" s="61">
        <v>19282607.550000001</v>
      </c>
      <c r="M606" s="61"/>
      <c r="N606" s="61"/>
      <c r="O606" s="61"/>
      <c r="P606" s="1"/>
      <c r="Q606" s="1"/>
      <c r="R606" s="1"/>
      <c r="S606" s="1"/>
      <c r="T606" s="1"/>
      <c r="U606" s="1"/>
      <c r="V606" s="179"/>
      <c r="W606" s="171"/>
      <c r="X606" s="170"/>
      <c r="Y606" s="188"/>
      <c r="Z606" s="1"/>
      <c r="BS606" s="41"/>
      <c r="BT606" s="2" t="s">
        <v>988</v>
      </c>
    </row>
    <row r="607" spans="1:72" s="3" customFormat="1" ht="18" hidden="1" x14ac:dyDescent="0.25">
      <c r="A607" s="320" t="s">
        <v>989</v>
      </c>
      <c r="B607" s="321"/>
      <c r="C607" s="321"/>
      <c r="D607" s="321"/>
      <c r="E607" s="321"/>
      <c r="F607" s="321"/>
      <c r="G607" s="321"/>
      <c r="H607" s="321"/>
      <c r="I607" s="321"/>
      <c r="J607" s="321"/>
      <c r="K607" s="322"/>
      <c r="L607" s="61"/>
      <c r="M607" s="61"/>
      <c r="N607" s="61"/>
      <c r="O607" s="61"/>
      <c r="P607" s="1"/>
      <c r="Q607" s="1"/>
      <c r="R607" s="1"/>
      <c r="S607" s="1"/>
      <c r="T607" s="1"/>
      <c r="U607" s="1"/>
      <c r="V607" s="179"/>
      <c r="W607" s="171"/>
      <c r="X607" s="170"/>
      <c r="Y607" s="188"/>
      <c r="Z607" s="1"/>
      <c r="BS607" s="41"/>
      <c r="BT607" s="2" t="s">
        <v>989</v>
      </c>
    </row>
    <row r="608" spans="1:72" s="3" customFormat="1" ht="18" hidden="1" x14ac:dyDescent="0.25">
      <c r="A608" s="320" t="s">
        <v>990</v>
      </c>
      <c r="B608" s="321"/>
      <c r="C608" s="321"/>
      <c r="D608" s="321"/>
      <c r="E608" s="321"/>
      <c r="F608" s="321"/>
      <c r="G608" s="321"/>
      <c r="H608" s="321"/>
      <c r="I608" s="321"/>
      <c r="J608" s="321"/>
      <c r="K608" s="322"/>
      <c r="L608" s="61">
        <v>4554623.72</v>
      </c>
      <c r="M608" s="61"/>
      <c r="N608" s="61"/>
      <c r="O608" s="61"/>
      <c r="P608" s="1"/>
      <c r="Q608" s="1"/>
      <c r="R608" s="1"/>
      <c r="S608" s="1"/>
      <c r="T608" s="1"/>
      <c r="U608" s="1"/>
      <c r="V608" s="179"/>
      <c r="W608" s="171"/>
      <c r="X608" s="170"/>
      <c r="Y608" s="188"/>
      <c r="Z608" s="1"/>
      <c r="BS608" s="41"/>
      <c r="BT608" s="2" t="s">
        <v>990</v>
      </c>
    </row>
    <row r="609" spans="1:75" s="3" customFormat="1" ht="18" hidden="1" x14ac:dyDescent="0.25">
      <c r="A609" s="320" t="s">
        <v>991</v>
      </c>
      <c r="B609" s="321"/>
      <c r="C609" s="321"/>
      <c r="D609" s="321"/>
      <c r="E609" s="321"/>
      <c r="F609" s="321"/>
      <c r="G609" s="321"/>
      <c r="H609" s="321"/>
      <c r="I609" s="321"/>
      <c r="J609" s="321"/>
      <c r="K609" s="322"/>
      <c r="L609" s="61">
        <v>548111.86</v>
      </c>
      <c r="M609" s="61"/>
      <c r="N609" s="61"/>
      <c r="O609" s="61"/>
      <c r="P609" s="1"/>
      <c r="Q609" s="1"/>
      <c r="R609" s="1"/>
      <c r="S609" s="1"/>
      <c r="T609" s="1"/>
      <c r="U609" s="1"/>
      <c r="V609" s="179"/>
      <c r="W609" s="171"/>
      <c r="X609" s="170"/>
      <c r="Y609" s="188"/>
      <c r="Z609" s="1"/>
      <c r="BS609" s="41"/>
      <c r="BT609" s="2" t="s">
        <v>991</v>
      </c>
    </row>
    <row r="610" spans="1:75" s="3" customFormat="1" ht="18" hidden="1" x14ac:dyDescent="0.25">
      <c r="A610" s="320" t="s">
        <v>992</v>
      </c>
      <c r="B610" s="321"/>
      <c r="C610" s="321"/>
      <c r="D610" s="321"/>
      <c r="E610" s="321"/>
      <c r="F610" s="321"/>
      <c r="G610" s="321"/>
      <c r="H610" s="321"/>
      <c r="I610" s="321"/>
      <c r="J610" s="321"/>
      <c r="K610" s="322"/>
      <c r="L610" s="61">
        <v>2869071.76</v>
      </c>
      <c r="M610" s="61"/>
      <c r="N610" s="61"/>
      <c r="O610" s="61"/>
      <c r="P610" s="1"/>
      <c r="Q610" s="1"/>
      <c r="R610" s="1"/>
      <c r="S610" s="1"/>
      <c r="T610" s="1"/>
      <c r="U610" s="1"/>
      <c r="V610" s="179"/>
      <c r="W610" s="171"/>
      <c r="X610" s="170"/>
      <c r="Y610" s="188"/>
      <c r="Z610" s="1"/>
      <c r="BS610" s="41"/>
      <c r="BT610" s="2" t="s">
        <v>992</v>
      </c>
    </row>
    <row r="611" spans="1:75" s="3" customFormat="1" ht="18" hidden="1" x14ac:dyDescent="0.25">
      <c r="A611" s="320" t="s">
        <v>993</v>
      </c>
      <c r="B611" s="321"/>
      <c r="C611" s="321"/>
      <c r="D611" s="321"/>
      <c r="E611" s="321"/>
      <c r="F611" s="321"/>
      <c r="G611" s="321"/>
      <c r="H611" s="321"/>
      <c r="I611" s="321"/>
      <c r="J611" s="321"/>
      <c r="K611" s="322"/>
      <c r="L611" s="61">
        <v>7146944.7000000002</v>
      </c>
      <c r="M611" s="61"/>
      <c r="N611" s="61"/>
      <c r="O611" s="61"/>
      <c r="P611" s="1"/>
      <c r="Q611" s="1"/>
      <c r="R611" s="1"/>
      <c r="S611" s="1"/>
      <c r="T611" s="1"/>
      <c r="U611" s="1"/>
      <c r="V611" s="179"/>
      <c r="W611" s="171"/>
      <c r="X611" s="170"/>
      <c r="Y611" s="188"/>
      <c r="Z611" s="1"/>
      <c r="BS611" s="41"/>
      <c r="BT611" s="2" t="s">
        <v>993</v>
      </c>
    </row>
    <row r="612" spans="1:75" s="3" customFormat="1" ht="18" hidden="1" x14ac:dyDescent="0.25">
      <c r="A612" s="320" t="s">
        <v>994</v>
      </c>
      <c r="B612" s="321"/>
      <c r="C612" s="321"/>
      <c r="D612" s="321"/>
      <c r="E612" s="321"/>
      <c r="F612" s="321"/>
      <c r="G612" s="321"/>
      <c r="H612" s="321"/>
      <c r="I612" s="321"/>
      <c r="J612" s="321"/>
      <c r="K612" s="322"/>
      <c r="L612" s="61">
        <v>2780166.93</v>
      </c>
      <c r="M612" s="61"/>
      <c r="N612" s="61"/>
      <c r="O612" s="61"/>
      <c r="P612" s="1"/>
      <c r="Q612" s="1"/>
      <c r="R612" s="1"/>
      <c r="S612" s="1"/>
      <c r="T612" s="1"/>
      <c r="U612" s="1"/>
      <c r="V612" s="179"/>
      <c r="W612" s="171"/>
      <c r="X612" s="170"/>
      <c r="Y612" s="188"/>
      <c r="Z612" s="1"/>
      <c r="BS612" s="41"/>
      <c r="BT612" s="2" t="s">
        <v>994</v>
      </c>
    </row>
    <row r="613" spans="1:75" s="3" customFormat="1" ht="18" hidden="1" x14ac:dyDescent="0.25">
      <c r="A613" s="320" t="s">
        <v>995</v>
      </c>
      <c r="B613" s="321"/>
      <c r="C613" s="321"/>
      <c r="D613" s="321"/>
      <c r="E613" s="321"/>
      <c r="F613" s="321"/>
      <c r="G613" s="321"/>
      <c r="H613" s="321"/>
      <c r="I613" s="321"/>
      <c r="J613" s="321"/>
      <c r="K613" s="322"/>
      <c r="L613" s="61">
        <v>1464873.47</v>
      </c>
      <c r="M613" s="61"/>
      <c r="N613" s="61"/>
      <c r="O613" s="61"/>
      <c r="P613" s="1"/>
      <c r="Q613" s="1"/>
      <c r="R613" s="1"/>
      <c r="S613" s="1"/>
      <c r="T613" s="1"/>
      <c r="U613" s="1"/>
      <c r="V613" s="179"/>
      <c r="W613" s="171"/>
      <c r="X613" s="170"/>
      <c r="Y613" s="188"/>
      <c r="Z613" s="1"/>
      <c r="BS613" s="41"/>
      <c r="BT613" s="2" t="s">
        <v>995</v>
      </c>
    </row>
    <row r="614" spans="1:75" s="3" customFormat="1" ht="18" hidden="1" x14ac:dyDescent="0.25">
      <c r="A614" s="320" t="s">
        <v>996</v>
      </c>
      <c r="B614" s="321"/>
      <c r="C614" s="321"/>
      <c r="D614" s="321"/>
      <c r="E614" s="321"/>
      <c r="F614" s="321"/>
      <c r="G614" s="321"/>
      <c r="H614" s="321"/>
      <c r="I614" s="321"/>
      <c r="J614" s="321"/>
      <c r="K614" s="322"/>
      <c r="L614" s="61">
        <v>12135662.85</v>
      </c>
      <c r="M614" s="61"/>
      <c r="N614" s="61"/>
      <c r="O614" s="61"/>
      <c r="P614" s="1"/>
      <c r="Q614" s="1"/>
      <c r="R614" s="1"/>
      <c r="S614" s="1"/>
      <c r="T614" s="1"/>
      <c r="U614" s="1"/>
      <c r="V614" s="179"/>
      <c r="W614" s="171"/>
      <c r="X614" s="170"/>
      <c r="Y614" s="188"/>
      <c r="Z614" s="1"/>
      <c r="BS614" s="41"/>
      <c r="BT614" s="2" t="s">
        <v>996</v>
      </c>
    </row>
    <row r="615" spans="1:75" s="3" customFormat="1" ht="18" hidden="1" x14ac:dyDescent="0.25">
      <c r="A615" s="320" t="s">
        <v>997</v>
      </c>
      <c r="B615" s="321"/>
      <c r="C615" s="321"/>
      <c r="D615" s="321"/>
      <c r="E615" s="321"/>
      <c r="F615" s="321"/>
      <c r="G615" s="321"/>
      <c r="H615" s="321"/>
      <c r="I615" s="321"/>
      <c r="J615" s="321"/>
      <c r="K615" s="322"/>
      <c r="L615" s="61">
        <v>631054.47</v>
      </c>
      <c r="M615" s="61"/>
      <c r="N615" s="61"/>
      <c r="O615" s="61"/>
      <c r="P615" s="1"/>
      <c r="Q615" s="1"/>
      <c r="R615" s="1"/>
      <c r="S615" s="1"/>
      <c r="T615" s="1"/>
      <c r="U615" s="1"/>
      <c r="V615" s="179"/>
      <c r="W615" s="171"/>
      <c r="X615" s="170"/>
      <c r="Y615" s="188"/>
      <c r="Z615" s="1"/>
      <c r="BS615" s="41"/>
      <c r="BT615" s="2" t="s">
        <v>997</v>
      </c>
    </row>
    <row r="616" spans="1:75" s="3" customFormat="1" ht="18" hidden="1" x14ac:dyDescent="0.25">
      <c r="A616" s="317" t="s">
        <v>988</v>
      </c>
      <c r="B616" s="318"/>
      <c r="C616" s="318"/>
      <c r="D616" s="318"/>
      <c r="E616" s="318"/>
      <c r="F616" s="318"/>
      <c r="G616" s="318"/>
      <c r="H616" s="318"/>
      <c r="I616" s="318"/>
      <c r="J616" s="318"/>
      <c r="K616" s="319"/>
      <c r="L616" s="39">
        <v>12766717.32</v>
      </c>
      <c r="M616" s="39"/>
      <c r="N616" s="39"/>
      <c r="O616" s="39"/>
      <c r="P616" s="1"/>
      <c r="Q616" s="1"/>
      <c r="R616" s="1"/>
      <c r="S616" s="1"/>
      <c r="T616" s="1"/>
      <c r="U616" s="1"/>
      <c r="V616" s="179"/>
      <c r="W616" s="171"/>
      <c r="X616" s="170"/>
      <c r="Y616" s="188"/>
      <c r="Z616" s="1"/>
      <c r="BS616" s="41"/>
      <c r="BU616" s="41" t="s">
        <v>988</v>
      </c>
    </row>
    <row r="617" spans="1:75" s="3" customFormat="1" ht="18" hidden="1" x14ac:dyDescent="0.25">
      <c r="A617" s="320" t="s">
        <v>998</v>
      </c>
      <c r="B617" s="321"/>
      <c r="C617" s="321"/>
      <c r="D617" s="321"/>
      <c r="E617" s="321"/>
      <c r="F617" s="321"/>
      <c r="G617" s="321"/>
      <c r="H617" s="321"/>
      <c r="I617" s="321"/>
      <c r="J617" s="321"/>
      <c r="K617" s="322"/>
      <c r="L617" s="61">
        <v>268101.06</v>
      </c>
      <c r="M617" s="61"/>
      <c r="N617" s="61"/>
      <c r="O617" s="61"/>
      <c r="P617" s="1"/>
      <c r="Q617" s="1"/>
      <c r="R617" s="1"/>
      <c r="S617" s="1"/>
      <c r="T617" s="1"/>
      <c r="U617" s="1"/>
      <c r="V617" s="179"/>
      <c r="W617" s="171"/>
      <c r="X617" s="170"/>
      <c r="Y617" s="188"/>
      <c r="Z617" s="1"/>
      <c r="BS617" s="41"/>
      <c r="BT617" s="2" t="s">
        <v>998</v>
      </c>
      <c r="BU617" s="41"/>
    </row>
    <row r="618" spans="1:75" s="3" customFormat="1" ht="18" hidden="1" x14ac:dyDescent="0.25">
      <c r="A618" s="320" t="s">
        <v>999</v>
      </c>
      <c r="B618" s="321"/>
      <c r="C618" s="321"/>
      <c r="D618" s="321"/>
      <c r="E618" s="321"/>
      <c r="F618" s="321"/>
      <c r="G618" s="321"/>
      <c r="H618" s="321"/>
      <c r="I618" s="321"/>
      <c r="J618" s="321"/>
      <c r="K618" s="322"/>
      <c r="L618" s="61">
        <v>446835.11</v>
      </c>
      <c r="M618" s="61"/>
      <c r="N618" s="61"/>
      <c r="O618" s="61"/>
      <c r="P618" s="1"/>
      <c r="Q618" s="1"/>
      <c r="R618" s="1"/>
      <c r="S618" s="1"/>
      <c r="T618" s="1"/>
      <c r="U618" s="1"/>
      <c r="V618" s="179"/>
      <c r="W618" s="171"/>
      <c r="X618" s="170"/>
      <c r="Y618" s="188"/>
      <c r="Z618" s="1"/>
      <c r="BS618" s="41"/>
      <c r="BT618" s="2" t="s">
        <v>999</v>
      </c>
      <c r="BU618" s="41"/>
    </row>
    <row r="619" spans="1:75" s="3" customFormat="1" ht="18" hidden="1" x14ac:dyDescent="0.25">
      <c r="A619" s="320" t="s">
        <v>1000</v>
      </c>
      <c r="B619" s="321"/>
      <c r="C619" s="321"/>
      <c r="D619" s="321"/>
      <c r="E619" s="321"/>
      <c r="F619" s="321"/>
      <c r="G619" s="321"/>
      <c r="H619" s="321"/>
      <c r="I619" s="321"/>
      <c r="J619" s="321"/>
      <c r="K619" s="322"/>
      <c r="L619" s="61">
        <v>319167.93</v>
      </c>
      <c r="M619" s="61"/>
      <c r="N619" s="61"/>
      <c r="O619" s="61"/>
      <c r="P619" s="1"/>
      <c r="Q619" s="1"/>
      <c r="R619" s="1"/>
      <c r="S619" s="1"/>
      <c r="T619" s="1"/>
      <c r="U619" s="1"/>
      <c r="V619" s="179"/>
      <c r="W619" s="171"/>
      <c r="X619" s="170"/>
      <c r="Y619" s="188"/>
      <c r="Z619" s="1"/>
      <c r="BS619" s="41"/>
      <c r="BT619" s="2" t="s">
        <v>1000</v>
      </c>
      <c r="BU619" s="41"/>
    </row>
    <row r="620" spans="1:75" s="3" customFormat="1" ht="18" hidden="1" x14ac:dyDescent="0.25">
      <c r="A620" s="320" t="s">
        <v>1001</v>
      </c>
      <c r="B620" s="321"/>
      <c r="C620" s="321"/>
      <c r="D620" s="321"/>
      <c r="E620" s="321"/>
      <c r="F620" s="321"/>
      <c r="G620" s="321"/>
      <c r="H620" s="321"/>
      <c r="I620" s="321"/>
      <c r="J620" s="321"/>
      <c r="K620" s="322"/>
      <c r="L620" s="61">
        <v>255334.35</v>
      </c>
      <c r="M620" s="61"/>
      <c r="N620" s="61"/>
      <c r="O620" s="61"/>
      <c r="P620" s="1"/>
      <c r="Q620" s="1"/>
      <c r="R620" s="1"/>
      <c r="S620" s="1"/>
      <c r="T620" s="1"/>
      <c r="U620" s="1"/>
      <c r="V620" s="179"/>
      <c r="W620" s="171"/>
      <c r="X620" s="170"/>
      <c r="Y620" s="188"/>
      <c r="Z620" s="1"/>
      <c r="BS620" s="41"/>
      <c r="BT620" s="2" t="s">
        <v>1001</v>
      </c>
      <c r="BU620" s="41"/>
    </row>
    <row r="621" spans="1:75" s="3" customFormat="1" ht="18" hidden="1" x14ac:dyDescent="0.25">
      <c r="A621" s="317" t="s">
        <v>988</v>
      </c>
      <c r="B621" s="318"/>
      <c r="C621" s="318"/>
      <c r="D621" s="318"/>
      <c r="E621" s="318"/>
      <c r="F621" s="318"/>
      <c r="G621" s="318"/>
      <c r="H621" s="318"/>
      <c r="I621" s="318"/>
      <c r="J621" s="318"/>
      <c r="K621" s="319"/>
      <c r="L621" s="39">
        <v>14056155.77</v>
      </c>
      <c r="M621" s="39"/>
      <c r="N621" s="39"/>
      <c r="O621" s="39"/>
      <c r="P621" s="1"/>
      <c r="Q621" s="1"/>
      <c r="R621" s="1"/>
      <c r="S621" s="1"/>
      <c r="T621" s="1"/>
      <c r="U621" s="1"/>
      <c r="V621" s="179"/>
      <c r="W621" s="171"/>
      <c r="X621" s="170"/>
      <c r="Y621" s="188"/>
      <c r="Z621" s="1"/>
      <c r="BS621" s="41"/>
      <c r="BU621" s="41" t="s">
        <v>988</v>
      </c>
    </row>
    <row r="622" spans="1:75" s="3" customFormat="1" ht="18" hidden="1" x14ac:dyDescent="0.25">
      <c r="A622" s="320" t="s">
        <v>1002</v>
      </c>
      <c r="B622" s="321"/>
      <c r="C622" s="321"/>
      <c r="D622" s="321"/>
      <c r="E622" s="321"/>
      <c r="F622" s="321"/>
      <c r="G622" s="321"/>
      <c r="H622" s="321"/>
      <c r="I622" s="321"/>
      <c r="J622" s="321"/>
      <c r="K622" s="322"/>
      <c r="L622" s="61">
        <v>21203100.469999999</v>
      </c>
      <c r="M622" s="61"/>
      <c r="N622" s="61"/>
      <c r="O622" s="61"/>
      <c r="P622" s="1"/>
      <c r="Q622" s="1"/>
      <c r="R622" s="1"/>
      <c r="S622" s="1"/>
      <c r="T622" s="1"/>
      <c r="U622" s="1"/>
      <c r="V622" s="179"/>
      <c r="W622" s="171"/>
      <c r="X622" s="170"/>
      <c r="Y622" s="188"/>
      <c r="Z622" s="1"/>
      <c r="BS622" s="41"/>
      <c r="BT622" s="2" t="s">
        <v>1002</v>
      </c>
      <c r="BU622" s="41"/>
    </row>
    <row r="623" spans="1:75" s="3" customFormat="1" ht="18" hidden="1" x14ac:dyDescent="0.25">
      <c r="A623" s="320" t="s">
        <v>1003</v>
      </c>
      <c r="B623" s="321"/>
      <c r="C623" s="321"/>
      <c r="D623" s="321"/>
      <c r="E623" s="321"/>
      <c r="F623" s="321"/>
      <c r="G623" s="321"/>
      <c r="H623" s="321"/>
      <c r="I623" s="321"/>
      <c r="J623" s="321"/>
      <c r="K623" s="322"/>
      <c r="L623" s="61">
        <v>636093.01</v>
      </c>
      <c r="M623" s="61"/>
      <c r="N623" s="61"/>
      <c r="O623" s="61"/>
      <c r="P623" s="1"/>
      <c r="Q623" s="1"/>
      <c r="R623" s="1"/>
      <c r="S623" s="1"/>
      <c r="T623" s="1"/>
      <c r="U623" s="1"/>
      <c r="V623" s="179"/>
      <c r="W623" s="171"/>
      <c r="X623" s="170"/>
      <c r="Y623" s="188"/>
      <c r="Z623" s="1"/>
      <c r="BS623" s="41"/>
      <c r="BT623" s="2" t="s">
        <v>1003</v>
      </c>
      <c r="BU623" s="41"/>
    </row>
    <row r="624" spans="1:75" s="116" customFormat="1" ht="18" hidden="1" x14ac:dyDescent="0.25">
      <c r="A624" s="324" t="s">
        <v>5479</v>
      </c>
      <c r="B624" s="325"/>
      <c r="C624" s="325"/>
      <c r="D624" s="325"/>
      <c r="E624" s="325"/>
      <c r="F624" s="325"/>
      <c r="G624" s="325"/>
      <c r="H624" s="325"/>
      <c r="I624" s="325"/>
      <c r="J624" s="325"/>
      <c r="K624" s="326"/>
      <c r="L624" s="117">
        <f>L622+L623</f>
        <v>21839193.48</v>
      </c>
      <c r="M624" s="117"/>
      <c r="N624" s="117"/>
      <c r="O624" s="117"/>
      <c r="P624" s="1"/>
      <c r="Q624" s="1"/>
      <c r="R624" s="1"/>
      <c r="S624" s="1"/>
      <c r="T624" s="1"/>
      <c r="U624" s="1"/>
      <c r="V624" s="179"/>
      <c r="W624" s="171"/>
      <c r="X624" s="170"/>
      <c r="Y624" s="188"/>
      <c r="Z624" s="1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65"/>
      <c r="AS624" s="65"/>
      <c r="AT624" s="65"/>
      <c r="AU624" s="65"/>
      <c r="AV624" s="65"/>
      <c r="AW624" s="65"/>
      <c r="AX624" s="65"/>
      <c r="AY624" s="65"/>
      <c r="AZ624" s="65"/>
      <c r="BA624" s="65"/>
      <c r="BB624" s="65"/>
      <c r="BC624" s="65"/>
      <c r="BD624" s="65"/>
      <c r="BE624" s="65"/>
      <c r="BF624" s="65"/>
      <c r="BG624" s="65"/>
      <c r="BH624" s="65"/>
      <c r="BI624" s="65"/>
      <c r="BJ624" s="65"/>
      <c r="BK624" s="65"/>
      <c r="BL624" s="65"/>
      <c r="BM624" s="65"/>
      <c r="BN624" s="65"/>
      <c r="BO624" s="65"/>
      <c r="BP624" s="65"/>
      <c r="BQ624" s="65"/>
      <c r="BR624" s="65"/>
      <c r="BS624" s="65"/>
      <c r="BT624" s="65"/>
      <c r="BU624" s="65" t="s">
        <v>1004</v>
      </c>
      <c r="BV624" s="65"/>
      <c r="BW624" s="65"/>
    </row>
    <row r="625" spans="1:95" s="121" customFormat="1" ht="15" hidden="1" customHeight="1" x14ac:dyDescent="0.25">
      <c r="A625" s="365" t="s">
        <v>5480</v>
      </c>
      <c r="B625" s="365"/>
      <c r="C625" s="365"/>
      <c r="D625" s="365"/>
      <c r="E625" s="365"/>
      <c r="F625" s="365"/>
      <c r="G625" s="365"/>
      <c r="H625" s="365"/>
      <c r="I625" s="365"/>
      <c r="J625" s="365"/>
      <c r="K625" s="365"/>
      <c r="L625" s="118">
        <f>L608*1.052*1.021*1.035*1.025*1.02*1.03</f>
        <v>5452499.0317809489</v>
      </c>
      <c r="M625" s="119"/>
      <c r="N625" s="120"/>
      <c r="O625" s="120"/>
      <c r="P625" s="1"/>
      <c r="Q625" s="1"/>
      <c r="R625" s="1"/>
      <c r="S625" s="1"/>
      <c r="T625" s="1"/>
      <c r="U625" s="1"/>
      <c r="V625" s="179"/>
      <c r="W625" s="171"/>
      <c r="X625" s="170"/>
      <c r="Y625" s="188"/>
      <c r="Z625" s="1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5"/>
      <c r="AO625" s="65"/>
      <c r="AP625" s="65"/>
      <c r="AQ625" s="65"/>
      <c r="AR625" s="65"/>
      <c r="AS625" s="65"/>
      <c r="AT625" s="65"/>
      <c r="AU625" s="65"/>
      <c r="AV625" s="65"/>
      <c r="AW625" s="65"/>
      <c r="AX625" s="65"/>
      <c r="AY625" s="65"/>
      <c r="AZ625" s="65"/>
      <c r="BA625" s="65"/>
      <c r="BB625" s="65"/>
      <c r="BC625" s="65"/>
      <c r="BD625" s="65"/>
      <c r="BE625" s="65"/>
      <c r="BF625" s="65"/>
      <c r="BG625" s="65"/>
      <c r="BH625" s="65"/>
      <c r="BI625" s="65"/>
      <c r="BJ625" s="65"/>
      <c r="BK625" s="65"/>
      <c r="BL625" s="65"/>
      <c r="BM625" s="65"/>
      <c r="BN625" s="65"/>
      <c r="BO625" s="65"/>
      <c r="BP625" s="65"/>
      <c r="BQ625" s="65"/>
      <c r="BR625" s="65"/>
      <c r="BS625" s="65"/>
      <c r="BT625" s="65"/>
      <c r="BU625" s="65"/>
      <c r="BV625" s="65"/>
      <c r="BW625" s="65"/>
      <c r="CG625" s="122"/>
      <c r="CI625" s="122" t="s">
        <v>1004</v>
      </c>
      <c r="CK625" s="123"/>
      <c r="CL625" s="124"/>
      <c r="CM625" s="124"/>
      <c r="CN625" s="124"/>
      <c r="CO625" s="124"/>
      <c r="CP625" s="124"/>
      <c r="CQ625" s="124"/>
    </row>
    <row r="626" spans="1:95" s="121" customFormat="1" ht="15" hidden="1" customHeight="1" x14ac:dyDescent="0.25">
      <c r="A626" s="365" t="s">
        <v>5486</v>
      </c>
      <c r="B626" s="365"/>
      <c r="C626" s="365"/>
      <c r="D626" s="365"/>
      <c r="E626" s="365"/>
      <c r="F626" s="365"/>
      <c r="G626" s="365"/>
      <c r="H626" s="365"/>
      <c r="I626" s="365"/>
      <c r="J626" s="365"/>
      <c r="K626" s="365"/>
      <c r="L626" s="118">
        <f>L611*1.03</f>
        <v>7361353.0410000002</v>
      </c>
      <c r="M626" s="119"/>
      <c r="N626" s="120"/>
      <c r="O626" s="120"/>
      <c r="P626" s="1"/>
      <c r="Q626" s="1"/>
      <c r="R626" s="1"/>
      <c r="S626" s="1"/>
      <c r="T626" s="1"/>
      <c r="U626" s="1"/>
      <c r="V626" s="179"/>
      <c r="W626" s="171"/>
      <c r="X626" s="170"/>
      <c r="Y626" s="188"/>
      <c r="Z626" s="1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  <c r="AL626" s="65"/>
      <c r="AM626" s="65"/>
      <c r="AN626" s="65"/>
      <c r="AO626" s="65"/>
      <c r="AP626" s="65"/>
      <c r="AQ626" s="65"/>
      <c r="AR626" s="65"/>
      <c r="AS626" s="65"/>
      <c r="AT626" s="65"/>
      <c r="AU626" s="65"/>
      <c r="AV626" s="65"/>
      <c r="AW626" s="65"/>
      <c r="AX626" s="65"/>
      <c r="AY626" s="65"/>
      <c r="AZ626" s="65"/>
      <c r="BA626" s="65"/>
      <c r="BB626" s="65"/>
      <c r="BC626" s="65"/>
      <c r="BD626" s="65"/>
      <c r="BE626" s="65"/>
      <c r="BF626" s="65"/>
      <c r="BG626" s="65"/>
      <c r="BH626" s="65"/>
      <c r="BI626" s="65"/>
      <c r="BJ626" s="65"/>
      <c r="BK626" s="65"/>
      <c r="BL626" s="65"/>
      <c r="BM626" s="65"/>
      <c r="BN626" s="65"/>
      <c r="BO626" s="65"/>
      <c r="BP626" s="65"/>
      <c r="BQ626" s="65"/>
      <c r="BR626" s="65"/>
      <c r="BS626" s="65"/>
      <c r="BT626" s="65"/>
      <c r="BU626" s="65"/>
      <c r="BV626" s="65"/>
      <c r="BW626" s="65"/>
      <c r="CG626" s="122"/>
      <c r="CI626" s="122" t="s">
        <v>1004</v>
      </c>
      <c r="CK626" s="123"/>
      <c r="CL626" s="124"/>
      <c r="CM626" s="124"/>
      <c r="CN626" s="124"/>
      <c r="CO626" s="124"/>
      <c r="CP626" s="124"/>
      <c r="CQ626" s="124"/>
    </row>
    <row r="627" spans="1:95" s="121" customFormat="1" ht="15" hidden="1" customHeight="1" x14ac:dyDescent="0.25">
      <c r="A627" s="365" t="s">
        <v>5481</v>
      </c>
      <c r="B627" s="365"/>
      <c r="C627" s="365"/>
      <c r="D627" s="365"/>
      <c r="E627" s="365"/>
      <c r="F627" s="365"/>
      <c r="G627" s="365"/>
      <c r="H627" s="365"/>
      <c r="I627" s="365"/>
      <c r="J627" s="365"/>
      <c r="K627" s="365"/>
      <c r="L627" s="118">
        <f>L624-L625-L626</f>
        <v>9025341.4072190523</v>
      </c>
      <c r="M627" s="119"/>
      <c r="N627" s="120"/>
      <c r="O627" s="120"/>
      <c r="P627" s="1"/>
      <c r="Q627" s="1"/>
      <c r="R627" s="1"/>
      <c r="S627" s="1"/>
      <c r="T627" s="1"/>
      <c r="U627" s="1"/>
      <c r="V627" s="179"/>
      <c r="W627" s="171"/>
      <c r="X627" s="170"/>
      <c r="Y627" s="188"/>
      <c r="Z627" s="1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  <c r="AL627" s="65"/>
      <c r="AM627" s="65"/>
      <c r="AN627" s="65"/>
      <c r="AO627" s="65"/>
      <c r="AP627" s="65"/>
      <c r="AQ627" s="65"/>
      <c r="AR627" s="65"/>
      <c r="AS627" s="65"/>
      <c r="AT627" s="65"/>
      <c r="AU627" s="65"/>
      <c r="AV627" s="65"/>
      <c r="AW627" s="65"/>
      <c r="AX627" s="65"/>
      <c r="AY627" s="65"/>
      <c r="AZ627" s="65"/>
      <c r="BA627" s="65"/>
      <c r="BB627" s="65"/>
      <c r="BC627" s="65"/>
      <c r="BD627" s="65"/>
      <c r="BE627" s="65"/>
      <c r="BF627" s="65"/>
      <c r="BG627" s="65"/>
      <c r="BH627" s="65"/>
      <c r="BI627" s="65"/>
      <c r="BJ627" s="65"/>
      <c r="BK627" s="65"/>
      <c r="BL627" s="65"/>
      <c r="BM627" s="65"/>
      <c r="BN627" s="65"/>
      <c r="BO627" s="65"/>
      <c r="BP627" s="65"/>
      <c r="BQ627" s="65"/>
      <c r="BR627" s="65"/>
      <c r="BS627" s="65"/>
      <c r="BT627" s="65"/>
      <c r="BU627" s="65"/>
      <c r="BV627" s="65"/>
      <c r="BW627" s="65"/>
      <c r="CG627" s="122"/>
      <c r="CI627" s="122" t="s">
        <v>1004</v>
      </c>
      <c r="CK627" s="123"/>
      <c r="CL627" s="124"/>
      <c r="CM627" s="124"/>
      <c r="CN627" s="124"/>
      <c r="CO627" s="124"/>
      <c r="CP627" s="124"/>
      <c r="CQ627" s="124"/>
    </row>
    <row r="628" spans="1:95" s="65" customFormat="1" ht="15" hidden="1" customHeight="1" x14ac:dyDescent="0.25">
      <c r="A628" s="330" t="s">
        <v>5482</v>
      </c>
      <c r="B628" s="334"/>
      <c r="C628" s="334"/>
      <c r="D628" s="334"/>
      <c r="E628" s="334"/>
      <c r="F628" s="334"/>
      <c r="G628" s="334"/>
      <c r="H628" s="334"/>
      <c r="I628" s="334"/>
      <c r="J628" s="334"/>
      <c r="K628" s="335"/>
      <c r="L628" s="125">
        <f>'00-ЭС1.СУБ'!L202</f>
        <v>1</v>
      </c>
      <c r="M628" s="89"/>
      <c r="N628" s="126"/>
      <c r="O628" s="89"/>
      <c r="P628" s="1"/>
      <c r="Q628" s="1"/>
      <c r="R628" s="1"/>
      <c r="S628" s="1"/>
      <c r="T628" s="1"/>
      <c r="U628" s="1"/>
      <c r="V628" s="179"/>
      <c r="W628" s="171"/>
      <c r="X628" s="170"/>
      <c r="Y628" s="188"/>
      <c r="Z628" s="1"/>
      <c r="CG628" s="95"/>
      <c r="CH628" s="101" t="s">
        <v>1003</v>
      </c>
      <c r="CI628" s="95"/>
      <c r="CK628" s="127"/>
    </row>
    <row r="629" spans="1:95" s="65" customFormat="1" ht="28.5" hidden="1" customHeight="1" x14ac:dyDescent="0.25">
      <c r="A629" s="366" t="s">
        <v>5483</v>
      </c>
      <c r="B629" s="366"/>
      <c r="C629" s="366"/>
      <c r="D629" s="366"/>
      <c r="E629" s="366"/>
      <c r="F629" s="366"/>
      <c r="G629" s="366"/>
      <c r="H629" s="366"/>
      <c r="I629" s="366"/>
      <c r="J629" s="366"/>
      <c r="K629" s="366"/>
      <c r="L629" s="128">
        <f>L625+L626+L627*L628</f>
        <v>21839193.48</v>
      </c>
      <c r="M629" s="129"/>
      <c r="N629" s="98"/>
      <c r="O629" s="98"/>
      <c r="P629" s="1"/>
      <c r="Q629" s="1"/>
      <c r="R629" s="1"/>
      <c r="S629" s="1"/>
      <c r="T629" s="1"/>
      <c r="U629" s="1"/>
      <c r="V629" s="179"/>
      <c r="W629" s="171"/>
      <c r="X629" s="170"/>
      <c r="Y629" s="188"/>
      <c r="Z629" s="1"/>
      <c r="CG629" s="95"/>
      <c r="CI629" s="95" t="s">
        <v>1004</v>
      </c>
      <c r="CK629" s="130"/>
    </row>
    <row r="630" spans="1:95" s="65" customFormat="1" ht="15" hidden="1" customHeight="1" x14ac:dyDescent="0.25">
      <c r="A630" s="367" t="s">
        <v>1005</v>
      </c>
      <c r="B630" s="367"/>
      <c r="C630" s="367"/>
      <c r="D630" s="367"/>
      <c r="E630" s="367"/>
      <c r="F630" s="367"/>
      <c r="G630" s="367"/>
      <c r="H630" s="367"/>
      <c r="I630" s="367"/>
      <c r="J630" s="367"/>
      <c r="K630" s="367"/>
      <c r="L630" s="131">
        <f>L629*0.2</f>
        <v>4367838.6960000005</v>
      </c>
      <c r="M630" s="89"/>
      <c r="N630" s="89"/>
      <c r="O630" s="89"/>
      <c r="P630" s="1"/>
      <c r="Q630" s="1"/>
      <c r="R630" s="1"/>
      <c r="S630" s="1"/>
      <c r="T630" s="1"/>
      <c r="U630" s="1"/>
      <c r="V630" s="179"/>
      <c r="W630" s="171"/>
      <c r="X630" s="170"/>
      <c r="Y630" s="188"/>
      <c r="Z630" s="1"/>
      <c r="CG630" s="95"/>
      <c r="CH630" s="101" t="s">
        <v>1005</v>
      </c>
      <c r="CI630" s="95"/>
    </row>
    <row r="631" spans="1:95" s="65" customFormat="1" ht="15" hidden="1" customHeight="1" x14ac:dyDescent="0.25">
      <c r="A631" s="366" t="s">
        <v>1006</v>
      </c>
      <c r="B631" s="366"/>
      <c r="C631" s="366"/>
      <c r="D631" s="366"/>
      <c r="E631" s="366"/>
      <c r="F631" s="366"/>
      <c r="G631" s="366"/>
      <c r="H631" s="366"/>
      <c r="I631" s="366"/>
      <c r="J631" s="366"/>
      <c r="K631" s="366"/>
      <c r="L631" s="132">
        <f>L629+L630</f>
        <v>26207032.175999999</v>
      </c>
      <c r="M631" s="98"/>
      <c r="N631" s="98"/>
      <c r="O631" s="98"/>
      <c r="P631" s="1"/>
      <c r="Q631" s="1"/>
      <c r="R631" s="1"/>
      <c r="S631" s="1"/>
      <c r="T631" s="1"/>
      <c r="U631" s="1"/>
      <c r="V631" s="179"/>
      <c r="W631" s="171"/>
      <c r="X631" s="170"/>
      <c r="Y631" s="188"/>
      <c r="Z631" s="1"/>
      <c r="CG631" s="95"/>
      <c r="CI631" s="95"/>
      <c r="CJ631" s="95" t="s">
        <v>1006</v>
      </c>
      <c r="CM631" s="127"/>
    </row>
    <row r="632" spans="1:95" s="116" customFormat="1" ht="53.25" customHeight="1" thickTop="1" x14ac:dyDescent="0.25">
      <c r="A632" s="140"/>
      <c r="B632" s="140"/>
      <c r="C632" s="140"/>
      <c r="D632" s="140"/>
      <c r="E632" s="140"/>
      <c r="F632" s="209"/>
      <c r="G632" s="140"/>
      <c r="H632" s="140"/>
      <c r="I632" s="140"/>
      <c r="J632" s="140"/>
      <c r="K632" s="140"/>
      <c r="L632" s="140"/>
      <c r="M632" s="140"/>
      <c r="N632" s="140"/>
      <c r="O632" s="140"/>
      <c r="P632" s="1"/>
      <c r="Q632" s="1"/>
      <c r="R632" s="1"/>
      <c r="S632" s="1"/>
      <c r="T632" s="1"/>
      <c r="U632" s="1"/>
      <c r="V632" s="179"/>
      <c r="W632" s="171"/>
      <c r="X632" s="170"/>
      <c r="Y632" s="188"/>
      <c r="Z632" s="1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65"/>
      <c r="AS632" s="65"/>
      <c r="AT632" s="65"/>
      <c r="AU632" s="65"/>
      <c r="AV632" s="65"/>
      <c r="AW632" s="65"/>
      <c r="AX632" s="65"/>
      <c r="AY632" s="65"/>
      <c r="AZ632" s="65"/>
      <c r="BA632" s="65"/>
      <c r="BB632" s="65"/>
      <c r="BC632" s="65"/>
      <c r="BD632" s="65"/>
      <c r="BE632" s="65"/>
      <c r="BF632" s="65"/>
      <c r="BG632" s="65"/>
      <c r="BH632" s="65"/>
      <c r="BI632" s="65"/>
      <c r="BJ632" s="65"/>
      <c r="BK632" s="65"/>
      <c r="BL632" s="65"/>
      <c r="BM632" s="65"/>
      <c r="BN632" s="65"/>
      <c r="BO632" s="65"/>
      <c r="BP632" s="65"/>
      <c r="BQ632" s="65"/>
      <c r="BR632" s="65"/>
      <c r="BS632" s="65"/>
      <c r="BT632" s="65"/>
      <c r="BU632" s="65"/>
      <c r="BV632" s="65"/>
      <c r="BW632" s="65"/>
    </row>
    <row r="633" spans="1:95" s="135" customFormat="1" ht="12.75" customHeight="1" x14ac:dyDescent="0.2">
      <c r="A633" s="287" t="s">
        <v>5484</v>
      </c>
      <c r="B633" s="287"/>
      <c r="C633" s="287"/>
      <c r="D633" s="287"/>
      <c r="E633" s="287"/>
      <c r="F633" s="287"/>
      <c r="G633" s="287"/>
      <c r="H633" s="287"/>
      <c r="I633" s="287"/>
      <c r="J633" s="287"/>
      <c r="K633" s="287"/>
      <c r="L633" s="287"/>
      <c r="M633" s="287"/>
      <c r="N633" s="287"/>
      <c r="O633" s="287"/>
      <c r="P633" s="1"/>
      <c r="Q633" s="1"/>
      <c r="R633" s="1"/>
      <c r="S633" s="1"/>
      <c r="T633" s="1"/>
      <c r="U633" s="1"/>
      <c r="V633" s="179"/>
      <c r="W633" s="171"/>
      <c r="X633" s="170"/>
      <c r="Y633" s="188"/>
      <c r="Z633" s="1"/>
      <c r="AA633" s="134"/>
      <c r="AB633" s="134"/>
      <c r="AC633" s="134"/>
      <c r="AD633" s="134"/>
      <c r="AE633" s="134"/>
      <c r="AF633" s="134"/>
      <c r="AG633" s="134"/>
      <c r="AH633" s="134"/>
      <c r="AI633" s="134"/>
      <c r="AJ633" s="134"/>
      <c r="AK633" s="134"/>
      <c r="AL633" s="134"/>
      <c r="AM633" s="134"/>
      <c r="AN633" s="134"/>
      <c r="AO633" s="134"/>
      <c r="AP633" s="134"/>
      <c r="AQ633" s="134"/>
      <c r="AR633" s="134"/>
      <c r="AS633" s="134"/>
      <c r="AT633" s="134"/>
      <c r="AU633" s="134"/>
      <c r="AV633" s="134"/>
      <c r="AW633" s="134"/>
      <c r="AX633" s="134"/>
      <c r="AY633" s="134"/>
      <c r="AZ633" s="134"/>
      <c r="BA633" s="134"/>
      <c r="BB633" s="134"/>
      <c r="BC633" s="134"/>
      <c r="BD633" s="134"/>
      <c r="BE633" s="134"/>
      <c r="BF633" s="134"/>
      <c r="BG633" s="134"/>
      <c r="BH633" s="134"/>
      <c r="BI633" s="134"/>
      <c r="BJ633" s="134"/>
      <c r="BK633" s="134"/>
      <c r="BL633" s="134"/>
      <c r="BM633" s="134"/>
      <c r="BN633" s="134"/>
      <c r="BO633" s="134"/>
      <c r="BP633" s="134"/>
      <c r="BQ633" s="134"/>
      <c r="BR633" s="134"/>
      <c r="BS633" s="134"/>
      <c r="BT633" s="134"/>
      <c r="BU633" s="134"/>
      <c r="BV633" s="134"/>
    </row>
    <row r="634" spans="1:95" s="135" customFormat="1" ht="12.75" customHeight="1" x14ac:dyDescent="0.2">
      <c r="A634" s="288" t="s">
        <v>1007</v>
      </c>
      <c r="B634" s="288"/>
      <c r="C634" s="288"/>
      <c r="D634" s="288"/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88"/>
      <c r="P634" s="1"/>
      <c r="Q634" s="1"/>
      <c r="R634" s="1"/>
      <c r="S634" s="1"/>
      <c r="T634" s="1"/>
      <c r="U634" s="1"/>
      <c r="V634" s="179"/>
      <c r="W634" s="171"/>
      <c r="X634" s="170"/>
      <c r="Y634" s="188"/>
      <c r="Z634" s="1"/>
      <c r="AA634" s="134"/>
      <c r="AB634" s="134"/>
      <c r="AC634" s="134"/>
      <c r="AD634" s="134"/>
      <c r="AE634" s="134"/>
      <c r="AF634" s="134"/>
      <c r="AG634" s="134"/>
      <c r="AH634" s="134"/>
      <c r="AI634" s="134"/>
      <c r="AJ634" s="134"/>
      <c r="AK634" s="134"/>
      <c r="AL634" s="134"/>
      <c r="AM634" s="134"/>
      <c r="AN634" s="134"/>
      <c r="AO634" s="134"/>
      <c r="AP634" s="134"/>
      <c r="AQ634" s="134"/>
      <c r="AR634" s="134"/>
      <c r="AS634" s="134"/>
      <c r="AT634" s="134"/>
      <c r="AU634" s="134"/>
      <c r="AV634" s="134"/>
      <c r="AW634" s="134"/>
      <c r="AX634" s="134"/>
      <c r="AY634" s="134"/>
      <c r="AZ634" s="134"/>
      <c r="BA634" s="134"/>
      <c r="BB634" s="134"/>
      <c r="BC634" s="134"/>
      <c r="BD634" s="134"/>
      <c r="BE634" s="134"/>
      <c r="BF634" s="134"/>
      <c r="BG634" s="134"/>
      <c r="BH634" s="134"/>
      <c r="BI634" s="134"/>
      <c r="BJ634" s="134"/>
      <c r="BK634" s="134"/>
      <c r="BL634" s="134"/>
      <c r="BM634" s="134"/>
      <c r="BN634" s="134"/>
      <c r="BO634" s="134"/>
      <c r="BP634" s="134"/>
      <c r="BQ634" s="134"/>
      <c r="BR634" s="134"/>
      <c r="BS634" s="134"/>
      <c r="BT634" s="134"/>
      <c r="BU634" s="134"/>
      <c r="BV634" s="134"/>
    </row>
    <row r="635" spans="1:95" s="135" customFormat="1" ht="13.5" customHeight="1" x14ac:dyDescent="0.2">
      <c r="A635" s="137"/>
      <c r="B635" s="137"/>
      <c r="C635" s="137"/>
      <c r="D635" s="137"/>
      <c r="E635" s="137"/>
      <c r="F635" s="209"/>
      <c r="G635" s="137"/>
      <c r="H635" s="138"/>
      <c r="I635" s="139"/>
      <c r="J635" s="139"/>
      <c r="K635" s="139"/>
      <c r="L635" s="139"/>
      <c r="M635" s="137"/>
      <c r="N635" s="137"/>
      <c r="O635" s="137"/>
      <c r="P635" s="1"/>
      <c r="Q635" s="1"/>
      <c r="R635" s="1"/>
      <c r="S635" s="1"/>
      <c r="T635" s="1"/>
      <c r="U635" s="1"/>
      <c r="V635" s="179"/>
      <c r="W635" s="171"/>
      <c r="X635" s="170"/>
      <c r="Y635" s="188"/>
      <c r="Z635" s="1"/>
      <c r="AA635" s="134"/>
      <c r="AB635" s="134"/>
      <c r="AC635" s="134"/>
      <c r="AD635" s="134"/>
      <c r="AE635" s="134"/>
      <c r="AF635" s="134"/>
      <c r="AG635" s="134"/>
      <c r="AH635" s="134"/>
      <c r="AI635" s="134"/>
      <c r="AJ635" s="134"/>
      <c r="AK635" s="134"/>
      <c r="AL635" s="134"/>
      <c r="AM635" s="134"/>
      <c r="AN635" s="134"/>
      <c r="AO635" s="134"/>
      <c r="AP635" s="134"/>
      <c r="AQ635" s="134"/>
      <c r="AR635" s="134"/>
      <c r="AS635" s="134"/>
      <c r="AT635" s="134"/>
      <c r="AU635" s="134"/>
      <c r="AV635" s="134"/>
      <c r="AW635" s="134"/>
      <c r="AX635" s="134"/>
      <c r="AY635" s="134"/>
      <c r="AZ635" s="134"/>
      <c r="BA635" s="134"/>
      <c r="BB635" s="134"/>
      <c r="BC635" s="134"/>
      <c r="BD635" s="134"/>
      <c r="BE635" s="134"/>
      <c r="BF635" s="134"/>
      <c r="BG635" s="134"/>
      <c r="BH635" s="134"/>
      <c r="BI635" s="134"/>
      <c r="BJ635" s="134"/>
      <c r="BK635" s="134"/>
      <c r="BL635" s="134"/>
      <c r="BM635" s="134"/>
      <c r="BN635" s="134"/>
      <c r="BO635" s="134"/>
      <c r="BP635" s="134"/>
      <c r="BQ635" s="134"/>
      <c r="BR635" s="134"/>
      <c r="BS635" s="134"/>
      <c r="BT635" s="134"/>
      <c r="BU635" s="134"/>
      <c r="BV635" s="134"/>
    </row>
    <row r="636" spans="1:95" s="135" customFormat="1" ht="12.75" customHeight="1" x14ac:dyDescent="0.2">
      <c r="A636" s="287" t="s">
        <v>5485</v>
      </c>
      <c r="B636" s="287"/>
      <c r="C636" s="287"/>
      <c r="D636" s="287"/>
      <c r="E636" s="287"/>
      <c r="F636" s="287"/>
      <c r="G636" s="287"/>
      <c r="H636" s="287"/>
      <c r="I636" s="287"/>
      <c r="J636" s="287"/>
      <c r="K636" s="287"/>
      <c r="L636" s="287"/>
      <c r="M636" s="287"/>
      <c r="N636" s="287"/>
      <c r="O636" s="287"/>
      <c r="P636" s="1"/>
      <c r="Q636" s="1"/>
      <c r="R636" s="1"/>
      <c r="S636" s="1"/>
      <c r="T636" s="1"/>
      <c r="U636" s="1"/>
      <c r="V636" s="179"/>
      <c r="W636" s="171"/>
      <c r="X636" s="170"/>
      <c r="Y636" s="188"/>
      <c r="Z636" s="1"/>
      <c r="AA636" s="134"/>
      <c r="AB636" s="134"/>
      <c r="AC636" s="134"/>
      <c r="AD636" s="134"/>
      <c r="AE636" s="134"/>
      <c r="AF636" s="134"/>
      <c r="AG636" s="134"/>
      <c r="AH636" s="134"/>
      <c r="AI636" s="134"/>
      <c r="AJ636" s="134"/>
      <c r="AK636" s="134"/>
      <c r="AL636" s="134"/>
      <c r="AM636" s="134"/>
      <c r="AN636" s="134"/>
      <c r="AO636" s="134"/>
      <c r="AP636" s="134"/>
      <c r="AQ636" s="134"/>
      <c r="AR636" s="134"/>
      <c r="AS636" s="134"/>
      <c r="AT636" s="134"/>
      <c r="AU636" s="134"/>
      <c r="AV636" s="134"/>
      <c r="AW636" s="134"/>
      <c r="AX636" s="134"/>
      <c r="AY636" s="134"/>
      <c r="AZ636" s="134"/>
      <c r="BA636" s="134"/>
      <c r="BB636" s="134"/>
      <c r="BC636" s="134"/>
      <c r="BD636" s="134"/>
      <c r="BE636" s="134"/>
      <c r="BF636" s="134"/>
      <c r="BG636" s="134"/>
      <c r="BH636" s="134"/>
      <c r="BI636" s="134"/>
      <c r="BJ636" s="134"/>
      <c r="BK636" s="134"/>
      <c r="BL636" s="134"/>
      <c r="BM636" s="134"/>
      <c r="BN636" s="134"/>
      <c r="BO636" s="134"/>
      <c r="BP636" s="134"/>
      <c r="BQ636" s="134"/>
      <c r="BR636" s="134"/>
      <c r="BS636" s="134"/>
      <c r="BT636" s="134"/>
      <c r="BU636" s="134"/>
      <c r="BV636" s="134"/>
    </row>
    <row r="637" spans="1:95" s="135" customFormat="1" ht="12.75" customHeight="1" x14ac:dyDescent="0.2">
      <c r="A637" s="288" t="s">
        <v>1007</v>
      </c>
      <c r="B637" s="288"/>
      <c r="C637" s="288"/>
      <c r="D637" s="288"/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88"/>
      <c r="P637" s="1"/>
      <c r="Q637" s="1"/>
      <c r="R637" s="1"/>
      <c r="S637" s="1"/>
      <c r="T637" s="1"/>
      <c r="U637" s="1"/>
      <c r="V637" s="179"/>
      <c r="W637" s="171"/>
      <c r="X637" s="170"/>
      <c r="Y637" s="188"/>
      <c r="Z637" s="1"/>
      <c r="AA637" s="134"/>
      <c r="AB637" s="134"/>
      <c r="AC637" s="134"/>
      <c r="AD637" s="134"/>
      <c r="AE637" s="134"/>
      <c r="AF637" s="134"/>
      <c r="AG637" s="134"/>
      <c r="AH637" s="134"/>
      <c r="AI637" s="134"/>
      <c r="AJ637" s="134"/>
      <c r="AK637" s="134"/>
      <c r="AL637" s="134"/>
      <c r="AM637" s="134"/>
      <c r="AN637" s="134"/>
      <c r="AO637" s="134"/>
      <c r="AP637" s="134"/>
      <c r="AQ637" s="134"/>
      <c r="AR637" s="134"/>
      <c r="AS637" s="134"/>
      <c r="AT637" s="134"/>
      <c r="AU637" s="134"/>
      <c r="AV637" s="134"/>
      <c r="AW637" s="134"/>
      <c r="AX637" s="134"/>
      <c r="AY637" s="134"/>
      <c r="AZ637" s="134"/>
      <c r="BA637" s="134"/>
      <c r="BB637" s="134"/>
      <c r="BC637" s="134"/>
      <c r="BD637" s="134"/>
      <c r="BE637" s="134"/>
      <c r="BF637" s="134"/>
      <c r="BG637" s="134"/>
      <c r="BH637" s="134"/>
      <c r="BI637" s="134"/>
      <c r="BJ637" s="134"/>
      <c r="BK637" s="134"/>
      <c r="BL637" s="134"/>
      <c r="BM637" s="134"/>
      <c r="BN637" s="134"/>
      <c r="BO637" s="134"/>
      <c r="BP637" s="134"/>
      <c r="BQ637" s="134"/>
      <c r="BR637" s="134"/>
      <c r="BS637" s="134"/>
      <c r="BT637" s="134"/>
      <c r="BU637" s="134"/>
      <c r="BV637" s="134"/>
    </row>
    <row r="638" spans="1:95" s="135" customFormat="1" ht="13.5" customHeight="1" x14ac:dyDescent="0.2">
      <c r="A638" s="137"/>
      <c r="B638" s="137"/>
      <c r="C638" s="137"/>
      <c r="D638" s="137"/>
      <c r="E638" s="137"/>
      <c r="F638" s="209"/>
      <c r="G638" s="137"/>
      <c r="H638" s="138"/>
      <c r="I638" s="139"/>
      <c r="J638" s="139"/>
      <c r="K638" s="139"/>
      <c r="L638" s="139"/>
      <c r="M638" s="137"/>
      <c r="N638" s="137"/>
      <c r="O638" s="137"/>
      <c r="P638" s="1"/>
      <c r="Q638" s="1"/>
      <c r="R638" s="1"/>
      <c r="S638" s="1"/>
      <c r="T638" s="1"/>
      <c r="U638" s="1"/>
      <c r="V638" s="179"/>
      <c r="W638" s="171"/>
      <c r="X638" s="170"/>
      <c r="Y638" s="188"/>
      <c r="Z638" s="1"/>
      <c r="AA638" s="134"/>
      <c r="AB638" s="134"/>
      <c r="AC638" s="134"/>
      <c r="AD638" s="134"/>
      <c r="AE638" s="134"/>
      <c r="AF638" s="134"/>
      <c r="AG638" s="134"/>
      <c r="AH638" s="134"/>
      <c r="AI638" s="134"/>
      <c r="AJ638" s="134"/>
      <c r="AK638" s="134"/>
      <c r="AL638" s="134"/>
      <c r="AM638" s="134"/>
      <c r="AN638" s="134"/>
      <c r="AO638" s="134"/>
      <c r="AP638" s="134"/>
      <c r="AQ638" s="134"/>
      <c r="AR638" s="134"/>
      <c r="AS638" s="134"/>
      <c r="AT638" s="134"/>
      <c r="AU638" s="134"/>
      <c r="AV638" s="134"/>
      <c r="AW638" s="134"/>
      <c r="AX638" s="134"/>
      <c r="AY638" s="134"/>
      <c r="AZ638" s="134"/>
      <c r="BA638" s="134"/>
      <c r="BB638" s="134"/>
      <c r="BC638" s="134"/>
      <c r="BD638" s="134"/>
      <c r="BE638" s="134"/>
      <c r="BF638" s="134"/>
      <c r="BG638" s="134"/>
      <c r="BH638" s="134"/>
      <c r="BI638" s="134"/>
      <c r="BJ638" s="134"/>
      <c r="BK638" s="134"/>
      <c r="BL638" s="134"/>
      <c r="BM638" s="134"/>
      <c r="BN638" s="134"/>
      <c r="BO638" s="134"/>
      <c r="BP638" s="134"/>
      <c r="BQ638" s="134"/>
      <c r="BR638" s="134"/>
      <c r="BS638" s="134"/>
      <c r="BT638" s="134"/>
      <c r="BU638" s="134"/>
      <c r="BV638" s="134"/>
    </row>
    <row r="639" spans="1:95" s="116" customFormat="1" ht="18" x14ac:dyDescent="0.25">
      <c r="A639" s="140"/>
      <c r="B639" s="140"/>
      <c r="C639" s="140"/>
      <c r="D639" s="140"/>
      <c r="E639" s="140"/>
      <c r="F639" s="209"/>
      <c r="G639" s="140"/>
      <c r="H639" s="137"/>
      <c r="I639" s="141"/>
      <c r="J639" s="141"/>
      <c r="K639" s="141"/>
      <c r="L639" s="141"/>
      <c r="M639" s="140"/>
      <c r="N639" s="140"/>
      <c r="O639" s="140"/>
      <c r="P639" s="1"/>
      <c r="Q639" s="1"/>
      <c r="R639" s="1"/>
      <c r="S639" s="1"/>
      <c r="T639" s="1"/>
      <c r="U639" s="1"/>
      <c r="V639" s="179"/>
      <c r="W639" s="171"/>
      <c r="X639" s="170"/>
      <c r="Y639" s="188"/>
      <c r="Z639" s="1"/>
    </row>
    <row r="640" spans="1:95" s="16" customFormat="1" ht="18" x14ac:dyDescent="0.2">
      <c r="A640" s="14"/>
      <c r="B640" s="14"/>
      <c r="C640" s="14"/>
      <c r="D640" s="14"/>
      <c r="E640" s="14"/>
      <c r="F640" s="199"/>
      <c r="G640" s="14"/>
      <c r="H640" s="63"/>
      <c r="I640" s="10"/>
      <c r="J640" s="10"/>
      <c r="K640" s="10"/>
      <c r="L640" s="10"/>
      <c r="M640" s="14"/>
      <c r="N640" s="14"/>
      <c r="O640" s="14"/>
      <c r="P640" s="1"/>
      <c r="Q640" s="1"/>
      <c r="R640" s="1"/>
      <c r="S640" s="1"/>
      <c r="T640" s="1"/>
      <c r="U640" s="1"/>
      <c r="V640" s="179"/>
      <c r="W640" s="171"/>
      <c r="X640" s="170"/>
      <c r="Y640" s="188"/>
      <c r="Z640" s="1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  <c r="AK640" s="25"/>
      <c r="AL640" s="25"/>
      <c r="AM640" s="25"/>
      <c r="AN640" s="25"/>
      <c r="AO640" s="25"/>
      <c r="AP640" s="25"/>
      <c r="AQ640" s="25"/>
      <c r="AR640" s="25"/>
      <c r="AS640" s="25"/>
      <c r="AT640" s="25"/>
      <c r="AU640" s="25"/>
      <c r="AV640" s="25"/>
      <c r="AW640" s="25"/>
      <c r="AX640" s="25"/>
      <c r="AY640" s="25"/>
      <c r="AZ640" s="25"/>
      <c r="BA640" s="25"/>
      <c r="BB640" s="25"/>
      <c r="BC640" s="25"/>
      <c r="BD640" s="25"/>
      <c r="BE640" s="25"/>
      <c r="BF640" s="25"/>
      <c r="BG640" s="25"/>
      <c r="BH640" s="25"/>
      <c r="BI640" s="25"/>
      <c r="BJ640" s="25"/>
      <c r="BK640" s="25"/>
      <c r="BL640" s="25"/>
      <c r="BM640" s="25"/>
      <c r="BN640" s="25"/>
      <c r="BO640" s="25"/>
      <c r="BP640" s="25"/>
      <c r="BQ640" s="25"/>
      <c r="BR640" s="25"/>
      <c r="BS640" s="25"/>
      <c r="BT640" s="25"/>
      <c r="BU640" s="25"/>
      <c r="BV640" s="25"/>
    </row>
    <row r="641" spans="1:26" s="3" customFormat="1" ht="18" x14ac:dyDescent="0.25">
      <c r="A641" s="4"/>
      <c r="B641" s="4"/>
      <c r="C641" s="4"/>
      <c r="D641" s="4"/>
      <c r="E641" s="4"/>
      <c r="F641" s="199"/>
      <c r="G641" s="4"/>
      <c r="H641" s="14"/>
      <c r="I641" s="64"/>
      <c r="J641" s="64"/>
      <c r="K641" s="64"/>
      <c r="L641" s="64"/>
      <c r="M641" s="4"/>
      <c r="N641" s="4"/>
      <c r="O641" s="4"/>
      <c r="P641" s="1"/>
      <c r="Q641" s="1"/>
      <c r="R641" s="1"/>
      <c r="S641" s="1"/>
      <c r="T641" s="1"/>
      <c r="U641" s="1"/>
      <c r="V641" s="179"/>
      <c r="W641" s="171"/>
      <c r="X641" s="170"/>
      <c r="Y641" s="188"/>
      <c r="Z641" s="1"/>
    </row>
  </sheetData>
  <autoFilter ref="A28:CQ631" xr:uid="{2EF05C6F-F88E-4D44-BDCF-B1AAFC9283AC}">
    <filterColumn colId="1">
      <filters>
        <filter val="ТССЦ-101-0089"/>
        <filter val="ТССЦ-101-0129"/>
        <filter val="ТССЦ-101-2542"/>
        <filter val="ТССЦ-101-3731"/>
        <filter val="ТССЦ-101-3913"/>
        <filter val="ТССЦ-103-0051"/>
        <filter val="ТССЦ-103-2405"/>
        <filter val="ТССЦ-103-2439"/>
        <filter val="ТССЦ-103-2440"/>
        <filter val="ТССЦ-113-0505"/>
        <filter val="ТССЦ-113-0521"/>
        <filter val="ТССЦ-113-1779"/>
        <filter val="ТССЦ-201-1110"/>
        <filter val="ТССЦ-301-7156"/>
        <filter val="ТССЦ-301-7157"/>
        <filter val="ТССЦ-501-2377"/>
        <filter val="ТССЦ-502-0917"/>
        <filter val="ТССЦ-503-0606"/>
        <filter val="ТССЦ-503-0695"/>
        <filter val="ТССЦ-503-0702"/>
        <filter val="ТССЦ-504-0290"/>
        <filter val="ТССЦ-509-0103"/>
        <filter val="ТССЦ-509-0104"/>
        <filter val="ТССЦ-509-0801"/>
        <filter val="ТССЦ-509-0900"/>
        <filter val="ТССЦ-509-0988"/>
        <filter val="ТССЦ-509-1201"/>
        <filter val="ТССЦ-509-1441"/>
        <filter val="ТССЦ-509-1443"/>
        <filter val="ТССЦ-509-6413"/>
        <filter val="ТССЦ-509-6414"/>
        <filter val="ТССЦ-509-6467"/>
        <filter val="ТССЦ-509-7977"/>
        <filter val="ТССЦ-509-7992"/>
        <filter val="ТССЦ-509-8412"/>
        <filter val="ТЦ_01.7.15.00_78_7804526950_13.02.2024_02"/>
        <filter val="ТЦ_08.3.05.05_78_7804526950_13.02.2024_02"/>
        <filter val="ТЦ_14.5.01.11_78_7804526950_13.02.2024_02"/>
        <filter val="ТЦ_20.2.07.00_78_7804526950_13.02.2024_02"/>
        <filter val="ТЦ_20.3.03.07_78_7804526950_13.02.2024_02"/>
        <filter val="ТЦ_20.4.01.01_78_7804526950_13.02.2024_02"/>
        <filter val="ТЦ_20.4.03.02_78_7804526950_13.02.2024_02"/>
        <filter val="ТЦ_20.4.03.06_78_7804526950_13.02.2024_02"/>
        <filter val="ТЦ_20.5.02.04_78_7804526950_13.02.2024_02"/>
        <filter val="ТЦ_20.5.02.09_78_7804526950_13.02.2024_02"/>
        <filter val="ТЦ_20.5.03.03_78_7804526950_13.02.2024_02"/>
        <filter val="ТЦ_21.1.06.08_78_7804526950_13.02.2024_02"/>
        <filter val="ТЦ_21.2.03.02_78_7804526950_13.02.2024_02"/>
        <filter val="ТЦ_62.1.02.05_78_7804526950_13.02.2024_02"/>
        <filter val="ТЦ_62.1.02.13_78_7804526950_13.02.2024_02"/>
        <filter val="ТЦ_62.1.02.16_78_7804526950_13.02.2024_02"/>
        <filter val="ТЦ_62.2.01.04_78_7804526950_13.02.2024_02"/>
        <filter val="ТЦ_62.4.02.01_78_7804526950_13.02.2024_02"/>
      </filters>
    </filterColumn>
    <filterColumn colId="2" showButton="0"/>
    <filterColumn colId="3" showButton="0"/>
  </autoFilter>
  <mergeCells count="350">
    <mergeCell ref="A2:C2"/>
    <mergeCell ref="L2:O2"/>
    <mergeCell ref="A3:D3"/>
    <mergeCell ref="K3:O3"/>
    <mergeCell ref="A4:D4"/>
    <mergeCell ref="K4:O4"/>
    <mergeCell ref="A25:A27"/>
    <mergeCell ref="B25:B27"/>
    <mergeCell ref="C25:E27"/>
    <mergeCell ref="F25:F27"/>
    <mergeCell ref="G25:G27"/>
    <mergeCell ref="H25:J25"/>
    <mergeCell ref="K25:K27"/>
    <mergeCell ref="A8:O8"/>
    <mergeCell ref="A9:O9"/>
    <mergeCell ref="A11:O11"/>
    <mergeCell ref="A12:O12"/>
    <mergeCell ref="A13:O13"/>
    <mergeCell ref="A14:O14"/>
    <mergeCell ref="L25:O25"/>
    <mergeCell ref="J26:J27"/>
    <mergeCell ref="L26:L27"/>
    <mergeCell ref="M26:M27"/>
    <mergeCell ref="O26:O27"/>
    <mergeCell ref="C28:E28"/>
    <mergeCell ref="C15:G15"/>
    <mergeCell ref="F22:O22"/>
    <mergeCell ref="L23:M23"/>
    <mergeCell ref="C47:E47"/>
    <mergeCell ref="C52:E52"/>
    <mergeCell ref="C57:E57"/>
    <mergeCell ref="C62:E62"/>
    <mergeCell ref="C63:E63"/>
    <mergeCell ref="C68:E68"/>
    <mergeCell ref="A29:O29"/>
    <mergeCell ref="A30:O30"/>
    <mergeCell ref="C31:E31"/>
    <mergeCell ref="C36:E36"/>
    <mergeCell ref="C37:E37"/>
    <mergeCell ref="C42:E42"/>
    <mergeCell ref="C91:E91"/>
    <mergeCell ref="C96:E96"/>
    <mergeCell ref="C97:E97"/>
    <mergeCell ref="C98:E98"/>
    <mergeCell ref="C103:E103"/>
    <mergeCell ref="C108:E108"/>
    <mergeCell ref="C73:E73"/>
    <mergeCell ref="C74:E74"/>
    <mergeCell ref="C79:E79"/>
    <mergeCell ref="C80:E80"/>
    <mergeCell ref="C85:E85"/>
    <mergeCell ref="C90:E90"/>
    <mergeCell ref="C123:E123"/>
    <mergeCell ref="C124:E124"/>
    <mergeCell ref="C125:E125"/>
    <mergeCell ref="C126:E126"/>
    <mergeCell ref="C131:E131"/>
    <mergeCell ref="C132:E132"/>
    <mergeCell ref="C109:E109"/>
    <mergeCell ref="A110:O110"/>
    <mergeCell ref="C111:E111"/>
    <mergeCell ref="C116:E116"/>
    <mergeCell ref="C117:E117"/>
    <mergeCell ref="C118:E118"/>
    <mergeCell ref="A143:O143"/>
    <mergeCell ref="C144:E144"/>
    <mergeCell ref="C149:E149"/>
    <mergeCell ref="C154:E154"/>
    <mergeCell ref="C159:E159"/>
    <mergeCell ref="C161:E161"/>
    <mergeCell ref="C133:E133"/>
    <mergeCell ref="C134:E134"/>
    <mergeCell ref="C135:E135"/>
    <mergeCell ref="C136:E136"/>
    <mergeCell ref="C141:E141"/>
    <mergeCell ref="C142:E142"/>
    <mergeCell ref="C175:E175"/>
    <mergeCell ref="C177:E177"/>
    <mergeCell ref="C179:E179"/>
    <mergeCell ref="C181:E181"/>
    <mergeCell ref="C183:E183"/>
    <mergeCell ref="C188:E188"/>
    <mergeCell ref="C163:E163"/>
    <mergeCell ref="C165:E165"/>
    <mergeCell ref="C167:E167"/>
    <mergeCell ref="C169:E169"/>
    <mergeCell ref="C171:E171"/>
    <mergeCell ref="C173:E173"/>
    <mergeCell ref="C207:E207"/>
    <mergeCell ref="C212:E212"/>
    <mergeCell ref="C213:E213"/>
    <mergeCell ref="C214:E214"/>
    <mergeCell ref="C215:E215"/>
    <mergeCell ref="C220:E220"/>
    <mergeCell ref="C190:E190"/>
    <mergeCell ref="C195:E195"/>
    <mergeCell ref="C197:E197"/>
    <mergeCell ref="C202:E202"/>
    <mergeCell ref="C204:E204"/>
    <mergeCell ref="A206:O206"/>
    <mergeCell ref="C236:E236"/>
    <mergeCell ref="C237:E237"/>
    <mergeCell ref="C238:E238"/>
    <mergeCell ref="C239:E239"/>
    <mergeCell ref="C240:E240"/>
    <mergeCell ref="C241:E241"/>
    <mergeCell ref="C221:E221"/>
    <mergeCell ref="C222:E222"/>
    <mergeCell ref="C227:E227"/>
    <mergeCell ref="C228:E228"/>
    <mergeCell ref="A230:O230"/>
    <mergeCell ref="C231:E231"/>
    <mergeCell ref="C248:E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E247"/>
    <mergeCell ref="C276:E276"/>
    <mergeCell ref="C278:E278"/>
    <mergeCell ref="C279:E279"/>
    <mergeCell ref="C280:E280"/>
    <mergeCell ref="A281:O281"/>
    <mergeCell ref="C282:E282"/>
    <mergeCell ref="C258:E258"/>
    <mergeCell ref="C259:E259"/>
    <mergeCell ref="C263:E263"/>
    <mergeCell ref="C264:E264"/>
    <mergeCell ref="C269:E269"/>
    <mergeCell ref="C271:E271"/>
    <mergeCell ref="C293:E293"/>
    <mergeCell ref="C294:E294"/>
    <mergeCell ref="C295:E295"/>
    <mergeCell ref="C296:E296"/>
    <mergeCell ref="C297:E297"/>
    <mergeCell ref="C298:E298"/>
    <mergeCell ref="C287:E287"/>
    <mergeCell ref="C288:E288"/>
    <mergeCell ref="C289:E289"/>
    <mergeCell ref="C290:E290"/>
    <mergeCell ref="C291:E291"/>
    <mergeCell ref="C292:E292"/>
    <mergeCell ref="C305:E305"/>
    <mergeCell ref="C306:E306"/>
    <mergeCell ref="C307:E307"/>
    <mergeCell ref="C309:E309"/>
    <mergeCell ref="C310:E310"/>
    <mergeCell ref="C312:E312"/>
    <mergeCell ref="C299:E299"/>
    <mergeCell ref="C300:E300"/>
    <mergeCell ref="C301:E301"/>
    <mergeCell ref="C302:E302"/>
    <mergeCell ref="C303:E303"/>
    <mergeCell ref="C304:E304"/>
    <mergeCell ref="C328:E328"/>
    <mergeCell ref="C333:E333"/>
    <mergeCell ref="C334:E334"/>
    <mergeCell ref="C335:E335"/>
    <mergeCell ref="C340:E340"/>
    <mergeCell ref="C341:E341"/>
    <mergeCell ref="C317:E317"/>
    <mergeCell ref="C318:E318"/>
    <mergeCell ref="C319:E319"/>
    <mergeCell ref="C320:E320"/>
    <mergeCell ref="C325:E325"/>
    <mergeCell ref="C327:E327"/>
    <mergeCell ref="C357:E357"/>
    <mergeCell ref="C362:E362"/>
    <mergeCell ref="C364:E364"/>
    <mergeCell ref="C369:E369"/>
    <mergeCell ref="C371:E371"/>
    <mergeCell ref="C373:E373"/>
    <mergeCell ref="A343:O343"/>
    <mergeCell ref="C344:E344"/>
    <mergeCell ref="C345:E345"/>
    <mergeCell ref="C349:E349"/>
    <mergeCell ref="C350:E350"/>
    <mergeCell ref="C355:E355"/>
    <mergeCell ref="C389:E389"/>
    <mergeCell ref="C394:E394"/>
    <mergeCell ref="C395:E395"/>
    <mergeCell ref="C399:E399"/>
    <mergeCell ref="C400:E400"/>
    <mergeCell ref="C402:E402"/>
    <mergeCell ref="C374:E374"/>
    <mergeCell ref="C376:E376"/>
    <mergeCell ref="C378:E378"/>
    <mergeCell ref="C383:E383"/>
    <mergeCell ref="C385:E385"/>
    <mergeCell ref="C387:E387"/>
    <mergeCell ref="C419:E419"/>
    <mergeCell ref="C420:E420"/>
    <mergeCell ref="C422:E422"/>
    <mergeCell ref="C423:E423"/>
    <mergeCell ref="C424:E424"/>
    <mergeCell ref="A425:O425"/>
    <mergeCell ref="C407:E407"/>
    <mergeCell ref="C409:E409"/>
    <mergeCell ref="C410:E410"/>
    <mergeCell ref="C412:E412"/>
    <mergeCell ref="C417:E417"/>
    <mergeCell ref="C418:E418"/>
    <mergeCell ref="C439:E439"/>
    <mergeCell ref="C444:E444"/>
    <mergeCell ref="C446:E446"/>
    <mergeCell ref="C447:E447"/>
    <mergeCell ref="C448:E448"/>
    <mergeCell ref="C449:E449"/>
    <mergeCell ref="C426:E426"/>
    <mergeCell ref="C430:E430"/>
    <mergeCell ref="C431:E431"/>
    <mergeCell ref="C436:E436"/>
    <mergeCell ref="C437:E437"/>
    <mergeCell ref="A438:O438"/>
    <mergeCell ref="C464:E464"/>
    <mergeCell ref="C466:E466"/>
    <mergeCell ref="C467:E467"/>
    <mergeCell ref="C468:E468"/>
    <mergeCell ref="C469:E469"/>
    <mergeCell ref="C470:E470"/>
    <mergeCell ref="C450:E450"/>
    <mergeCell ref="C451:E451"/>
    <mergeCell ref="C455:E455"/>
    <mergeCell ref="C456:E456"/>
    <mergeCell ref="A458:O458"/>
    <mergeCell ref="C459:E459"/>
    <mergeCell ref="C485:E485"/>
    <mergeCell ref="C486:E486"/>
    <mergeCell ref="C491:E491"/>
    <mergeCell ref="C492:E492"/>
    <mergeCell ref="C493:E493"/>
    <mergeCell ref="C498:E498"/>
    <mergeCell ref="C471:E471"/>
    <mergeCell ref="C476:E476"/>
    <mergeCell ref="C477:E477"/>
    <mergeCell ref="C478:E478"/>
    <mergeCell ref="C483:E483"/>
    <mergeCell ref="C484:E484"/>
    <mergeCell ref="C515:E515"/>
    <mergeCell ref="C517:E517"/>
    <mergeCell ref="C522:E522"/>
    <mergeCell ref="C524:E524"/>
    <mergeCell ref="C529:E529"/>
    <mergeCell ref="C530:E530"/>
    <mergeCell ref="C499:E499"/>
    <mergeCell ref="C504:E504"/>
    <mergeCell ref="C506:E506"/>
    <mergeCell ref="C508:E508"/>
    <mergeCell ref="A509:O509"/>
    <mergeCell ref="C510:E510"/>
    <mergeCell ref="C548:E548"/>
    <mergeCell ref="C549:E549"/>
    <mergeCell ref="C550:E550"/>
    <mergeCell ref="A551:K551"/>
    <mergeCell ref="A552:K552"/>
    <mergeCell ref="A553:K553"/>
    <mergeCell ref="C532:E532"/>
    <mergeCell ref="C537:E537"/>
    <mergeCell ref="C539:E539"/>
    <mergeCell ref="C544:E544"/>
    <mergeCell ref="C545:E545"/>
    <mergeCell ref="C547:E547"/>
    <mergeCell ref="A560:K560"/>
    <mergeCell ref="A561:K561"/>
    <mergeCell ref="A562:K562"/>
    <mergeCell ref="A563:K563"/>
    <mergeCell ref="A564:K564"/>
    <mergeCell ref="A565:K565"/>
    <mergeCell ref="A554:K554"/>
    <mergeCell ref="A555:K555"/>
    <mergeCell ref="A556:K556"/>
    <mergeCell ref="A557:K557"/>
    <mergeCell ref="A558:K558"/>
    <mergeCell ref="A559:K559"/>
    <mergeCell ref="A572:K572"/>
    <mergeCell ref="A573:K573"/>
    <mergeCell ref="A574:K574"/>
    <mergeCell ref="A575:K575"/>
    <mergeCell ref="A576:K576"/>
    <mergeCell ref="A577:K577"/>
    <mergeCell ref="A566:K566"/>
    <mergeCell ref="A567:K567"/>
    <mergeCell ref="A568:K568"/>
    <mergeCell ref="A569:K569"/>
    <mergeCell ref="A570:K570"/>
    <mergeCell ref="A571:K571"/>
    <mergeCell ref="A584:K584"/>
    <mergeCell ref="A585:K585"/>
    <mergeCell ref="A586:K586"/>
    <mergeCell ref="A587:K587"/>
    <mergeCell ref="A588:K588"/>
    <mergeCell ref="A589:K589"/>
    <mergeCell ref="A578:K578"/>
    <mergeCell ref="A579:K579"/>
    <mergeCell ref="A580:K580"/>
    <mergeCell ref="A581:K581"/>
    <mergeCell ref="A582:K582"/>
    <mergeCell ref="A583:K583"/>
    <mergeCell ref="A596:K596"/>
    <mergeCell ref="A597:K597"/>
    <mergeCell ref="A598:K598"/>
    <mergeCell ref="A599:K599"/>
    <mergeCell ref="A600:K600"/>
    <mergeCell ref="A601:K601"/>
    <mergeCell ref="A590:K590"/>
    <mergeCell ref="A591:K591"/>
    <mergeCell ref="A592:K592"/>
    <mergeCell ref="A593:K593"/>
    <mergeCell ref="A594:K594"/>
    <mergeCell ref="A595:K595"/>
    <mergeCell ref="A608:K608"/>
    <mergeCell ref="A609:K609"/>
    <mergeCell ref="A610:K610"/>
    <mergeCell ref="A611:K611"/>
    <mergeCell ref="A612:K612"/>
    <mergeCell ref="A613:K613"/>
    <mergeCell ref="A602:K602"/>
    <mergeCell ref="A603:K603"/>
    <mergeCell ref="A604:K604"/>
    <mergeCell ref="A605:K605"/>
    <mergeCell ref="A606:K606"/>
    <mergeCell ref="A607:K607"/>
    <mergeCell ref="A620:K620"/>
    <mergeCell ref="A621:K621"/>
    <mergeCell ref="A622:K622"/>
    <mergeCell ref="A623:K623"/>
    <mergeCell ref="A624:K624"/>
    <mergeCell ref="A625:K625"/>
    <mergeCell ref="A614:K614"/>
    <mergeCell ref="A615:K615"/>
    <mergeCell ref="A616:K616"/>
    <mergeCell ref="A617:K617"/>
    <mergeCell ref="A618:K618"/>
    <mergeCell ref="A619:K619"/>
    <mergeCell ref="A626:K626"/>
    <mergeCell ref="A636:O636"/>
    <mergeCell ref="A628:K628"/>
    <mergeCell ref="A629:K629"/>
    <mergeCell ref="A630:K630"/>
    <mergeCell ref="A631:K631"/>
    <mergeCell ref="A634:O634"/>
    <mergeCell ref="A637:O637"/>
    <mergeCell ref="A627:K627"/>
    <mergeCell ref="A633:O63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D97D-3641-4A7E-AB5A-96FC174C2E4A}">
  <sheetPr filterMode="1">
    <tabColor rgb="FF00B0F0"/>
    <pageSetUpPr fitToPage="1"/>
  </sheetPr>
  <dimension ref="A1:DB457"/>
  <sheetViews>
    <sheetView topLeftCell="A193" workbookViewId="0">
      <selection activeCell="C219" sqref="C219:E219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5.2851562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2" style="171" customWidth="1"/>
    <col min="24" max="24" width="15.85546875" style="170" customWidth="1"/>
    <col min="25" max="25" width="16.85546875" style="188" customWidth="1"/>
    <col min="26" max="26" width="10.7109375" style="410" customWidth="1"/>
    <col min="27" max="29" width="10.7109375" style="1" customWidth="1"/>
    <col min="30" max="33" width="50" style="2" hidden="1" customWidth="1"/>
    <col min="34" max="38" width="55.7109375" style="2" hidden="1" customWidth="1"/>
    <col min="39" max="68" width="172.5703125" style="2" hidden="1" customWidth="1"/>
    <col min="69" max="78" width="109.28515625" style="2" hidden="1" customWidth="1"/>
    <col min="79" max="79" width="172.5703125" style="2" hidden="1" customWidth="1"/>
    <col min="80" max="80" width="34.140625" style="2" hidden="1" customWidth="1"/>
    <col min="81" max="84" width="127.5703125" style="2" hidden="1" customWidth="1"/>
    <col min="85" max="16384" width="9.140625" style="1"/>
  </cols>
  <sheetData>
    <row r="1" spans="1:68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  <c r="Z1" s="147"/>
    </row>
    <row r="2" spans="1:68" s="3" customFormat="1" ht="11.25" customHeight="1" x14ac:dyDescent="0.25">
      <c r="A2" s="306" t="s">
        <v>0</v>
      </c>
      <c r="B2" s="306"/>
      <c r="C2" s="306"/>
      <c r="D2" s="6"/>
      <c r="E2" s="4"/>
      <c r="F2" s="199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  <c r="Z2" s="147"/>
    </row>
    <row r="3" spans="1:68" s="3" customFormat="1" ht="11.25" customHeight="1" x14ac:dyDescent="0.25">
      <c r="A3" s="307"/>
      <c r="B3" s="307"/>
      <c r="C3" s="307"/>
      <c r="D3" s="307"/>
      <c r="E3" s="4"/>
      <c r="F3" s="199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  <c r="Z3" s="147"/>
    </row>
    <row r="4" spans="1:68" s="3" customFormat="1" ht="18.75" x14ac:dyDescent="0.25">
      <c r="A4" s="309"/>
      <c r="B4" s="309"/>
      <c r="C4" s="309"/>
      <c r="D4" s="309"/>
      <c r="E4" s="4"/>
      <c r="F4" s="199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Z4" s="147"/>
      <c r="AD4" s="2" t="s">
        <v>2</v>
      </c>
      <c r="AE4" s="2" t="s">
        <v>2</v>
      </c>
      <c r="AF4" s="2" t="s">
        <v>2</v>
      </c>
      <c r="AG4" s="2" t="s">
        <v>2</v>
      </c>
      <c r="AH4" s="2" t="s">
        <v>2</v>
      </c>
      <c r="AI4" s="2" t="s">
        <v>2</v>
      </c>
      <c r="AJ4" s="2" t="s">
        <v>2</v>
      </c>
      <c r="AK4" s="2" t="s">
        <v>2</v>
      </c>
      <c r="AL4" s="2" t="s">
        <v>2</v>
      </c>
    </row>
    <row r="5" spans="1:68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  <c r="Z5" s="147"/>
    </row>
    <row r="6" spans="1:68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  <c r="Z6" s="147"/>
    </row>
    <row r="7" spans="1:68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  <c r="Z7" s="147"/>
    </row>
    <row r="8" spans="1:68" s="3" customFormat="1" ht="18.75" x14ac:dyDescent="0.25">
      <c r="A8" s="289" t="s">
        <v>1026</v>
      </c>
      <c r="B8" s="289"/>
      <c r="C8" s="289"/>
      <c r="D8" s="289"/>
      <c r="E8" s="289"/>
      <c r="F8" s="338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Z8" s="147"/>
      <c r="AM8" s="12" t="s">
        <v>1026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  <c r="AS8" s="12" t="s">
        <v>2</v>
      </c>
      <c r="AT8" s="12" t="s">
        <v>2</v>
      </c>
      <c r="AU8" s="12" t="s">
        <v>2</v>
      </c>
      <c r="AV8" s="12" t="s">
        <v>2</v>
      </c>
      <c r="AW8" s="12" t="s">
        <v>2</v>
      </c>
      <c r="AX8" s="12" t="s">
        <v>2</v>
      </c>
      <c r="AY8" s="12" t="s">
        <v>2</v>
      </c>
      <c r="AZ8" s="12" t="s">
        <v>2</v>
      </c>
      <c r="BA8" s="12" t="s">
        <v>2</v>
      </c>
    </row>
    <row r="9" spans="1:68" s="3" customFormat="1" ht="18.75" x14ac:dyDescent="0.25">
      <c r="A9" s="290" t="s">
        <v>4</v>
      </c>
      <c r="B9" s="290"/>
      <c r="C9" s="290"/>
      <c r="D9" s="290"/>
      <c r="E9" s="290"/>
      <c r="F9" s="339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  <c r="Z9" s="147"/>
    </row>
    <row r="10" spans="1:68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  <c r="Z10" s="147"/>
    </row>
    <row r="11" spans="1:68" s="3" customFormat="1" ht="28.5" customHeight="1" x14ac:dyDescent="0.25">
      <c r="A11" s="291" t="s">
        <v>4704</v>
      </c>
      <c r="B11" s="291"/>
      <c r="C11" s="291"/>
      <c r="D11" s="291"/>
      <c r="E11" s="291"/>
      <c r="F11" s="340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  <c r="Z11" s="147"/>
    </row>
    <row r="12" spans="1:68" s="3" customFormat="1" ht="21" customHeight="1" x14ac:dyDescent="0.25">
      <c r="A12" s="290" t="s">
        <v>6</v>
      </c>
      <c r="B12" s="290"/>
      <c r="C12" s="290"/>
      <c r="D12" s="290"/>
      <c r="E12" s="290"/>
      <c r="F12" s="339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  <c r="Z12" s="147"/>
    </row>
    <row r="13" spans="1:68" s="3" customFormat="1" ht="39" x14ac:dyDescent="0.25">
      <c r="A13" s="289" t="s">
        <v>4705</v>
      </c>
      <c r="B13" s="289"/>
      <c r="C13" s="289"/>
      <c r="D13" s="289"/>
      <c r="E13" s="289"/>
      <c r="F13" s="338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Z13" s="147"/>
      <c r="BB13" s="12" t="s">
        <v>4705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  <c r="BJ13" s="12" t="s">
        <v>2</v>
      </c>
      <c r="BK13" s="12" t="s">
        <v>2</v>
      </c>
      <c r="BL13" s="12" t="s">
        <v>2</v>
      </c>
      <c r="BM13" s="12" t="s">
        <v>2</v>
      </c>
      <c r="BN13" s="12" t="s">
        <v>2</v>
      </c>
      <c r="BO13" s="12" t="s">
        <v>2</v>
      </c>
      <c r="BP13" s="12" t="s">
        <v>2</v>
      </c>
    </row>
    <row r="14" spans="1:68" s="3" customFormat="1" ht="15.75" customHeight="1" x14ac:dyDescent="0.25">
      <c r="A14" s="290" t="s">
        <v>8</v>
      </c>
      <c r="B14" s="290"/>
      <c r="C14" s="290"/>
      <c r="D14" s="290"/>
      <c r="E14" s="290"/>
      <c r="F14" s="339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  <c r="Z14" s="147"/>
    </row>
    <row r="15" spans="1:68" s="3" customFormat="1" ht="30.75" customHeight="1" x14ac:dyDescent="0.25">
      <c r="A15" s="4"/>
      <c r="B15" s="14" t="s">
        <v>9</v>
      </c>
      <c r="C15" s="310" t="s">
        <v>3116</v>
      </c>
      <c r="D15" s="310"/>
      <c r="E15" s="310"/>
      <c r="F15" s="342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  <c r="Z15" s="147"/>
    </row>
    <row r="16" spans="1:68" s="3" customFormat="1" ht="12.75" customHeight="1" x14ac:dyDescent="0.25">
      <c r="B16" s="16" t="s">
        <v>11</v>
      </c>
      <c r="C16" s="16"/>
      <c r="D16" s="17"/>
      <c r="E16" s="18">
        <v>65286.822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  <c r="Z16" s="147"/>
    </row>
    <row r="17" spans="1:80" s="3" customFormat="1" ht="12.75" customHeight="1" x14ac:dyDescent="0.25">
      <c r="B17" s="16" t="s">
        <v>13</v>
      </c>
      <c r="D17" s="17"/>
      <c r="E17" s="18">
        <v>33995.258999999998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  <c r="Z17" s="147"/>
    </row>
    <row r="18" spans="1:80" s="3" customFormat="1" ht="12.75" customHeight="1" x14ac:dyDescent="0.25">
      <c r="B18" s="16" t="s">
        <v>14</v>
      </c>
      <c r="D18" s="17"/>
      <c r="E18" s="18">
        <v>9611.64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  <c r="Z18" s="147"/>
    </row>
    <row r="19" spans="1:80" s="3" customFormat="1" ht="12.75" customHeight="1" x14ac:dyDescent="0.25">
      <c r="B19" s="16" t="s">
        <v>15</v>
      </c>
      <c r="D19" s="17"/>
      <c r="E19" s="18">
        <v>2313.2750000000001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  <c r="Z19" s="147"/>
    </row>
    <row r="20" spans="1:80" s="3" customFormat="1" ht="12.75" customHeight="1" x14ac:dyDescent="0.25">
      <c r="B20" s="16" t="s">
        <v>16</v>
      </c>
      <c r="C20" s="16"/>
      <c r="D20" s="17"/>
      <c r="E20" s="18">
        <v>1266.8920000000001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  <c r="Z20" s="147"/>
    </row>
    <row r="21" spans="1:80" s="3" customFormat="1" ht="12.75" customHeight="1" x14ac:dyDescent="0.25">
      <c r="B21" s="16" t="s">
        <v>17</v>
      </c>
      <c r="C21" s="16"/>
      <c r="D21" s="23"/>
      <c r="E21" s="18">
        <v>3118.09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  <c r="Z21" s="147"/>
    </row>
    <row r="22" spans="1:80" s="3" customFormat="1" ht="18.75" x14ac:dyDescent="0.25">
      <c r="B22" s="16" t="s">
        <v>19</v>
      </c>
      <c r="C22" s="16"/>
      <c r="E22" s="21"/>
      <c r="F22" s="343" t="s">
        <v>1793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Z22" s="147"/>
      <c r="BQ22" s="25" t="s">
        <v>1793</v>
      </c>
      <c r="BR22" s="25" t="s">
        <v>2</v>
      </c>
      <c r="BS22" s="25" t="s">
        <v>2</v>
      </c>
      <c r="BT22" s="25" t="s">
        <v>2</v>
      </c>
      <c r="BU22" s="25" t="s">
        <v>2</v>
      </c>
      <c r="BV22" s="25" t="s">
        <v>2</v>
      </c>
      <c r="BW22" s="25" t="s">
        <v>2</v>
      </c>
      <c r="BX22" s="25" t="s">
        <v>2</v>
      </c>
      <c r="BY22" s="25" t="s">
        <v>2</v>
      </c>
      <c r="BZ22" s="25" t="s">
        <v>2</v>
      </c>
    </row>
    <row r="23" spans="1:80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  <c r="Z23" s="147"/>
    </row>
    <row r="24" spans="1:80" s="3" customFormat="1" ht="18.75" x14ac:dyDescent="0.25">
      <c r="A24" s="28"/>
      <c r="F24" s="203"/>
      <c r="V24" s="172"/>
      <c r="W24" s="159"/>
      <c r="X24" s="158"/>
      <c r="Y24" s="181"/>
      <c r="Z24" s="147"/>
    </row>
    <row r="25" spans="1:80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294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  <c r="Z25" s="147"/>
    </row>
    <row r="26" spans="1:80" s="3" customFormat="1" ht="36.75" customHeight="1" x14ac:dyDescent="0.25">
      <c r="A26" s="293"/>
      <c r="B26" s="293"/>
      <c r="C26" s="293"/>
      <c r="D26" s="293"/>
      <c r="E26" s="293"/>
      <c r="F26" s="295"/>
      <c r="G26" s="293"/>
      <c r="H26" s="255" t="s">
        <v>28</v>
      </c>
      <c r="I26" s="255" t="s">
        <v>29</v>
      </c>
      <c r="J26" s="300" t="s">
        <v>30</v>
      </c>
      <c r="K26" s="301"/>
      <c r="L26" s="303" t="s">
        <v>28</v>
      </c>
      <c r="M26" s="303" t="s">
        <v>31</v>
      </c>
      <c r="N26" s="255" t="s">
        <v>29</v>
      </c>
      <c r="O26" s="300" t="s">
        <v>30</v>
      </c>
      <c r="V26" s="172"/>
      <c r="W26" s="159"/>
      <c r="X26" s="158"/>
      <c r="Y26" s="181"/>
      <c r="Z26" s="147"/>
    </row>
    <row r="27" spans="1:80" s="3" customFormat="1" ht="37.5" x14ac:dyDescent="0.25">
      <c r="A27" s="293"/>
      <c r="B27" s="293"/>
      <c r="C27" s="293"/>
      <c r="D27" s="293"/>
      <c r="E27" s="293"/>
      <c r="F27" s="296"/>
      <c r="G27" s="293"/>
      <c r="H27" s="255" t="s">
        <v>32</v>
      </c>
      <c r="I27" s="256" t="s">
        <v>33</v>
      </c>
      <c r="J27" s="302"/>
      <c r="K27" s="302"/>
      <c r="L27" s="304"/>
      <c r="M27" s="304"/>
      <c r="N27" s="256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  <c r="Z27" s="147" t="s">
        <v>5525</v>
      </c>
    </row>
    <row r="28" spans="1:80" s="3" customFormat="1" ht="18.75" x14ac:dyDescent="0.25">
      <c r="A28" s="254">
        <v>1</v>
      </c>
      <c r="B28" s="254">
        <v>2</v>
      </c>
      <c r="C28" s="312">
        <v>3</v>
      </c>
      <c r="D28" s="312"/>
      <c r="E28" s="312"/>
      <c r="F28" s="204">
        <v>4</v>
      </c>
      <c r="G28" s="254">
        <v>5</v>
      </c>
      <c r="H28" s="32">
        <v>6</v>
      </c>
      <c r="I28" s="254">
        <v>7</v>
      </c>
      <c r="J28" s="32">
        <v>8</v>
      </c>
      <c r="K28" s="254">
        <v>9</v>
      </c>
      <c r="L28" s="32">
        <v>10</v>
      </c>
      <c r="M28" s="254">
        <v>11</v>
      </c>
      <c r="N28" s="32">
        <v>12</v>
      </c>
      <c r="O28" s="254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  <c r="Z28" s="147"/>
    </row>
    <row r="29" spans="1:80" s="3" customFormat="1" ht="18.75" hidden="1" x14ac:dyDescent="0.25">
      <c r="A29" s="313" t="s">
        <v>3117</v>
      </c>
      <c r="B29" s="314"/>
      <c r="C29" s="314"/>
      <c r="D29" s="314"/>
      <c r="E29" s="314"/>
      <c r="F29" s="341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CA29" s="33" t="s">
        <v>3117</v>
      </c>
    </row>
    <row r="30" spans="1:80" s="3" customFormat="1" ht="67.5" x14ac:dyDescent="0.25">
      <c r="A30" s="35" t="s">
        <v>36</v>
      </c>
      <c r="B30" s="36" t="s">
        <v>1801</v>
      </c>
      <c r="C30" s="316" t="s">
        <v>1802</v>
      </c>
      <c r="D30" s="316"/>
      <c r="E30" s="316"/>
      <c r="F30" s="205" t="s">
        <v>109</v>
      </c>
      <c r="G30" s="383">
        <v>2</v>
      </c>
      <c r="H30" s="39" t="s">
        <v>1803</v>
      </c>
      <c r="I30" s="39" t="s">
        <v>1804</v>
      </c>
      <c r="J30" s="39">
        <v>43.72</v>
      </c>
      <c r="K30" s="252" t="s">
        <v>42</v>
      </c>
      <c r="L30" s="39">
        <f>M30+189+O30</f>
        <v>2848</v>
      </c>
      <c r="M30" s="39">
        <v>2659</v>
      </c>
      <c r="N30" s="40" t="s">
        <v>3125</v>
      </c>
      <c r="O30" s="39">
        <v>0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0</v>
      </c>
      <c r="W30" s="159">
        <v>1.2</v>
      </c>
      <c r="X30" s="158">
        <f>V30*W30</f>
        <v>0</v>
      </c>
      <c r="Y30" s="181"/>
      <c r="Z30" s="147"/>
      <c r="CA30" s="33"/>
      <c r="CB30" s="41" t="s">
        <v>1802</v>
      </c>
    </row>
    <row r="31" spans="1:80" s="3" customFormat="1" ht="18.75" hidden="1" x14ac:dyDescent="0.25">
      <c r="A31" s="42"/>
      <c r="B31" s="43"/>
      <c r="C31" s="44" t="s">
        <v>1374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/>
      <c r="X31" s="158"/>
      <c r="Y31" s="181"/>
      <c r="CA31" s="33"/>
      <c r="CB31" s="41"/>
    </row>
    <row r="32" spans="1:80" s="3" customFormat="1" ht="18.75" hidden="1" x14ac:dyDescent="0.25">
      <c r="A32" s="47"/>
      <c r="B32" s="48"/>
      <c r="C32" s="48"/>
      <c r="D32" s="48"/>
      <c r="E32" s="49" t="s">
        <v>3126</v>
      </c>
      <c r="F32" s="207"/>
      <c r="G32" s="50"/>
      <c r="H32" s="51"/>
      <c r="I32" s="17"/>
      <c r="J32" s="17"/>
      <c r="K32" s="17"/>
      <c r="L32" s="52">
        <v>2616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/>
      <c r="X32" s="158"/>
      <c r="Y32" s="181"/>
      <c r="CA32" s="33"/>
      <c r="CB32" s="41"/>
    </row>
    <row r="33" spans="1:80" s="3" customFormat="1" ht="18.75" hidden="1" x14ac:dyDescent="0.25">
      <c r="A33" s="47"/>
      <c r="B33" s="48"/>
      <c r="C33" s="48"/>
      <c r="D33" s="48"/>
      <c r="E33" s="49" t="s">
        <v>3127</v>
      </c>
      <c r="F33" s="207"/>
      <c r="G33" s="50"/>
      <c r="H33" s="51"/>
      <c r="I33" s="17"/>
      <c r="J33" s="17"/>
      <c r="K33" s="17"/>
      <c r="L33" s="52">
        <v>1375</v>
      </c>
      <c r="M33" s="53"/>
      <c r="N33" s="53"/>
      <c r="O33" s="54"/>
      <c r="P33" s="154">
        <v>1.052</v>
      </c>
      <c r="Q33" s="154">
        <v>1.0209999999999999</v>
      </c>
      <c r="R33" s="154">
        <v>1.0349999999999999</v>
      </c>
      <c r="S33" s="154">
        <v>1.0249999999999999</v>
      </c>
      <c r="T33" s="154">
        <v>1.02</v>
      </c>
      <c r="U33" s="154">
        <v>1.03</v>
      </c>
      <c r="V33" s="172"/>
      <c r="W33" s="159"/>
      <c r="X33" s="158"/>
      <c r="Y33" s="181"/>
      <c r="CA33" s="33"/>
      <c r="CB33" s="41"/>
    </row>
    <row r="34" spans="1:80" s="3" customFormat="1" ht="18.75" x14ac:dyDescent="0.25">
      <c r="A34" s="368"/>
      <c r="B34" s="369"/>
      <c r="C34" s="369"/>
      <c r="D34" s="369"/>
      <c r="E34" s="370" t="s">
        <v>47</v>
      </c>
      <c r="F34" s="371"/>
      <c r="G34" s="372"/>
      <c r="H34" s="373"/>
      <c r="I34" s="374"/>
      <c r="J34" s="374"/>
      <c r="K34" s="374"/>
      <c r="L34" s="375">
        <f>L30+L32+L33</f>
        <v>6839</v>
      </c>
      <c r="M34" s="376"/>
      <c r="N34" s="376"/>
      <c r="O34" s="377"/>
      <c r="P34" s="378">
        <v>1.052</v>
      </c>
      <c r="Q34" s="378">
        <v>1.0209999999999999</v>
      </c>
      <c r="R34" s="378">
        <v>1.0349999999999999</v>
      </c>
      <c r="S34" s="378">
        <v>1.0249999999999999</v>
      </c>
      <c r="T34" s="378">
        <v>1.02</v>
      </c>
      <c r="U34" s="378">
        <v>1.03</v>
      </c>
      <c r="V34" s="379">
        <f>L34*P34*Q34*R34*S34*T34*U34</f>
        <v>8187.2056114330153</v>
      </c>
      <c r="W34" s="380">
        <v>1.2</v>
      </c>
      <c r="X34" s="381">
        <f>V34*W34</f>
        <v>9824.6467337196173</v>
      </c>
      <c r="Y34" s="382">
        <f>X34/G30</f>
        <v>4912.3233668598086</v>
      </c>
      <c r="Z34" s="147">
        <f>Y34/1</f>
        <v>4912.3233668598086</v>
      </c>
      <c r="CA34" s="33"/>
      <c r="CB34" s="41"/>
    </row>
    <row r="35" spans="1:80" s="3" customFormat="1" ht="45" hidden="1" x14ac:dyDescent="0.25">
      <c r="A35" s="111" t="s">
        <v>48</v>
      </c>
      <c r="B35" s="112" t="s">
        <v>2633</v>
      </c>
      <c r="C35" s="305" t="s">
        <v>2635</v>
      </c>
      <c r="D35" s="305"/>
      <c r="E35" s="305"/>
      <c r="F35" s="111" t="s">
        <v>51</v>
      </c>
      <c r="G35" s="113">
        <v>1</v>
      </c>
      <c r="H35" s="114">
        <v>57012.73</v>
      </c>
      <c r="I35" s="114"/>
      <c r="J35" s="114"/>
      <c r="K35" s="253" t="s">
        <v>52</v>
      </c>
      <c r="L35" s="114">
        <v>355189</v>
      </c>
      <c r="M35" s="114"/>
      <c r="N35" s="115"/>
      <c r="O35" s="114"/>
      <c r="P35" s="189">
        <v>1.052</v>
      </c>
      <c r="Q35" s="189">
        <v>1.0209999999999999</v>
      </c>
      <c r="R35" s="189">
        <v>1.0349999999999999</v>
      </c>
      <c r="S35" s="189">
        <v>1.0249999999999999</v>
      </c>
      <c r="T35" s="189">
        <v>1.02</v>
      </c>
      <c r="U35" s="189">
        <v>1.03</v>
      </c>
      <c r="V35" s="180">
        <f>L35*U35</f>
        <v>365844.67</v>
      </c>
      <c r="W35" s="190">
        <v>1.2</v>
      </c>
      <c r="X35" s="191">
        <f t="shared" ref="X35:X93" si="0">V35*W35</f>
        <v>439013.60399999999</v>
      </c>
      <c r="Y35" s="181">
        <f t="shared" ref="Y35:Y93" si="1">X35/G35</f>
        <v>439013.60399999999</v>
      </c>
      <c r="CA35" s="33"/>
      <c r="CB35" s="41" t="s">
        <v>2635</v>
      </c>
    </row>
    <row r="36" spans="1:80" s="3" customFormat="1" ht="45" hidden="1" x14ac:dyDescent="0.25">
      <c r="A36" s="111" t="s">
        <v>1045</v>
      </c>
      <c r="B36" s="112" t="s">
        <v>2633</v>
      </c>
      <c r="C36" s="305" t="s">
        <v>2634</v>
      </c>
      <c r="D36" s="305"/>
      <c r="E36" s="305"/>
      <c r="F36" s="111" t="s">
        <v>51</v>
      </c>
      <c r="G36" s="113">
        <v>1</v>
      </c>
      <c r="H36" s="114">
        <v>42558.8</v>
      </c>
      <c r="I36" s="114"/>
      <c r="J36" s="114"/>
      <c r="K36" s="253" t="s">
        <v>52</v>
      </c>
      <c r="L36" s="114">
        <v>265141</v>
      </c>
      <c r="M36" s="114"/>
      <c r="N36" s="115"/>
      <c r="O36" s="114"/>
      <c r="P36" s="189">
        <v>1.052</v>
      </c>
      <c r="Q36" s="189">
        <v>1.0209999999999999</v>
      </c>
      <c r="R36" s="189">
        <v>1.0349999999999999</v>
      </c>
      <c r="S36" s="189">
        <v>1.0249999999999999</v>
      </c>
      <c r="T36" s="189">
        <v>1.02</v>
      </c>
      <c r="U36" s="189">
        <v>1.03</v>
      </c>
      <c r="V36" s="180">
        <f>L36*U36</f>
        <v>273095.23</v>
      </c>
      <c r="W36" s="190">
        <v>1.2</v>
      </c>
      <c r="X36" s="191">
        <f t="shared" si="0"/>
        <v>327714.27599999995</v>
      </c>
      <c r="Y36" s="181">
        <f t="shared" si="1"/>
        <v>327714.27599999995</v>
      </c>
      <c r="CA36" s="33"/>
      <c r="CB36" s="41" t="s">
        <v>2634</v>
      </c>
    </row>
    <row r="37" spans="1:80" s="3" customFormat="1" ht="67.5" x14ac:dyDescent="0.25">
      <c r="A37" s="35" t="s">
        <v>63</v>
      </c>
      <c r="B37" s="36" t="s">
        <v>132</v>
      </c>
      <c r="C37" s="316" t="s">
        <v>133</v>
      </c>
      <c r="D37" s="316"/>
      <c r="E37" s="316"/>
      <c r="F37" s="205" t="s">
        <v>109</v>
      </c>
      <c r="G37" s="383">
        <v>1</v>
      </c>
      <c r="H37" s="39" t="s">
        <v>134</v>
      </c>
      <c r="I37" s="39" t="s">
        <v>135</v>
      </c>
      <c r="J37" s="39">
        <v>4.09</v>
      </c>
      <c r="K37" s="252" t="s">
        <v>42</v>
      </c>
      <c r="L37" s="39">
        <f>M37+622+O37</f>
        <v>1777</v>
      </c>
      <c r="M37" s="39">
        <v>1155</v>
      </c>
      <c r="N37" s="40" t="s">
        <v>4706</v>
      </c>
      <c r="O37" s="39">
        <v>0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ref="V37:V93" si="2">O37*P37*Q37*R37*S37*T37*U37</f>
        <v>0</v>
      </c>
      <c r="W37" s="159">
        <v>1.2</v>
      </c>
      <c r="X37" s="158">
        <f t="shared" si="0"/>
        <v>0</v>
      </c>
      <c r="Y37" s="181"/>
      <c r="Z37" s="147"/>
      <c r="CA37" s="33"/>
      <c r="CB37" s="41" t="s">
        <v>133</v>
      </c>
    </row>
    <row r="38" spans="1:80" s="3" customFormat="1" ht="18.75" hidden="1" x14ac:dyDescent="0.25">
      <c r="A38" s="47"/>
      <c r="B38" s="48"/>
      <c r="C38" s="48"/>
      <c r="D38" s="48"/>
      <c r="E38" s="49" t="s">
        <v>4707</v>
      </c>
      <c r="F38" s="207"/>
      <c r="G38" s="50"/>
      <c r="H38" s="51"/>
      <c r="I38" s="17"/>
      <c r="J38" s="17"/>
      <c r="K38" s="17"/>
      <c r="L38" s="52">
        <v>1264</v>
      </c>
      <c r="M38" s="53"/>
      <c r="N38" s="53"/>
      <c r="O38" s="54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/>
      <c r="X38" s="158"/>
      <c r="Y38" s="181"/>
      <c r="CA38" s="33"/>
      <c r="CB38" s="41"/>
    </row>
    <row r="39" spans="1:80" s="3" customFormat="1" ht="18.75" hidden="1" x14ac:dyDescent="0.25">
      <c r="A39" s="47"/>
      <c r="B39" s="48"/>
      <c r="C39" s="48"/>
      <c r="D39" s="48"/>
      <c r="E39" s="49" t="s">
        <v>4708</v>
      </c>
      <c r="F39" s="207"/>
      <c r="G39" s="50"/>
      <c r="H39" s="51"/>
      <c r="I39" s="17"/>
      <c r="J39" s="17"/>
      <c r="K39" s="17"/>
      <c r="L39" s="52">
        <v>665</v>
      </c>
      <c r="M39" s="53"/>
      <c r="N39" s="53"/>
      <c r="O39" s="54"/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/>
      <c r="W39" s="159"/>
      <c r="X39" s="158"/>
      <c r="Y39" s="181"/>
      <c r="CA39" s="33"/>
      <c r="CB39" s="41"/>
    </row>
    <row r="40" spans="1:80" s="3" customFormat="1" ht="18.75" x14ac:dyDescent="0.25">
      <c r="A40" s="368"/>
      <c r="B40" s="369"/>
      <c r="C40" s="369"/>
      <c r="D40" s="369"/>
      <c r="E40" s="370" t="s">
        <v>47</v>
      </c>
      <c r="F40" s="371"/>
      <c r="G40" s="372"/>
      <c r="H40" s="373"/>
      <c r="I40" s="374"/>
      <c r="J40" s="374"/>
      <c r="K40" s="374"/>
      <c r="L40" s="375">
        <f>L37+L38+L39</f>
        <v>3706</v>
      </c>
      <c r="M40" s="376"/>
      <c r="N40" s="376"/>
      <c r="O40" s="377"/>
      <c r="P40" s="378">
        <v>1.052</v>
      </c>
      <c r="Q40" s="378">
        <v>1.0209999999999999</v>
      </c>
      <c r="R40" s="378">
        <v>1.0349999999999999</v>
      </c>
      <c r="S40" s="378">
        <v>1.0249999999999999</v>
      </c>
      <c r="T40" s="378">
        <v>1.02</v>
      </c>
      <c r="U40" s="378">
        <v>1.03</v>
      </c>
      <c r="V40" s="379">
        <f>L40*P40*Q40*R40*S40*T40*U40</f>
        <v>4436.5819558372214</v>
      </c>
      <c r="W40" s="380">
        <v>1.2</v>
      </c>
      <c r="X40" s="381">
        <f>V40*W40</f>
        <v>5323.8983470046651</v>
      </c>
      <c r="Y40" s="382">
        <f>X40/G37</f>
        <v>5323.8983470046651</v>
      </c>
      <c r="Z40" s="147">
        <f>Y40/1</f>
        <v>5323.8983470046651</v>
      </c>
      <c r="CA40" s="33"/>
      <c r="CB40" s="41"/>
    </row>
    <row r="41" spans="1:80" s="3" customFormat="1" ht="45" hidden="1" x14ac:dyDescent="0.25">
      <c r="A41" s="111" t="s">
        <v>1809</v>
      </c>
      <c r="B41" s="112" t="s">
        <v>2633</v>
      </c>
      <c r="C41" s="305" t="s">
        <v>2373</v>
      </c>
      <c r="D41" s="305"/>
      <c r="E41" s="305"/>
      <c r="F41" s="111" t="s">
        <v>51</v>
      </c>
      <c r="G41" s="113">
        <v>1</v>
      </c>
      <c r="H41" s="114">
        <v>125898.34</v>
      </c>
      <c r="I41" s="114"/>
      <c r="J41" s="114"/>
      <c r="K41" s="253" t="s">
        <v>52</v>
      </c>
      <c r="L41" s="114">
        <v>784347</v>
      </c>
      <c r="M41" s="114"/>
      <c r="N41" s="115"/>
      <c r="O41" s="114"/>
      <c r="P41" s="189">
        <v>1.052</v>
      </c>
      <c r="Q41" s="189">
        <v>1.0209999999999999</v>
      </c>
      <c r="R41" s="189">
        <v>1.0349999999999999</v>
      </c>
      <c r="S41" s="189">
        <v>1.0249999999999999</v>
      </c>
      <c r="T41" s="189">
        <v>1.02</v>
      </c>
      <c r="U41" s="189">
        <v>1.03</v>
      </c>
      <c r="V41" s="180">
        <f>L41*U41</f>
        <v>807877.41</v>
      </c>
      <c r="W41" s="190">
        <v>1.2</v>
      </c>
      <c r="X41" s="191">
        <f t="shared" si="0"/>
        <v>969452.89199999999</v>
      </c>
      <c r="Y41" s="181">
        <f t="shared" si="1"/>
        <v>969452.89199999999</v>
      </c>
      <c r="CA41" s="33"/>
      <c r="CB41" s="41" t="s">
        <v>2373</v>
      </c>
    </row>
    <row r="42" spans="1:80" s="3" customFormat="1" ht="18.75" hidden="1" x14ac:dyDescent="0.25">
      <c r="A42" s="313" t="s">
        <v>4709</v>
      </c>
      <c r="B42" s="314"/>
      <c r="C42" s="314"/>
      <c r="D42" s="314"/>
      <c r="E42" s="314"/>
      <c r="F42" s="341"/>
      <c r="G42" s="314"/>
      <c r="H42" s="314"/>
      <c r="I42" s="314"/>
      <c r="J42" s="314"/>
      <c r="K42" s="314"/>
      <c r="L42" s="314"/>
      <c r="M42" s="314"/>
      <c r="N42" s="314"/>
      <c r="O42" s="315"/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/>
      <c r="W42" s="159"/>
      <c r="X42" s="158"/>
      <c r="Y42" s="181"/>
      <c r="CA42" s="33" t="s">
        <v>4709</v>
      </c>
      <c r="CB42" s="41"/>
    </row>
    <row r="43" spans="1:80" s="3" customFormat="1" ht="67.5" x14ac:dyDescent="0.25">
      <c r="A43" s="35" t="s">
        <v>80</v>
      </c>
      <c r="B43" s="36" t="s">
        <v>203</v>
      </c>
      <c r="C43" s="316" t="s">
        <v>204</v>
      </c>
      <c r="D43" s="316"/>
      <c r="E43" s="316"/>
      <c r="F43" s="205" t="s">
        <v>174</v>
      </c>
      <c r="G43" s="406">
        <v>2.42</v>
      </c>
      <c r="H43" s="39" t="s">
        <v>205</v>
      </c>
      <c r="I43" s="39" t="s">
        <v>206</v>
      </c>
      <c r="J43" s="39">
        <v>515.91999999999996</v>
      </c>
      <c r="K43" s="252" t="s">
        <v>42</v>
      </c>
      <c r="L43" s="39">
        <f>M43+8492+O43</f>
        <v>91761</v>
      </c>
      <c r="M43" s="39">
        <v>83269</v>
      </c>
      <c r="N43" s="40" t="s">
        <v>4710</v>
      </c>
      <c r="O43" s="39">
        <v>0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2"/>
        <v>0</v>
      </c>
      <c r="W43" s="159">
        <v>1.2</v>
      </c>
      <c r="X43" s="158">
        <f t="shared" si="0"/>
        <v>0</v>
      </c>
      <c r="Y43" s="181"/>
      <c r="Z43" s="147"/>
      <c r="CA43" s="33"/>
      <c r="CB43" s="41" t="s">
        <v>204</v>
      </c>
    </row>
    <row r="44" spans="1:80" s="3" customFormat="1" ht="18.75" hidden="1" x14ac:dyDescent="0.25">
      <c r="A44" s="42"/>
      <c r="B44" s="43"/>
      <c r="C44" s="44" t="s">
        <v>2375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/>
      <c r="W44" s="159"/>
      <c r="X44" s="158"/>
      <c r="Y44" s="181"/>
      <c r="CA44" s="33"/>
      <c r="CB44" s="41"/>
    </row>
    <row r="45" spans="1:80" s="3" customFormat="1" ht="18.75" hidden="1" x14ac:dyDescent="0.25">
      <c r="A45" s="47"/>
      <c r="B45" s="48"/>
      <c r="C45" s="48"/>
      <c r="D45" s="48"/>
      <c r="E45" s="49" t="s">
        <v>4711</v>
      </c>
      <c r="F45" s="207"/>
      <c r="G45" s="50"/>
      <c r="H45" s="51"/>
      <c r="I45" s="17"/>
      <c r="J45" s="17"/>
      <c r="K45" s="17"/>
      <c r="L45" s="52">
        <v>82084</v>
      </c>
      <c r="M45" s="53"/>
      <c r="N45" s="53"/>
      <c r="O45" s="54"/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/>
      <c r="W45" s="159"/>
      <c r="X45" s="158"/>
      <c r="Y45" s="181"/>
      <c r="CA45" s="33"/>
      <c r="CB45" s="41"/>
    </row>
    <row r="46" spans="1:80" s="3" customFormat="1" ht="18.75" hidden="1" x14ac:dyDescent="0.25">
      <c r="A46" s="47"/>
      <c r="B46" s="48"/>
      <c r="C46" s="48"/>
      <c r="D46" s="48"/>
      <c r="E46" s="49" t="s">
        <v>4712</v>
      </c>
      <c r="F46" s="207"/>
      <c r="G46" s="50"/>
      <c r="H46" s="51"/>
      <c r="I46" s="17"/>
      <c r="J46" s="17"/>
      <c r="K46" s="17"/>
      <c r="L46" s="52">
        <v>43158</v>
      </c>
      <c r="M46" s="53"/>
      <c r="N46" s="53"/>
      <c r="O46" s="54"/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/>
      <c r="W46" s="159"/>
      <c r="X46" s="158"/>
      <c r="Y46" s="181"/>
      <c r="CA46" s="33"/>
      <c r="CB46" s="41"/>
    </row>
    <row r="47" spans="1:80" s="3" customFormat="1" ht="18.75" x14ac:dyDescent="0.25">
      <c r="A47" s="368"/>
      <c r="B47" s="369"/>
      <c r="C47" s="369"/>
      <c r="D47" s="369"/>
      <c r="E47" s="370" t="s">
        <v>47</v>
      </c>
      <c r="F47" s="371"/>
      <c r="G47" s="372"/>
      <c r="H47" s="373"/>
      <c r="I47" s="374"/>
      <c r="J47" s="374"/>
      <c r="K47" s="374"/>
      <c r="L47" s="375">
        <f>L43+L45+L46</f>
        <v>217003</v>
      </c>
      <c r="M47" s="376"/>
      <c r="N47" s="376"/>
      <c r="O47" s="377"/>
      <c r="P47" s="378">
        <v>1.052</v>
      </c>
      <c r="Q47" s="378">
        <v>1.0209999999999999</v>
      </c>
      <c r="R47" s="378">
        <v>1.0349999999999999</v>
      </c>
      <c r="S47" s="378">
        <v>1.0249999999999999</v>
      </c>
      <c r="T47" s="378">
        <v>1.02</v>
      </c>
      <c r="U47" s="378">
        <v>1.03</v>
      </c>
      <c r="V47" s="379">
        <f>L47*P47*Q47*R47*S47*T47*U47</f>
        <v>259781.86566717335</v>
      </c>
      <c r="W47" s="380">
        <v>1.2</v>
      </c>
      <c r="X47" s="381">
        <f>V47*W47</f>
        <v>311738.23880060803</v>
      </c>
      <c r="Y47" s="382">
        <f>X47/G43</f>
        <v>128817.45404983804</v>
      </c>
      <c r="Z47" s="147">
        <f>Y47/100</f>
        <v>1288.1745404983803</v>
      </c>
      <c r="CA47" s="33"/>
      <c r="CB47" s="41"/>
    </row>
    <row r="48" spans="1:80" s="3" customFormat="1" ht="67.5" hidden="1" x14ac:dyDescent="0.25">
      <c r="A48" s="387" t="s">
        <v>89</v>
      </c>
      <c r="B48" s="388" t="s">
        <v>1815</v>
      </c>
      <c r="C48" s="389" t="s">
        <v>4394</v>
      </c>
      <c r="D48" s="389"/>
      <c r="E48" s="389"/>
      <c r="F48" s="390" t="s">
        <v>437</v>
      </c>
      <c r="G48" s="391">
        <v>2</v>
      </c>
      <c r="H48" s="392">
        <v>10552.11</v>
      </c>
      <c r="I48" s="392"/>
      <c r="J48" s="392">
        <v>10552.11</v>
      </c>
      <c r="K48" s="393" t="s">
        <v>42</v>
      </c>
      <c r="L48" s="392">
        <v>180652</v>
      </c>
      <c r="M48" s="392"/>
      <c r="N48" s="394"/>
      <c r="O48" s="392">
        <v>180652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396">
        <v>1.03</v>
      </c>
      <c r="V48" s="385">
        <f t="shared" si="2"/>
        <v>216264.81475604576</v>
      </c>
      <c r="W48" s="397">
        <v>1.2</v>
      </c>
      <c r="X48" s="398">
        <f t="shared" si="0"/>
        <v>259517.77770725489</v>
      </c>
      <c r="Y48" s="181">
        <f t="shared" si="1"/>
        <v>129758.88885362745</v>
      </c>
      <c r="CA48" s="33"/>
      <c r="CB48" s="41" t="s">
        <v>4394</v>
      </c>
    </row>
    <row r="49" spans="1:80" s="3" customFormat="1" ht="67.5" hidden="1" x14ac:dyDescent="0.25">
      <c r="A49" s="387" t="s">
        <v>1013</v>
      </c>
      <c r="B49" s="388" t="s">
        <v>1815</v>
      </c>
      <c r="C49" s="389" t="s">
        <v>3842</v>
      </c>
      <c r="D49" s="389"/>
      <c r="E49" s="389"/>
      <c r="F49" s="390" t="s">
        <v>437</v>
      </c>
      <c r="G49" s="391">
        <v>222</v>
      </c>
      <c r="H49" s="392">
        <v>5395.12</v>
      </c>
      <c r="I49" s="392"/>
      <c r="J49" s="392">
        <v>5395.12</v>
      </c>
      <c r="K49" s="393" t="s">
        <v>42</v>
      </c>
      <c r="L49" s="392">
        <v>10252454</v>
      </c>
      <c r="M49" s="392"/>
      <c r="N49" s="394"/>
      <c r="O49" s="392">
        <v>10252454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396">
        <v>1.03</v>
      </c>
      <c r="V49" s="385">
        <f t="shared" si="2"/>
        <v>12273570.539517308</v>
      </c>
      <c r="W49" s="397">
        <v>1.2</v>
      </c>
      <c r="X49" s="398">
        <f t="shared" si="0"/>
        <v>14728284.64742077</v>
      </c>
      <c r="Y49" s="181">
        <f t="shared" si="1"/>
        <v>66343.624537931391</v>
      </c>
      <c r="CA49" s="33"/>
      <c r="CB49" s="41" t="s">
        <v>3842</v>
      </c>
    </row>
    <row r="50" spans="1:80" s="3" customFormat="1" ht="67.5" hidden="1" x14ac:dyDescent="0.25">
      <c r="A50" s="387" t="s">
        <v>101</v>
      </c>
      <c r="B50" s="388" t="s">
        <v>1815</v>
      </c>
      <c r="C50" s="389" t="s">
        <v>3497</v>
      </c>
      <c r="D50" s="389"/>
      <c r="E50" s="389"/>
      <c r="F50" s="390" t="s">
        <v>437</v>
      </c>
      <c r="G50" s="391">
        <v>16</v>
      </c>
      <c r="H50" s="392">
        <v>3887.06</v>
      </c>
      <c r="I50" s="392"/>
      <c r="J50" s="392">
        <v>3887.06</v>
      </c>
      <c r="K50" s="393" t="s">
        <v>42</v>
      </c>
      <c r="L50" s="392">
        <v>532372</v>
      </c>
      <c r="M50" s="392"/>
      <c r="N50" s="394"/>
      <c r="O50" s="392">
        <v>532372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396">
        <v>1.03</v>
      </c>
      <c r="V50" s="385">
        <f t="shared" si="2"/>
        <v>637321.10334402951</v>
      </c>
      <c r="W50" s="397">
        <v>1.2</v>
      </c>
      <c r="X50" s="398">
        <f t="shared" si="0"/>
        <v>764785.32401283539</v>
      </c>
      <c r="Y50" s="181">
        <f t="shared" si="1"/>
        <v>47799.082750802212</v>
      </c>
      <c r="CA50" s="33"/>
      <c r="CB50" s="41" t="s">
        <v>3497</v>
      </c>
    </row>
    <row r="51" spans="1:80" s="3" customFormat="1" ht="67.5" hidden="1" x14ac:dyDescent="0.25">
      <c r="A51" s="387" t="s">
        <v>106</v>
      </c>
      <c r="B51" s="388" t="s">
        <v>1815</v>
      </c>
      <c r="C51" s="389" t="s">
        <v>4395</v>
      </c>
      <c r="D51" s="389"/>
      <c r="E51" s="389"/>
      <c r="F51" s="390" t="s">
        <v>437</v>
      </c>
      <c r="G51" s="391">
        <v>2</v>
      </c>
      <c r="H51" s="392">
        <v>5957.94</v>
      </c>
      <c r="I51" s="392"/>
      <c r="J51" s="392">
        <v>5957.94</v>
      </c>
      <c r="K51" s="393" t="s">
        <v>42</v>
      </c>
      <c r="L51" s="392">
        <v>102000</v>
      </c>
      <c r="M51" s="392"/>
      <c r="N51" s="394"/>
      <c r="O51" s="392">
        <v>102000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396">
        <v>1.03</v>
      </c>
      <c r="V51" s="385">
        <f t="shared" si="2"/>
        <v>122107.76025240058</v>
      </c>
      <c r="W51" s="397">
        <v>1.2</v>
      </c>
      <c r="X51" s="398">
        <f t="shared" si="0"/>
        <v>146529.31230288069</v>
      </c>
      <c r="Y51" s="181">
        <f t="shared" si="1"/>
        <v>73264.656151440344</v>
      </c>
      <c r="CA51" s="33"/>
      <c r="CB51" s="41" t="s">
        <v>4395</v>
      </c>
    </row>
    <row r="52" spans="1:80" s="3" customFormat="1" ht="67.5" hidden="1" x14ac:dyDescent="0.25">
      <c r="A52" s="387" t="s">
        <v>1014</v>
      </c>
      <c r="B52" s="388" t="s">
        <v>2384</v>
      </c>
      <c r="C52" s="389" t="s">
        <v>2385</v>
      </c>
      <c r="D52" s="389"/>
      <c r="E52" s="389"/>
      <c r="F52" s="390" t="s">
        <v>174</v>
      </c>
      <c r="G52" s="395">
        <v>0.96</v>
      </c>
      <c r="H52" s="392">
        <v>2637</v>
      </c>
      <c r="I52" s="392"/>
      <c r="J52" s="392">
        <v>2637</v>
      </c>
      <c r="K52" s="393" t="s">
        <v>42</v>
      </c>
      <c r="L52" s="392">
        <v>21670</v>
      </c>
      <c r="M52" s="392"/>
      <c r="N52" s="394"/>
      <c r="O52" s="392">
        <v>21670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396">
        <v>1.03</v>
      </c>
      <c r="V52" s="385">
        <f t="shared" si="2"/>
        <v>25941.913379112942</v>
      </c>
      <c r="W52" s="397">
        <v>1.2</v>
      </c>
      <c r="X52" s="398">
        <f t="shared" si="0"/>
        <v>31130.29605493553</v>
      </c>
      <c r="Y52" s="248">
        <f t="shared" si="1"/>
        <v>32427.391723891178</v>
      </c>
      <c r="CA52" s="33"/>
      <c r="CB52" s="41" t="s">
        <v>2385</v>
      </c>
    </row>
    <row r="53" spans="1:80" s="3" customFormat="1" ht="18.75" hidden="1" x14ac:dyDescent="0.25">
      <c r="A53" s="42"/>
      <c r="B53" s="43"/>
      <c r="C53" s="44" t="s">
        <v>4713</v>
      </c>
      <c r="D53" s="45"/>
      <c r="E53" s="45"/>
      <c r="F53" s="206"/>
      <c r="G53" s="45"/>
      <c r="H53" s="45"/>
      <c r="I53" s="45"/>
      <c r="J53" s="45"/>
      <c r="K53" s="45"/>
      <c r="L53" s="45"/>
      <c r="M53" s="45"/>
      <c r="N53" s="45"/>
      <c r="O53" s="46"/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/>
      <c r="W53" s="159"/>
      <c r="X53" s="158"/>
      <c r="Y53" s="181"/>
      <c r="CA53" s="33"/>
      <c r="CB53" s="41"/>
    </row>
    <row r="54" spans="1:80" s="3" customFormat="1" ht="18.75" hidden="1" x14ac:dyDescent="0.25">
      <c r="A54" s="313" t="s">
        <v>1817</v>
      </c>
      <c r="B54" s="314"/>
      <c r="C54" s="314"/>
      <c r="D54" s="314"/>
      <c r="E54" s="314"/>
      <c r="F54" s="341"/>
      <c r="G54" s="314"/>
      <c r="H54" s="314"/>
      <c r="I54" s="314"/>
      <c r="J54" s="314"/>
      <c r="K54" s="314"/>
      <c r="L54" s="314"/>
      <c r="M54" s="314"/>
      <c r="N54" s="314"/>
      <c r="O54" s="315"/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/>
      <c r="W54" s="159"/>
      <c r="X54" s="158"/>
      <c r="Y54" s="181"/>
      <c r="CA54" s="33" t="s">
        <v>1817</v>
      </c>
      <c r="CB54" s="41"/>
    </row>
    <row r="55" spans="1:80" s="3" customFormat="1" ht="67.5" x14ac:dyDescent="0.25">
      <c r="A55" s="35" t="s">
        <v>1015</v>
      </c>
      <c r="B55" s="36" t="s">
        <v>255</v>
      </c>
      <c r="C55" s="316" t="s">
        <v>256</v>
      </c>
      <c r="D55" s="316"/>
      <c r="E55" s="316"/>
      <c r="F55" s="205" t="s">
        <v>238</v>
      </c>
      <c r="G55" s="406">
        <v>18.88</v>
      </c>
      <c r="H55" s="39" t="s">
        <v>257</v>
      </c>
      <c r="I55" s="39" t="s">
        <v>258</v>
      </c>
      <c r="J55" s="39">
        <v>57.82</v>
      </c>
      <c r="K55" s="252" t="s">
        <v>42</v>
      </c>
      <c r="L55" s="39">
        <f>M55+12534+O55</f>
        <v>119291</v>
      </c>
      <c r="M55" s="39">
        <v>106757</v>
      </c>
      <c r="N55" s="40" t="s">
        <v>4714</v>
      </c>
      <c r="O55" s="39">
        <v>0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0</v>
      </c>
      <c r="W55" s="159">
        <v>1.2</v>
      </c>
      <c r="X55" s="158">
        <f t="shared" si="0"/>
        <v>0</v>
      </c>
      <c r="Y55" s="181"/>
      <c r="Z55" s="147"/>
      <c r="CA55" s="33"/>
      <c r="CB55" s="41" t="s">
        <v>256</v>
      </c>
    </row>
    <row r="56" spans="1:80" s="3" customFormat="1" ht="18.75" hidden="1" x14ac:dyDescent="0.25">
      <c r="A56" s="42"/>
      <c r="B56" s="43"/>
      <c r="C56" s="44" t="s">
        <v>1272</v>
      </c>
      <c r="D56" s="45"/>
      <c r="E56" s="45"/>
      <c r="F56" s="206"/>
      <c r="G56" s="45"/>
      <c r="H56" s="45"/>
      <c r="I56" s="45"/>
      <c r="J56" s="45"/>
      <c r="K56" s="45"/>
      <c r="L56" s="45"/>
      <c r="M56" s="45"/>
      <c r="N56" s="45"/>
      <c r="O56" s="46"/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/>
      <c r="W56" s="159"/>
      <c r="X56" s="158"/>
      <c r="Y56" s="181"/>
      <c r="CA56" s="33"/>
      <c r="CB56" s="41"/>
    </row>
    <row r="57" spans="1:80" s="3" customFormat="1" ht="18.75" hidden="1" x14ac:dyDescent="0.25">
      <c r="A57" s="47"/>
      <c r="B57" s="48"/>
      <c r="C57" s="48"/>
      <c r="D57" s="48"/>
      <c r="E57" s="49" t="s">
        <v>4715</v>
      </c>
      <c r="F57" s="207"/>
      <c r="G57" s="50"/>
      <c r="H57" s="51"/>
      <c r="I57" s="17"/>
      <c r="J57" s="17"/>
      <c r="K57" s="17"/>
      <c r="L57" s="52">
        <v>104716</v>
      </c>
      <c r="M57" s="53"/>
      <c r="N57" s="53"/>
      <c r="O57" s="54"/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/>
      <c r="W57" s="159"/>
      <c r="X57" s="158"/>
      <c r="Y57" s="181"/>
      <c r="CA57" s="33"/>
      <c r="CB57" s="41"/>
    </row>
    <row r="58" spans="1:80" s="3" customFormat="1" ht="18.75" hidden="1" x14ac:dyDescent="0.25">
      <c r="A58" s="47"/>
      <c r="B58" s="48"/>
      <c r="C58" s="48"/>
      <c r="D58" s="48"/>
      <c r="E58" s="49" t="s">
        <v>4716</v>
      </c>
      <c r="F58" s="207"/>
      <c r="G58" s="50"/>
      <c r="H58" s="51"/>
      <c r="I58" s="17"/>
      <c r="J58" s="17"/>
      <c r="K58" s="17"/>
      <c r="L58" s="52">
        <v>55057</v>
      </c>
      <c r="M58" s="53"/>
      <c r="N58" s="53"/>
      <c r="O58" s="54"/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/>
      <c r="W58" s="159"/>
      <c r="X58" s="158"/>
      <c r="Y58" s="181"/>
      <c r="CA58" s="33"/>
      <c r="CB58" s="41"/>
    </row>
    <row r="59" spans="1:80" s="3" customFormat="1" ht="18.75" x14ac:dyDescent="0.25">
      <c r="A59" s="368"/>
      <c r="B59" s="369"/>
      <c r="C59" s="369"/>
      <c r="D59" s="369"/>
      <c r="E59" s="370" t="s">
        <v>47</v>
      </c>
      <c r="F59" s="371"/>
      <c r="G59" s="372"/>
      <c r="H59" s="373"/>
      <c r="I59" s="374"/>
      <c r="J59" s="374"/>
      <c r="K59" s="374"/>
      <c r="L59" s="375">
        <f>L55+L57+L58</f>
        <v>279064</v>
      </c>
      <c r="M59" s="376"/>
      <c r="N59" s="376"/>
      <c r="O59" s="377"/>
      <c r="P59" s="378">
        <v>1.052</v>
      </c>
      <c r="Q59" s="378">
        <v>1.0209999999999999</v>
      </c>
      <c r="R59" s="378">
        <v>1.0349999999999999</v>
      </c>
      <c r="S59" s="378">
        <v>1.0249999999999999</v>
      </c>
      <c r="T59" s="378">
        <v>1.02</v>
      </c>
      <c r="U59" s="378">
        <v>1.03</v>
      </c>
      <c r="V59" s="379">
        <f>L59*P59*Q59*R59*S59*T59*U59</f>
        <v>334077.2549713325</v>
      </c>
      <c r="W59" s="380">
        <v>1.2</v>
      </c>
      <c r="X59" s="381">
        <f>V59*W59</f>
        <v>400892.70596559899</v>
      </c>
      <c r="Y59" s="382">
        <f>X59/G55</f>
        <v>21233.723832923675</v>
      </c>
      <c r="Z59" s="147">
        <f>Y59/100</f>
        <v>212.33723832923675</v>
      </c>
      <c r="CA59" s="33"/>
      <c r="CB59" s="41"/>
    </row>
    <row r="60" spans="1:80" s="3" customFormat="1" ht="67.5" x14ac:dyDescent="0.25">
      <c r="A60" s="35" t="s">
        <v>126</v>
      </c>
      <c r="B60" s="36" t="s">
        <v>246</v>
      </c>
      <c r="C60" s="316" t="s">
        <v>247</v>
      </c>
      <c r="D60" s="316"/>
      <c r="E60" s="316"/>
      <c r="F60" s="205" t="s">
        <v>238</v>
      </c>
      <c r="G60" s="384">
        <v>23.7</v>
      </c>
      <c r="H60" s="39" t="s">
        <v>248</v>
      </c>
      <c r="I60" s="39" t="s">
        <v>249</v>
      </c>
      <c r="J60" s="39">
        <v>52.81</v>
      </c>
      <c r="K60" s="252" t="s">
        <v>42</v>
      </c>
      <c r="L60" s="39">
        <f>M60+2506+O60</f>
        <v>71372</v>
      </c>
      <c r="M60" s="39">
        <v>68866</v>
      </c>
      <c r="N60" s="40" t="s">
        <v>4717</v>
      </c>
      <c r="O60" s="39">
        <v>0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2"/>
        <v>0</v>
      </c>
      <c r="W60" s="159">
        <v>1.2</v>
      </c>
      <c r="X60" s="158">
        <f t="shared" si="0"/>
        <v>0</v>
      </c>
      <c r="Y60" s="181"/>
      <c r="Z60" s="147"/>
      <c r="CA60" s="33"/>
      <c r="CB60" s="41" t="s">
        <v>247</v>
      </c>
    </row>
    <row r="61" spans="1:80" s="3" customFormat="1" ht="18.75" hidden="1" x14ac:dyDescent="0.25">
      <c r="A61" s="42"/>
      <c r="B61" s="43"/>
      <c r="C61" s="44" t="s">
        <v>4718</v>
      </c>
      <c r="D61" s="45"/>
      <c r="E61" s="45"/>
      <c r="F61" s="206"/>
      <c r="G61" s="45"/>
      <c r="H61" s="45"/>
      <c r="I61" s="45"/>
      <c r="J61" s="45"/>
      <c r="K61" s="45"/>
      <c r="L61" s="45"/>
      <c r="M61" s="45"/>
      <c r="N61" s="45"/>
      <c r="O61" s="46"/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/>
      <c r="W61" s="159"/>
      <c r="X61" s="158"/>
      <c r="Y61" s="181"/>
      <c r="CA61" s="33"/>
      <c r="CB61" s="41"/>
    </row>
    <row r="62" spans="1:80" s="3" customFormat="1" ht="18.75" hidden="1" x14ac:dyDescent="0.25">
      <c r="A62" s="47"/>
      <c r="B62" s="48"/>
      <c r="C62" s="48"/>
      <c r="D62" s="48"/>
      <c r="E62" s="49" t="s">
        <v>4719</v>
      </c>
      <c r="F62" s="207"/>
      <c r="G62" s="50"/>
      <c r="H62" s="51"/>
      <c r="I62" s="17"/>
      <c r="J62" s="17"/>
      <c r="K62" s="17"/>
      <c r="L62" s="52">
        <v>67240</v>
      </c>
      <c r="M62" s="53"/>
      <c r="N62" s="53"/>
      <c r="O62" s="54"/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/>
      <c r="W62" s="159"/>
      <c r="X62" s="158"/>
      <c r="Y62" s="181"/>
      <c r="CA62" s="33"/>
      <c r="CB62" s="41"/>
    </row>
    <row r="63" spans="1:80" s="3" customFormat="1" ht="18.75" hidden="1" x14ac:dyDescent="0.25">
      <c r="A63" s="47"/>
      <c r="B63" s="48"/>
      <c r="C63" s="48"/>
      <c r="D63" s="48"/>
      <c r="E63" s="49" t="s">
        <v>4720</v>
      </c>
      <c r="F63" s="207"/>
      <c r="G63" s="50"/>
      <c r="H63" s="51"/>
      <c r="I63" s="17"/>
      <c r="J63" s="17"/>
      <c r="K63" s="17"/>
      <c r="L63" s="52">
        <v>35353</v>
      </c>
      <c r="M63" s="53"/>
      <c r="N63" s="53"/>
      <c r="O63" s="54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/>
      <c r="X63" s="158"/>
      <c r="Y63" s="181"/>
      <c r="CA63" s="33"/>
      <c r="CB63" s="41"/>
    </row>
    <row r="64" spans="1:80" s="3" customFormat="1" ht="18.75" x14ac:dyDescent="0.25">
      <c r="A64" s="368"/>
      <c r="B64" s="369"/>
      <c r="C64" s="369"/>
      <c r="D64" s="369"/>
      <c r="E64" s="370" t="s">
        <v>47</v>
      </c>
      <c r="F64" s="371"/>
      <c r="G64" s="372"/>
      <c r="H64" s="373"/>
      <c r="I64" s="374"/>
      <c r="J64" s="374"/>
      <c r="K64" s="374"/>
      <c r="L64" s="375">
        <f>L61+L62+L63</f>
        <v>102593</v>
      </c>
      <c r="M64" s="376"/>
      <c r="N64" s="376"/>
      <c r="O64" s="377"/>
      <c r="P64" s="378">
        <v>1.052</v>
      </c>
      <c r="Q64" s="378">
        <v>1.0209999999999999</v>
      </c>
      <c r="R64" s="378">
        <v>1.0349999999999999</v>
      </c>
      <c r="S64" s="378">
        <v>1.0249999999999999</v>
      </c>
      <c r="T64" s="378">
        <v>1.02</v>
      </c>
      <c r="U64" s="378">
        <v>1.03</v>
      </c>
      <c r="V64" s="379">
        <f>L64*P64*Q64*R64*S64*T64*U64</f>
        <v>122817.66125073071</v>
      </c>
      <c r="W64" s="380">
        <v>1.2</v>
      </c>
      <c r="X64" s="381">
        <f>V64*W64</f>
        <v>147381.19350087686</v>
      </c>
      <c r="Y64" s="382">
        <f>X64/G60</f>
        <v>6218.6157595306695</v>
      </c>
      <c r="Z64" s="147">
        <f>Y64/100</f>
        <v>62.186157595306696</v>
      </c>
      <c r="CA64" s="33"/>
      <c r="CB64" s="41"/>
    </row>
    <row r="65" spans="1:80" s="3" customFormat="1" ht="67.5" hidden="1" x14ac:dyDescent="0.25">
      <c r="A65" s="387" t="s">
        <v>131</v>
      </c>
      <c r="B65" s="388" t="s">
        <v>1325</v>
      </c>
      <c r="C65" s="389" t="s">
        <v>3144</v>
      </c>
      <c r="D65" s="389"/>
      <c r="E65" s="389"/>
      <c r="F65" s="390" t="s">
        <v>265</v>
      </c>
      <c r="G65" s="395">
        <v>59.16</v>
      </c>
      <c r="H65" s="392">
        <v>471.01</v>
      </c>
      <c r="I65" s="392"/>
      <c r="J65" s="392">
        <v>471.01</v>
      </c>
      <c r="K65" s="393" t="s">
        <v>42</v>
      </c>
      <c r="L65" s="392">
        <v>238524</v>
      </c>
      <c r="M65" s="392"/>
      <c r="N65" s="394"/>
      <c r="O65" s="392">
        <v>238524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396">
        <v>1.03</v>
      </c>
      <c r="V65" s="385">
        <f t="shared" si="2"/>
        <v>285545.40594552545</v>
      </c>
      <c r="W65" s="397">
        <v>1.2</v>
      </c>
      <c r="X65" s="398">
        <f t="shared" si="0"/>
        <v>342654.4871346305</v>
      </c>
      <c r="Y65" s="248">
        <f t="shared" si="1"/>
        <v>5791.996063803761</v>
      </c>
      <c r="CA65" s="33"/>
      <c r="CB65" s="41" t="s">
        <v>3144</v>
      </c>
    </row>
    <row r="66" spans="1:80" s="3" customFormat="1" ht="18.75" hidden="1" x14ac:dyDescent="0.25">
      <c r="A66" s="42"/>
      <c r="B66" s="43"/>
      <c r="C66" s="44" t="s">
        <v>4721</v>
      </c>
      <c r="D66" s="45"/>
      <c r="E66" s="45"/>
      <c r="F66" s="206"/>
      <c r="G66" s="45"/>
      <c r="H66" s="45"/>
      <c r="I66" s="45"/>
      <c r="J66" s="45"/>
      <c r="K66" s="45"/>
      <c r="L66" s="45"/>
      <c r="M66" s="45"/>
      <c r="N66" s="45"/>
      <c r="O66" s="46"/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/>
      <c r="W66" s="159"/>
      <c r="X66" s="158"/>
      <c r="Y66" s="181"/>
      <c r="CA66" s="33"/>
      <c r="CB66" s="41"/>
    </row>
    <row r="67" spans="1:80" s="3" customFormat="1" ht="67.5" hidden="1" x14ac:dyDescent="0.25">
      <c r="A67" s="387" t="s">
        <v>1016</v>
      </c>
      <c r="B67" s="388" t="s">
        <v>1325</v>
      </c>
      <c r="C67" s="389" t="s">
        <v>3146</v>
      </c>
      <c r="D67" s="389"/>
      <c r="E67" s="389"/>
      <c r="F67" s="390" t="s">
        <v>265</v>
      </c>
      <c r="G67" s="391">
        <v>153</v>
      </c>
      <c r="H67" s="392">
        <v>282.27999999999997</v>
      </c>
      <c r="I67" s="392"/>
      <c r="J67" s="392">
        <v>282.27999999999997</v>
      </c>
      <c r="K67" s="393" t="s">
        <v>42</v>
      </c>
      <c r="L67" s="392">
        <v>369696</v>
      </c>
      <c r="M67" s="392"/>
      <c r="N67" s="394"/>
      <c r="O67" s="392">
        <v>369696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396">
        <v>1.03</v>
      </c>
      <c r="V67" s="385">
        <f t="shared" si="2"/>
        <v>442575.9856301127</v>
      </c>
      <c r="W67" s="397">
        <v>1.2</v>
      </c>
      <c r="X67" s="398">
        <f t="shared" si="0"/>
        <v>531091.18275613524</v>
      </c>
      <c r="Y67" s="181">
        <f t="shared" si="1"/>
        <v>3471.1842010204919</v>
      </c>
      <c r="CA67" s="33"/>
      <c r="CB67" s="41" t="s">
        <v>3146</v>
      </c>
    </row>
    <row r="68" spans="1:80" s="3" customFormat="1" ht="18.75" hidden="1" x14ac:dyDescent="0.25">
      <c r="A68" s="42"/>
      <c r="B68" s="43"/>
      <c r="C68" s="44" t="s">
        <v>1079</v>
      </c>
      <c r="D68" s="45"/>
      <c r="E68" s="45"/>
      <c r="F68" s="206"/>
      <c r="G68" s="45"/>
      <c r="H68" s="45"/>
      <c r="I68" s="45"/>
      <c r="J68" s="45"/>
      <c r="K68" s="45"/>
      <c r="L68" s="45"/>
      <c r="M68" s="45"/>
      <c r="N68" s="45"/>
      <c r="O68" s="46"/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/>
      <c r="W68" s="159"/>
      <c r="X68" s="158"/>
      <c r="Y68" s="181"/>
      <c r="CA68" s="33"/>
      <c r="CB68" s="41"/>
    </row>
    <row r="69" spans="1:80" s="3" customFormat="1" ht="67.5" hidden="1" x14ac:dyDescent="0.25">
      <c r="A69" s="387" t="s">
        <v>142</v>
      </c>
      <c r="B69" s="388" t="s">
        <v>1325</v>
      </c>
      <c r="C69" s="389" t="s">
        <v>2671</v>
      </c>
      <c r="D69" s="389"/>
      <c r="E69" s="389"/>
      <c r="F69" s="390" t="s">
        <v>265</v>
      </c>
      <c r="G69" s="395">
        <v>298.86</v>
      </c>
      <c r="H69" s="392">
        <v>219.53</v>
      </c>
      <c r="I69" s="392"/>
      <c r="J69" s="392">
        <v>219.53</v>
      </c>
      <c r="K69" s="393" t="s">
        <v>42</v>
      </c>
      <c r="L69" s="392">
        <v>561611</v>
      </c>
      <c r="M69" s="392"/>
      <c r="N69" s="394"/>
      <c r="O69" s="392">
        <v>561611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396">
        <v>1.03</v>
      </c>
      <c r="V69" s="385">
        <f t="shared" si="2"/>
        <v>672324.13081481319</v>
      </c>
      <c r="W69" s="397">
        <v>1.2</v>
      </c>
      <c r="X69" s="398">
        <f t="shared" si="0"/>
        <v>806788.95697777579</v>
      </c>
      <c r="Y69" s="181">
        <f t="shared" si="1"/>
        <v>2699.5548316194063</v>
      </c>
      <c r="CA69" s="33"/>
      <c r="CB69" s="41" t="s">
        <v>2671</v>
      </c>
    </row>
    <row r="70" spans="1:80" s="3" customFormat="1" ht="18.75" hidden="1" x14ac:dyDescent="0.25">
      <c r="A70" s="42"/>
      <c r="B70" s="43"/>
      <c r="C70" s="44" t="s">
        <v>4722</v>
      </c>
      <c r="D70" s="45"/>
      <c r="E70" s="45"/>
      <c r="F70" s="206"/>
      <c r="G70" s="45"/>
      <c r="H70" s="45"/>
      <c r="I70" s="45"/>
      <c r="J70" s="45"/>
      <c r="K70" s="45"/>
      <c r="L70" s="45"/>
      <c r="M70" s="45"/>
      <c r="N70" s="45"/>
      <c r="O70" s="46"/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/>
      <c r="W70" s="159"/>
      <c r="X70" s="158"/>
      <c r="Y70" s="181"/>
      <c r="CA70" s="33"/>
      <c r="CB70" s="41"/>
    </row>
    <row r="71" spans="1:80" s="3" customFormat="1" ht="67.5" hidden="1" x14ac:dyDescent="0.25">
      <c r="A71" s="387" t="s">
        <v>1017</v>
      </c>
      <c r="B71" s="388" t="s">
        <v>1325</v>
      </c>
      <c r="C71" s="389" t="s">
        <v>3148</v>
      </c>
      <c r="D71" s="389"/>
      <c r="E71" s="389"/>
      <c r="F71" s="390" t="s">
        <v>265</v>
      </c>
      <c r="G71" s="395">
        <v>119.34</v>
      </c>
      <c r="H71" s="392">
        <v>175.26</v>
      </c>
      <c r="I71" s="392"/>
      <c r="J71" s="392">
        <v>175.26</v>
      </c>
      <c r="K71" s="393" t="s">
        <v>42</v>
      </c>
      <c r="L71" s="392">
        <v>179037</v>
      </c>
      <c r="M71" s="392"/>
      <c r="N71" s="394"/>
      <c r="O71" s="392">
        <v>179037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396">
        <v>1.03</v>
      </c>
      <c r="V71" s="385">
        <f t="shared" si="2"/>
        <v>214331.44188538275</v>
      </c>
      <c r="W71" s="397">
        <v>1.2</v>
      </c>
      <c r="X71" s="398">
        <f t="shared" si="0"/>
        <v>257197.73026245928</v>
      </c>
      <c r="Y71" s="181">
        <f t="shared" si="1"/>
        <v>2155.1678419847435</v>
      </c>
      <c r="CA71" s="33"/>
      <c r="CB71" s="41" t="s">
        <v>3148</v>
      </c>
    </row>
    <row r="72" spans="1:80" s="3" customFormat="1" ht="18.75" hidden="1" x14ac:dyDescent="0.25">
      <c r="A72" s="42"/>
      <c r="B72" s="43"/>
      <c r="C72" s="44" t="s">
        <v>4723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/>
      <c r="W72" s="159"/>
      <c r="X72" s="158"/>
      <c r="Y72" s="181"/>
      <c r="CA72" s="33"/>
      <c r="CB72" s="41"/>
    </row>
    <row r="73" spans="1:80" s="3" customFormat="1" ht="67.5" hidden="1" x14ac:dyDescent="0.25">
      <c r="A73" s="387" t="s">
        <v>1018</v>
      </c>
      <c r="B73" s="388" t="s">
        <v>2410</v>
      </c>
      <c r="C73" s="389" t="s">
        <v>3149</v>
      </c>
      <c r="D73" s="389"/>
      <c r="E73" s="389"/>
      <c r="F73" s="390" t="s">
        <v>265</v>
      </c>
      <c r="G73" s="395">
        <v>426.36</v>
      </c>
      <c r="H73" s="392">
        <v>118.59</v>
      </c>
      <c r="I73" s="392"/>
      <c r="J73" s="392">
        <v>118.59</v>
      </c>
      <c r="K73" s="393" t="s">
        <v>42</v>
      </c>
      <c r="L73" s="392">
        <v>432811</v>
      </c>
      <c r="M73" s="392"/>
      <c r="N73" s="394"/>
      <c r="O73" s="392">
        <v>432811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396">
        <v>1.03</v>
      </c>
      <c r="V73" s="385">
        <f t="shared" si="2"/>
        <v>518133.15512354654</v>
      </c>
      <c r="W73" s="397">
        <v>1.2</v>
      </c>
      <c r="X73" s="398">
        <f t="shared" si="0"/>
        <v>621759.78614825581</v>
      </c>
      <c r="Y73" s="181">
        <f t="shared" si="1"/>
        <v>1458.2976502210709</v>
      </c>
      <c r="CA73" s="33"/>
      <c r="CB73" s="41" t="s">
        <v>3149</v>
      </c>
    </row>
    <row r="74" spans="1:80" s="3" customFormat="1" ht="18.75" hidden="1" x14ac:dyDescent="0.25">
      <c r="A74" s="42"/>
      <c r="B74" s="43"/>
      <c r="C74" s="44" t="s">
        <v>4724</v>
      </c>
      <c r="D74" s="45"/>
      <c r="E74" s="45"/>
      <c r="F74" s="206"/>
      <c r="G74" s="45"/>
      <c r="H74" s="45"/>
      <c r="I74" s="45"/>
      <c r="J74" s="45"/>
      <c r="K74" s="45"/>
      <c r="L74" s="45"/>
      <c r="M74" s="45"/>
      <c r="N74" s="45"/>
      <c r="O74" s="46"/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/>
      <c r="W74" s="159"/>
      <c r="X74" s="158"/>
      <c r="Y74" s="181"/>
      <c r="CA74" s="33"/>
      <c r="CB74" s="41"/>
    </row>
    <row r="75" spans="1:80" s="3" customFormat="1" ht="67.5" hidden="1" x14ac:dyDescent="0.25">
      <c r="A75" s="387" t="s">
        <v>151</v>
      </c>
      <c r="B75" s="388" t="s">
        <v>1338</v>
      </c>
      <c r="C75" s="389" t="s">
        <v>3151</v>
      </c>
      <c r="D75" s="389"/>
      <c r="E75" s="389"/>
      <c r="F75" s="390" t="s">
        <v>265</v>
      </c>
      <c r="G75" s="399">
        <v>326.39999999999998</v>
      </c>
      <c r="H75" s="392">
        <v>76.42</v>
      </c>
      <c r="I75" s="392"/>
      <c r="J75" s="392">
        <v>76.42</v>
      </c>
      <c r="K75" s="393" t="s">
        <v>42</v>
      </c>
      <c r="L75" s="392">
        <v>213516</v>
      </c>
      <c r="M75" s="392"/>
      <c r="N75" s="394"/>
      <c r="O75" s="392">
        <v>213516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396">
        <v>1.03</v>
      </c>
      <c r="V75" s="385">
        <f t="shared" si="2"/>
        <v>255607.45625540745</v>
      </c>
      <c r="W75" s="397">
        <v>1.2</v>
      </c>
      <c r="X75" s="398">
        <f t="shared" si="0"/>
        <v>306728.94750648894</v>
      </c>
      <c r="Y75" s="181">
        <f t="shared" si="1"/>
        <v>939.73329505664515</v>
      </c>
      <c r="CA75" s="33"/>
      <c r="CB75" s="41" t="s">
        <v>3151</v>
      </c>
    </row>
    <row r="76" spans="1:80" s="3" customFormat="1" ht="18.75" hidden="1" x14ac:dyDescent="0.25">
      <c r="A76" s="42"/>
      <c r="B76" s="43"/>
      <c r="C76" s="44" t="s">
        <v>4725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/>
      <c r="W76" s="159"/>
      <c r="X76" s="158"/>
      <c r="Y76" s="181"/>
      <c r="CA76" s="33"/>
      <c r="CB76" s="41"/>
    </row>
    <row r="77" spans="1:80" s="3" customFormat="1" ht="67.5" hidden="1" x14ac:dyDescent="0.25">
      <c r="A77" s="387" t="s">
        <v>156</v>
      </c>
      <c r="B77" s="388" t="s">
        <v>1347</v>
      </c>
      <c r="C77" s="389" t="s">
        <v>2673</v>
      </c>
      <c r="D77" s="389"/>
      <c r="E77" s="389"/>
      <c r="F77" s="390" t="s">
        <v>265</v>
      </c>
      <c r="G77" s="399">
        <v>183.6</v>
      </c>
      <c r="H77" s="392">
        <v>47.84</v>
      </c>
      <c r="I77" s="392"/>
      <c r="J77" s="392">
        <v>47.84</v>
      </c>
      <c r="K77" s="393" t="s">
        <v>42</v>
      </c>
      <c r="L77" s="392">
        <v>75186</v>
      </c>
      <c r="M77" s="392"/>
      <c r="N77" s="394"/>
      <c r="O77" s="392">
        <v>75186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396">
        <v>1.03</v>
      </c>
      <c r="V77" s="385">
        <f t="shared" si="2"/>
        <v>90007.784924872452</v>
      </c>
      <c r="W77" s="397">
        <v>1.2</v>
      </c>
      <c r="X77" s="398">
        <f t="shared" si="0"/>
        <v>108009.34190984695</v>
      </c>
      <c r="Y77" s="181">
        <f t="shared" si="1"/>
        <v>588.28617597955849</v>
      </c>
      <c r="CA77" s="33"/>
      <c r="CB77" s="41" t="s">
        <v>2673</v>
      </c>
    </row>
    <row r="78" spans="1:80" s="3" customFormat="1" ht="18.75" hidden="1" x14ac:dyDescent="0.25">
      <c r="A78" s="42"/>
      <c r="B78" s="43"/>
      <c r="C78" s="44" t="s">
        <v>4726</v>
      </c>
      <c r="D78" s="45"/>
      <c r="E78" s="45"/>
      <c r="F78" s="206"/>
      <c r="G78" s="45"/>
      <c r="H78" s="45"/>
      <c r="I78" s="45"/>
      <c r="J78" s="45"/>
      <c r="K78" s="45"/>
      <c r="L78" s="45"/>
      <c r="M78" s="45"/>
      <c r="N78" s="45"/>
      <c r="O78" s="46"/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/>
      <c r="W78" s="159"/>
      <c r="X78" s="158"/>
      <c r="Y78" s="181"/>
      <c r="CA78" s="33"/>
      <c r="CB78" s="41"/>
    </row>
    <row r="79" spans="1:80" s="3" customFormat="1" ht="67.5" hidden="1" x14ac:dyDescent="0.25">
      <c r="A79" s="387" t="s">
        <v>1019</v>
      </c>
      <c r="B79" s="388" t="s">
        <v>1347</v>
      </c>
      <c r="C79" s="389" t="s">
        <v>4187</v>
      </c>
      <c r="D79" s="389"/>
      <c r="E79" s="389"/>
      <c r="F79" s="390" t="s">
        <v>265</v>
      </c>
      <c r="G79" s="395">
        <v>247.86</v>
      </c>
      <c r="H79" s="392">
        <v>146.71</v>
      </c>
      <c r="I79" s="392"/>
      <c r="J79" s="392">
        <v>146.71</v>
      </c>
      <c r="K79" s="393" t="s">
        <v>42</v>
      </c>
      <c r="L79" s="392">
        <v>311272</v>
      </c>
      <c r="M79" s="392"/>
      <c r="N79" s="394"/>
      <c r="O79" s="392">
        <v>311272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396">
        <v>1.03</v>
      </c>
      <c r="V79" s="385">
        <f t="shared" si="2"/>
        <v>372634.57597338466</v>
      </c>
      <c r="W79" s="397">
        <v>1.2</v>
      </c>
      <c r="X79" s="398">
        <f t="shared" si="0"/>
        <v>447161.49116806156</v>
      </c>
      <c r="Y79" s="181">
        <f t="shared" si="1"/>
        <v>1804.0889662231161</v>
      </c>
      <c r="CA79" s="33"/>
      <c r="CB79" s="41" t="s">
        <v>4187</v>
      </c>
    </row>
    <row r="80" spans="1:80" s="3" customFormat="1" ht="18.75" hidden="1" x14ac:dyDescent="0.25">
      <c r="A80" s="42"/>
      <c r="B80" s="43"/>
      <c r="C80" s="44" t="s">
        <v>4188</v>
      </c>
      <c r="D80" s="45"/>
      <c r="E80" s="45"/>
      <c r="F80" s="206"/>
      <c r="G80" s="45"/>
      <c r="H80" s="45"/>
      <c r="I80" s="45"/>
      <c r="J80" s="45"/>
      <c r="K80" s="45"/>
      <c r="L80" s="45"/>
      <c r="M80" s="45"/>
      <c r="N80" s="45"/>
      <c r="O80" s="46"/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/>
      <c r="W80" s="159"/>
      <c r="X80" s="158"/>
      <c r="Y80" s="181"/>
      <c r="CA80" s="33"/>
      <c r="CB80" s="41"/>
    </row>
    <row r="81" spans="1:80" s="3" customFormat="1" ht="67.5" hidden="1" x14ac:dyDescent="0.25">
      <c r="A81" s="387" t="s">
        <v>1020</v>
      </c>
      <c r="B81" s="388" t="s">
        <v>1347</v>
      </c>
      <c r="C81" s="389" t="s">
        <v>2675</v>
      </c>
      <c r="D81" s="389"/>
      <c r="E81" s="389"/>
      <c r="F81" s="390" t="s">
        <v>265</v>
      </c>
      <c r="G81" s="395">
        <v>109.14</v>
      </c>
      <c r="H81" s="392">
        <v>86.33</v>
      </c>
      <c r="I81" s="392"/>
      <c r="J81" s="392">
        <v>86.33</v>
      </c>
      <c r="K81" s="393" t="s">
        <v>42</v>
      </c>
      <c r="L81" s="392">
        <v>80653</v>
      </c>
      <c r="M81" s="392"/>
      <c r="N81" s="394"/>
      <c r="O81" s="392">
        <v>80653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396">
        <v>1.03</v>
      </c>
      <c r="V81" s="385">
        <f t="shared" si="2"/>
        <v>96552.521447420237</v>
      </c>
      <c r="W81" s="397">
        <v>1.2</v>
      </c>
      <c r="X81" s="398">
        <f t="shared" si="0"/>
        <v>115863.02573690428</v>
      </c>
      <c r="Y81" s="181">
        <f t="shared" si="1"/>
        <v>1061.600015914461</v>
      </c>
      <c r="CA81" s="33"/>
      <c r="CB81" s="41" t="s">
        <v>2675</v>
      </c>
    </row>
    <row r="82" spans="1:80" s="3" customFormat="1" ht="18.75" hidden="1" x14ac:dyDescent="0.25">
      <c r="A82" s="42"/>
      <c r="B82" s="43"/>
      <c r="C82" s="44" t="s">
        <v>4727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/>
      <c r="W82" s="159"/>
      <c r="X82" s="158"/>
      <c r="Y82" s="181"/>
      <c r="CA82" s="33"/>
      <c r="CB82" s="41"/>
    </row>
    <row r="83" spans="1:80" s="3" customFormat="1" ht="67.5" hidden="1" x14ac:dyDescent="0.25">
      <c r="A83" s="387" t="s">
        <v>171</v>
      </c>
      <c r="B83" s="388" t="s">
        <v>2415</v>
      </c>
      <c r="C83" s="389" t="s">
        <v>2677</v>
      </c>
      <c r="D83" s="389"/>
      <c r="E83" s="389"/>
      <c r="F83" s="390" t="s">
        <v>265</v>
      </c>
      <c r="G83" s="395">
        <v>73.44</v>
      </c>
      <c r="H83" s="392">
        <v>55.8</v>
      </c>
      <c r="I83" s="392"/>
      <c r="J83" s="392">
        <v>55.8</v>
      </c>
      <c r="K83" s="393" t="s">
        <v>42</v>
      </c>
      <c r="L83" s="392">
        <v>35078</v>
      </c>
      <c r="M83" s="392"/>
      <c r="N83" s="394"/>
      <c r="O83" s="392">
        <v>35078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396">
        <v>1.03</v>
      </c>
      <c r="V83" s="385">
        <f t="shared" si="2"/>
        <v>41993.098177781438</v>
      </c>
      <c r="W83" s="397">
        <v>1.2</v>
      </c>
      <c r="X83" s="398">
        <f t="shared" si="0"/>
        <v>50391.717813337724</v>
      </c>
      <c r="Y83" s="181">
        <f t="shared" si="1"/>
        <v>686.16173493106919</v>
      </c>
      <c r="CA83" s="33"/>
      <c r="CB83" s="41" t="s">
        <v>2677</v>
      </c>
    </row>
    <row r="84" spans="1:80" s="3" customFormat="1" ht="18.75" hidden="1" x14ac:dyDescent="0.25">
      <c r="A84" s="42"/>
      <c r="B84" s="43"/>
      <c r="C84" s="44" t="s">
        <v>4728</v>
      </c>
      <c r="D84" s="45"/>
      <c r="E84" s="45"/>
      <c r="F84" s="206"/>
      <c r="G84" s="45"/>
      <c r="H84" s="45"/>
      <c r="I84" s="45"/>
      <c r="J84" s="45"/>
      <c r="K84" s="45"/>
      <c r="L84" s="45"/>
      <c r="M84" s="45"/>
      <c r="N84" s="45"/>
      <c r="O84" s="46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/>
      <c r="X84" s="158"/>
      <c r="Y84" s="181"/>
      <c r="CA84" s="33"/>
      <c r="CB84" s="41"/>
    </row>
    <row r="85" spans="1:80" s="3" customFormat="1" ht="67.5" hidden="1" x14ac:dyDescent="0.25">
      <c r="A85" s="387" t="s">
        <v>181</v>
      </c>
      <c r="B85" s="388" t="s">
        <v>1347</v>
      </c>
      <c r="C85" s="389" t="s">
        <v>2679</v>
      </c>
      <c r="D85" s="389"/>
      <c r="E85" s="389"/>
      <c r="F85" s="390" t="s">
        <v>265</v>
      </c>
      <c r="G85" s="399">
        <v>749.7</v>
      </c>
      <c r="H85" s="392">
        <v>35.549999999999997</v>
      </c>
      <c r="I85" s="392"/>
      <c r="J85" s="392">
        <v>35.549999999999997</v>
      </c>
      <c r="K85" s="393" t="s">
        <v>42</v>
      </c>
      <c r="L85" s="392">
        <v>228140</v>
      </c>
      <c r="M85" s="392"/>
      <c r="N85" s="394"/>
      <c r="O85" s="392">
        <v>228140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396">
        <v>1.03</v>
      </c>
      <c r="V85" s="385">
        <f t="shared" si="2"/>
        <v>273114.35709786927</v>
      </c>
      <c r="W85" s="397">
        <v>1.2</v>
      </c>
      <c r="X85" s="398">
        <f t="shared" si="0"/>
        <v>327737.22851744312</v>
      </c>
      <c r="Y85" s="181">
        <f t="shared" si="1"/>
        <v>437.15783449038696</v>
      </c>
      <c r="CA85" s="33"/>
      <c r="CB85" s="41" t="s">
        <v>2679</v>
      </c>
    </row>
    <row r="86" spans="1:80" s="3" customFormat="1" ht="18.75" hidden="1" x14ac:dyDescent="0.25">
      <c r="A86" s="42"/>
      <c r="B86" s="43"/>
      <c r="C86" s="44" t="s">
        <v>2130</v>
      </c>
      <c r="D86" s="45"/>
      <c r="E86" s="45"/>
      <c r="F86" s="206"/>
      <c r="G86" s="45"/>
      <c r="H86" s="45"/>
      <c r="I86" s="45"/>
      <c r="J86" s="45"/>
      <c r="K86" s="45"/>
      <c r="L86" s="45"/>
      <c r="M86" s="45"/>
      <c r="N86" s="45"/>
      <c r="O86" s="46"/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/>
      <c r="W86" s="159"/>
      <c r="X86" s="158"/>
      <c r="Y86" s="181"/>
      <c r="CA86" s="33"/>
      <c r="CB86" s="41"/>
    </row>
    <row r="87" spans="1:80" s="3" customFormat="1" ht="68.25" hidden="1" x14ac:dyDescent="0.25">
      <c r="A87" s="387" t="s">
        <v>185</v>
      </c>
      <c r="B87" s="388" t="s">
        <v>1325</v>
      </c>
      <c r="C87" s="389" t="s">
        <v>2681</v>
      </c>
      <c r="D87" s="389"/>
      <c r="E87" s="389"/>
      <c r="F87" s="390" t="s">
        <v>265</v>
      </c>
      <c r="G87" s="399">
        <v>40.799999999999997</v>
      </c>
      <c r="H87" s="392">
        <v>205.49</v>
      </c>
      <c r="I87" s="392"/>
      <c r="J87" s="392">
        <v>205.49</v>
      </c>
      <c r="K87" s="393" t="s">
        <v>42</v>
      </c>
      <c r="L87" s="392">
        <v>71767</v>
      </c>
      <c r="M87" s="392"/>
      <c r="N87" s="394"/>
      <c r="O87" s="392">
        <v>71767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396">
        <v>1.03</v>
      </c>
      <c r="V87" s="385">
        <f t="shared" si="2"/>
        <v>85914.780686608181</v>
      </c>
      <c r="W87" s="397">
        <v>1.2</v>
      </c>
      <c r="X87" s="398">
        <f t="shared" si="0"/>
        <v>103097.73682392981</v>
      </c>
      <c r="Y87" s="181">
        <f t="shared" si="1"/>
        <v>2526.9053143120054</v>
      </c>
      <c r="CA87" s="33"/>
      <c r="CB87" s="41" t="s">
        <v>2681</v>
      </c>
    </row>
    <row r="88" spans="1:80" s="3" customFormat="1" ht="18.75" hidden="1" x14ac:dyDescent="0.25">
      <c r="A88" s="42"/>
      <c r="B88" s="43"/>
      <c r="C88" s="44" t="s">
        <v>268</v>
      </c>
      <c r="D88" s="45"/>
      <c r="E88" s="45"/>
      <c r="F88" s="206"/>
      <c r="G88" s="45"/>
      <c r="H88" s="45"/>
      <c r="I88" s="45"/>
      <c r="J88" s="45"/>
      <c r="K88" s="45"/>
      <c r="L88" s="45"/>
      <c r="M88" s="45"/>
      <c r="N88" s="45"/>
      <c r="O88" s="46"/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/>
      <c r="W88" s="159"/>
      <c r="X88" s="158"/>
      <c r="Y88" s="181"/>
      <c r="CA88" s="33"/>
      <c r="CB88" s="41"/>
    </row>
    <row r="89" spans="1:80" s="3" customFormat="1" ht="68.25" hidden="1" x14ac:dyDescent="0.25">
      <c r="A89" s="387" t="s">
        <v>187</v>
      </c>
      <c r="B89" s="388" t="s">
        <v>1347</v>
      </c>
      <c r="C89" s="389" t="s">
        <v>3155</v>
      </c>
      <c r="D89" s="389"/>
      <c r="E89" s="389"/>
      <c r="F89" s="390" t="s">
        <v>265</v>
      </c>
      <c r="G89" s="399">
        <v>61.2</v>
      </c>
      <c r="H89" s="392">
        <v>146.24</v>
      </c>
      <c r="I89" s="392"/>
      <c r="J89" s="392">
        <v>146.24</v>
      </c>
      <c r="K89" s="393" t="s">
        <v>42</v>
      </c>
      <c r="L89" s="392">
        <v>76611</v>
      </c>
      <c r="M89" s="392"/>
      <c r="N89" s="394"/>
      <c r="O89" s="392">
        <v>76611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396">
        <v>1.03</v>
      </c>
      <c r="V89" s="385">
        <f t="shared" si="2"/>
        <v>91713.702163692738</v>
      </c>
      <c r="W89" s="397">
        <v>1.2</v>
      </c>
      <c r="X89" s="398">
        <f t="shared" si="0"/>
        <v>110056.44259643128</v>
      </c>
      <c r="Y89" s="181">
        <f t="shared" si="1"/>
        <v>1798.3078855626027</v>
      </c>
      <c r="CA89" s="33"/>
      <c r="CB89" s="41" t="s">
        <v>3155</v>
      </c>
    </row>
    <row r="90" spans="1:80" s="3" customFormat="1" ht="18.75" hidden="1" x14ac:dyDescent="0.25">
      <c r="A90" s="42"/>
      <c r="B90" s="43"/>
      <c r="C90" s="44" t="s">
        <v>1083</v>
      </c>
      <c r="D90" s="45"/>
      <c r="E90" s="45"/>
      <c r="F90" s="206"/>
      <c r="G90" s="45"/>
      <c r="H90" s="45"/>
      <c r="I90" s="45"/>
      <c r="J90" s="45"/>
      <c r="K90" s="45"/>
      <c r="L90" s="45"/>
      <c r="M90" s="45"/>
      <c r="N90" s="45"/>
      <c r="O90" s="46"/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/>
      <c r="W90" s="159"/>
      <c r="X90" s="158"/>
      <c r="Y90" s="181"/>
      <c r="CA90" s="33"/>
      <c r="CB90" s="41"/>
    </row>
    <row r="91" spans="1:80" s="3" customFormat="1" ht="68.25" hidden="1" x14ac:dyDescent="0.25">
      <c r="A91" s="387" t="s">
        <v>196</v>
      </c>
      <c r="B91" s="388" t="s">
        <v>1347</v>
      </c>
      <c r="C91" s="389" t="s">
        <v>2683</v>
      </c>
      <c r="D91" s="389"/>
      <c r="E91" s="389"/>
      <c r="F91" s="390" t="s">
        <v>265</v>
      </c>
      <c r="G91" s="399">
        <v>249.9</v>
      </c>
      <c r="H91" s="392">
        <v>99.36</v>
      </c>
      <c r="I91" s="392"/>
      <c r="J91" s="392">
        <v>99.36</v>
      </c>
      <c r="K91" s="393" t="s">
        <v>42</v>
      </c>
      <c r="L91" s="392">
        <v>212545</v>
      </c>
      <c r="M91" s="392"/>
      <c r="N91" s="394"/>
      <c r="O91" s="392">
        <v>212545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396">
        <v>1.03</v>
      </c>
      <c r="V91" s="385">
        <f t="shared" si="2"/>
        <v>254445.03826320075</v>
      </c>
      <c r="W91" s="397">
        <v>1.2</v>
      </c>
      <c r="X91" s="398">
        <f t="shared" si="0"/>
        <v>305334.04591584089</v>
      </c>
      <c r="Y91" s="181">
        <f t="shared" si="1"/>
        <v>1221.824913628815</v>
      </c>
      <c r="CA91" s="33"/>
      <c r="CB91" s="41" t="s">
        <v>2683</v>
      </c>
    </row>
    <row r="92" spans="1:80" s="3" customFormat="1" ht="18.75" hidden="1" x14ac:dyDescent="0.25">
      <c r="A92" s="42"/>
      <c r="B92" s="43"/>
      <c r="C92" s="44" t="s">
        <v>3865</v>
      </c>
      <c r="D92" s="45"/>
      <c r="E92" s="45"/>
      <c r="F92" s="206"/>
      <c r="G92" s="45"/>
      <c r="H92" s="45"/>
      <c r="I92" s="45"/>
      <c r="J92" s="45"/>
      <c r="K92" s="45"/>
      <c r="L92" s="45"/>
      <c r="M92" s="45"/>
      <c r="N92" s="45"/>
      <c r="O92" s="46"/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/>
      <c r="W92" s="159"/>
      <c r="X92" s="158"/>
      <c r="Y92" s="181"/>
      <c r="CA92" s="33"/>
      <c r="CB92" s="41"/>
    </row>
    <row r="93" spans="1:80" s="3" customFormat="1" ht="68.25" hidden="1" x14ac:dyDescent="0.25">
      <c r="A93" s="387" t="s">
        <v>198</v>
      </c>
      <c r="B93" s="388" t="s">
        <v>1347</v>
      </c>
      <c r="C93" s="389" t="s">
        <v>2684</v>
      </c>
      <c r="D93" s="389"/>
      <c r="E93" s="389"/>
      <c r="F93" s="390" t="s">
        <v>265</v>
      </c>
      <c r="G93" s="399">
        <v>158.1</v>
      </c>
      <c r="H93" s="392">
        <v>64.28</v>
      </c>
      <c r="I93" s="392"/>
      <c r="J93" s="392">
        <v>64.28</v>
      </c>
      <c r="K93" s="393" t="s">
        <v>42</v>
      </c>
      <c r="L93" s="392">
        <v>86992</v>
      </c>
      <c r="M93" s="392"/>
      <c r="N93" s="394"/>
      <c r="O93" s="392">
        <v>86992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396">
        <v>1.03</v>
      </c>
      <c r="V93" s="385">
        <f t="shared" si="2"/>
        <v>104141.15960663559</v>
      </c>
      <c r="W93" s="397">
        <v>1.2</v>
      </c>
      <c r="X93" s="398">
        <f t="shared" si="0"/>
        <v>124969.3915279627</v>
      </c>
      <c r="Y93" s="181">
        <f t="shared" si="1"/>
        <v>790.44523420596272</v>
      </c>
      <c r="CA93" s="33"/>
      <c r="CB93" s="41" t="s">
        <v>2684</v>
      </c>
    </row>
    <row r="94" spans="1:80" s="3" customFormat="1" ht="18.75" hidden="1" x14ac:dyDescent="0.25">
      <c r="A94" s="42"/>
      <c r="B94" s="43"/>
      <c r="C94" s="44" t="s">
        <v>270</v>
      </c>
      <c r="D94" s="45"/>
      <c r="E94" s="45"/>
      <c r="F94" s="206"/>
      <c r="G94" s="45"/>
      <c r="H94" s="45"/>
      <c r="I94" s="45"/>
      <c r="J94" s="45"/>
      <c r="K94" s="45"/>
      <c r="L94" s="45"/>
      <c r="M94" s="45"/>
      <c r="N94" s="45"/>
      <c r="O94" s="46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/>
      <c r="X94" s="158"/>
      <c r="Y94" s="181"/>
      <c r="CA94" s="33"/>
      <c r="CB94" s="41"/>
    </row>
    <row r="95" spans="1:80" s="3" customFormat="1" ht="68.25" hidden="1" x14ac:dyDescent="0.25">
      <c r="A95" s="387" t="s">
        <v>200</v>
      </c>
      <c r="B95" s="388" t="s">
        <v>1347</v>
      </c>
      <c r="C95" s="389" t="s">
        <v>2686</v>
      </c>
      <c r="D95" s="389"/>
      <c r="E95" s="389"/>
      <c r="F95" s="390" t="s">
        <v>265</v>
      </c>
      <c r="G95" s="399">
        <v>576.29999999999995</v>
      </c>
      <c r="H95" s="392">
        <v>72.33</v>
      </c>
      <c r="I95" s="392"/>
      <c r="J95" s="392">
        <v>72.33</v>
      </c>
      <c r="K95" s="393" t="s">
        <v>42</v>
      </c>
      <c r="L95" s="392">
        <v>356813</v>
      </c>
      <c r="M95" s="392"/>
      <c r="N95" s="394"/>
      <c r="O95" s="392">
        <v>356813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396">
        <v>1.03</v>
      </c>
      <c r="V95" s="385">
        <f t="shared" ref="V95:V154" si="3">O95*P95*Q95*R95*S95*T95*U95</f>
        <v>427153.29665627267</v>
      </c>
      <c r="W95" s="397">
        <v>1.2</v>
      </c>
      <c r="X95" s="398">
        <f t="shared" ref="X95:X158" si="4">V95*W95</f>
        <v>512583.95598752715</v>
      </c>
      <c r="Y95" s="181">
        <f t="shared" ref="Y95:Y158" si="5">X95/G95</f>
        <v>889.43945165283219</v>
      </c>
      <c r="CA95" s="33"/>
      <c r="CB95" s="41" t="s">
        <v>2686</v>
      </c>
    </row>
    <row r="96" spans="1:80" s="3" customFormat="1" ht="18.75" hidden="1" x14ac:dyDescent="0.25">
      <c r="A96" s="42"/>
      <c r="B96" s="43"/>
      <c r="C96" s="44" t="s">
        <v>4729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/>
      <c r="X96" s="158"/>
      <c r="Y96" s="181"/>
      <c r="CA96" s="33"/>
      <c r="CB96" s="41"/>
    </row>
    <row r="97" spans="1:80" s="3" customFormat="1" ht="68.25" hidden="1" x14ac:dyDescent="0.25">
      <c r="A97" s="387" t="s">
        <v>202</v>
      </c>
      <c r="B97" s="388" t="s">
        <v>1347</v>
      </c>
      <c r="C97" s="389" t="s">
        <v>2688</v>
      </c>
      <c r="D97" s="389"/>
      <c r="E97" s="389"/>
      <c r="F97" s="390" t="s">
        <v>265</v>
      </c>
      <c r="G97" s="391">
        <v>510</v>
      </c>
      <c r="H97" s="392">
        <v>47.4</v>
      </c>
      <c r="I97" s="392"/>
      <c r="J97" s="392">
        <v>47.4</v>
      </c>
      <c r="K97" s="393" t="s">
        <v>42</v>
      </c>
      <c r="L97" s="392">
        <v>206929</v>
      </c>
      <c r="M97" s="392"/>
      <c r="N97" s="394"/>
      <c r="O97" s="392">
        <v>206929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396">
        <v>1.03</v>
      </c>
      <c r="V97" s="385">
        <f t="shared" si="3"/>
        <v>247721.9286398922</v>
      </c>
      <c r="W97" s="397">
        <v>1.2</v>
      </c>
      <c r="X97" s="398">
        <f t="shared" si="4"/>
        <v>297266.31436787063</v>
      </c>
      <c r="Y97" s="181">
        <f t="shared" si="5"/>
        <v>582.87512621151097</v>
      </c>
      <c r="CA97" s="33"/>
      <c r="CB97" s="41" t="s">
        <v>2688</v>
      </c>
    </row>
    <row r="98" spans="1:80" s="3" customFormat="1" ht="18.75" hidden="1" x14ac:dyDescent="0.25">
      <c r="A98" s="42"/>
      <c r="B98" s="43"/>
      <c r="C98" s="44" t="s">
        <v>3728</v>
      </c>
      <c r="D98" s="45"/>
      <c r="E98" s="45"/>
      <c r="F98" s="206"/>
      <c r="G98" s="45"/>
      <c r="H98" s="45"/>
      <c r="I98" s="45"/>
      <c r="J98" s="45"/>
      <c r="K98" s="45"/>
      <c r="L98" s="45"/>
      <c r="M98" s="45"/>
      <c r="N98" s="45"/>
      <c r="O98" s="46"/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/>
      <c r="W98" s="159"/>
      <c r="X98" s="158"/>
      <c r="Y98" s="181"/>
      <c r="CA98" s="33"/>
      <c r="CB98" s="41"/>
    </row>
    <row r="99" spans="1:80" s="3" customFormat="1" ht="67.5" hidden="1" x14ac:dyDescent="0.25">
      <c r="A99" s="387" t="s">
        <v>211</v>
      </c>
      <c r="B99" s="388" t="s">
        <v>3158</v>
      </c>
      <c r="C99" s="389" t="s">
        <v>2428</v>
      </c>
      <c r="D99" s="389"/>
      <c r="E99" s="389"/>
      <c r="F99" s="390" t="s">
        <v>265</v>
      </c>
      <c r="G99" s="391">
        <v>51</v>
      </c>
      <c r="H99" s="392">
        <v>54.01</v>
      </c>
      <c r="I99" s="392"/>
      <c r="J99" s="392">
        <v>54.01</v>
      </c>
      <c r="K99" s="393" t="s">
        <v>42</v>
      </c>
      <c r="L99" s="392">
        <v>23579</v>
      </c>
      <c r="M99" s="392"/>
      <c r="N99" s="394"/>
      <c r="O99" s="392">
        <v>23579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396">
        <v>1.03</v>
      </c>
      <c r="V99" s="385">
        <f t="shared" si="3"/>
        <v>28227.243911679932</v>
      </c>
      <c r="W99" s="397">
        <v>1.2</v>
      </c>
      <c r="X99" s="398">
        <f t="shared" si="4"/>
        <v>33872.692694015917</v>
      </c>
      <c r="Y99" s="248">
        <f t="shared" si="5"/>
        <v>664.17044498070425</v>
      </c>
      <c r="CA99" s="33"/>
      <c r="CB99" s="41" t="s">
        <v>2428</v>
      </c>
    </row>
    <row r="100" spans="1:80" s="3" customFormat="1" ht="18.75" hidden="1" x14ac:dyDescent="0.25">
      <c r="A100" s="42"/>
      <c r="B100" s="43"/>
      <c r="C100" s="44" t="s">
        <v>287</v>
      </c>
      <c r="D100" s="45"/>
      <c r="E100" s="45"/>
      <c r="F100" s="206"/>
      <c r="G100" s="45"/>
      <c r="H100" s="45"/>
      <c r="I100" s="45"/>
      <c r="J100" s="45"/>
      <c r="K100" s="45"/>
      <c r="L100" s="45"/>
      <c r="M100" s="45"/>
      <c r="N100" s="45"/>
      <c r="O100" s="46"/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/>
      <c r="W100" s="159"/>
      <c r="X100" s="158"/>
      <c r="Y100" s="181"/>
      <c r="CA100" s="33"/>
      <c r="CB100" s="41"/>
    </row>
    <row r="101" spans="1:80" s="3" customFormat="1" ht="67.5" x14ac:dyDescent="0.25">
      <c r="A101" s="35" t="s">
        <v>213</v>
      </c>
      <c r="B101" s="36" t="s">
        <v>310</v>
      </c>
      <c r="C101" s="316" t="s">
        <v>311</v>
      </c>
      <c r="D101" s="316"/>
      <c r="E101" s="316"/>
      <c r="F101" s="205" t="s">
        <v>238</v>
      </c>
      <c r="G101" s="383">
        <v>1</v>
      </c>
      <c r="H101" s="39" t="s">
        <v>312</v>
      </c>
      <c r="I101" s="39" t="s">
        <v>313</v>
      </c>
      <c r="J101" s="39">
        <v>171.88</v>
      </c>
      <c r="K101" s="252" t="s">
        <v>42</v>
      </c>
      <c r="L101" s="39">
        <f>M101+437+O101</f>
        <v>15294</v>
      </c>
      <c r="M101" s="39">
        <v>14857</v>
      </c>
      <c r="N101" s="40" t="s">
        <v>4586</v>
      </c>
      <c r="O101" s="39">
        <v>0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3"/>
        <v>0</v>
      </c>
      <c r="W101" s="159">
        <v>1.2</v>
      </c>
      <c r="X101" s="158">
        <f t="shared" si="4"/>
        <v>0</v>
      </c>
      <c r="Y101" s="181"/>
      <c r="Z101" s="147"/>
      <c r="CA101" s="33"/>
      <c r="CB101" s="41" t="s">
        <v>311</v>
      </c>
    </row>
    <row r="102" spans="1:80" s="3" customFormat="1" ht="18.75" hidden="1" x14ac:dyDescent="0.25">
      <c r="A102" s="42"/>
      <c r="B102" s="43"/>
      <c r="C102" s="44" t="s">
        <v>4587</v>
      </c>
      <c r="D102" s="45"/>
      <c r="E102" s="45"/>
      <c r="F102" s="206"/>
      <c r="G102" s="45"/>
      <c r="H102" s="45"/>
      <c r="I102" s="45"/>
      <c r="J102" s="45"/>
      <c r="K102" s="45"/>
      <c r="L102" s="45"/>
      <c r="M102" s="45"/>
      <c r="N102" s="45"/>
      <c r="O102" s="46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/>
      <c r="X102" s="158"/>
      <c r="Y102" s="181"/>
      <c r="CA102" s="33"/>
      <c r="CB102" s="41"/>
    </row>
    <row r="103" spans="1:80" s="3" customFormat="1" ht="18.75" hidden="1" x14ac:dyDescent="0.25">
      <c r="A103" s="47"/>
      <c r="B103" s="48"/>
      <c r="C103" s="48"/>
      <c r="D103" s="48"/>
      <c r="E103" s="49" t="s">
        <v>4588</v>
      </c>
      <c r="F103" s="207"/>
      <c r="G103" s="50"/>
      <c r="H103" s="51"/>
      <c r="I103" s="17"/>
      <c r="J103" s="17"/>
      <c r="K103" s="17"/>
      <c r="L103" s="52">
        <v>14430</v>
      </c>
      <c r="M103" s="53"/>
      <c r="N103" s="53"/>
      <c r="O103" s="54"/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/>
      <c r="W103" s="159"/>
      <c r="X103" s="158"/>
      <c r="Y103" s="181"/>
      <c r="CA103" s="33"/>
      <c r="CB103" s="41"/>
    </row>
    <row r="104" spans="1:80" s="3" customFormat="1" ht="18.75" hidden="1" x14ac:dyDescent="0.25">
      <c r="A104" s="47"/>
      <c r="B104" s="48"/>
      <c r="C104" s="48"/>
      <c r="D104" s="48"/>
      <c r="E104" s="49" t="s">
        <v>4589</v>
      </c>
      <c r="F104" s="207"/>
      <c r="G104" s="50"/>
      <c r="H104" s="51"/>
      <c r="I104" s="17"/>
      <c r="J104" s="17"/>
      <c r="K104" s="17"/>
      <c r="L104" s="52">
        <v>7587</v>
      </c>
      <c r="M104" s="53"/>
      <c r="N104" s="53"/>
      <c r="O104" s="54"/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/>
      <c r="W104" s="159"/>
      <c r="X104" s="158"/>
      <c r="Y104" s="181"/>
      <c r="CA104" s="33"/>
      <c r="CB104" s="41"/>
    </row>
    <row r="105" spans="1:80" s="3" customFormat="1" ht="18.75" x14ac:dyDescent="0.25">
      <c r="A105" s="368"/>
      <c r="B105" s="369"/>
      <c r="C105" s="369"/>
      <c r="D105" s="369"/>
      <c r="E105" s="370" t="s">
        <v>47</v>
      </c>
      <c r="F105" s="371"/>
      <c r="G105" s="372"/>
      <c r="H105" s="373"/>
      <c r="I105" s="374"/>
      <c r="J105" s="374"/>
      <c r="K105" s="374"/>
      <c r="L105" s="375">
        <f>L101+L103+L104</f>
        <v>37311</v>
      </c>
      <c r="M105" s="376"/>
      <c r="N105" s="376"/>
      <c r="O105" s="377"/>
      <c r="P105" s="378">
        <v>1.052</v>
      </c>
      <c r="Q105" s="378">
        <v>1.0209999999999999</v>
      </c>
      <c r="R105" s="378">
        <v>1.0349999999999999</v>
      </c>
      <c r="S105" s="378">
        <v>1.0249999999999999</v>
      </c>
      <c r="T105" s="378">
        <v>1.02</v>
      </c>
      <c r="U105" s="378">
        <v>1.03</v>
      </c>
      <c r="V105" s="379">
        <f>L105*P105*Q105*R105*S105*T105*U105</f>
        <v>44666.300419385465</v>
      </c>
      <c r="W105" s="380">
        <v>1.2</v>
      </c>
      <c r="X105" s="381">
        <f>V105*W105</f>
        <v>53599.560503262554</v>
      </c>
      <c r="Y105" s="382">
        <f>X105/G101</f>
        <v>53599.560503262554</v>
      </c>
      <c r="Z105" s="147">
        <f>Y105/100</f>
        <v>535.99560503262558</v>
      </c>
      <c r="CA105" s="33"/>
      <c r="CB105" s="41"/>
    </row>
    <row r="106" spans="1:80" s="3" customFormat="1" ht="67.5" hidden="1" x14ac:dyDescent="0.25">
      <c r="A106" s="387" t="s">
        <v>215</v>
      </c>
      <c r="B106" s="388" t="s">
        <v>1359</v>
      </c>
      <c r="C106" s="389" t="s">
        <v>1866</v>
      </c>
      <c r="D106" s="389"/>
      <c r="E106" s="389"/>
      <c r="F106" s="390" t="s">
        <v>265</v>
      </c>
      <c r="G106" s="391">
        <v>51</v>
      </c>
      <c r="H106" s="392">
        <v>29.8</v>
      </c>
      <c r="I106" s="392"/>
      <c r="J106" s="392">
        <v>29.8</v>
      </c>
      <c r="K106" s="393" t="s">
        <v>42</v>
      </c>
      <c r="L106" s="392">
        <v>13009</v>
      </c>
      <c r="M106" s="392"/>
      <c r="N106" s="394"/>
      <c r="O106" s="392">
        <v>13009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396">
        <v>1.03</v>
      </c>
      <c r="V106" s="385">
        <f t="shared" si="3"/>
        <v>15573.527971798816</v>
      </c>
      <c r="W106" s="397">
        <v>1.2</v>
      </c>
      <c r="X106" s="398">
        <f t="shared" si="4"/>
        <v>18688.233566158578</v>
      </c>
      <c r="Y106" s="248">
        <f t="shared" si="5"/>
        <v>366.43595227761921</v>
      </c>
      <c r="CA106" s="33"/>
      <c r="CB106" s="41" t="s">
        <v>1866</v>
      </c>
    </row>
    <row r="107" spans="1:80" s="3" customFormat="1" ht="18.75" hidden="1" x14ac:dyDescent="0.25">
      <c r="A107" s="42"/>
      <c r="B107" s="43"/>
      <c r="C107" s="44" t="s">
        <v>287</v>
      </c>
      <c r="D107" s="45"/>
      <c r="E107" s="45"/>
      <c r="F107" s="206"/>
      <c r="G107" s="45"/>
      <c r="H107" s="45"/>
      <c r="I107" s="45"/>
      <c r="J107" s="45"/>
      <c r="K107" s="45"/>
      <c r="L107" s="45"/>
      <c r="M107" s="45"/>
      <c r="N107" s="45"/>
      <c r="O107" s="46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/>
      <c r="X107" s="158"/>
      <c r="Y107" s="181"/>
      <c r="CA107" s="33"/>
      <c r="CB107" s="41"/>
    </row>
    <row r="108" spans="1:80" s="3" customFormat="1" ht="67.5" hidden="1" x14ac:dyDescent="0.25">
      <c r="A108" s="387" t="s">
        <v>217</v>
      </c>
      <c r="B108" s="388" t="s">
        <v>1369</v>
      </c>
      <c r="C108" s="389" t="s">
        <v>1867</v>
      </c>
      <c r="D108" s="389"/>
      <c r="E108" s="389"/>
      <c r="F108" s="390" t="s">
        <v>265</v>
      </c>
      <c r="G108" s="399">
        <v>51.5</v>
      </c>
      <c r="H108" s="392">
        <v>7.41</v>
      </c>
      <c r="I108" s="392"/>
      <c r="J108" s="392">
        <v>7.41</v>
      </c>
      <c r="K108" s="393" t="s">
        <v>42</v>
      </c>
      <c r="L108" s="392">
        <v>3267</v>
      </c>
      <c r="M108" s="392"/>
      <c r="N108" s="394"/>
      <c r="O108" s="392">
        <v>3267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396">
        <v>1.03</v>
      </c>
      <c r="V108" s="385">
        <f t="shared" si="3"/>
        <v>3911.0397327901242</v>
      </c>
      <c r="W108" s="397">
        <v>1.2</v>
      </c>
      <c r="X108" s="398">
        <f t="shared" si="4"/>
        <v>4693.2476793481492</v>
      </c>
      <c r="Y108" s="248">
        <f t="shared" si="5"/>
        <v>91.131022899964066</v>
      </c>
      <c r="CA108" s="33"/>
      <c r="CB108" s="41" t="s">
        <v>1867</v>
      </c>
    </row>
    <row r="109" spans="1:80" s="3" customFormat="1" ht="18.75" hidden="1" x14ac:dyDescent="0.25">
      <c r="A109" s="42"/>
      <c r="B109" s="43"/>
      <c r="C109" s="44" t="s">
        <v>321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/>
      <c r="W109" s="159"/>
      <c r="X109" s="158"/>
      <c r="Y109" s="181"/>
      <c r="CA109" s="33"/>
      <c r="CB109" s="41"/>
    </row>
    <row r="110" spans="1:80" s="3" customFormat="1" ht="18.75" hidden="1" x14ac:dyDescent="0.25">
      <c r="A110" s="313" t="s">
        <v>1871</v>
      </c>
      <c r="B110" s="314"/>
      <c r="C110" s="314"/>
      <c r="D110" s="314"/>
      <c r="E110" s="314"/>
      <c r="F110" s="341"/>
      <c r="G110" s="314"/>
      <c r="H110" s="314"/>
      <c r="I110" s="314"/>
      <c r="J110" s="314"/>
      <c r="K110" s="314"/>
      <c r="L110" s="314"/>
      <c r="M110" s="314"/>
      <c r="N110" s="314"/>
      <c r="O110" s="315"/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/>
      <c r="W110" s="159"/>
      <c r="X110" s="158"/>
      <c r="Y110" s="181"/>
      <c r="CA110" s="33" t="s">
        <v>1871</v>
      </c>
      <c r="CB110" s="41"/>
    </row>
    <row r="111" spans="1:80" s="3" customFormat="1" ht="67.5" x14ac:dyDescent="0.25">
      <c r="A111" s="35" t="s">
        <v>219</v>
      </c>
      <c r="B111" s="36" t="s">
        <v>589</v>
      </c>
      <c r="C111" s="316" t="s">
        <v>590</v>
      </c>
      <c r="D111" s="316"/>
      <c r="E111" s="316"/>
      <c r="F111" s="205" t="s">
        <v>174</v>
      </c>
      <c r="G111" s="406">
        <v>0.02</v>
      </c>
      <c r="H111" s="39" t="s">
        <v>591</v>
      </c>
      <c r="I111" s="39" t="s">
        <v>592</v>
      </c>
      <c r="J111" s="39">
        <v>109.43</v>
      </c>
      <c r="K111" s="252" t="s">
        <v>42</v>
      </c>
      <c r="L111" s="39">
        <f>M111+N111+O111</f>
        <v>312</v>
      </c>
      <c r="M111" s="39">
        <v>308</v>
      </c>
      <c r="N111" s="40">
        <v>4</v>
      </c>
      <c r="O111" s="39">
        <v>0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3"/>
        <v>0</v>
      </c>
      <c r="W111" s="159">
        <v>1.2</v>
      </c>
      <c r="X111" s="158">
        <f t="shared" si="4"/>
        <v>0</v>
      </c>
      <c r="Y111" s="181"/>
      <c r="Z111" s="147"/>
      <c r="CA111" s="33"/>
      <c r="CB111" s="41" t="s">
        <v>590</v>
      </c>
    </row>
    <row r="112" spans="1:80" s="3" customFormat="1" ht="18.75" hidden="1" x14ac:dyDescent="0.25">
      <c r="A112" s="42"/>
      <c r="B112" s="43"/>
      <c r="C112" s="44" t="s">
        <v>680</v>
      </c>
      <c r="D112" s="45"/>
      <c r="E112" s="45"/>
      <c r="F112" s="206"/>
      <c r="G112" s="45"/>
      <c r="H112" s="45"/>
      <c r="I112" s="45"/>
      <c r="J112" s="45"/>
      <c r="K112" s="45"/>
      <c r="L112" s="45"/>
      <c r="M112" s="45"/>
      <c r="N112" s="45"/>
      <c r="O112" s="46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/>
      <c r="X112" s="158"/>
      <c r="Y112" s="181"/>
      <c r="CA112" s="33"/>
      <c r="CB112" s="41"/>
    </row>
    <row r="113" spans="1:80" s="3" customFormat="1" ht="18.75" hidden="1" x14ac:dyDescent="0.25">
      <c r="A113" s="47"/>
      <c r="B113" s="48"/>
      <c r="C113" s="48"/>
      <c r="D113" s="48"/>
      <c r="E113" s="49" t="s">
        <v>3163</v>
      </c>
      <c r="F113" s="207"/>
      <c r="G113" s="50"/>
      <c r="H113" s="51"/>
      <c r="I113" s="17"/>
      <c r="J113" s="17"/>
      <c r="K113" s="17"/>
      <c r="L113" s="52">
        <v>299</v>
      </c>
      <c r="M113" s="53"/>
      <c r="N113" s="53"/>
      <c r="O113" s="54"/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/>
      <c r="W113" s="159"/>
      <c r="X113" s="158"/>
      <c r="Y113" s="181"/>
      <c r="CA113" s="33"/>
      <c r="CB113" s="41"/>
    </row>
    <row r="114" spans="1:80" s="3" customFormat="1" ht="18.75" hidden="1" x14ac:dyDescent="0.25">
      <c r="A114" s="47"/>
      <c r="B114" s="48"/>
      <c r="C114" s="48"/>
      <c r="D114" s="48"/>
      <c r="E114" s="49" t="s">
        <v>3164</v>
      </c>
      <c r="F114" s="207"/>
      <c r="G114" s="50"/>
      <c r="H114" s="51"/>
      <c r="I114" s="17"/>
      <c r="J114" s="17"/>
      <c r="K114" s="17"/>
      <c r="L114" s="52">
        <v>157</v>
      </c>
      <c r="M114" s="53"/>
      <c r="N114" s="53"/>
      <c r="O114" s="54"/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/>
      <c r="W114" s="159"/>
      <c r="X114" s="158"/>
      <c r="Y114" s="181"/>
      <c r="CA114" s="33"/>
      <c r="CB114" s="41"/>
    </row>
    <row r="115" spans="1:80" s="3" customFormat="1" ht="18.75" x14ac:dyDescent="0.25">
      <c r="A115" s="368"/>
      <c r="B115" s="369"/>
      <c r="C115" s="369"/>
      <c r="D115" s="369"/>
      <c r="E115" s="370" t="s">
        <v>47</v>
      </c>
      <c r="F115" s="371"/>
      <c r="G115" s="372"/>
      <c r="H115" s="373"/>
      <c r="I115" s="374"/>
      <c r="J115" s="374"/>
      <c r="K115" s="374"/>
      <c r="L115" s="375">
        <f>L111+L113+L114</f>
        <v>768</v>
      </c>
      <c r="M115" s="376"/>
      <c r="N115" s="376"/>
      <c r="O115" s="377"/>
      <c r="P115" s="378">
        <v>1.052</v>
      </c>
      <c r="Q115" s="378">
        <v>1.0209999999999999</v>
      </c>
      <c r="R115" s="378">
        <v>1.0349999999999999</v>
      </c>
      <c r="S115" s="378">
        <v>1.0249999999999999</v>
      </c>
      <c r="T115" s="378">
        <v>1.02</v>
      </c>
      <c r="U115" s="378">
        <v>1.03</v>
      </c>
      <c r="V115" s="379">
        <f>L115*P115*Q115*R115*S115*T115*U115</f>
        <v>919.39960660631039</v>
      </c>
      <c r="W115" s="380">
        <v>1.2</v>
      </c>
      <c r="X115" s="381">
        <f>V115*W115</f>
        <v>1103.2795279275724</v>
      </c>
      <c r="Y115" s="382">
        <f>X115/G111</f>
        <v>55163.976396378617</v>
      </c>
      <c r="Z115" s="147">
        <f>Y115/100</f>
        <v>551.63976396378621</v>
      </c>
      <c r="CA115" s="33"/>
      <c r="CB115" s="41"/>
    </row>
    <row r="116" spans="1:80" s="3" customFormat="1" ht="45" hidden="1" x14ac:dyDescent="0.25">
      <c r="A116" s="111" t="s">
        <v>4730</v>
      </c>
      <c r="B116" s="112" t="s">
        <v>1877</v>
      </c>
      <c r="C116" s="305" t="s">
        <v>1378</v>
      </c>
      <c r="D116" s="305"/>
      <c r="E116" s="305"/>
      <c r="F116" s="111" t="s">
        <v>437</v>
      </c>
      <c r="G116" s="113">
        <v>2</v>
      </c>
      <c r="H116" s="114">
        <v>2034.16</v>
      </c>
      <c r="I116" s="114"/>
      <c r="J116" s="114"/>
      <c r="K116" s="253" t="s">
        <v>52</v>
      </c>
      <c r="L116" s="114">
        <v>25346</v>
      </c>
      <c r="M116" s="114"/>
      <c r="N116" s="115"/>
      <c r="O116" s="114"/>
      <c r="P116" s="189">
        <v>1.052</v>
      </c>
      <c r="Q116" s="189">
        <v>1.0209999999999999</v>
      </c>
      <c r="R116" s="189">
        <v>1.0349999999999999</v>
      </c>
      <c r="S116" s="189">
        <v>1.0249999999999999</v>
      </c>
      <c r="T116" s="189">
        <v>1.02</v>
      </c>
      <c r="U116" s="189">
        <v>1.03</v>
      </c>
      <c r="V116" s="180">
        <f>L116*U116</f>
        <v>26106.38</v>
      </c>
      <c r="W116" s="190">
        <v>1.2</v>
      </c>
      <c r="X116" s="191">
        <f t="shared" si="4"/>
        <v>31327.655999999999</v>
      </c>
      <c r="Y116" s="248">
        <f t="shared" si="5"/>
        <v>15663.828</v>
      </c>
      <c r="CA116" s="33"/>
      <c r="CB116" s="41" t="s">
        <v>1378</v>
      </c>
    </row>
    <row r="117" spans="1:80" s="3" customFormat="1" ht="18.75" hidden="1" x14ac:dyDescent="0.25">
      <c r="A117" s="313" t="s">
        <v>2442</v>
      </c>
      <c r="B117" s="314"/>
      <c r="C117" s="314"/>
      <c r="D117" s="314"/>
      <c r="E117" s="314"/>
      <c r="F117" s="341"/>
      <c r="G117" s="314"/>
      <c r="H117" s="314"/>
      <c r="I117" s="314"/>
      <c r="J117" s="314"/>
      <c r="K117" s="314"/>
      <c r="L117" s="314"/>
      <c r="M117" s="314"/>
      <c r="N117" s="314"/>
      <c r="O117" s="315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/>
      <c r="X117" s="158"/>
      <c r="Y117" s="181"/>
      <c r="CA117" s="33" t="s">
        <v>2442</v>
      </c>
      <c r="CB117" s="41"/>
    </row>
    <row r="118" spans="1:80" s="3" customFormat="1" ht="67.5" x14ac:dyDescent="0.25">
      <c r="A118" s="35" t="s">
        <v>230</v>
      </c>
      <c r="B118" s="36" t="s">
        <v>324</v>
      </c>
      <c r="C118" s="316" t="s">
        <v>325</v>
      </c>
      <c r="D118" s="316"/>
      <c r="E118" s="316"/>
      <c r="F118" s="205" t="s">
        <v>326</v>
      </c>
      <c r="G118" s="383">
        <v>10</v>
      </c>
      <c r="H118" s="39" t="s">
        <v>1204</v>
      </c>
      <c r="I118" s="39"/>
      <c r="J118" s="39">
        <v>1.55</v>
      </c>
      <c r="K118" s="252" t="s">
        <v>42</v>
      </c>
      <c r="L118" s="39">
        <f>M118+O118</f>
        <v>1796</v>
      </c>
      <c r="M118" s="39">
        <v>1796</v>
      </c>
      <c r="N118" s="40"/>
      <c r="O118" s="39">
        <v>0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0</v>
      </c>
      <c r="W118" s="159">
        <v>1.2</v>
      </c>
      <c r="X118" s="158">
        <f t="shared" si="4"/>
        <v>0</v>
      </c>
      <c r="Y118" s="181"/>
      <c r="Z118" s="147"/>
      <c r="CA118" s="33"/>
      <c r="CB118" s="41" t="s">
        <v>325</v>
      </c>
    </row>
    <row r="119" spans="1:80" s="3" customFormat="1" ht="18.75" hidden="1" x14ac:dyDescent="0.25">
      <c r="A119" s="47"/>
      <c r="B119" s="48"/>
      <c r="C119" s="48"/>
      <c r="D119" s="48"/>
      <c r="E119" s="49" t="s">
        <v>3166</v>
      </c>
      <c r="F119" s="207"/>
      <c r="G119" s="50"/>
      <c r="H119" s="51"/>
      <c r="I119" s="17"/>
      <c r="J119" s="17"/>
      <c r="K119" s="17"/>
      <c r="L119" s="52">
        <v>1742</v>
      </c>
      <c r="M119" s="53"/>
      <c r="N119" s="53"/>
      <c r="O119" s="54"/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/>
      <c r="W119" s="159"/>
      <c r="X119" s="158"/>
      <c r="Y119" s="181"/>
      <c r="CA119" s="33"/>
      <c r="CB119" s="41"/>
    </row>
    <row r="120" spans="1:80" s="3" customFormat="1" ht="18.75" hidden="1" x14ac:dyDescent="0.25">
      <c r="A120" s="47"/>
      <c r="B120" s="48"/>
      <c r="C120" s="48"/>
      <c r="D120" s="48"/>
      <c r="E120" s="49" t="s">
        <v>3167</v>
      </c>
      <c r="F120" s="207"/>
      <c r="G120" s="50"/>
      <c r="H120" s="51"/>
      <c r="I120" s="17"/>
      <c r="J120" s="17"/>
      <c r="K120" s="17"/>
      <c r="L120" s="52">
        <v>916</v>
      </c>
      <c r="M120" s="53"/>
      <c r="N120" s="53"/>
      <c r="O120" s="54"/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/>
      <c r="W120" s="159"/>
      <c r="X120" s="158"/>
      <c r="Y120" s="181"/>
      <c r="CA120" s="33"/>
      <c r="CB120" s="41"/>
    </row>
    <row r="121" spans="1:80" s="3" customFormat="1" ht="18.75" x14ac:dyDescent="0.25">
      <c r="A121" s="368"/>
      <c r="B121" s="369"/>
      <c r="C121" s="369"/>
      <c r="D121" s="369"/>
      <c r="E121" s="370" t="s">
        <v>47</v>
      </c>
      <c r="F121" s="371"/>
      <c r="G121" s="372"/>
      <c r="H121" s="373"/>
      <c r="I121" s="374"/>
      <c r="J121" s="374"/>
      <c r="K121" s="374"/>
      <c r="L121" s="375">
        <f>L118+L119+L120</f>
        <v>4454</v>
      </c>
      <c r="M121" s="376"/>
      <c r="N121" s="376"/>
      <c r="O121" s="377"/>
      <c r="P121" s="378">
        <v>1.052</v>
      </c>
      <c r="Q121" s="378">
        <v>1.0209999999999999</v>
      </c>
      <c r="R121" s="378">
        <v>1.0349999999999999</v>
      </c>
      <c r="S121" s="378">
        <v>1.0249999999999999</v>
      </c>
      <c r="T121" s="378">
        <v>1.02</v>
      </c>
      <c r="U121" s="378">
        <v>1.03</v>
      </c>
      <c r="V121" s="379">
        <f>L121*P121*Q121*R121*S121*T121*U121</f>
        <v>5332.038864354824</v>
      </c>
      <c r="W121" s="380">
        <v>1.2</v>
      </c>
      <c r="X121" s="381">
        <f>V121*W121</f>
        <v>6398.4466372257884</v>
      </c>
      <c r="Y121" s="382">
        <f>X121/G118</f>
        <v>639.84466372257884</v>
      </c>
      <c r="Z121" s="147">
        <f>Y121/1</f>
        <v>639.84466372257884</v>
      </c>
      <c r="CA121" s="33"/>
      <c r="CB121" s="41"/>
    </row>
    <row r="122" spans="1:80" s="3" customFormat="1" ht="67.5" hidden="1" x14ac:dyDescent="0.25">
      <c r="A122" s="387" t="s">
        <v>232</v>
      </c>
      <c r="B122" s="388" t="s">
        <v>1446</v>
      </c>
      <c r="C122" s="389" t="s">
        <v>1929</v>
      </c>
      <c r="D122" s="389"/>
      <c r="E122" s="389"/>
      <c r="F122" s="390" t="s">
        <v>437</v>
      </c>
      <c r="G122" s="391">
        <v>6</v>
      </c>
      <c r="H122" s="392">
        <v>814.25</v>
      </c>
      <c r="I122" s="392"/>
      <c r="J122" s="392">
        <v>814.25</v>
      </c>
      <c r="K122" s="393" t="s">
        <v>42</v>
      </c>
      <c r="L122" s="392">
        <v>41820</v>
      </c>
      <c r="M122" s="392"/>
      <c r="N122" s="394"/>
      <c r="O122" s="392">
        <v>41820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396">
        <v>1.03</v>
      </c>
      <c r="V122" s="385">
        <f t="shared" si="3"/>
        <v>50064.181703484246</v>
      </c>
      <c r="W122" s="397">
        <v>1.2</v>
      </c>
      <c r="X122" s="398">
        <f t="shared" si="4"/>
        <v>60077.018044181095</v>
      </c>
      <c r="Y122" s="248">
        <f t="shared" si="5"/>
        <v>10012.836340696849</v>
      </c>
      <c r="CA122" s="33"/>
      <c r="CB122" s="41" t="s">
        <v>1929</v>
      </c>
    </row>
    <row r="123" spans="1:80" s="3" customFormat="1" ht="67.5" hidden="1" x14ac:dyDescent="0.25">
      <c r="A123" s="387" t="s">
        <v>235</v>
      </c>
      <c r="B123" s="388" t="s">
        <v>1448</v>
      </c>
      <c r="C123" s="389" t="s">
        <v>1930</v>
      </c>
      <c r="D123" s="389"/>
      <c r="E123" s="389"/>
      <c r="F123" s="390" t="s">
        <v>437</v>
      </c>
      <c r="G123" s="391">
        <v>6</v>
      </c>
      <c r="H123" s="392">
        <v>181.62</v>
      </c>
      <c r="I123" s="392"/>
      <c r="J123" s="392">
        <v>181.62</v>
      </c>
      <c r="K123" s="393" t="s">
        <v>42</v>
      </c>
      <c r="L123" s="392">
        <v>9328</v>
      </c>
      <c r="M123" s="392"/>
      <c r="N123" s="394"/>
      <c r="O123" s="392">
        <v>9328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396">
        <v>1.03</v>
      </c>
      <c r="V123" s="385">
        <f t="shared" si="3"/>
        <v>11166.874388572474</v>
      </c>
      <c r="W123" s="397">
        <v>1.2</v>
      </c>
      <c r="X123" s="398">
        <f t="shared" si="4"/>
        <v>13400.249266286968</v>
      </c>
      <c r="Y123" s="248">
        <f t="shared" si="5"/>
        <v>2233.3748777144947</v>
      </c>
      <c r="CA123" s="33"/>
      <c r="CB123" s="41" t="s">
        <v>1930</v>
      </c>
    </row>
    <row r="124" spans="1:80" s="3" customFormat="1" ht="67.5" hidden="1" x14ac:dyDescent="0.25">
      <c r="A124" s="387" t="s">
        <v>245</v>
      </c>
      <c r="B124" s="388" t="s">
        <v>2443</v>
      </c>
      <c r="C124" s="389" t="s">
        <v>1931</v>
      </c>
      <c r="D124" s="389"/>
      <c r="E124" s="389"/>
      <c r="F124" s="390" t="s">
        <v>437</v>
      </c>
      <c r="G124" s="391">
        <v>2</v>
      </c>
      <c r="H124" s="392">
        <v>2214.5700000000002</v>
      </c>
      <c r="I124" s="392"/>
      <c r="J124" s="392">
        <v>2214.5700000000002</v>
      </c>
      <c r="K124" s="393" t="s">
        <v>42</v>
      </c>
      <c r="L124" s="392">
        <v>37913</v>
      </c>
      <c r="M124" s="392"/>
      <c r="N124" s="394"/>
      <c r="O124" s="392">
        <v>37913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396">
        <v>1.03</v>
      </c>
      <c r="V124" s="385">
        <f t="shared" si="3"/>
        <v>45386.975631855523</v>
      </c>
      <c r="W124" s="397">
        <v>1.2</v>
      </c>
      <c r="X124" s="398">
        <f t="shared" si="4"/>
        <v>54464.370758226629</v>
      </c>
      <c r="Y124" s="248">
        <f t="shared" si="5"/>
        <v>27232.185379113314</v>
      </c>
      <c r="CA124" s="33"/>
      <c r="CB124" s="41" t="s">
        <v>1931</v>
      </c>
    </row>
    <row r="125" spans="1:80" s="3" customFormat="1" ht="67.5" x14ac:dyDescent="0.25">
      <c r="A125" s="35" t="s">
        <v>254</v>
      </c>
      <c r="B125" s="36" t="s">
        <v>1452</v>
      </c>
      <c r="C125" s="316" t="s">
        <v>1453</v>
      </c>
      <c r="D125" s="316"/>
      <c r="E125" s="316"/>
      <c r="F125" s="205" t="s">
        <v>1454</v>
      </c>
      <c r="G125" s="407">
        <v>0.28799999999999998</v>
      </c>
      <c r="H125" s="39" t="s">
        <v>1455</v>
      </c>
      <c r="I125" s="39">
        <v>88.52</v>
      </c>
      <c r="J125" s="39"/>
      <c r="K125" s="252" t="s">
        <v>42</v>
      </c>
      <c r="L125" s="39">
        <f>M125+N125+O125</f>
        <v>1681</v>
      </c>
      <c r="M125" s="39">
        <v>1390</v>
      </c>
      <c r="N125" s="40">
        <v>291</v>
      </c>
      <c r="O125" s="39">
        <v>0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/>
      <c r="W125" s="159"/>
      <c r="X125" s="158"/>
      <c r="Y125" s="181"/>
      <c r="Z125" s="147"/>
      <c r="CA125" s="33"/>
      <c r="CB125" s="41" t="s">
        <v>1453</v>
      </c>
    </row>
    <row r="126" spans="1:80" s="3" customFormat="1" ht="18.75" hidden="1" x14ac:dyDescent="0.25">
      <c r="A126" s="42"/>
      <c r="B126" s="43"/>
      <c r="C126" s="44" t="s">
        <v>2925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/>
      <c r="X126" s="158"/>
      <c r="Y126" s="181"/>
      <c r="CA126" s="33"/>
      <c r="CB126" s="41"/>
    </row>
    <row r="127" spans="1:80" s="3" customFormat="1" ht="18.75" hidden="1" x14ac:dyDescent="0.25">
      <c r="A127" s="47"/>
      <c r="B127" s="48"/>
      <c r="C127" s="48"/>
      <c r="D127" s="48"/>
      <c r="E127" s="49" t="s">
        <v>4592</v>
      </c>
      <c r="F127" s="207"/>
      <c r="G127" s="50"/>
      <c r="H127" s="51"/>
      <c r="I127" s="17"/>
      <c r="J127" s="17"/>
      <c r="K127" s="17"/>
      <c r="L127" s="52">
        <v>1348</v>
      </c>
      <c r="M127" s="53"/>
      <c r="N127" s="53"/>
      <c r="O127" s="54"/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/>
      <c r="W127" s="159"/>
      <c r="X127" s="158"/>
      <c r="Y127" s="181"/>
      <c r="CA127" s="33"/>
      <c r="CB127" s="41"/>
    </row>
    <row r="128" spans="1:80" s="3" customFormat="1" ht="18.75" hidden="1" x14ac:dyDescent="0.25">
      <c r="A128" s="47"/>
      <c r="B128" s="48"/>
      <c r="C128" s="48"/>
      <c r="D128" s="48"/>
      <c r="E128" s="49" t="s">
        <v>4593</v>
      </c>
      <c r="F128" s="207"/>
      <c r="G128" s="50"/>
      <c r="H128" s="51"/>
      <c r="I128" s="17"/>
      <c r="J128" s="17"/>
      <c r="K128" s="17"/>
      <c r="L128" s="52">
        <v>765</v>
      </c>
      <c r="M128" s="53"/>
      <c r="N128" s="53"/>
      <c r="O128" s="54"/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/>
      <c r="W128" s="159"/>
      <c r="X128" s="158"/>
      <c r="Y128" s="181"/>
      <c r="CA128" s="33"/>
      <c r="CB128" s="41"/>
    </row>
    <row r="129" spans="1:80" s="3" customFormat="1" ht="18.75" x14ac:dyDescent="0.25">
      <c r="A129" s="368"/>
      <c r="B129" s="369"/>
      <c r="C129" s="369"/>
      <c r="D129" s="369"/>
      <c r="E129" s="370" t="s">
        <v>47</v>
      </c>
      <c r="F129" s="371"/>
      <c r="G129" s="372"/>
      <c r="H129" s="373"/>
      <c r="I129" s="374"/>
      <c r="J129" s="374"/>
      <c r="K129" s="374"/>
      <c r="L129" s="375">
        <f>L125+L127+L128</f>
        <v>3794</v>
      </c>
      <c r="M129" s="376"/>
      <c r="N129" s="376"/>
      <c r="O129" s="377"/>
      <c r="P129" s="378">
        <v>1.052</v>
      </c>
      <c r="Q129" s="378">
        <v>1.0209999999999999</v>
      </c>
      <c r="R129" s="378">
        <v>1.0349999999999999</v>
      </c>
      <c r="S129" s="378">
        <v>1.0249999999999999</v>
      </c>
      <c r="T129" s="378">
        <v>1.02</v>
      </c>
      <c r="U129" s="378">
        <v>1.03</v>
      </c>
      <c r="V129" s="379">
        <f>L129*P129*Q129*R129*S129*T129*U129</f>
        <v>4541.929827427527</v>
      </c>
      <c r="W129" s="380">
        <v>1.2</v>
      </c>
      <c r="X129" s="381">
        <f>V129*W129</f>
        <v>5450.3157929130321</v>
      </c>
      <c r="Y129" s="382">
        <f>X129/G125</f>
        <v>18924.707614281364</v>
      </c>
      <c r="Z129" s="147">
        <f>Y129/1</f>
        <v>18924.707614281364</v>
      </c>
      <c r="CA129" s="33"/>
      <c r="CB129" s="41"/>
    </row>
    <row r="130" spans="1:80" s="3" customFormat="1" ht="67.5" hidden="1" x14ac:dyDescent="0.25">
      <c r="A130" s="387" t="s">
        <v>288</v>
      </c>
      <c r="B130" s="388" t="s">
        <v>1459</v>
      </c>
      <c r="C130" s="389" t="s">
        <v>1460</v>
      </c>
      <c r="D130" s="389"/>
      <c r="E130" s="389"/>
      <c r="F130" s="390" t="s">
        <v>437</v>
      </c>
      <c r="G130" s="391">
        <v>6</v>
      </c>
      <c r="H130" s="392">
        <v>24.82</v>
      </c>
      <c r="I130" s="392"/>
      <c r="J130" s="392">
        <v>24.82</v>
      </c>
      <c r="K130" s="393" t="s">
        <v>42</v>
      </c>
      <c r="L130" s="392">
        <v>1275</v>
      </c>
      <c r="M130" s="392"/>
      <c r="N130" s="394"/>
      <c r="O130" s="392">
        <v>1275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396">
        <v>1.03</v>
      </c>
      <c r="V130" s="385">
        <f t="shared" si="3"/>
        <v>1526.3470031550069</v>
      </c>
      <c r="W130" s="397">
        <v>1.2</v>
      </c>
      <c r="X130" s="398">
        <f t="shared" si="4"/>
        <v>1831.6164037860083</v>
      </c>
      <c r="Y130" s="248">
        <f t="shared" si="5"/>
        <v>305.26940063100136</v>
      </c>
      <c r="CA130" s="33"/>
      <c r="CB130" s="41" t="s">
        <v>1460</v>
      </c>
    </row>
    <row r="131" spans="1:80" s="3" customFormat="1" ht="18.75" hidden="1" x14ac:dyDescent="0.25">
      <c r="A131" s="313" t="s">
        <v>2447</v>
      </c>
      <c r="B131" s="314"/>
      <c r="C131" s="314"/>
      <c r="D131" s="314"/>
      <c r="E131" s="314"/>
      <c r="F131" s="341"/>
      <c r="G131" s="314"/>
      <c r="H131" s="314"/>
      <c r="I131" s="314"/>
      <c r="J131" s="314"/>
      <c r="K131" s="314"/>
      <c r="L131" s="314"/>
      <c r="M131" s="314"/>
      <c r="N131" s="314"/>
      <c r="O131" s="315"/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/>
      <c r="W131" s="159"/>
      <c r="X131" s="158"/>
      <c r="Y131" s="181"/>
      <c r="CA131" s="33" t="s">
        <v>2447</v>
      </c>
      <c r="CB131" s="41"/>
    </row>
    <row r="132" spans="1:80" s="3" customFormat="1" ht="67.5" x14ac:dyDescent="0.25">
      <c r="A132" s="35" t="s">
        <v>300</v>
      </c>
      <c r="B132" s="36" t="s">
        <v>1395</v>
      </c>
      <c r="C132" s="316" t="s">
        <v>1396</v>
      </c>
      <c r="D132" s="316"/>
      <c r="E132" s="316"/>
      <c r="F132" s="205" t="s">
        <v>109</v>
      </c>
      <c r="G132" s="383">
        <v>3</v>
      </c>
      <c r="H132" s="39" t="s">
        <v>1397</v>
      </c>
      <c r="I132" s="39">
        <v>1.33</v>
      </c>
      <c r="J132" s="39">
        <v>33.54</v>
      </c>
      <c r="K132" s="252" t="s">
        <v>42</v>
      </c>
      <c r="L132" s="39">
        <f>M132+N132+O132</f>
        <v>2568</v>
      </c>
      <c r="M132" s="39">
        <v>2522</v>
      </c>
      <c r="N132" s="40">
        <v>46</v>
      </c>
      <c r="O132" s="39">
        <v>0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3"/>
        <v>0</v>
      </c>
      <c r="W132" s="159">
        <v>1.2</v>
      </c>
      <c r="X132" s="158">
        <f t="shared" si="4"/>
        <v>0</v>
      </c>
      <c r="Y132" s="181"/>
      <c r="Z132" s="147"/>
      <c r="CA132" s="33"/>
      <c r="CB132" s="41" t="s">
        <v>1396</v>
      </c>
    </row>
    <row r="133" spans="1:80" s="3" customFormat="1" ht="18.75" hidden="1" x14ac:dyDescent="0.25">
      <c r="A133" s="47"/>
      <c r="B133" s="48"/>
      <c r="C133" s="48"/>
      <c r="D133" s="48"/>
      <c r="E133" s="49" t="s">
        <v>4731</v>
      </c>
      <c r="F133" s="207"/>
      <c r="G133" s="50"/>
      <c r="H133" s="51"/>
      <c r="I133" s="17"/>
      <c r="J133" s="17"/>
      <c r="K133" s="17"/>
      <c r="L133" s="52">
        <v>2446</v>
      </c>
      <c r="M133" s="53"/>
      <c r="N133" s="53"/>
      <c r="O133" s="54"/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/>
      <c r="W133" s="159"/>
      <c r="X133" s="158"/>
      <c r="Y133" s="181"/>
      <c r="CA133" s="33"/>
      <c r="CB133" s="41"/>
    </row>
    <row r="134" spans="1:80" s="3" customFormat="1" ht="18.75" hidden="1" x14ac:dyDescent="0.25">
      <c r="A134" s="47"/>
      <c r="B134" s="48"/>
      <c r="C134" s="48"/>
      <c r="D134" s="48"/>
      <c r="E134" s="49" t="s">
        <v>4732</v>
      </c>
      <c r="F134" s="207"/>
      <c r="G134" s="50"/>
      <c r="H134" s="51"/>
      <c r="I134" s="17"/>
      <c r="J134" s="17"/>
      <c r="K134" s="17"/>
      <c r="L134" s="52">
        <v>1286</v>
      </c>
      <c r="M134" s="53"/>
      <c r="N134" s="53"/>
      <c r="O134" s="54"/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/>
      <c r="W134" s="159"/>
      <c r="X134" s="158"/>
      <c r="Y134" s="181"/>
      <c r="CA134" s="33"/>
      <c r="CB134" s="41"/>
    </row>
    <row r="135" spans="1:80" s="3" customFormat="1" ht="18.75" x14ac:dyDescent="0.25">
      <c r="A135" s="368"/>
      <c r="B135" s="369"/>
      <c r="C135" s="369"/>
      <c r="D135" s="369"/>
      <c r="E135" s="370" t="s">
        <v>47</v>
      </c>
      <c r="F135" s="371"/>
      <c r="G135" s="372"/>
      <c r="H135" s="373"/>
      <c r="I135" s="374"/>
      <c r="J135" s="374"/>
      <c r="K135" s="374"/>
      <c r="L135" s="375">
        <f>L132+L133+L134</f>
        <v>6300</v>
      </c>
      <c r="M135" s="376"/>
      <c r="N135" s="376"/>
      <c r="O135" s="377"/>
      <c r="P135" s="378">
        <v>1.052</v>
      </c>
      <c r="Q135" s="378">
        <v>1.0209999999999999</v>
      </c>
      <c r="R135" s="378">
        <v>1.0349999999999999</v>
      </c>
      <c r="S135" s="378">
        <v>1.0249999999999999</v>
      </c>
      <c r="T135" s="378">
        <v>1.02</v>
      </c>
      <c r="U135" s="378">
        <v>1.03</v>
      </c>
      <c r="V135" s="379">
        <f>L135*P135*Q135*R135*S135*T135*U135</f>
        <v>7541.9498979423888</v>
      </c>
      <c r="W135" s="380">
        <v>1.2</v>
      </c>
      <c r="X135" s="381">
        <f>V135*W135</f>
        <v>9050.3398775308669</v>
      </c>
      <c r="Y135" s="382">
        <f>X135/G132</f>
        <v>3016.7799591769558</v>
      </c>
      <c r="Z135" s="147">
        <f>Y135/1</f>
        <v>3016.7799591769558</v>
      </c>
      <c r="CA135" s="33"/>
      <c r="CB135" s="41"/>
    </row>
    <row r="136" spans="1:80" s="3" customFormat="1" ht="45" hidden="1" x14ac:dyDescent="0.25">
      <c r="A136" s="111" t="s">
        <v>4733</v>
      </c>
      <c r="B136" s="112" t="s">
        <v>1889</v>
      </c>
      <c r="C136" s="305" t="s">
        <v>1890</v>
      </c>
      <c r="D136" s="305"/>
      <c r="E136" s="305"/>
      <c r="F136" s="111" t="s">
        <v>437</v>
      </c>
      <c r="G136" s="113">
        <v>3</v>
      </c>
      <c r="H136" s="114">
        <v>2403.11</v>
      </c>
      <c r="I136" s="114"/>
      <c r="J136" s="114"/>
      <c r="K136" s="253" t="s">
        <v>52</v>
      </c>
      <c r="L136" s="114">
        <v>44914</v>
      </c>
      <c r="M136" s="114"/>
      <c r="N136" s="115"/>
      <c r="O136" s="114"/>
      <c r="P136" s="189">
        <v>1.052</v>
      </c>
      <c r="Q136" s="189">
        <v>1.0209999999999999</v>
      </c>
      <c r="R136" s="189">
        <v>1.0349999999999999</v>
      </c>
      <c r="S136" s="189">
        <v>1.0249999999999999</v>
      </c>
      <c r="T136" s="189">
        <v>1.02</v>
      </c>
      <c r="U136" s="189">
        <v>1.03</v>
      </c>
      <c r="V136" s="180">
        <f>L136*U136</f>
        <v>46261.42</v>
      </c>
      <c r="W136" s="190">
        <v>1.2</v>
      </c>
      <c r="X136" s="191">
        <f t="shared" si="4"/>
        <v>55513.703999999998</v>
      </c>
      <c r="Y136" s="248">
        <f t="shared" si="5"/>
        <v>18504.567999999999</v>
      </c>
      <c r="CA136" s="33"/>
      <c r="CB136" s="41" t="s">
        <v>1890</v>
      </c>
    </row>
    <row r="137" spans="1:80" s="3" customFormat="1" ht="67.5" x14ac:dyDescent="0.25">
      <c r="A137" s="35" t="s">
        <v>323</v>
      </c>
      <c r="B137" s="36" t="s">
        <v>1395</v>
      </c>
      <c r="C137" s="316" t="s">
        <v>1396</v>
      </c>
      <c r="D137" s="316"/>
      <c r="E137" s="316"/>
      <c r="F137" s="205" t="s">
        <v>109</v>
      </c>
      <c r="G137" s="383">
        <v>34</v>
      </c>
      <c r="H137" s="39" t="s">
        <v>1397</v>
      </c>
      <c r="I137" s="39">
        <v>1.33</v>
      </c>
      <c r="J137" s="39">
        <v>33.54</v>
      </c>
      <c r="K137" s="252" t="s">
        <v>42</v>
      </c>
      <c r="L137" s="39">
        <f>M137+N137+O137</f>
        <v>29104</v>
      </c>
      <c r="M137" s="39">
        <v>28586</v>
      </c>
      <c r="N137" s="40">
        <v>518</v>
      </c>
      <c r="O137" s="39">
        <v>0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3"/>
        <v>0</v>
      </c>
      <c r="W137" s="159">
        <v>1.2</v>
      </c>
      <c r="X137" s="158">
        <f t="shared" si="4"/>
        <v>0</v>
      </c>
      <c r="Y137" s="181"/>
      <c r="Z137" s="147"/>
      <c r="CA137" s="33"/>
      <c r="CB137" s="41" t="s">
        <v>1396</v>
      </c>
    </row>
    <row r="138" spans="1:80" s="3" customFormat="1" ht="18.75" hidden="1" x14ac:dyDescent="0.25">
      <c r="A138" s="47"/>
      <c r="B138" s="48"/>
      <c r="C138" s="48"/>
      <c r="D138" s="48"/>
      <c r="E138" s="49" t="s">
        <v>4734</v>
      </c>
      <c r="F138" s="207"/>
      <c r="G138" s="50"/>
      <c r="H138" s="51"/>
      <c r="I138" s="17"/>
      <c r="J138" s="17"/>
      <c r="K138" s="17"/>
      <c r="L138" s="52">
        <v>27728</v>
      </c>
      <c r="M138" s="53"/>
      <c r="N138" s="53"/>
      <c r="O138" s="54"/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/>
      <c r="W138" s="159"/>
      <c r="X138" s="158"/>
      <c r="Y138" s="181"/>
      <c r="CA138" s="33"/>
      <c r="CB138" s="41"/>
    </row>
    <row r="139" spans="1:80" s="3" customFormat="1" ht="18.75" hidden="1" x14ac:dyDescent="0.25">
      <c r="A139" s="47"/>
      <c r="B139" s="48"/>
      <c r="C139" s="48"/>
      <c r="D139" s="48"/>
      <c r="E139" s="49" t="s">
        <v>4735</v>
      </c>
      <c r="F139" s="207"/>
      <c r="G139" s="50"/>
      <c r="H139" s="51"/>
      <c r="I139" s="17"/>
      <c r="J139" s="17"/>
      <c r="K139" s="17"/>
      <c r="L139" s="52">
        <v>14579</v>
      </c>
      <c r="M139" s="53"/>
      <c r="N139" s="53"/>
      <c r="O139" s="54"/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/>
      <c r="W139" s="159"/>
      <c r="X139" s="158"/>
      <c r="Y139" s="181"/>
      <c r="CA139" s="33"/>
      <c r="CB139" s="41"/>
    </row>
    <row r="140" spans="1:80" s="3" customFormat="1" ht="18.75" x14ac:dyDescent="0.25">
      <c r="A140" s="368"/>
      <c r="B140" s="369"/>
      <c r="C140" s="369"/>
      <c r="D140" s="369"/>
      <c r="E140" s="370" t="s">
        <v>47</v>
      </c>
      <c r="F140" s="371"/>
      <c r="G140" s="372"/>
      <c r="H140" s="373"/>
      <c r="I140" s="374"/>
      <c r="J140" s="374"/>
      <c r="K140" s="374"/>
      <c r="L140" s="375">
        <f>L137+L138+L139</f>
        <v>71411</v>
      </c>
      <c r="M140" s="376"/>
      <c r="N140" s="376"/>
      <c r="O140" s="377"/>
      <c r="P140" s="378">
        <v>1.052</v>
      </c>
      <c r="Q140" s="378">
        <v>1.0209999999999999</v>
      </c>
      <c r="R140" s="378">
        <v>1.0349999999999999</v>
      </c>
      <c r="S140" s="378">
        <v>1.0249999999999999</v>
      </c>
      <c r="T140" s="378">
        <v>1.02</v>
      </c>
      <c r="U140" s="378">
        <v>1.03</v>
      </c>
      <c r="V140" s="379">
        <f>L140*P140*Q140*R140*S140*T140*U140</f>
        <v>85488.600660629178</v>
      </c>
      <c r="W140" s="380">
        <v>1.2</v>
      </c>
      <c r="X140" s="381">
        <f>V140*W140</f>
        <v>102586.32079275501</v>
      </c>
      <c r="Y140" s="382">
        <f>X140/G137</f>
        <v>3017.2447291986769</v>
      </c>
      <c r="Z140" s="147">
        <f>Y140/1</f>
        <v>3017.2447291986769</v>
      </c>
      <c r="CA140" s="33"/>
      <c r="CB140" s="41"/>
    </row>
    <row r="141" spans="1:80" s="3" customFormat="1" ht="45.75" hidden="1" x14ac:dyDescent="0.25">
      <c r="A141" s="111" t="s">
        <v>3171</v>
      </c>
      <c r="B141" s="112" t="s">
        <v>1889</v>
      </c>
      <c r="C141" s="305" t="s">
        <v>2457</v>
      </c>
      <c r="D141" s="305"/>
      <c r="E141" s="305"/>
      <c r="F141" s="111" t="s">
        <v>437</v>
      </c>
      <c r="G141" s="113">
        <v>34</v>
      </c>
      <c r="H141" s="114">
        <v>2292.27</v>
      </c>
      <c r="I141" s="114"/>
      <c r="J141" s="114"/>
      <c r="K141" s="253" t="s">
        <v>52</v>
      </c>
      <c r="L141" s="114">
        <v>485549</v>
      </c>
      <c r="M141" s="114"/>
      <c r="N141" s="115"/>
      <c r="O141" s="114"/>
      <c r="P141" s="189">
        <v>1.052</v>
      </c>
      <c r="Q141" s="189">
        <v>1.0209999999999999</v>
      </c>
      <c r="R141" s="189">
        <v>1.0349999999999999</v>
      </c>
      <c r="S141" s="189">
        <v>1.0249999999999999</v>
      </c>
      <c r="T141" s="189">
        <v>1.02</v>
      </c>
      <c r="U141" s="189">
        <v>1.03</v>
      </c>
      <c r="V141" s="180">
        <f>L141*U141</f>
        <v>500115.47000000003</v>
      </c>
      <c r="W141" s="190">
        <v>1.2</v>
      </c>
      <c r="X141" s="191">
        <f t="shared" si="4"/>
        <v>600138.56400000001</v>
      </c>
      <c r="Y141" s="248">
        <f t="shared" si="5"/>
        <v>17651.134235294117</v>
      </c>
      <c r="CA141" s="33"/>
      <c r="CB141" s="41" t="s">
        <v>2457</v>
      </c>
    </row>
    <row r="142" spans="1:80" s="3" customFormat="1" ht="67.5" x14ac:dyDescent="0.25">
      <c r="A142" s="35" t="s">
        <v>335</v>
      </c>
      <c r="B142" s="36" t="s">
        <v>132</v>
      </c>
      <c r="C142" s="316" t="s">
        <v>133</v>
      </c>
      <c r="D142" s="316"/>
      <c r="E142" s="316"/>
      <c r="F142" s="205" t="s">
        <v>109</v>
      </c>
      <c r="G142" s="383">
        <v>15</v>
      </c>
      <c r="H142" s="39" t="s">
        <v>134</v>
      </c>
      <c r="I142" s="39" t="s">
        <v>135</v>
      </c>
      <c r="J142" s="39">
        <v>4.09</v>
      </c>
      <c r="K142" s="252" t="s">
        <v>42</v>
      </c>
      <c r="L142" s="39">
        <f>M142+9334+O142</f>
        <v>26652</v>
      </c>
      <c r="M142" s="39">
        <v>17318</v>
      </c>
      <c r="N142" s="40" t="s">
        <v>4736</v>
      </c>
      <c r="O142" s="39">
        <v>0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3"/>
        <v>0</v>
      </c>
      <c r="W142" s="159">
        <v>1.2</v>
      </c>
      <c r="X142" s="158">
        <f t="shared" si="4"/>
        <v>0</v>
      </c>
      <c r="Y142" s="181"/>
      <c r="Z142" s="147"/>
      <c r="CA142" s="33"/>
      <c r="CB142" s="41" t="s">
        <v>133</v>
      </c>
    </row>
    <row r="143" spans="1:80" s="3" customFormat="1" ht="18.75" hidden="1" x14ac:dyDescent="0.25">
      <c r="A143" s="42"/>
      <c r="B143" s="43"/>
      <c r="C143" s="44" t="s">
        <v>4737</v>
      </c>
      <c r="D143" s="45"/>
      <c r="E143" s="45"/>
      <c r="F143" s="206"/>
      <c r="G143" s="45"/>
      <c r="H143" s="45"/>
      <c r="I143" s="45"/>
      <c r="J143" s="45"/>
      <c r="K143" s="45"/>
      <c r="L143" s="45"/>
      <c r="M143" s="45"/>
      <c r="N143" s="45"/>
      <c r="O143" s="46"/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/>
      <c r="W143" s="159"/>
      <c r="X143" s="158"/>
      <c r="Y143" s="181"/>
      <c r="CA143" s="33"/>
      <c r="CB143" s="41"/>
    </row>
    <row r="144" spans="1:80" s="3" customFormat="1" ht="18.75" hidden="1" x14ac:dyDescent="0.25">
      <c r="A144" s="47"/>
      <c r="B144" s="48"/>
      <c r="C144" s="48"/>
      <c r="D144" s="48"/>
      <c r="E144" s="49" t="s">
        <v>4738</v>
      </c>
      <c r="F144" s="207"/>
      <c r="G144" s="50"/>
      <c r="H144" s="51"/>
      <c r="I144" s="17"/>
      <c r="J144" s="17"/>
      <c r="K144" s="17"/>
      <c r="L144" s="52">
        <v>18959</v>
      </c>
      <c r="M144" s="53"/>
      <c r="N144" s="53"/>
      <c r="O144" s="54"/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/>
      <c r="W144" s="159"/>
      <c r="X144" s="158"/>
      <c r="Y144" s="181"/>
      <c r="CA144" s="33"/>
      <c r="CB144" s="41"/>
    </row>
    <row r="145" spans="1:80" s="3" customFormat="1" ht="18.75" hidden="1" x14ac:dyDescent="0.25">
      <c r="A145" s="47"/>
      <c r="B145" s="48"/>
      <c r="C145" s="48"/>
      <c r="D145" s="48"/>
      <c r="E145" s="49" t="s">
        <v>4739</v>
      </c>
      <c r="F145" s="207"/>
      <c r="G145" s="50"/>
      <c r="H145" s="51"/>
      <c r="I145" s="17"/>
      <c r="J145" s="17"/>
      <c r="K145" s="17"/>
      <c r="L145" s="52">
        <v>9968</v>
      </c>
      <c r="M145" s="53"/>
      <c r="N145" s="53"/>
      <c r="O145" s="54"/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/>
      <c r="W145" s="159"/>
      <c r="X145" s="158"/>
      <c r="Y145" s="181"/>
      <c r="CA145" s="33"/>
      <c r="CB145" s="41"/>
    </row>
    <row r="146" spans="1:80" s="3" customFormat="1" ht="18.75" x14ac:dyDescent="0.25">
      <c r="A146" s="368"/>
      <c r="B146" s="369"/>
      <c r="C146" s="369"/>
      <c r="D146" s="369"/>
      <c r="E146" s="370" t="s">
        <v>47</v>
      </c>
      <c r="F146" s="371"/>
      <c r="G146" s="372"/>
      <c r="H146" s="373"/>
      <c r="I146" s="374"/>
      <c r="J146" s="374"/>
      <c r="K146" s="374"/>
      <c r="L146" s="375">
        <f>L142+L144+L145</f>
        <v>55579</v>
      </c>
      <c r="M146" s="376"/>
      <c r="N146" s="376"/>
      <c r="O146" s="377"/>
      <c r="P146" s="378">
        <v>1.052</v>
      </c>
      <c r="Q146" s="378">
        <v>1.0209999999999999</v>
      </c>
      <c r="R146" s="378">
        <v>1.0349999999999999</v>
      </c>
      <c r="S146" s="378">
        <v>1.0249999999999999</v>
      </c>
      <c r="T146" s="378">
        <v>1.02</v>
      </c>
      <c r="U146" s="378">
        <v>1.03</v>
      </c>
      <c r="V146" s="379">
        <f>L146*P146*Q146*R146*S146*T146*U146</f>
        <v>66535.560853609524</v>
      </c>
      <c r="W146" s="380">
        <v>1.2</v>
      </c>
      <c r="X146" s="381">
        <f>V146*W146</f>
        <v>79842.673024331423</v>
      </c>
      <c r="Y146" s="382">
        <f>X146/G142</f>
        <v>5322.844868288762</v>
      </c>
      <c r="Z146" s="147">
        <f>Y146/1</f>
        <v>5322.844868288762</v>
      </c>
      <c r="CA146" s="33"/>
      <c r="CB146" s="41"/>
    </row>
    <row r="147" spans="1:80" s="3" customFormat="1" ht="45" hidden="1" x14ac:dyDescent="0.25">
      <c r="A147" s="111" t="s">
        <v>1876</v>
      </c>
      <c r="B147" s="112" t="s">
        <v>3877</v>
      </c>
      <c r="C147" s="305" t="s">
        <v>1910</v>
      </c>
      <c r="D147" s="305"/>
      <c r="E147" s="305"/>
      <c r="F147" s="111" t="s">
        <v>437</v>
      </c>
      <c r="G147" s="113">
        <v>2</v>
      </c>
      <c r="H147" s="114">
        <v>6225.34</v>
      </c>
      <c r="I147" s="114"/>
      <c r="J147" s="114"/>
      <c r="K147" s="253" t="s">
        <v>52</v>
      </c>
      <c r="L147" s="114">
        <v>77568</v>
      </c>
      <c r="M147" s="114"/>
      <c r="N147" s="115"/>
      <c r="O147" s="114"/>
      <c r="P147" s="189">
        <v>1.052</v>
      </c>
      <c r="Q147" s="189">
        <v>1.0209999999999999</v>
      </c>
      <c r="R147" s="189">
        <v>1.0349999999999999</v>
      </c>
      <c r="S147" s="189">
        <v>1.0249999999999999</v>
      </c>
      <c r="T147" s="189">
        <v>1.02</v>
      </c>
      <c r="U147" s="189">
        <v>1.03</v>
      </c>
      <c r="V147" s="180">
        <f t="shared" ref="V147:V148" si="6">L147*U147</f>
        <v>79895.040000000008</v>
      </c>
      <c r="W147" s="190">
        <v>1.2</v>
      </c>
      <c r="X147" s="191">
        <f t="shared" si="4"/>
        <v>95874.04800000001</v>
      </c>
      <c r="Y147" s="248">
        <f t="shared" si="5"/>
        <v>47937.024000000005</v>
      </c>
      <c r="CA147" s="33"/>
      <c r="CB147" s="41" t="s">
        <v>1910</v>
      </c>
    </row>
    <row r="148" spans="1:80" s="3" customFormat="1" ht="45" hidden="1" x14ac:dyDescent="0.25">
      <c r="A148" s="111" t="s">
        <v>1878</v>
      </c>
      <c r="B148" s="112" t="s">
        <v>3877</v>
      </c>
      <c r="C148" s="305" t="s">
        <v>1429</v>
      </c>
      <c r="D148" s="305"/>
      <c r="E148" s="305"/>
      <c r="F148" s="111" t="s">
        <v>437</v>
      </c>
      <c r="G148" s="113">
        <v>13</v>
      </c>
      <c r="H148" s="114">
        <v>3276.91</v>
      </c>
      <c r="I148" s="114"/>
      <c r="J148" s="114"/>
      <c r="K148" s="253" t="s">
        <v>52</v>
      </c>
      <c r="L148" s="114">
        <v>265397</v>
      </c>
      <c r="M148" s="114"/>
      <c r="N148" s="115"/>
      <c r="O148" s="114"/>
      <c r="P148" s="189">
        <v>1.052</v>
      </c>
      <c r="Q148" s="189">
        <v>1.0209999999999999</v>
      </c>
      <c r="R148" s="189">
        <v>1.0349999999999999</v>
      </c>
      <c r="S148" s="189">
        <v>1.0249999999999999</v>
      </c>
      <c r="T148" s="189">
        <v>1.02</v>
      </c>
      <c r="U148" s="189">
        <v>1.03</v>
      </c>
      <c r="V148" s="180">
        <f t="shared" si="6"/>
        <v>273358.91000000003</v>
      </c>
      <c r="W148" s="190">
        <v>1.2</v>
      </c>
      <c r="X148" s="191">
        <f t="shared" si="4"/>
        <v>328030.69200000004</v>
      </c>
      <c r="Y148" s="248">
        <f t="shared" si="5"/>
        <v>25233.130153846156</v>
      </c>
      <c r="CA148" s="33"/>
      <c r="CB148" s="41" t="s">
        <v>1429</v>
      </c>
    </row>
    <row r="149" spans="1:80" s="3" customFormat="1" ht="67.5" x14ac:dyDescent="0.25">
      <c r="A149" s="35" t="s">
        <v>350</v>
      </c>
      <c r="B149" s="36" t="s">
        <v>429</v>
      </c>
      <c r="C149" s="316" t="s">
        <v>430</v>
      </c>
      <c r="D149" s="316"/>
      <c r="E149" s="316"/>
      <c r="F149" s="205" t="s">
        <v>109</v>
      </c>
      <c r="G149" s="383">
        <v>162</v>
      </c>
      <c r="H149" s="39" t="s">
        <v>431</v>
      </c>
      <c r="I149" s="39"/>
      <c r="J149" s="39">
        <v>7.45</v>
      </c>
      <c r="K149" s="252" t="s">
        <v>42</v>
      </c>
      <c r="L149" s="39">
        <f>M149+N149+O149</f>
        <v>271484</v>
      </c>
      <c r="M149" s="39">
        <v>271484</v>
      </c>
      <c r="N149" s="40"/>
      <c r="O149" s="39">
        <v>0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0</v>
      </c>
      <c r="W149" s="159">
        <v>1.2</v>
      </c>
      <c r="X149" s="158">
        <f t="shared" si="4"/>
        <v>0</v>
      </c>
      <c r="Y149" s="181"/>
      <c r="Z149" s="147"/>
      <c r="CA149" s="33"/>
      <c r="CB149" s="41" t="s">
        <v>430</v>
      </c>
    </row>
    <row r="150" spans="1:80" s="3" customFormat="1" ht="18.75" hidden="1" x14ac:dyDescent="0.25">
      <c r="A150" s="47"/>
      <c r="B150" s="48"/>
      <c r="C150" s="48"/>
      <c r="D150" s="48"/>
      <c r="E150" s="49" t="s">
        <v>4740</v>
      </c>
      <c r="F150" s="207"/>
      <c r="G150" s="50"/>
      <c r="H150" s="51"/>
      <c r="I150" s="17"/>
      <c r="J150" s="17"/>
      <c r="K150" s="17"/>
      <c r="L150" s="52">
        <v>257910</v>
      </c>
      <c r="M150" s="53"/>
      <c r="N150" s="53"/>
      <c r="O150" s="54"/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/>
      <c r="W150" s="159"/>
      <c r="X150" s="158"/>
      <c r="Y150" s="181"/>
      <c r="CA150" s="33"/>
      <c r="CB150" s="41"/>
    </row>
    <row r="151" spans="1:80" s="3" customFormat="1" ht="18.75" hidden="1" x14ac:dyDescent="0.25">
      <c r="A151" s="47"/>
      <c r="B151" s="48"/>
      <c r="C151" s="48"/>
      <c r="D151" s="48"/>
      <c r="E151" s="49" t="s">
        <v>4741</v>
      </c>
      <c r="F151" s="207"/>
      <c r="G151" s="50"/>
      <c r="H151" s="51"/>
      <c r="I151" s="17"/>
      <c r="J151" s="17"/>
      <c r="K151" s="17"/>
      <c r="L151" s="52">
        <v>143887</v>
      </c>
      <c r="M151" s="53"/>
      <c r="N151" s="53"/>
      <c r="O151" s="54"/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/>
      <c r="W151" s="159"/>
      <c r="X151" s="158"/>
      <c r="Y151" s="181"/>
      <c r="CA151" s="33"/>
      <c r="CB151" s="41"/>
    </row>
    <row r="152" spans="1:80" s="3" customFormat="1" ht="18.75" x14ac:dyDescent="0.25">
      <c r="A152" s="368"/>
      <c r="B152" s="369"/>
      <c r="C152" s="369"/>
      <c r="D152" s="369"/>
      <c r="E152" s="370" t="s">
        <v>47</v>
      </c>
      <c r="F152" s="371"/>
      <c r="G152" s="372"/>
      <c r="H152" s="373"/>
      <c r="I152" s="374"/>
      <c r="J152" s="374"/>
      <c r="K152" s="374"/>
      <c r="L152" s="375">
        <f>L149+L150+L151</f>
        <v>673281</v>
      </c>
      <c r="M152" s="376"/>
      <c r="N152" s="376"/>
      <c r="O152" s="377"/>
      <c r="P152" s="378">
        <v>1.052</v>
      </c>
      <c r="Q152" s="378">
        <v>1.0209999999999999</v>
      </c>
      <c r="R152" s="378">
        <v>1.0349999999999999</v>
      </c>
      <c r="S152" s="378">
        <v>1.0249999999999999</v>
      </c>
      <c r="T152" s="378">
        <v>1.02</v>
      </c>
      <c r="U152" s="378">
        <v>1.03</v>
      </c>
      <c r="V152" s="379">
        <f>L152*P152*Q152*R152*S152*T152*U152</f>
        <v>806008.18559310318</v>
      </c>
      <c r="W152" s="380">
        <v>1.2</v>
      </c>
      <c r="X152" s="381">
        <f>V152*W152</f>
        <v>967209.82271172374</v>
      </c>
      <c r="Y152" s="382">
        <f>X152/G149</f>
        <v>5970.4310043933565</v>
      </c>
      <c r="Z152" s="147">
        <f>Y152/1</f>
        <v>5970.4310043933565</v>
      </c>
      <c r="CA152" s="33"/>
      <c r="CB152" s="41"/>
    </row>
    <row r="153" spans="1:80" s="3" customFormat="1" ht="67.5" hidden="1" x14ac:dyDescent="0.25">
      <c r="A153" s="387" t="s">
        <v>353</v>
      </c>
      <c r="B153" s="388" t="s">
        <v>1410</v>
      </c>
      <c r="C153" s="389" t="s">
        <v>1899</v>
      </c>
      <c r="D153" s="389"/>
      <c r="E153" s="389"/>
      <c r="F153" s="390" t="s">
        <v>437</v>
      </c>
      <c r="G153" s="391">
        <v>162</v>
      </c>
      <c r="H153" s="392">
        <v>2561.42</v>
      </c>
      <c r="I153" s="392"/>
      <c r="J153" s="392">
        <v>2561.42</v>
      </c>
      <c r="K153" s="393" t="s">
        <v>42</v>
      </c>
      <c r="L153" s="392">
        <v>3551972</v>
      </c>
      <c r="M153" s="392"/>
      <c r="N153" s="394"/>
      <c r="O153" s="392">
        <v>3551972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396">
        <v>1.03</v>
      </c>
      <c r="V153" s="385">
        <f t="shared" si="3"/>
        <v>4252189.660776861</v>
      </c>
      <c r="W153" s="397">
        <v>1.2</v>
      </c>
      <c r="X153" s="398">
        <f t="shared" si="4"/>
        <v>5102627.5929322327</v>
      </c>
      <c r="Y153" s="248">
        <f t="shared" si="5"/>
        <v>31497.701190939708</v>
      </c>
      <c r="CA153" s="33"/>
      <c r="CB153" s="41" t="s">
        <v>1899</v>
      </c>
    </row>
    <row r="154" spans="1:80" s="3" customFormat="1" ht="67.5" x14ac:dyDescent="0.25">
      <c r="A154" s="35" t="s">
        <v>355</v>
      </c>
      <c r="B154" s="36" t="s">
        <v>578</v>
      </c>
      <c r="C154" s="316" t="s">
        <v>579</v>
      </c>
      <c r="D154" s="316"/>
      <c r="E154" s="316"/>
      <c r="F154" s="205" t="s">
        <v>109</v>
      </c>
      <c r="G154" s="383">
        <v>1</v>
      </c>
      <c r="H154" s="39" t="s">
        <v>580</v>
      </c>
      <c r="I154" s="39" t="s">
        <v>581</v>
      </c>
      <c r="J154" s="39">
        <v>3.51</v>
      </c>
      <c r="K154" s="252" t="s">
        <v>42</v>
      </c>
      <c r="L154" s="39">
        <f>M154+40+O154</f>
        <v>595</v>
      </c>
      <c r="M154" s="39">
        <v>555</v>
      </c>
      <c r="N154" s="40" t="s">
        <v>4742</v>
      </c>
      <c r="O154" s="39">
        <v>0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0</v>
      </c>
      <c r="W154" s="159">
        <v>1.2</v>
      </c>
      <c r="X154" s="158">
        <f t="shared" si="4"/>
        <v>0</v>
      </c>
      <c r="Y154" s="181"/>
      <c r="Z154" s="147"/>
      <c r="CA154" s="33"/>
      <c r="CB154" s="41" t="s">
        <v>579</v>
      </c>
    </row>
    <row r="155" spans="1:80" s="3" customFormat="1" ht="18.75" hidden="1" x14ac:dyDescent="0.25">
      <c r="A155" s="47"/>
      <c r="B155" s="48"/>
      <c r="C155" s="48"/>
      <c r="D155" s="48"/>
      <c r="E155" s="49" t="s">
        <v>4743</v>
      </c>
      <c r="F155" s="207"/>
      <c r="G155" s="50"/>
      <c r="H155" s="51"/>
      <c r="I155" s="17"/>
      <c r="J155" s="17"/>
      <c r="K155" s="17"/>
      <c r="L155" s="52">
        <v>544</v>
      </c>
      <c r="M155" s="53"/>
      <c r="N155" s="53"/>
      <c r="O155" s="54"/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/>
      <c r="W155" s="159"/>
      <c r="X155" s="158"/>
      <c r="Y155" s="181"/>
      <c r="CA155" s="33"/>
      <c r="CB155" s="41"/>
    </row>
    <row r="156" spans="1:80" s="3" customFormat="1" ht="18.75" hidden="1" x14ac:dyDescent="0.25">
      <c r="A156" s="47"/>
      <c r="B156" s="48"/>
      <c r="C156" s="48"/>
      <c r="D156" s="48"/>
      <c r="E156" s="49" t="s">
        <v>4744</v>
      </c>
      <c r="F156" s="207"/>
      <c r="G156" s="50"/>
      <c r="H156" s="51"/>
      <c r="I156" s="17"/>
      <c r="J156" s="17"/>
      <c r="K156" s="17"/>
      <c r="L156" s="52">
        <v>286</v>
      </c>
      <c r="M156" s="53"/>
      <c r="N156" s="53"/>
      <c r="O156" s="54"/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/>
      <c r="W156" s="159"/>
      <c r="X156" s="158"/>
      <c r="Y156" s="181"/>
      <c r="CA156" s="33"/>
      <c r="CB156" s="41"/>
    </row>
    <row r="157" spans="1:80" s="3" customFormat="1" ht="18.75" x14ac:dyDescent="0.25">
      <c r="A157" s="368"/>
      <c r="B157" s="369"/>
      <c r="C157" s="369"/>
      <c r="D157" s="369"/>
      <c r="E157" s="370" t="s">
        <v>47</v>
      </c>
      <c r="F157" s="371"/>
      <c r="G157" s="372"/>
      <c r="H157" s="373"/>
      <c r="I157" s="374"/>
      <c r="J157" s="374"/>
      <c r="K157" s="374"/>
      <c r="L157" s="375">
        <f>L154+L155+L156</f>
        <v>1425</v>
      </c>
      <c r="M157" s="376"/>
      <c r="N157" s="376"/>
      <c r="O157" s="377"/>
      <c r="P157" s="378">
        <v>1.052</v>
      </c>
      <c r="Q157" s="378">
        <v>1.0209999999999999</v>
      </c>
      <c r="R157" s="378">
        <v>1.0349999999999999</v>
      </c>
      <c r="S157" s="378">
        <v>1.0249999999999999</v>
      </c>
      <c r="T157" s="378">
        <v>1.02</v>
      </c>
      <c r="U157" s="378">
        <v>1.03</v>
      </c>
      <c r="V157" s="379">
        <f>L157*P157*Q157*R157*S157*T157*U157</f>
        <v>1705.9172388203024</v>
      </c>
      <c r="W157" s="380">
        <v>1.2</v>
      </c>
      <c r="X157" s="381">
        <f>V157*W157</f>
        <v>2047.1006865843628</v>
      </c>
      <c r="Y157" s="382">
        <f>X157/G154</f>
        <v>2047.1006865843628</v>
      </c>
      <c r="Z157" s="147">
        <f>Y157/1</f>
        <v>2047.1006865843628</v>
      </c>
      <c r="CA157" s="33"/>
      <c r="CB157" s="41"/>
    </row>
    <row r="158" spans="1:80" s="3" customFormat="1" ht="45" hidden="1" x14ac:dyDescent="0.25">
      <c r="A158" s="111" t="s">
        <v>1888</v>
      </c>
      <c r="B158" s="112" t="s">
        <v>1884</v>
      </c>
      <c r="C158" s="305" t="s">
        <v>1385</v>
      </c>
      <c r="D158" s="305"/>
      <c r="E158" s="305"/>
      <c r="F158" s="111" t="s">
        <v>437</v>
      </c>
      <c r="G158" s="113">
        <v>1</v>
      </c>
      <c r="H158" s="114">
        <v>1576.88</v>
      </c>
      <c r="I158" s="114"/>
      <c r="J158" s="114"/>
      <c r="K158" s="253" t="s">
        <v>52</v>
      </c>
      <c r="L158" s="114">
        <v>9824</v>
      </c>
      <c r="M158" s="114"/>
      <c r="N158" s="115"/>
      <c r="O158" s="114"/>
      <c r="P158" s="189">
        <v>1.052</v>
      </c>
      <c r="Q158" s="189">
        <v>1.0209999999999999</v>
      </c>
      <c r="R158" s="189">
        <v>1.0349999999999999</v>
      </c>
      <c r="S158" s="189">
        <v>1.0249999999999999</v>
      </c>
      <c r="T158" s="189">
        <v>1.02</v>
      </c>
      <c r="U158" s="189">
        <v>1.03</v>
      </c>
      <c r="V158" s="180">
        <f>L158*U158</f>
        <v>10118.720000000001</v>
      </c>
      <c r="W158" s="190">
        <v>1.2</v>
      </c>
      <c r="X158" s="191">
        <f t="shared" si="4"/>
        <v>12142.464000000002</v>
      </c>
      <c r="Y158" s="248">
        <f t="shared" si="5"/>
        <v>12142.464000000002</v>
      </c>
      <c r="CA158" s="33"/>
      <c r="CB158" s="41" t="s">
        <v>1385</v>
      </c>
    </row>
    <row r="159" spans="1:80" s="3" customFormat="1" ht="18.75" hidden="1" x14ac:dyDescent="0.25">
      <c r="A159" s="313" t="s">
        <v>4745</v>
      </c>
      <c r="B159" s="314"/>
      <c r="C159" s="314"/>
      <c r="D159" s="314"/>
      <c r="E159" s="314"/>
      <c r="F159" s="341"/>
      <c r="G159" s="314"/>
      <c r="H159" s="314"/>
      <c r="I159" s="314"/>
      <c r="J159" s="314"/>
      <c r="K159" s="314"/>
      <c r="L159" s="314"/>
      <c r="M159" s="314"/>
      <c r="N159" s="314"/>
      <c r="O159" s="315"/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/>
      <c r="W159" s="159"/>
      <c r="X159" s="158"/>
      <c r="Y159" s="181"/>
      <c r="CA159" s="33" t="s">
        <v>4745</v>
      </c>
      <c r="CB159" s="41"/>
    </row>
    <row r="160" spans="1:80" s="3" customFormat="1" ht="67.5" x14ac:dyDescent="0.25">
      <c r="A160" s="35" t="s">
        <v>371</v>
      </c>
      <c r="B160" s="36" t="s">
        <v>1682</v>
      </c>
      <c r="C160" s="316" t="s">
        <v>1683</v>
      </c>
      <c r="D160" s="316"/>
      <c r="E160" s="316"/>
      <c r="F160" s="205" t="s">
        <v>1684</v>
      </c>
      <c r="G160" s="408">
        <v>0.45250000000000001</v>
      </c>
      <c r="H160" s="39" t="s">
        <v>1685</v>
      </c>
      <c r="I160" s="39"/>
      <c r="J160" s="39"/>
      <c r="K160" s="252" t="s">
        <v>42</v>
      </c>
      <c r="L160" s="39">
        <f>M160+N160+O160</f>
        <v>26703</v>
      </c>
      <c r="M160" s="39">
        <v>26703</v>
      </c>
      <c r="N160" s="40"/>
      <c r="O160" s="39">
        <v>0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/>
      <c r="W160" s="159"/>
      <c r="X160" s="158"/>
      <c r="Y160" s="181"/>
      <c r="Z160" s="147"/>
      <c r="CA160" s="33"/>
      <c r="CB160" s="41" t="s">
        <v>1683</v>
      </c>
    </row>
    <row r="161" spans="1:80" s="3" customFormat="1" ht="18.75" hidden="1" x14ac:dyDescent="0.25">
      <c r="A161" s="42"/>
      <c r="B161" s="43"/>
      <c r="C161" s="44" t="s">
        <v>4746</v>
      </c>
      <c r="D161" s="45"/>
      <c r="E161" s="45"/>
      <c r="F161" s="206"/>
      <c r="G161" s="45"/>
      <c r="H161" s="45"/>
      <c r="I161" s="45"/>
      <c r="J161" s="45"/>
      <c r="K161" s="45"/>
      <c r="L161" s="45"/>
      <c r="M161" s="45"/>
      <c r="N161" s="45"/>
      <c r="O161" s="46"/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/>
      <c r="W161" s="159"/>
      <c r="X161" s="158"/>
      <c r="Y161" s="181"/>
      <c r="CA161" s="33"/>
      <c r="CB161" s="41"/>
    </row>
    <row r="162" spans="1:80" s="3" customFormat="1" ht="18.75" hidden="1" x14ac:dyDescent="0.25">
      <c r="A162" s="47"/>
      <c r="B162" s="48"/>
      <c r="C162" s="48"/>
      <c r="D162" s="48"/>
      <c r="E162" s="49" t="s">
        <v>4747</v>
      </c>
      <c r="F162" s="207"/>
      <c r="G162" s="50"/>
      <c r="H162" s="51"/>
      <c r="I162" s="17"/>
      <c r="J162" s="17"/>
      <c r="K162" s="17"/>
      <c r="L162" s="52">
        <v>23766</v>
      </c>
      <c r="M162" s="53"/>
      <c r="N162" s="53"/>
      <c r="O162" s="54"/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/>
      <c r="W162" s="159"/>
      <c r="X162" s="158"/>
      <c r="Y162" s="181"/>
      <c r="CA162" s="33"/>
      <c r="CB162" s="41"/>
    </row>
    <row r="163" spans="1:80" s="3" customFormat="1" ht="18.75" hidden="1" x14ac:dyDescent="0.25">
      <c r="A163" s="47"/>
      <c r="B163" s="48"/>
      <c r="C163" s="48"/>
      <c r="D163" s="48"/>
      <c r="E163" s="49" t="s">
        <v>4748</v>
      </c>
      <c r="F163" s="207"/>
      <c r="G163" s="50"/>
      <c r="H163" s="51"/>
      <c r="I163" s="17"/>
      <c r="J163" s="17"/>
      <c r="K163" s="17"/>
      <c r="L163" s="52">
        <v>10681</v>
      </c>
      <c r="M163" s="53"/>
      <c r="N163" s="53"/>
      <c r="O163" s="54"/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/>
      <c r="W163" s="159"/>
      <c r="X163" s="158"/>
      <c r="Y163" s="181"/>
      <c r="CA163" s="33"/>
      <c r="CB163" s="41"/>
    </row>
    <row r="164" spans="1:80" s="3" customFormat="1" ht="18.75" x14ac:dyDescent="0.25">
      <c r="A164" s="368"/>
      <c r="B164" s="369"/>
      <c r="C164" s="369"/>
      <c r="D164" s="369"/>
      <c r="E164" s="370" t="s">
        <v>47</v>
      </c>
      <c r="F164" s="371"/>
      <c r="G164" s="372"/>
      <c r="H164" s="373"/>
      <c r="I164" s="374"/>
      <c r="J164" s="374"/>
      <c r="K164" s="374"/>
      <c r="L164" s="375">
        <f>L160+L162+L163</f>
        <v>61150</v>
      </c>
      <c r="M164" s="376"/>
      <c r="N164" s="376"/>
      <c r="O164" s="377"/>
      <c r="P164" s="378">
        <v>1.052</v>
      </c>
      <c r="Q164" s="378">
        <v>1.0209999999999999</v>
      </c>
      <c r="R164" s="378">
        <v>1.0349999999999999</v>
      </c>
      <c r="S164" s="378">
        <v>1.0249999999999999</v>
      </c>
      <c r="T164" s="378">
        <v>1.02</v>
      </c>
      <c r="U164" s="378">
        <v>1.03</v>
      </c>
      <c r="V164" s="379">
        <f>L164*P164*Q164*R164*S164*T164*U164</f>
        <v>73204.79940621859</v>
      </c>
      <c r="W164" s="380">
        <v>1.2</v>
      </c>
      <c r="X164" s="381">
        <f>V164*W164</f>
        <v>87845.759287462308</v>
      </c>
      <c r="Y164" s="382">
        <f>X164/G160</f>
        <v>194134.27466842497</v>
      </c>
      <c r="Z164" s="147">
        <f>Y164/100</f>
        <v>1941.3427466842497</v>
      </c>
      <c r="CA164" s="33"/>
      <c r="CB164" s="41"/>
    </row>
    <row r="165" spans="1:80" s="3" customFormat="1" ht="67.5" x14ac:dyDescent="0.25">
      <c r="A165" s="35" t="s">
        <v>381</v>
      </c>
      <c r="B165" s="36" t="s">
        <v>1689</v>
      </c>
      <c r="C165" s="316" t="s">
        <v>1690</v>
      </c>
      <c r="D165" s="316"/>
      <c r="E165" s="316"/>
      <c r="F165" s="205" t="s">
        <v>1684</v>
      </c>
      <c r="G165" s="408">
        <v>0.45250000000000001</v>
      </c>
      <c r="H165" s="39" t="s">
        <v>1691</v>
      </c>
      <c r="I165" s="39"/>
      <c r="J165" s="39"/>
      <c r="K165" s="252" t="s">
        <v>42</v>
      </c>
      <c r="L165" s="39">
        <f>M165+N165+O165</f>
        <v>14754</v>
      </c>
      <c r="M165" s="39">
        <v>14754</v>
      </c>
      <c r="N165" s="40"/>
      <c r="O165" s="39">
        <v>0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/>
      <c r="W165" s="159"/>
      <c r="X165" s="158"/>
      <c r="Y165" s="181"/>
      <c r="Z165" s="147"/>
      <c r="CA165" s="33"/>
      <c r="CB165" s="41" t="s">
        <v>1690</v>
      </c>
    </row>
    <row r="166" spans="1:80" s="3" customFormat="1" ht="18.75" hidden="1" x14ac:dyDescent="0.25">
      <c r="A166" s="47"/>
      <c r="B166" s="48"/>
      <c r="C166" s="48"/>
      <c r="D166" s="48"/>
      <c r="E166" s="49" t="s">
        <v>4749</v>
      </c>
      <c r="F166" s="207"/>
      <c r="G166" s="50"/>
      <c r="H166" s="51"/>
      <c r="I166" s="17"/>
      <c r="J166" s="17"/>
      <c r="K166" s="17"/>
      <c r="L166" s="52">
        <v>13131</v>
      </c>
      <c r="M166" s="53"/>
      <c r="N166" s="53"/>
      <c r="O166" s="54"/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/>
      <c r="W166" s="159"/>
      <c r="X166" s="158"/>
      <c r="Y166" s="181"/>
      <c r="CA166" s="33"/>
      <c r="CB166" s="41"/>
    </row>
    <row r="167" spans="1:80" s="3" customFormat="1" ht="18.75" hidden="1" x14ac:dyDescent="0.25">
      <c r="A167" s="47"/>
      <c r="B167" s="48"/>
      <c r="C167" s="48"/>
      <c r="D167" s="48"/>
      <c r="E167" s="49" t="s">
        <v>4750</v>
      </c>
      <c r="F167" s="207"/>
      <c r="G167" s="50"/>
      <c r="H167" s="51"/>
      <c r="I167" s="17"/>
      <c r="J167" s="17"/>
      <c r="K167" s="17"/>
      <c r="L167" s="52">
        <v>5902</v>
      </c>
      <c r="M167" s="53"/>
      <c r="N167" s="53"/>
      <c r="O167" s="54"/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/>
      <c r="W167" s="159"/>
      <c r="X167" s="158"/>
      <c r="Y167" s="181"/>
      <c r="CA167" s="33"/>
      <c r="CB167" s="41"/>
    </row>
    <row r="168" spans="1:80" s="3" customFormat="1" ht="18.75" x14ac:dyDescent="0.25">
      <c r="A168" s="368"/>
      <c r="B168" s="369"/>
      <c r="C168" s="369"/>
      <c r="D168" s="369"/>
      <c r="E168" s="370" t="s">
        <v>47</v>
      </c>
      <c r="F168" s="371"/>
      <c r="G168" s="372"/>
      <c r="H168" s="373"/>
      <c r="I168" s="374"/>
      <c r="J168" s="374"/>
      <c r="K168" s="374"/>
      <c r="L168" s="375">
        <f>L165+L166+L167</f>
        <v>33787</v>
      </c>
      <c r="M168" s="376"/>
      <c r="N168" s="376"/>
      <c r="O168" s="377"/>
      <c r="P168" s="378">
        <v>1.052</v>
      </c>
      <c r="Q168" s="378">
        <v>1.0209999999999999</v>
      </c>
      <c r="R168" s="378">
        <v>1.0349999999999999</v>
      </c>
      <c r="S168" s="378">
        <v>1.0249999999999999</v>
      </c>
      <c r="T168" s="378">
        <v>1.02</v>
      </c>
      <c r="U168" s="378">
        <v>1.03</v>
      </c>
      <c r="V168" s="379">
        <f>L168*P168*Q168*R168*S168*T168*U168</f>
        <v>40447.59701615548</v>
      </c>
      <c r="W168" s="380">
        <v>1.2</v>
      </c>
      <c r="X168" s="381">
        <f>V168*W168</f>
        <v>48537.116419386577</v>
      </c>
      <c r="Y168" s="382">
        <f>X168/G165</f>
        <v>107264.34567820237</v>
      </c>
      <c r="Z168" s="147">
        <f>Y168/100</f>
        <v>1072.6434567820238</v>
      </c>
      <c r="CA168" s="33"/>
      <c r="CB168" s="41"/>
    </row>
    <row r="169" spans="1:80" s="3" customFormat="1" ht="67.5" x14ac:dyDescent="0.25">
      <c r="A169" s="35" t="s">
        <v>384</v>
      </c>
      <c r="B169" s="36" t="s">
        <v>1010</v>
      </c>
      <c r="C169" s="316" t="s">
        <v>1695</v>
      </c>
      <c r="D169" s="316"/>
      <c r="E169" s="316"/>
      <c r="F169" s="205" t="s">
        <v>238</v>
      </c>
      <c r="G169" s="406">
        <v>1.81</v>
      </c>
      <c r="H169" s="39" t="s">
        <v>1011</v>
      </c>
      <c r="I169" s="39" t="s">
        <v>1012</v>
      </c>
      <c r="J169" s="39">
        <v>124.14</v>
      </c>
      <c r="K169" s="252" t="s">
        <v>42</v>
      </c>
      <c r="L169" s="39">
        <f>M169+2022+O169</f>
        <v>15902</v>
      </c>
      <c r="M169" s="39">
        <v>13880</v>
      </c>
      <c r="N169" s="40" t="s">
        <v>4751</v>
      </c>
      <c r="O169" s="39">
        <v>0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ref="V169:V219" si="7">O169*P169*Q169*R169*S169*T169*U169</f>
        <v>0</v>
      </c>
      <c r="W169" s="159">
        <v>1.2</v>
      </c>
      <c r="X169" s="158">
        <f t="shared" ref="X169:X219" si="8">V169*W169</f>
        <v>0</v>
      </c>
      <c r="Y169" s="181"/>
      <c r="Z169" s="147"/>
      <c r="CA169" s="33"/>
      <c r="CB169" s="41" t="s">
        <v>1695</v>
      </c>
    </row>
    <row r="170" spans="1:80" s="3" customFormat="1" ht="18.75" hidden="1" x14ac:dyDescent="0.25">
      <c r="A170" s="42"/>
      <c r="B170" s="43"/>
      <c r="C170" s="44" t="s">
        <v>4752</v>
      </c>
      <c r="D170" s="45"/>
      <c r="E170" s="45"/>
      <c r="F170" s="206"/>
      <c r="G170" s="45"/>
      <c r="H170" s="45"/>
      <c r="I170" s="45"/>
      <c r="J170" s="45"/>
      <c r="K170" s="45"/>
      <c r="L170" s="45"/>
      <c r="M170" s="45"/>
      <c r="N170" s="45"/>
      <c r="O170" s="46"/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/>
      <c r="W170" s="159"/>
      <c r="X170" s="158"/>
      <c r="Y170" s="181"/>
      <c r="CA170" s="33"/>
      <c r="CB170" s="41"/>
    </row>
    <row r="171" spans="1:80" s="3" customFormat="1" ht="18.75" hidden="1" x14ac:dyDescent="0.25">
      <c r="A171" s="47"/>
      <c r="B171" s="48"/>
      <c r="C171" s="48"/>
      <c r="D171" s="48"/>
      <c r="E171" s="49" t="s">
        <v>4753</v>
      </c>
      <c r="F171" s="207"/>
      <c r="G171" s="50"/>
      <c r="H171" s="51"/>
      <c r="I171" s="17"/>
      <c r="J171" s="17"/>
      <c r="K171" s="17"/>
      <c r="L171" s="52">
        <v>13709</v>
      </c>
      <c r="M171" s="53"/>
      <c r="N171" s="53"/>
      <c r="O171" s="54"/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/>
      <c r="W171" s="159"/>
      <c r="X171" s="158"/>
      <c r="Y171" s="181"/>
      <c r="CA171" s="33"/>
      <c r="CB171" s="41"/>
    </row>
    <row r="172" spans="1:80" s="3" customFormat="1" ht="18.75" hidden="1" x14ac:dyDescent="0.25">
      <c r="A172" s="47"/>
      <c r="B172" s="48"/>
      <c r="C172" s="48"/>
      <c r="D172" s="48"/>
      <c r="E172" s="49" t="s">
        <v>4754</v>
      </c>
      <c r="F172" s="207"/>
      <c r="G172" s="50"/>
      <c r="H172" s="51"/>
      <c r="I172" s="17"/>
      <c r="J172" s="17"/>
      <c r="K172" s="17"/>
      <c r="L172" s="52">
        <v>7208</v>
      </c>
      <c r="M172" s="53"/>
      <c r="N172" s="53"/>
      <c r="O172" s="54"/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/>
      <c r="W172" s="159"/>
      <c r="X172" s="158"/>
      <c r="Y172" s="181"/>
      <c r="CA172" s="33"/>
      <c r="CB172" s="41"/>
    </row>
    <row r="173" spans="1:80" s="3" customFormat="1" ht="18.75" x14ac:dyDescent="0.25">
      <c r="A173" s="368"/>
      <c r="B173" s="369"/>
      <c r="C173" s="369"/>
      <c r="D173" s="369"/>
      <c r="E173" s="370" t="s">
        <v>47</v>
      </c>
      <c r="F173" s="371"/>
      <c r="G173" s="372"/>
      <c r="H173" s="373"/>
      <c r="I173" s="374"/>
      <c r="J173" s="374"/>
      <c r="K173" s="374"/>
      <c r="L173" s="375">
        <f>L169+L171+L172</f>
        <v>36819</v>
      </c>
      <c r="M173" s="376"/>
      <c r="N173" s="376"/>
      <c r="O173" s="377"/>
      <c r="P173" s="378">
        <v>1.052</v>
      </c>
      <c r="Q173" s="378">
        <v>1.0209999999999999</v>
      </c>
      <c r="R173" s="378">
        <v>1.0349999999999999</v>
      </c>
      <c r="S173" s="378">
        <v>1.0249999999999999</v>
      </c>
      <c r="T173" s="378">
        <v>1.02</v>
      </c>
      <c r="U173" s="378">
        <v>1.03</v>
      </c>
      <c r="V173" s="379">
        <f>L173*P173*Q173*R173*S173*T173*U173</f>
        <v>44077.310046403305</v>
      </c>
      <c r="W173" s="380">
        <v>1.2</v>
      </c>
      <c r="X173" s="381">
        <f>V173*W173</f>
        <v>52892.772055683963</v>
      </c>
      <c r="Y173" s="382">
        <f>X173/G169</f>
        <v>29222.525997615448</v>
      </c>
      <c r="Z173" s="147">
        <f>Y173/100</f>
        <v>292.22525997615446</v>
      </c>
      <c r="CA173" s="33"/>
      <c r="CB173" s="41"/>
    </row>
    <row r="174" spans="1:80" s="3" customFormat="1" ht="67.5" x14ac:dyDescent="0.25">
      <c r="A174" s="35" t="s">
        <v>386</v>
      </c>
      <c r="B174" s="36" t="s">
        <v>812</v>
      </c>
      <c r="C174" s="316" t="s">
        <v>813</v>
      </c>
      <c r="D174" s="316"/>
      <c r="E174" s="316"/>
      <c r="F174" s="205" t="s">
        <v>238</v>
      </c>
      <c r="G174" s="406">
        <v>5.19</v>
      </c>
      <c r="H174" s="39" t="s">
        <v>1700</v>
      </c>
      <c r="I174" s="39" t="s">
        <v>815</v>
      </c>
      <c r="J174" s="39">
        <v>22.32</v>
      </c>
      <c r="K174" s="252" t="s">
        <v>42</v>
      </c>
      <c r="L174" s="39">
        <f>M174+6476+O174</f>
        <v>57545</v>
      </c>
      <c r="M174" s="39">
        <v>51069</v>
      </c>
      <c r="N174" s="40" t="s">
        <v>4755</v>
      </c>
      <c r="O174" s="39">
        <v>0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7"/>
        <v>0</v>
      </c>
      <c r="W174" s="159">
        <v>1.2</v>
      </c>
      <c r="X174" s="158">
        <f t="shared" si="8"/>
        <v>0</v>
      </c>
      <c r="Y174" s="181"/>
      <c r="Z174" s="147"/>
      <c r="CA174" s="33"/>
      <c r="CB174" s="41" t="s">
        <v>813</v>
      </c>
    </row>
    <row r="175" spans="1:80" s="3" customFormat="1" ht="18.75" hidden="1" x14ac:dyDescent="0.25">
      <c r="A175" s="42"/>
      <c r="B175" s="43"/>
      <c r="C175" s="44" t="s">
        <v>4756</v>
      </c>
      <c r="D175" s="45"/>
      <c r="E175" s="45"/>
      <c r="F175" s="206"/>
      <c r="G175" s="45"/>
      <c r="H175" s="45"/>
      <c r="I175" s="45"/>
      <c r="J175" s="45"/>
      <c r="K175" s="45"/>
      <c r="L175" s="45"/>
      <c r="M175" s="45"/>
      <c r="N175" s="45"/>
      <c r="O175" s="46"/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/>
      <c r="W175" s="159"/>
      <c r="X175" s="158"/>
      <c r="Y175" s="181"/>
      <c r="CA175" s="33"/>
      <c r="CB175" s="41"/>
    </row>
    <row r="176" spans="1:80" s="3" customFormat="1" ht="18.75" hidden="1" x14ac:dyDescent="0.25">
      <c r="A176" s="47"/>
      <c r="B176" s="48"/>
      <c r="C176" s="48"/>
      <c r="D176" s="48"/>
      <c r="E176" s="49" t="s">
        <v>4757</v>
      </c>
      <c r="F176" s="207"/>
      <c r="G176" s="50"/>
      <c r="H176" s="51"/>
      <c r="I176" s="17"/>
      <c r="J176" s="17"/>
      <c r="K176" s="17"/>
      <c r="L176" s="52">
        <v>50336</v>
      </c>
      <c r="M176" s="53"/>
      <c r="N176" s="53"/>
      <c r="O176" s="54"/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/>
      <c r="W176" s="159"/>
      <c r="X176" s="158"/>
      <c r="Y176" s="181"/>
      <c r="CA176" s="33"/>
      <c r="CB176" s="41"/>
    </row>
    <row r="177" spans="1:80" s="3" customFormat="1" ht="18.75" hidden="1" x14ac:dyDescent="0.25">
      <c r="A177" s="47"/>
      <c r="B177" s="48"/>
      <c r="C177" s="48"/>
      <c r="D177" s="48"/>
      <c r="E177" s="49" t="s">
        <v>4758</v>
      </c>
      <c r="F177" s="207"/>
      <c r="G177" s="50"/>
      <c r="H177" s="51"/>
      <c r="I177" s="17"/>
      <c r="J177" s="17"/>
      <c r="K177" s="17"/>
      <c r="L177" s="52">
        <v>26465</v>
      </c>
      <c r="M177" s="53"/>
      <c r="N177" s="53"/>
      <c r="O177" s="54"/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/>
      <c r="W177" s="159"/>
      <c r="X177" s="158"/>
      <c r="Y177" s="181"/>
      <c r="CA177" s="33"/>
      <c r="CB177" s="41"/>
    </row>
    <row r="178" spans="1:80" s="3" customFormat="1" ht="18.75" x14ac:dyDescent="0.25">
      <c r="A178" s="368"/>
      <c r="B178" s="369"/>
      <c r="C178" s="369"/>
      <c r="D178" s="369"/>
      <c r="E178" s="370" t="s">
        <v>47</v>
      </c>
      <c r="F178" s="371"/>
      <c r="G178" s="372"/>
      <c r="H178" s="373"/>
      <c r="I178" s="374"/>
      <c r="J178" s="374"/>
      <c r="K178" s="374"/>
      <c r="L178" s="375">
        <f>L174+L176+L177</f>
        <v>134346</v>
      </c>
      <c r="M178" s="376"/>
      <c r="N178" s="376"/>
      <c r="O178" s="377"/>
      <c r="P178" s="378">
        <v>1.052</v>
      </c>
      <c r="Q178" s="378">
        <v>1.0209999999999999</v>
      </c>
      <c r="R178" s="378">
        <v>1.0349999999999999</v>
      </c>
      <c r="S178" s="378">
        <v>1.0249999999999999</v>
      </c>
      <c r="T178" s="378">
        <v>1.02</v>
      </c>
      <c r="U178" s="378">
        <v>1.03</v>
      </c>
      <c r="V178" s="379">
        <f>L178*P178*Q178*R178*S178*T178*U178</f>
        <v>160830.28587126476</v>
      </c>
      <c r="W178" s="380">
        <v>1.2</v>
      </c>
      <c r="X178" s="381">
        <f>V178*W178</f>
        <v>192996.34304551771</v>
      </c>
      <c r="Y178" s="382">
        <f>X178/G174</f>
        <v>37186.193265032314</v>
      </c>
      <c r="Z178" s="147">
        <f>Y178/100</f>
        <v>371.86193265032313</v>
      </c>
      <c r="CA178" s="33"/>
      <c r="CB178" s="41"/>
    </row>
    <row r="179" spans="1:80" s="3" customFormat="1" ht="67.5" hidden="1" x14ac:dyDescent="0.25">
      <c r="A179" s="387" t="s">
        <v>388</v>
      </c>
      <c r="B179" s="388" t="s">
        <v>1705</v>
      </c>
      <c r="C179" s="389" t="s">
        <v>822</v>
      </c>
      <c r="D179" s="389"/>
      <c r="E179" s="389"/>
      <c r="F179" s="390" t="s">
        <v>265</v>
      </c>
      <c r="G179" s="391">
        <v>700</v>
      </c>
      <c r="H179" s="392">
        <v>33.17</v>
      </c>
      <c r="I179" s="392"/>
      <c r="J179" s="392">
        <v>33.17</v>
      </c>
      <c r="K179" s="393" t="s">
        <v>42</v>
      </c>
      <c r="L179" s="392">
        <v>198755</v>
      </c>
      <c r="M179" s="392"/>
      <c r="N179" s="394"/>
      <c r="O179" s="392">
        <v>198755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396">
        <v>1.03</v>
      </c>
      <c r="V179" s="385">
        <f t="shared" si="7"/>
        <v>237936.54793103799</v>
      </c>
      <c r="W179" s="397">
        <v>1.2</v>
      </c>
      <c r="X179" s="398">
        <f t="shared" si="8"/>
        <v>285523.85751724557</v>
      </c>
      <c r="Y179" s="181">
        <f t="shared" ref="Y169:Y219" si="9">X179/G179</f>
        <v>407.89122502463653</v>
      </c>
      <c r="CA179" s="33"/>
      <c r="CB179" s="41" t="s">
        <v>822</v>
      </c>
    </row>
    <row r="180" spans="1:80" s="3" customFormat="1" ht="67.5" hidden="1" x14ac:dyDescent="0.25">
      <c r="A180" s="387" t="s">
        <v>391</v>
      </c>
      <c r="B180" s="388" t="s">
        <v>1706</v>
      </c>
      <c r="C180" s="389" t="s">
        <v>824</v>
      </c>
      <c r="D180" s="389"/>
      <c r="E180" s="389"/>
      <c r="F180" s="390" t="s">
        <v>437</v>
      </c>
      <c r="G180" s="391">
        <v>2100</v>
      </c>
      <c r="H180" s="392">
        <v>48.46</v>
      </c>
      <c r="I180" s="392"/>
      <c r="J180" s="392">
        <v>48.46</v>
      </c>
      <c r="K180" s="393" t="s">
        <v>42</v>
      </c>
      <c r="L180" s="392">
        <v>871117</v>
      </c>
      <c r="M180" s="392"/>
      <c r="N180" s="394"/>
      <c r="O180" s="392">
        <v>871117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396">
        <v>1.03</v>
      </c>
      <c r="V180" s="385">
        <f t="shared" si="7"/>
        <v>1042844.566546965</v>
      </c>
      <c r="W180" s="397">
        <v>1.2</v>
      </c>
      <c r="X180" s="398">
        <f t="shared" si="8"/>
        <v>1251413.4798563579</v>
      </c>
      <c r="Y180" s="181">
        <f t="shared" si="9"/>
        <v>595.91118088397991</v>
      </c>
      <c r="CA180" s="33"/>
      <c r="CB180" s="41" t="s">
        <v>824</v>
      </c>
    </row>
    <row r="181" spans="1:80" s="3" customFormat="1" ht="67.5" hidden="1" x14ac:dyDescent="0.25">
      <c r="A181" s="387" t="s">
        <v>393</v>
      </c>
      <c r="B181" s="388" t="s">
        <v>1726</v>
      </c>
      <c r="C181" s="389" t="s">
        <v>1727</v>
      </c>
      <c r="D181" s="389"/>
      <c r="E181" s="389"/>
      <c r="F181" s="390" t="s">
        <v>437</v>
      </c>
      <c r="G181" s="391">
        <v>20</v>
      </c>
      <c r="H181" s="392">
        <v>363.83</v>
      </c>
      <c r="I181" s="392"/>
      <c r="J181" s="392">
        <v>363.83</v>
      </c>
      <c r="K181" s="393" t="s">
        <v>42</v>
      </c>
      <c r="L181" s="392">
        <v>62288</v>
      </c>
      <c r="M181" s="392"/>
      <c r="N181" s="394"/>
      <c r="O181" s="392">
        <v>62288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396">
        <v>1.03</v>
      </c>
      <c r="V181" s="385">
        <f t="shared" si="7"/>
        <v>74567.13892746596</v>
      </c>
      <c r="W181" s="397">
        <v>1.2</v>
      </c>
      <c r="X181" s="398">
        <f t="shared" si="8"/>
        <v>89480.566712959146</v>
      </c>
      <c r="Y181" s="248">
        <f t="shared" si="9"/>
        <v>4474.0283356479576</v>
      </c>
      <c r="CA181" s="33"/>
      <c r="CB181" s="41" t="s">
        <v>1727</v>
      </c>
    </row>
    <row r="182" spans="1:80" s="3" customFormat="1" ht="18.75" hidden="1" x14ac:dyDescent="0.25">
      <c r="A182" s="313" t="s">
        <v>2486</v>
      </c>
      <c r="B182" s="314"/>
      <c r="C182" s="314"/>
      <c r="D182" s="314"/>
      <c r="E182" s="314"/>
      <c r="F182" s="341"/>
      <c r="G182" s="314"/>
      <c r="H182" s="314"/>
      <c r="I182" s="314"/>
      <c r="J182" s="314"/>
      <c r="K182" s="314"/>
      <c r="L182" s="314"/>
      <c r="M182" s="314"/>
      <c r="N182" s="314"/>
      <c r="O182" s="315"/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/>
      <c r="W182" s="159"/>
      <c r="X182" s="158"/>
      <c r="Y182" s="181"/>
      <c r="CA182" s="33" t="s">
        <v>2486</v>
      </c>
      <c r="CB182" s="41"/>
    </row>
    <row r="183" spans="1:80" s="3" customFormat="1" ht="67.5" x14ac:dyDescent="0.25">
      <c r="A183" s="35" t="s">
        <v>395</v>
      </c>
      <c r="B183" s="36" t="s">
        <v>737</v>
      </c>
      <c r="C183" s="316" t="s">
        <v>738</v>
      </c>
      <c r="D183" s="316"/>
      <c r="E183" s="316"/>
      <c r="F183" s="205" t="s">
        <v>739</v>
      </c>
      <c r="G183" s="384">
        <v>1.7</v>
      </c>
      <c r="H183" s="39" t="s">
        <v>2086</v>
      </c>
      <c r="I183" s="39" t="s">
        <v>741</v>
      </c>
      <c r="J183" s="39">
        <v>43.08</v>
      </c>
      <c r="K183" s="252" t="s">
        <v>42</v>
      </c>
      <c r="L183" s="39">
        <v>10107</v>
      </c>
      <c r="M183" s="39">
        <v>7970</v>
      </c>
      <c r="N183" s="40" t="s">
        <v>4759</v>
      </c>
      <c r="O183" s="39">
        <v>0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7"/>
        <v>0</v>
      </c>
      <c r="W183" s="159">
        <v>1.2</v>
      </c>
      <c r="X183" s="158">
        <f t="shared" si="8"/>
        <v>0</v>
      </c>
      <c r="Y183" s="181"/>
      <c r="Z183" s="147"/>
      <c r="CA183" s="33"/>
      <c r="CB183" s="41" t="s">
        <v>738</v>
      </c>
    </row>
    <row r="184" spans="1:80" s="3" customFormat="1" ht="18.75" hidden="1" x14ac:dyDescent="0.25">
      <c r="A184" s="42"/>
      <c r="B184" s="43"/>
      <c r="C184" s="44" t="s">
        <v>4760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/>
      <c r="W184" s="159"/>
      <c r="X184" s="158"/>
      <c r="Y184" s="181"/>
      <c r="CA184" s="33"/>
      <c r="CB184" s="41"/>
    </row>
    <row r="185" spans="1:80" s="3" customFormat="1" ht="18.75" hidden="1" x14ac:dyDescent="0.25">
      <c r="A185" s="47"/>
      <c r="B185" s="48"/>
      <c r="C185" s="48"/>
      <c r="D185" s="48"/>
      <c r="E185" s="49" t="s">
        <v>4761</v>
      </c>
      <c r="F185" s="207"/>
      <c r="G185" s="50"/>
      <c r="H185" s="51"/>
      <c r="I185" s="17"/>
      <c r="J185" s="17"/>
      <c r="K185" s="17"/>
      <c r="L185" s="52">
        <v>7940</v>
      </c>
      <c r="M185" s="53"/>
      <c r="N185" s="53"/>
      <c r="O185" s="54"/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/>
      <c r="W185" s="159"/>
      <c r="X185" s="158"/>
      <c r="Y185" s="181"/>
      <c r="CA185" s="33"/>
      <c r="CB185" s="41"/>
    </row>
    <row r="186" spans="1:80" s="3" customFormat="1" ht="18.75" hidden="1" x14ac:dyDescent="0.25">
      <c r="A186" s="47"/>
      <c r="B186" s="48"/>
      <c r="C186" s="48"/>
      <c r="D186" s="48"/>
      <c r="E186" s="49" t="s">
        <v>4762</v>
      </c>
      <c r="F186" s="207"/>
      <c r="G186" s="50"/>
      <c r="H186" s="51"/>
      <c r="I186" s="17"/>
      <c r="J186" s="17"/>
      <c r="K186" s="17"/>
      <c r="L186" s="52">
        <v>4175</v>
      </c>
      <c r="M186" s="53"/>
      <c r="N186" s="53"/>
      <c r="O186" s="54"/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/>
      <c r="W186" s="159"/>
      <c r="X186" s="158"/>
      <c r="Y186" s="181"/>
      <c r="CA186" s="33"/>
      <c r="CB186" s="41"/>
    </row>
    <row r="187" spans="1:80" s="3" customFormat="1" ht="18.75" x14ac:dyDescent="0.25">
      <c r="A187" s="368"/>
      <c r="B187" s="369"/>
      <c r="C187" s="369"/>
      <c r="D187" s="369"/>
      <c r="E187" s="370" t="s">
        <v>47</v>
      </c>
      <c r="F187" s="371"/>
      <c r="G187" s="372"/>
      <c r="H187" s="373"/>
      <c r="I187" s="374"/>
      <c r="J187" s="374"/>
      <c r="K187" s="374"/>
      <c r="L187" s="375">
        <f>L183+L185+L186</f>
        <v>22222</v>
      </c>
      <c r="M187" s="376"/>
      <c r="N187" s="376"/>
      <c r="O187" s="377"/>
      <c r="P187" s="378">
        <v>1.052</v>
      </c>
      <c r="Q187" s="378">
        <v>1.0209999999999999</v>
      </c>
      <c r="R187" s="378">
        <v>1.0349999999999999</v>
      </c>
      <c r="S187" s="378">
        <v>1.0249999999999999</v>
      </c>
      <c r="T187" s="378">
        <v>1.02</v>
      </c>
      <c r="U187" s="378">
        <v>1.03</v>
      </c>
      <c r="V187" s="379">
        <f>L187*P187*Q187*R187*S187*T187*U187</f>
        <v>26602.731846361232</v>
      </c>
      <c r="W187" s="380">
        <v>1.2</v>
      </c>
      <c r="X187" s="381">
        <f>V187*W187</f>
        <v>31923.278215633476</v>
      </c>
      <c r="Y187" s="382">
        <f>X187/G183</f>
        <v>18778.398950372633</v>
      </c>
      <c r="Z187" s="147">
        <f>Y187/100</f>
        <v>187.78398950372633</v>
      </c>
      <c r="CA187" s="33"/>
      <c r="CB187" s="41"/>
    </row>
    <row r="188" spans="1:80" s="3" customFormat="1" ht="67.5" hidden="1" x14ac:dyDescent="0.25">
      <c r="A188" s="387" t="s">
        <v>397</v>
      </c>
      <c r="B188" s="388" t="s">
        <v>2742</v>
      </c>
      <c r="C188" s="389" t="s">
        <v>2093</v>
      </c>
      <c r="D188" s="389"/>
      <c r="E188" s="389"/>
      <c r="F188" s="390" t="s">
        <v>265</v>
      </c>
      <c r="G188" s="391">
        <v>612</v>
      </c>
      <c r="H188" s="392">
        <v>23.04</v>
      </c>
      <c r="I188" s="392"/>
      <c r="J188" s="392">
        <v>23.04</v>
      </c>
      <c r="K188" s="393" t="s">
        <v>42</v>
      </c>
      <c r="L188" s="392">
        <v>120700</v>
      </c>
      <c r="M188" s="392"/>
      <c r="N188" s="394"/>
      <c r="O188" s="392">
        <v>120700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396">
        <v>1.03</v>
      </c>
      <c r="V188" s="385">
        <f t="shared" si="7"/>
        <v>144494.1829653407</v>
      </c>
      <c r="W188" s="397">
        <v>1.2</v>
      </c>
      <c r="X188" s="398">
        <f t="shared" si="8"/>
        <v>173393.01955840885</v>
      </c>
      <c r="Y188" s="248">
        <f t="shared" si="9"/>
        <v>283.32192738302098</v>
      </c>
      <c r="CA188" s="33"/>
      <c r="CB188" s="41" t="s">
        <v>2093</v>
      </c>
    </row>
    <row r="189" spans="1:80" s="3" customFormat="1" ht="18.75" hidden="1" x14ac:dyDescent="0.25">
      <c r="A189" s="42"/>
      <c r="B189" s="43"/>
      <c r="C189" s="44" t="s">
        <v>1344</v>
      </c>
      <c r="D189" s="45"/>
      <c r="E189" s="45"/>
      <c r="F189" s="206"/>
      <c r="G189" s="45"/>
      <c r="H189" s="45"/>
      <c r="I189" s="45"/>
      <c r="J189" s="45"/>
      <c r="K189" s="45"/>
      <c r="L189" s="45"/>
      <c r="M189" s="45"/>
      <c r="N189" s="45"/>
      <c r="O189" s="46"/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/>
      <c r="W189" s="159"/>
      <c r="X189" s="158"/>
      <c r="Y189" s="181"/>
      <c r="CA189" s="33"/>
      <c r="CB189" s="41"/>
    </row>
    <row r="190" spans="1:80" s="3" customFormat="1" ht="67.5" hidden="1" x14ac:dyDescent="0.25">
      <c r="A190" s="387" t="s">
        <v>399</v>
      </c>
      <c r="B190" s="388" t="s">
        <v>2142</v>
      </c>
      <c r="C190" s="389" t="s">
        <v>2147</v>
      </c>
      <c r="D190" s="389"/>
      <c r="E190" s="389"/>
      <c r="F190" s="390" t="s">
        <v>437</v>
      </c>
      <c r="G190" s="391">
        <v>8</v>
      </c>
      <c r="H190" s="392">
        <v>3350.24</v>
      </c>
      <c r="I190" s="392"/>
      <c r="J190" s="392">
        <v>3350.24</v>
      </c>
      <c r="K190" s="393" t="s">
        <v>42</v>
      </c>
      <c r="L190" s="392">
        <v>229424</v>
      </c>
      <c r="M190" s="392"/>
      <c r="N190" s="394"/>
      <c r="O190" s="392">
        <v>229424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396">
        <v>1.03</v>
      </c>
      <c r="V190" s="385">
        <f t="shared" si="7"/>
        <v>274651.47831516422</v>
      </c>
      <c r="W190" s="397">
        <v>1.2</v>
      </c>
      <c r="X190" s="398">
        <f t="shared" si="8"/>
        <v>329581.77397819707</v>
      </c>
      <c r="Y190" s="248">
        <f t="shared" si="9"/>
        <v>41197.721747274634</v>
      </c>
      <c r="CA190" s="33"/>
      <c r="CB190" s="41" t="s">
        <v>2147</v>
      </c>
    </row>
    <row r="191" spans="1:80" s="3" customFormat="1" ht="67.5" hidden="1" x14ac:dyDescent="0.25">
      <c r="A191" s="387" t="s">
        <v>401</v>
      </c>
      <c r="B191" s="388" t="s">
        <v>2142</v>
      </c>
      <c r="C191" s="389" t="s">
        <v>2153</v>
      </c>
      <c r="D191" s="389"/>
      <c r="E191" s="389"/>
      <c r="F191" s="390" t="s">
        <v>437</v>
      </c>
      <c r="G191" s="391">
        <v>13</v>
      </c>
      <c r="H191" s="392">
        <v>17.04</v>
      </c>
      <c r="I191" s="392"/>
      <c r="J191" s="392">
        <v>17.04</v>
      </c>
      <c r="K191" s="393" t="s">
        <v>42</v>
      </c>
      <c r="L191" s="392">
        <v>1896</v>
      </c>
      <c r="M191" s="392"/>
      <c r="N191" s="394"/>
      <c r="O191" s="392">
        <v>1896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396">
        <v>1.03</v>
      </c>
      <c r="V191" s="385">
        <f t="shared" si="7"/>
        <v>2269.7677788093288</v>
      </c>
      <c r="W191" s="397">
        <v>1.2</v>
      </c>
      <c r="X191" s="398">
        <f t="shared" si="8"/>
        <v>2723.7213345711943</v>
      </c>
      <c r="Y191" s="248">
        <f t="shared" si="9"/>
        <v>209.51702573624573</v>
      </c>
      <c r="CA191" s="33"/>
      <c r="CB191" s="41" t="s">
        <v>2153</v>
      </c>
    </row>
    <row r="192" spans="1:80" s="3" customFormat="1" ht="67.5" hidden="1" x14ac:dyDescent="0.25">
      <c r="A192" s="387" t="s">
        <v>403</v>
      </c>
      <c r="B192" s="388" t="s">
        <v>2142</v>
      </c>
      <c r="C192" s="389" t="s">
        <v>2155</v>
      </c>
      <c r="D192" s="389"/>
      <c r="E192" s="389"/>
      <c r="F192" s="390" t="s">
        <v>437</v>
      </c>
      <c r="G192" s="391">
        <v>13</v>
      </c>
      <c r="H192" s="392">
        <v>67.52</v>
      </c>
      <c r="I192" s="392"/>
      <c r="J192" s="392">
        <v>67.52</v>
      </c>
      <c r="K192" s="393" t="s">
        <v>42</v>
      </c>
      <c r="L192" s="392">
        <v>7514</v>
      </c>
      <c r="M192" s="392"/>
      <c r="N192" s="394"/>
      <c r="O192" s="392">
        <v>7514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396">
        <v>1.03</v>
      </c>
      <c r="V192" s="385">
        <f t="shared" si="7"/>
        <v>8995.2716719268428</v>
      </c>
      <c r="W192" s="397">
        <v>1.2</v>
      </c>
      <c r="X192" s="398">
        <f t="shared" si="8"/>
        <v>10794.326006312211</v>
      </c>
      <c r="Y192" s="248">
        <f t="shared" si="9"/>
        <v>830.33276971632392</v>
      </c>
      <c r="CA192" s="33"/>
      <c r="CB192" s="41" t="s">
        <v>2155</v>
      </c>
    </row>
    <row r="193" spans="1:80" s="3" customFormat="1" ht="67.5" x14ac:dyDescent="0.25">
      <c r="A193" s="35" t="s">
        <v>405</v>
      </c>
      <c r="B193" s="36" t="s">
        <v>2214</v>
      </c>
      <c r="C193" s="316" t="s">
        <v>2215</v>
      </c>
      <c r="D193" s="316"/>
      <c r="E193" s="316"/>
      <c r="F193" s="205" t="s">
        <v>739</v>
      </c>
      <c r="G193" s="384">
        <v>4.3</v>
      </c>
      <c r="H193" s="39" t="s">
        <v>2216</v>
      </c>
      <c r="I193" s="39" t="s">
        <v>2217</v>
      </c>
      <c r="J193" s="39">
        <v>422.51</v>
      </c>
      <c r="K193" s="252" t="s">
        <v>42</v>
      </c>
      <c r="L193" s="39">
        <f>M193+99537+O193</f>
        <v>127336</v>
      </c>
      <c r="M193" s="39">
        <v>27799</v>
      </c>
      <c r="N193" s="40" t="s">
        <v>4763</v>
      </c>
      <c r="O193" s="39">
        <v>0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7"/>
        <v>0</v>
      </c>
      <c r="W193" s="159">
        <v>1.2</v>
      </c>
      <c r="X193" s="158">
        <f t="shared" si="8"/>
        <v>0</v>
      </c>
      <c r="Y193" s="181"/>
      <c r="Z193" s="147"/>
      <c r="CA193" s="33"/>
      <c r="CB193" s="41" t="s">
        <v>2215</v>
      </c>
    </row>
    <row r="194" spans="1:80" s="3" customFormat="1" ht="18.75" hidden="1" x14ac:dyDescent="0.25">
      <c r="A194" s="42"/>
      <c r="B194" s="43"/>
      <c r="C194" s="44" t="s">
        <v>2808</v>
      </c>
      <c r="D194" s="45"/>
      <c r="E194" s="45"/>
      <c r="F194" s="206"/>
      <c r="G194" s="45"/>
      <c r="H194" s="45"/>
      <c r="I194" s="45"/>
      <c r="J194" s="45"/>
      <c r="K194" s="45"/>
      <c r="L194" s="45"/>
      <c r="M194" s="45"/>
      <c r="N194" s="45"/>
      <c r="O194" s="46"/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/>
      <c r="W194" s="159"/>
      <c r="X194" s="158"/>
      <c r="Y194" s="181"/>
      <c r="CA194" s="33"/>
      <c r="CB194" s="41"/>
    </row>
    <row r="195" spans="1:80" s="3" customFormat="1" ht="18.75" hidden="1" x14ac:dyDescent="0.25">
      <c r="A195" s="47"/>
      <c r="B195" s="48"/>
      <c r="C195" s="48"/>
      <c r="D195" s="48"/>
      <c r="E195" s="49" t="s">
        <v>4764</v>
      </c>
      <c r="F195" s="207"/>
      <c r="G195" s="50"/>
      <c r="H195" s="51"/>
      <c r="I195" s="17"/>
      <c r="J195" s="17"/>
      <c r="K195" s="17"/>
      <c r="L195" s="52">
        <v>55701</v>
      </c>
      <c r="M195" s="53"/>
      <c r="N195" s="53"/>
      <c r="O195" s="54"/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/>
      <c r="W195" s="159"/>
      <c r="X195" s="158"/>
      <c r="Y195" s="181"/>
      <c r="CA195" s="33"/>
      <c r="CB195" s="41"/>
    </row>
    <row r="196" spans="1:80" s="3" customFormat="1" ht="18.75" hidden="1" x14ac:dyDescent="0.25">
      <c r="A196" s="47"/>
      <c r="B196" s="48"/>
      <c r="C196" s="48"/>
      <c r="D196" s="48"/>
      <c r="E196" s="49" t="s">
        <v>4765</v>
      </c>
      <c r="F196" s="207"/>
      <c r="G196" s="50"/>
      <c r="H196" s="51"/>
      <c r="I196" s="17"/>
      <c r="J196" s="17"/>
      <c r="K196" s="17"/>
      <c r="L196" s="52">
        <v>29286</v>
      </c>
      <c r="M196" s="53"/>
      <c r="N196" s="53"/>
      <c r="O196" s="54"/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/>
      <c r="W196" s="159"/>
      <c r="X196" s="158"/>
      <c r="Y196" s="181"/>
      <c r="CA196" s="33"/>
      <c r="CB196" s="41"/>
    </row>
    <row r="197" spans="1:80" s="3" customFormat="1" ht="18.75" x14ac:dyDescent="0.25">
      <c r="A197" s="368"/>
      <c r="B197" s="369"/>
      <c r="C197" s="369"/>
      <c r="D197" s="369"/>
      <c r="E197" s="370" t="s">
        <v>47</v>
      </c>
      <c r="F197" s="371"/>
      <c r="G197" s="372"/>
      <c r="H197" s="373"/>
      <c r="I197" s="374"/>
      <c r="J197" s="374"/>
      <c r="K197" s="374"/>
      <c r="L197" s="375">
        <f>L193+L195+L196</f>
        <v>212323</v>
      </c>
      <c r="M197" s="376"/>
      <c r="N197" s="376"/>
      <c r="O197" s="377"/>
      <c r="P197" s="378">
        <v>1.052</v>
      </c>
      <c r="Q197" s="378">
        <v>1.0209999999999999</v>
      </c>
      <c r="R197" s="378">
        <v>1.0349999999999999</v>
      </c>
      <c r="S197" s="378">
        <v>1.0249999999999999</v>
      </c>
      <c r="T197" s="378">
        <v>1.02</v>
      </c>
      <c r="U197" s="378">
        <v>1.03</v>
      </c>
      <c r="V197" s="379">
        <f>L197*P197*Q197*R197*S197*T197*U197</f>
        <v>254179.27431441616</v>
      </c>
      <c r="W197" s="380">
        <v>1.2</v>
      </c>
      <c r="X197" s="381">
        <f>V197*W197</f>
        <v>305015.12917729939</v>
      </c>
      <c r="Y197" s="382">
        <f>X197/G193</f>
        <v>70933.750971464979</v>
      </c>
      <c r="Z197" s="147">
        <f>Y197/100</f>
        <v>709.33750971464974</v>
      </c>
      <c r="CA197" s="33"/>
      <c r="CB197" s="41"/>
    </row>
    <row r="198" spans="1:80" s="3" customFormat="1" ht="67.5" hidden="1" x14ac:dyDescent="0.25">
      <c r="A198" s="387" t="s">
        <v>407</v>
      </c>
      <c r="B198" s="388" t="s">
        <v>2223</v>
      </c>
      <c r="C198" s="389" t="s">
        <v>2748</v>
      </c>
      <c r="D198" s="389"/>
      <c r="E198" s="389"/>
      <c r="F198" s="390" t="s">
        <v>265</v>
      </c>
      <c r="G198" s="399">
        <v>442.9</v>
      </c>
      <c r="H198" s="392">
        <v>2.36</v>
      </c>
      <c r="I198" s="392"/>
      <c r="J198" s="392">
        <v>2.36</v>
      </c>
      <c r="K198" s="393" t="s">
        <v>42</v>
      </c>
      <c r="L198" s="392">
        <v>8947</v>
      </c>
      <c r="M198" s="392"/>
      <c r="N198" s="394"/>
      <c r="O198" s="392">
        <v>8947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396">
        <v>1.03</v>
      </c>
      <c r="V198" s="385">
        <f t="shared" si="7"/>
        <v>10710.765989982627</v>
      </c>
      <c r="W198" s="397">
        <v>1.2</v>
      </c>
      <c r="X198" s="398">
        <f t="shared" si="8"/>
        <v>12852.919187979152</v>
      </c>
      <c r="Y198" s="248">
        <f t="shared" si="9"/>
        <v>29.019912368433399</v>
      </c>
      <c r="CA198" s="33"/>
      <c r="CB198" s="41" t="s">
        <v>2748</v>
      </c>
    </row>
    <row r="199" spans="1:80" s="3" customFormat="1" ht="18.75" hidden="1" x14ac:dyDescent="0.25">
      <c r="A199" s="42"/>
      <c r="B199" s="43"/>
      <c r="C199" s="44" t="s">
        <v>2811</v>
      </c>
      <c r="D199" s="45"/>
      <c r="E199" s="45"/>
      <c r="F199" s="206"/>
      <c r="G199" s="45"/>
      <c r="H199" s="45"/>
      <c r="I199" s="45"/>
      <c r="J199" s="45"/>
      <c r="K199" s="45"/>
      <c r="L199" s="45"/>
      <c r="M199" s="45"/>
      <c r="N199" s="45"/>
      <c r="O199" s="46"/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/>
      <c r="W199" s="159"/>
      <c r="X199" s="158"/>
      <c r="Y199" s="181"/>
      <c r="CA199" s="33"/>
      <c r="CB199" s="41"/>
    </row>
    <row r="200" spans="1:80" s="3" customFormat="1" ht="67.5" hidden="1" x14ac:dyDescent="0.25">
      <c r="A200" s="387" t="s">
        <v>409</v>
      </c>
      <c r="B200" s="388" t="s">
        <v>2227</v>
      </c>
      <c r="C200" s="389" t="s">
        <v>2228</v>
      </c>
      <c r="D200" s="389"/>
      <c r="E200" s="389"/>
      <c r="F200" s="390" t="s">
        <v>437</v>
      </c>
      <c r="G200" s="391">
        <v>22</v>
      </c>
      <c r="H200" s="392">
        <v>0.41</v>
      </c>
      <c r="I200" s="392"/>
      <c r="J200" s="392">
        <v>0.41</v>
      </c>
      <c r="K200" s="393" t="s">
        <v>42</v>
      </c>
      <c r="L200" s="392">
        <v>77</v>
      </c>
      <c r="M200" s="392"/>
      <c r="N200" s="394"/>
      <c r="O200" s="392">
        <v>77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396">
        <v>1.03</v>
      </c>
      <c r="V200" s="385">
        <f t="shared" si="7"/>
        <v>92.179387641518076</v>
      </c>
      <c r="W200" s="397">
        <v>1.2</v>
      </c>
      <c r="X200" s="398">
        <f t="shared" si="8"/>
        <v>110.61526516982168</v>
      </c>
      <c r="Y200" s="248">
        <f t="shared" si="9"/>
        <v>5.0279665986282582</v>
      </c>
      <c r="CA200" s="33"/>
      <c r="CB200" s="41" t="s">
        <v>2228</v>
      </c>
    </row>
    <row r="201" spans="1:80" s="3" customFormat="1" ht="67.5" hidden="1" x14ac:dyDescent="0.25">
      <c r="A201" s="387" t="s">
        <v>411</v>
      </c>
      <c r="B201" s="388" t="s">
        <v>2227</v>
      </c>
      <c r="C201" s="389" t="s">
        <v>2230</v>
      </c>
      <c r="D201" s="389"/>
      <c r="E201" s="389"/>
      <c r="F201" s="390" t="s">
        <v>437</v>
      </c>
      <c r="G201" s="391">
        <v>22</v>
      </c>
      <c r="H201" s="392">
        <v>0.88</v>
      </c>
      <c r="I201" s="392"/>
      <c r="J201" s="392">
        <v>0.88</v>
      </c>
      <c r="K201" s="393" t="s">
        <v>42</v>
      </c>
      <c r="L201" s="392">
        <v>166</v>
      </c>
      <c r="M201" s="392"/>
      <c r="N201" s="394"/>
      <c r="O201" s="392">
        <v>166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396">
        <v>1.03</v>
      </c>
      <c r="V201" s="385">
        <f t="shared" si="7"/>
        <v>198.7243941362598</v>
      </c>
      <c r="W201" s="397">
        <v>1.2</v>
      </c>
      <c r="X201" s="398">
        <f t="shared" si="8"/>
        <v>238.46927296351174</v>
      </c>
      <c r="Y201" s="248">
        <f t="shared" si="9"/>
        <v>10.839512407432352</v>
      </c>
      <c r="CA201" s="33"/>
      <c r="CB201" s="41" t="s">
        <v>2230</v>
      </c>
    </row>
    <row r="202" spans="1:80" s="3" customFormat="1" ht="67.5" hidden="1" x14ac:dyDescent="0.25">
      <c r="A202" s="387" t="s">
        <v>413</v>
      </c>
      <c r="B202" s="388" t="s">
        <v>2194</v>
      </c>
      <c r="C202" s="389" t="s">
        <v>2195</v>
      </c>
      <c r="D202" s="389"/>
      <c r="E202" s="389"/>
      <c r="F202" s="390" t="s">
        <v>437</v>
      </c>
      <c r="G202" s="391">
        <v>860</v>
      </c>
      <c r="H202" s="392">
        <v>2.74</v>
      </c>
      <c r="I202" s="392"/>
      <c r="J202" s="392">
        <v>2.74</v>
      </c>
      <c r="K202" s="393" t="s">
        <v>42</v>
      </c>
      <c r="L202" s="392">
        <v>20171</v>
      </c>
      <c r="M202" s="392"/>
      <c r="N202" s="394"/>
      <c r="O202" s="392">
        <v>20171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396">
        <v>1.03</v>
      </c>
      <c r="V202" s="385">
        <f t="shared" si="7"/>
        <v>24147.408157364429</v>
      </c>
      <c r="W202" s="397">
        <v>1.2</v>
      </c>
      <c r="X202" s="398">
        <f t="shared" si="8"/>
        <v>28976.889788837314</v>
      </c>
      <c r="Y202" s="248">
        <f t="shared" si="9"/>
        <v>33.694057893996877</v>
      </c>
      <c r="CA202" s="33"/>
      <c r="CB202" s="41" t="s">
        <v>2195</v>
      </c>
    </row>
    <row r="203" spans="1:80" s="3" customFormat="1" ht="67.5" hidden="1" x14ac:dyDescent="0.25">
      <c r="A203" s="387" t="s">
        <v>415</v>
      </c>
      <c r="B203" s="388" t="s">
        <v>2194</v>
      </c>
      <c r="C203" s="389" t="s">
        <v>2197</v>
      </c>
      <c r="D203" s="389"/>
      <c r="E203" s="389"/>
      <c r="F203" s="390" t="s">
        <v>437</v>
      </c>
      <c r="G203" s="391">
        <v>22</v>
      </c>
      <c r="H203" s="392">
        <v>3.41</v>
      </c>
      <c r="I203" s="392"/>
      <c r="J203" s="392">
        <v>3.41</v>
      </c>
      <c r="K203" s="393" t="s">
        <v>42</v>
      </c>
      <c r="L203" s="392">
        <v>642</v>
      </c>
      <c r="M203" s="392"/>
      <c r="N203" s="394"/>
      <c r="O203" s="392">
        <v>642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396">
        <v>1.03</v>
      </c>
      <c r="V203" s="385">
        <f t="shared" si="7"/>
        <v>768.56060864746246</v>
      </c>
      <c r="W203" s="397">
        <v>1.2</v>
      </c>
      <c r="X203" s="398">
        <f t="shared" si="8"/>
        <v>922.27273037695488</v>
      </c>
      <c r="Y203" s="248">
        <f t="shared" si="9"/>
        <v>41.921487744407038</v>
      </c>
      <c r="CA203" s="33"/>
      <c r="CB203" s="41" t="s">
        <v>2197</v>
      </c>
    </row>
    <row r="204" spans="1:80" s="3" customFormat="1" ht="67.5" hidden="1" x14ac:dyDescent="0.25">
      <c r="A204" s="387" t="s">
        <v>417</v>
      </c>
      <c r="B204" s="388" t="s">
        <v>2207</v>
      </c>
      <c r="C204" s="389" t="s">
        <v>2208</v>
      </c>
      <c r="D204" s="389"/>
      <c r="E204" s="389"/>
      <c r="F204" s="390" t="s">
        <v>265</v>
      </c>
      <c r="G204" s="391">
        <v>400</v>
      </c>
      <c r="H204" s="392">
        <v>25.52</v>
      </c>
      <c r="I204" s="392"/>
      <c r="J204" s="392">
        <v>25.52</v>
      </c>
      <c r="K204" s="393" t="s">
        <v>42</v>
      </c>
      <c r="L204" s="392">
        <v>87380</v>
      </c>
      <c r="M204" s="392"/>
      <c r="N204" s="394"/>
      <c r="O204" s="392">
        <v>87380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396">
        <v>1.03</v>
      </c>
      <c r="V204" s="385">
        <f t="shared" si="7"/>
        <v>104605.6479495565</v>
      </c>
      <c r="W204" s="397">
        <v>1.2</v>
      </c>
      <c r="X204" s="398">
        <f t="shared" si="8"/>
        <v>125526.77753946779</v>
      </c>
      <c r="Y204" s="248">
        <f t="shared" si="9"/>
        <v>313.8169438486695</v>
      </c>
      <c r="CA204" s="33"/>
      <c r="CB204" s="41" t="s">
        <v>2208</v>
      </c>
    </row>
    <row r="205" spans="1:80" s="3" customFormat="1" ht="67.5" hidden="1" x14ac:dyDescent="0.25">
      <c r="A205" s="387" t="s">
        <v>426</v>
      </c>
      <c r="B205" s="388" t="s">
        <v>2204</v>
      </c>
      <c r="C205" s="389" t="s">
        <v>2205</v>
      </c>
      <c r="D205" s="389"/>
      <c r="E205" s="389"/>
      <c r="F205" s="390" t="s">
        <v>437</v>
      </c>
      <c r="G205" s="391">
        <v>1640</v>
      </c>
      <c r="H205" s="392">
        <v>16.28</v>
      </c>
      <c r="I205" s="392"/>
      <c r="J205" s="392">
        <v>16.28</v>
      </c>
      <c r="K205" s="393" t="s">
        <v>42</v>
      </c>
      <c r="L205" s="392">
        <v>228545</v>
      </c>
      <c r="M205" s="392"/>
      <c r="N205" s="394"/>
      <c r="O205" s="392">
        <v>228545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396">
        <v>1.03</v>
      </c>
      <c r="V205" s="385">
        <f t="shared" si="7"/>
        <v>273599.19673416554</v>
      </c>
      <c r="W205" s="397">
        <v>1.2</v>
      </c>
      <c r="X205" s="398">
        <f t="shared" si="8"/>
        <v>328319.03608099866</v>
      </c>
      <c r="Y205" s="248">
        <f t="shared" si="9"/>
        <v>200.19453419573088</v>
      </c>
      <c r="CA205" s="33"/>
      <c r="CB205" s="41" t="s">
        <v>2205</v>
      </c>
    </row>
    <row r="206" spans="1:80" s="3" customFormat="1" ht="67.5" x14ac:dyDescent="0.25">
      <c r="A206" s="35" t="s">
        <v>428</v>
      </c>
      <c r="B206" s="36" t="s">
        <v>324</v>
      </c>
      <c r="C206" s="316" t="s">
        <v>325</v>
      </c>
      <c r="D206" s="316"/>
      <c r="E206" s="316"/>
      <c r="F206" s="205" t="s">
        <v>326</v>
      </c>
      <c r="G206" s="383">
        <v>5</v>
      </c>
      <c r="H206" s="39" t="s">
        <v>1204</v>
      </c>
      <c r="I206" s="39"/>
      <c r="J206" s="39">
        <v>1.55</v>
      </c>
      <c r="K206" s="252" t="s">
        <v>42</v>
      </c>
      <c r="L206" s="39">
        <f>M206+N206+O206</f>
        <v>898</v>
      </c>
      <c r="M206" s="39">
        <v>898</v>
      </c>
      <c r="N206" s="40"/>
      <c r="O206" s="39">
        <v>0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7"/>
        <v>0</v>
      </c>
      <c r="W206" s="159">
        <v>1.2</v>
      </c>
      <c r="X206" s="158">
        <f t="shared" si="8"/>
        <v>0</v>
      </c>
      <c r="Y206" s="181"/>
      <c r="Z206" s="147"/>
      <c r="CA206" s="33"/>
      <c r="CB206" s="41" t="s">
        <v>325</v>
      </c>
    </row>
    <row r="207" spans="1:80" s="3" customFormat="1" ht="18.75" hidden="1" x14ac:dyDescent="0.25">
      <c r="A207" s="47"/>
      <c r="B207" s="48"/>
      <c r="C207" s="48"/>
      <c r="D207" s="48"/>
      <c r="E207" s="49" t="s">
        <v>1927</v>
      </c>
      <c r="F207" s="207"/>
      <c r="G207" s="50"/>
      <c r="H207" s="51"/>
      <c r="I207" s="17"/>
      <c r="J207" s="17"/>
      <c r="K207" s="17"/>
      <c r="L207" s="52">
        <v>871</v>
      </c>
      <c r="M207" s="53"/>
      <c r="N207" s="53"/>
      <c r="O207" s="54"/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/>
      <c r="W207" s="159"/>
      <c r="X207" s="158"/>
      <c r="Y207" s="181"/>
      <c r="CA207" s="33"/>
      <c r="CB207" s="41"/>
    </row>
    <row r="208" spans="1:80" s="3" customFormat="1" ht="18.75" hidden="1" x14ac:dyDescent="0.25">
      <c r="A208" s="47"/>
      <c r="B208" s="48"/>
      <c r="C208" s="48"/>
      <c r="D208" s="48"/>
      <c r="E208" s="49" t="s">
        <v>1928</v>
      </c>
      <c r="F208" s="207"/>
      <c r="G208" s="50"/>
      <c r="H208" s="51"/>
      <c r="I208" s="17"/>
      <c r="J208" s="17"/>
      <c r="K208" s="17"/>
      <c r="L208" s="52">
        <v>458</v>
      </c>
      <c r="M208" s="53"/>
      <c r="N208" s="53"/>
      <c r="O208" s="54"/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/>
      <c r="W208" s="159"/>
      <c r="X208" s="158"/>
      <c r="Y208" s="181"/>
      <c r="CA208" s="33"/>
      <c r="CB208" s="41"/>
    </row>
    <row r="209" spans="1:80" s="3" customFormat="1" ht="18.75" x14ac:dyDescent="0.25">
      <c r="A209" s="368"/>
      <c r="B209" s="369"/>
      <c r="C209" s="369"/>
      <c r="D209" s="369"/>
      <c r="E209" s="370" t="s">
        <v>47</v>
      </c>
      <c r="F209" s="371"/>
      <c r="G209" s="372"/>
      <c r="H209" s="373"/>
      <c r="I209" s="374"/>
      <c r="J209" s="374"/>
      <c r="K209" s="374"/>
      <c r="L209" s="375">
        <f>L206+L207+L208</f>
        <v>2227</v>
      </c>
      <c r="M209" s="376"/>
      <c r="N209" s="376"/>
      <c r="O209" s="377"/>
      <c r="P209" s="378">
        <v>1.052</v>
      </c>
      <c r="Q209" s="378">
        <v>1.0209999999999999</v>
      </c>
      <c r="R209" s="378">
        <v>1.0349999999999999</v>
      </c>
      <c r="S209" s="378">
        <v>1.0249999999999999</v>
      </c>
      <c r="T209" s="378">
        <v>1.02</v>
      </c>
      <c r="U209" s="378">
        <v>1.03</v>
      </c>
      <c r="V209" s="379">
        <f>L209*P209*Q209*R209*S209*T209*U209</f>
        <v>2666.019432177412</v>
      </c>
      <c r="W209" s="380">
        <v>1.2</v>
      </c>
      <c r="X209" s="381">
        <f>V209*W209</f>
        <v>3199.2233186128942</v>
      </c>
      <c r="Y209" s="382">
        <f>X209/G206</f>
        <v>639.84466372257884</v>
      </c>
      <c r="Z209" s="147">
        <f>Y209/1</f>
        <v>639.84466372257884</v>
      </c>
      <c r="CA209" s="33"/>
      <c r="CB209" s="41"/>
    </row>
    <row r="210" spans="1:80" s="3" customFormat="1" ht="67.5" hidden="1" x14ac:dyDescent="0.25">
      <c r="A210" s="387" t="s">
        <v>434</v>
      </c>
      <c r="B210" s="388" t="s">
        <v>2496</v>
      </c>
      <c r="C210" s="389" t="s">
        <v>2497</v>
      </c>
      <c r="D210" s="389"/>
      <c r="E210" s="389"/>
      <c r="F210" s="390" t="s">
        <v>437</v>
      </c>
      <c r="G210" s="391">
        <v>5</v>
      </c>
      <c r="H210" s="392">
        <v>56.6</v>
      </c>
      <c r="I210" s="392"/>
      <c r="J210" s="392">
        <v>56.6</v>
      </c>
      <c r="K210" s="393" t="s">
        <v>42</v>
      </c>
      <c r="L210" s="392">
        <v>2422</v>
      </c>
      <c r="M210" s="392"/>
      <c r="N210" s="394"/>
      <c r="O210" s="392">
        <v>2422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396">
        <v>1.03</v>
      </c>
      <c r="V210" s="385">
        <f t="shared" si="7"/>
        <v>2899.4607385422955</v>
      </c>
      <c r="W210" s="397">
        <v>1.2</v>
      </c>
      <c r="X210" s="398">
        <f t="shared" si="8"/>
        <v>3479.3528862507546</v>
      </c>
      <c r="Y210" s="248">
        <f t="shared" si="9"/>
        <v>695.87057725015097</v>
      </c>
      <c r="CA210" s="33"/>
      <c r="CB210" s="41" t="s">
        <v>2497</v>
      </c>
    </row>
    <row r="211" spans="1:80" s="3" customFormat="1" ht="67.5" x14ac:dyDescent="0.25">
      <c r="A211" s="35" t="s">
        <v>438</v>
      </c>
      <c r="B211" s="36" t="s">
        <v>1523</v>
      </c>
      <c r="C211" s="316" t="s">
        <v>1524</v>
      </c>
      <c r="D211" s="316"/>
      <c r="E211" s="316"/>
      <c r="F211" s="205" t="s">
        <v>238</v>
      </c>
      <c r="G211" s="384">
        <v>4.5</v>
      </c>
      <c r="H211" s="39" t="s">
        <v>1525</v>
      </c>
      <c r="I211" s="39" t="s">
        <v>1526</v>
      </c>
      <c r="J211" s="39">
        <v>603.04999999999995</v>
      </c>
      <c r="K211" s="252" t="s">
        <v>42</v>
      </c>
      <c r="L211" s="39">
        <f>M211+10326+O211</f>
        <v>68035</v>
      </c>
      <c r="M211" s="39">
        <v>57709</v>
      </c>
      <c r="N211" s="40" t="s">
        <v>4766</v>
      </c>
      <c r="O211" s="39">
        <v>0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7"/>
        <v>0</v>
      </c>
      <c r="W211" s="159">
        <v>1.2</v>
      </c>
      <c r="X211" s="158">
        <f t="shared" si="8"/>
        <v>0</v>
      </c>
      <c r="Y211" s="181"/>
      <c r="Z211" s="147"/>
      <c r="CA211" s="33"/>
      <c r="CB211" s="41" t="s">
        <v>1524</v>
      </c>
    </row>
    <row r="212" spans="1:80" s="3" customFormat="1" ht="18.75" hidden="1" x14ac:dyDescent="0.25">
      <c r="A212" s="42"/>
      <c r="B212" s="43"/>
      <c r="C212" s="44" t="s">
        <v>4216</v>
      </c>
      <c r="D212" s="45"/>
      <c r="E212" s="45"/>
      <c r="F212" s="206"/>
      <c r="G212" s="45"/>
      <c r="H212" s="45"/>
      <c r="I212" s="45"/>
      <c r="J212" s="45"/>
      <c r="K212" s="45"/>
      <c r="L212" s="45"/>
      <c r="M212" s="45"/>
      <c r="N212" s="45"/>
      <c r="O212" s="46"/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/>
      <c r="W212" s="159"/>
      <c r="X212" s="158"/>
      <c r="Y212" s="181"/>
      <c r="CA212" s="33"/>
      <c r="CB212" s="41"/>
    </row>
    <row r="213" spans="1:80" s="3" customFormat="1" ht="18.75" hidden="1" x14ac:dyDescent="0.25">
      <c r="A213" s="47"/>
      <c r="B213" s="48"/>
      <c r="C213" s="48"/>
      <c r="D213" s="48"/>
      <c r="E213" s="49" t="s">
        <v>4767</v>
      </c>
      <c r="F213" s="207"/>
      <c r="G213" s="50"/>
      <c r="H213" s="51"/>
      <c r="I213" s="17"/>
      <c r="J213" s="17"/>
      <c r="K213" s="17"/>
      <c r="L213" s="52">
        <v>56477</v>
      </c>
      <c r="M213" s="53"/>
      <c r="N213" s="53"/>
      <c r="O213" s="54"/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/>
      <c r="W213" s="159"/>
      <c r="X213" s="158"/>
      <c r="Y213" s="181"/>
      <c r="CA213" s="33"/>
      <c r="CB213" s="41"/>
    </row>
    <row r="214" spans="1:80" s="3" customFormat="1" ht="18.75" hidden="1" x14ac:dyDescent="0.25">
      <c r="A214" s="47"/>
      <c r="B214" s="48"/>
      <c r="C214" s="48"/>
      <c r="D214" s="48"/>
      <c r="E214" s="49" t="s">
        <v>4768</v>
      </c>
      <c r="F214" s="207"/>
      <c r="G214" s="50"/>
      <c r="H214" s="51"/>
      <c r="I214" s="17"/>
      <c r="J214" s="17"/>
      <c r="K214" s="17"/>
      <c r="L214" s="52">
        <v>29694</v>
      </c>
      <c r="M214" s="53"/>
      <c r="N214" s="53"/>
      <c r="O214" s="54"/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/>
      <c r="W214" s="159"/>
      <c r="X214" s="158"/>
      <c r="Y214" s="181"/>
      <c r="CA214" s="33"/>
      <c r="CB214" s="41"/>
    </row>
    <row r="215" spans="1:80" s="3" customFormat="1" ht="18.75" x14ac:dyDescent="0.25">
      <c r="A215" s="368"/>
      <c r="B215" s="369"/>
      <c r="C215" s="369"/>
      <c r="D215" s="369"/>
      <c r="E215" s="370" t="s">
        <v>47</v>
      </c>
      <c r="F215" s="371"/>
      <c r="G215" s="372"/>
      <c r="H215" s="373"/>
      <c r="I215" s="374"/>
      <c r="J215" s="374"/>
      <c r="K215" s="374"/>
      <c r="L215" s="375">
        <f>L211+L213+L214</f>
        <v>154206</v>
      </c>
      <c r="M215" s="376"/>
      <c r="N215" s="376"/>
      <c r="O215" s="377"/>
      <c r="P215" s="378">
        <v>1.052</v>
      </c>
      <c r="Q215" s="378">
        <v>1.0209999999999999</v>
      </c>
      <c r="R215" s="378">
        <v>1.0349999999999999</v>
      </c>
      <c r="S215" s="378">
        <v>1.0249999999999999</v>
      </c>
      <c r="T215" s="378">
        <v>1.02</v>
      </c>
      <c r="U215" s="378">
        <v>1.03</v>
      </c>
      <c r="V215" s="379">
        <f>L215*P215*Q215*R215*S215*T215*U215</f>
        <v>184605.38507334984</v>
      </c>
      <c r="W215" s="380">
        <v>1.2</v>
      </c>
      <c r="X215" s="381">
        <f>V215*W215</f>
        <v>221526.46208801979</v>
      </c>
      <c r="Y215" s="382">
        <f>X215/G211</f>
        <v>49228.102686226623</v>
      </c>
      <c r="Z215" s="147">
        <f>Y215/100</f>
        <v>492.28102686226623</v>
      </c>
      <c r="CA215" s="33"/>
      <c r="CB215" s="41"/>
    </row>
    <row r="216" spans="1:80" s="3" customFormat="1" ht="67.5" hidden="1" x14ac:dyDescent="0.25">
      <c r="A216" s="387" t="s">
        <v>1223</v>
      </c>
      <c r="B216" s="388" t="s">
        <v>2045</v>
      </c>
      <c r="C216" s="389" t="s">
        <v>2757</v>
      </c>
      <c r="D216" s="389"/>
      <c r="E216" s="389"/>
      <c r="F216" s="390" t="s">
        <v>265</v>
      </c>
      <c r="G216" s="399">
        <v>463.5</v>
      </c>
      <c r="H216" s="392">
        <v>42.3</v>
      </c>
      <c r="I216" s="392"/>
      <c r="J216" s="392">
        <v>42.3</v>
      </c>
      <c r="K216" s="393" t="s">
        <v>42</v>
      </c>
      <c r="L216" s="392">
        <v>167828</v>
      </c>
      <c r="M216" s="392"/>
      <c r="N216" s="394"/>
      <c r="O216" s="392">
        <v>167828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396">
        <v>1.03</v>
      </c>
      <c r="V216" s="385">
        <f t="shared" si="7"/>
        <v>200912.75674156751</v>
      </c>
      <c r="W216" s="397">
        <v>1.2</v>
      </c>
      <c r="X216" s="398">
        <f t="shared" si="8"/>
        <v>241095.308089881</v>
      </c>
      <c r="Y216" s="248">
        <f t="shared" si="9"/>
        <v>520.16247700082204</v>
      </c>
      <c r="CA216" s="33"/>
      <c r="CB216" s="41" t="s">
        <v>2757</v>
      </c>
    </row>
    <row r="217" spans="1:80" s="3" customFormat="1" ht="18.75" hidden="1" x14ac:dyDescent="0.25">
      <c r="A217" s="42"/>
      <c r="B217" s="43"/>
      <c r="C217" s="44" t="s">
        <v>4769</v>
      </c>
      <c r="D217" s="45"/>
      <c r="E217" s="45"/>
      <c r="F217" s="206"/>
      <c r="G217" s="45"/>
      <c r="H217" s="45"/>
      <c r="I217" s="45"/>
      <c r="J217" s="45"/>
      <c r="K217" s="45"/>
      <c r="L217" s="45"/>
      <c r="M217" s="45"/>
      <c r="N217" s="45"/>
      <c r="O217" s="46"/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/>
      <c r="W217" s="159"/>
      <c r="X217" s="158"/>
      <c r="Y217" s="181"/>
      <c r="CA217" s="33"/>
      <c r="CB217" s="41"/>
    </row>
    <row r="218" spans="1:80" s="3" customFormat="1" ht="18.75" hidden="1" x14ac:dyDescent="0.25">
      <c r="A218" s="313" t="s">
        <v>2502</v>
      </c>
      <c r="B218" s="314"/>
      <c r="C218" s="314"/>
      <c r="D218" s="314"/>
      <c r="E218" s="314"/>
      <c r="F218" s="341"/>
      <c r="G218" s="314"/>
      <c r="H218" s="314"/>
      <c r="I218" s="314"/>
      <c r="J218" s="314"/>
      <c r="K218" s="314"/>
      <c r="L218" s="314"/>
      <c r="M218" s="314"/>
      <c r="N218" s="314"/>
      <c r="O218" s="315"/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/>
      <c r="W218" s="159"/>
      <c r="X218" s="158"/>
      <c r="Y218" s="181"/>
      <c r="CA218" s="33" t="s">
        <v>2502</v>
      </c>
      <c r="CB218" s="41"/>
    </row>
    <row r="219" spans="1:80" s="3" customFormat="1" ht="67.5" x14ac:dyDescent="0.25">
      <c r="A219" s="35" t="s">
        <v>450</v>
      </c>
      <c r="B219" s="36" t="s">
        <v>372</v>
      </c>
      <c r="C219" s="316" t="s">
        <v>373</v>
      </c>
      <c r="D219" s="316"/>
      <c r="E219" s="316"/>
      <c r="F219" s="205" t="s">
        <v>374</v>
      </c>
      <c r="G219" s="409">
        <v>0.36744700000000002</v>
      </c>
      <c r="H219" s="39" t="s">
        <v>1462</v>
      </c>
      <c r="I219" s="39" t="s">
        <v>376</v>
      </c>
      <c r="J219" s="39">
        <v>57.29</v>
      </c>
      <c r="K219" s="252" t="s">
        <v>42</v>
      </c>
      <c r="L219" s="39">
        <f>M219+2039+O219</f>
        <v>11664</v>
      </c>
      <c r="M219" s="39">
        <v>9625</v>
      </c>
      <c r="N219" s="40" t="s">
        <v>4770</v>
      </c>
      <c r="O219" s="39">
        <v>0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7"/>
        <v>0</v>
      </c>
      <c r="W219" s="159">
        <v>1.2</v>
      </c>
      <c r="X219" s="158">
        <f t="shared" si="8"/>
        <v>0</v>
      </c>
      <c r="Y219" s="181"/>
      <c r="Z219" s="147"/>
      <c r="CA219" s="33"/>
      <c r="CB219" s="41" t="s">
        <v>373</v>
      </c>
    </row>
    <row r="220" spans="1:80" s="3" customFormat="1" ht="18.75" hidden="1" x14ac:dyDescent="0.25">
      <c r="A220" s="42"/>
      <c r="B220" s="43"/>
      <c r="C220" s="44" t="s">
        <v>4771</v>
      </c>
      <c r="D220" s="45"/>
      <c r="E220" s="45"/>
      <c r="F220" s="206"/>
      <c r="G220" s="45"/>
      <c r="H220" s="45"/>
      <c r="I220" s="45"/>
      <c r="J220" s="45"/>
      <c r="K220" s="45"/>
      <c r="L220" s="45"/>
      <c r="M220" s="45"/>
      <c r="N220" s="45"/>
      <c r="O220" s="46"/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/>
      <c r="W220" s="159"/>
      <c r="X220" s="158"/>
      <c r="Y220" s="181"/>
      <c r="CA220" s="33"/>
      <c r="CB220" s="41"/>
    </row>
    <row r="221" spans="1:80" s="3" customFormat="1" ht="18.75" hidden="1" x14ac:dyDescent="0.25">
      <c r="A221" s="47"/>
      <c r="B221" s="48"/>
      <c r="C221" s="48"/>
      <c r="D221" s="48"/>
      <c r="E221" s="49" t="s">
        <v>4772</v>
      </c>
      <c r="F221" s="207"/>
      <c r="G221" s="50"/>
      <c r="H221" s="51"/>
      <c r="I221" s="17"/>
      <c r="J221" s="17"/>
      <c r="K221" s="17"/>
      <c r="L221" s="52">
        <v>9619</v>
      </c>
      <c r="M221" s="53"/>
      <c r="N221" s="53"/>
      <c r="O221" s="54"/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/>
      <c r="W221" s="159"/>
      <c r="X221" s="158"/>
      <c r="Y221" s="181"/>
      <c r="CA221" s="33"/>
      <c r="CB221" s="41"/>
    </row>
    <row r="222" spans="1:80" s="3" customFormat="1" ht="18.75" hidden="1" x14ac:dyDescent="0.25">
      <c r="A222" s="47"/>
      <c r="B222" s="48"/>
      <c r="C222" s="48"/>
      <c r="D222" s="48"/>
      <c r="E222" s="49" t="s">
        <v>4773</v>
      </c>
      <c r="F222" s="207"/>
      <c r="G222" s="50"/>
      <c r="H222" s="51"/>
      <c r="I222" s="17"/>
      <c r="J222" s="17"/>
      <c r="K222" s="17"/>
      <c r="L222" s="52">
        <v>5058</v>
      </c>
      <c r="M222" s="53"/>
      <c r="N222" s="53"/>
      <c r="O222" s="54"/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/>
      <c r="W222" s="159"/>
      <c r="X222" s="158"/>
      <c r="Y222" s="181"/>
      <c r="CA222" s="33"/>
      <c r="CB222" s="41"/>
    </row>
    <row r="223" spans="1:80" s="3" customFormat="1" ht="18.75" x14ac:dyDescent="0.25">
      <c r="A223" s="368"/>
      <c r="B223" s="369"/>
      <c r="C223" s="369"/>
      <c r="D223" s="369"/>
      <c r="E223" s="370" t="s">
        <v>47</v>
      </c>
      <c r="F223" s="371"/>
      <c r="G223" s="372"/>
      <c r="H223" s="373"/>
      <c r="I223" s="374"/>
      <c r="J223" s="374"/>
      <c r="K223" s="374"/>
      <c r="L223" s="375">
        <f>L219+L221+L222</f>
        <v>26341</v>
      </c>
      <c r="M223" s="376"/>
      <c r="N223" s="376"/>
      <c r="O223" s="377"/>
      <c r="P223" s="378">
        <v>1.052</v>
      </c>
      <c r="Q223" s="378">
        <v>1.0209999999999999</v>
      </c>
      <c r="R223" s="378">
        <v>1.0349999999999999</v>
      </c>
      <c r="S223" s="378">
        <v>1.0249999999999999</v>
      </c>
      <c r="T223" s="378">
        <v>1.02</v>
      </c>
      <c r="U223" s="378">
        <v>1.03</v>
      </c>
      <c r="V223" s="379">
        <f>L223*P223*Q223*R223*S223*T223*U223</f>
        <v>31533.730517730233</v>
      </c>
      <c r="W223" s="380">
        <v>1.2</v>
      </c>
      <c r="X223" s="381">
        <f>V223*W223</f>
        <v>37840.476621276277</v>
      </c>
      <c r="Y223" s="382">
        <f>X223/G219</f>
        <v>102982.13516854479</v>
      </c>
      <c r="Z223" s="147">
        <f>Y223/1</f>
        <v>102982.13516854479</v>
      </c>
      <c r="CA223" s="33"/>
      <c r="CB223" s="41"/>
    </row>
    <row r="224" spans="1:80" s="3" customFormat="1" ht="67.5" hidden="1" x14ac:dyDescent="0.25">
      <c r="A224" s="387" t="s">
        <v>1474</v>
      </c>
      <c r="B224" s="388" t="s">
        <v>1467</v>
      </c>
      <c r="C224" s="389" t="s">
        <v>3913</v>
      </c>
      <c r="D224" s="389"/>
      <c r="E224" s="389"/>
      <c r="F224" s="390" t="s">
        <v>437</v>
      </c>
      <c r="G224" s="391">
        <v>110</v>
      </c>
      <c r="H224" s="392">
        <v>2143.1</v>
      </c>
      <c r="I224" s="392"/>
      <c r="J224" s="392">
        <v>2143.1</v>
      </c>
      <c r="K224" s="393" t="s">
        <v>42</v>
      </c>
      <c r="L224" s="392">
        <v>2017943</v>
      </c>
      <c r="M224" s="392"/>
      <c r="N224" s="394"/>
      <c r="O224" s="392">
        <v>2017943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396">
        <v>1.03</v>
      </c>
      <c r="V224" s="385">
        <f t="shared" ref="V224:V287" si="10">O224*P224*Q224*R224*S224*T224*U224</f>
        <v>2415750.0004608827</v>
      </c>
      <c r="W224" s="397">
        <v>1.2</v>
      </c>
      <c r="X224" s="398">
        <f t="shared" ref="X224:X287" si="11">V224*W224</f>
        <v>2898900.0005530589</v>
      </c>
      <c r="Y224" s="181">
        <f t="shared" ref="Y224:Y287" si="12">X224/G224</f>
        <v>26353.636368664171</v>
      </c>
      <c r="CA224" s="33"/>
      <c r="CB224" s="41" t="s">
        <v>3913</v>
      </c>
    </row>
    <row r="225" spans="1:80" s="3" customFormat="1" ht="18.75" hidden="1" x14ac:dyDescent="0.25">
      <c r="A225" s="42"/>
      <c r="B225" s="43"/>
      <c r="C225" s="44" t="s">
        <v>4774</v>
      </c>
      <c r="D225" s="45"/>
      <c r="E225" s="45"/>
      <c r="F225" s="206"/>
      <c r="G225" s="45"/>
      <c r="H225" s="45"/>
      <c r="I225" s="45"/>
      <c r="J225" s="45"/>
      <c r="K225" s="45"/>
      <c r="L225" s="45"/>
      <c r="M225" s="45"/>
      <c r="N225" s="45"/>
      <c r="O225" s="46"/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/>
      <c r="W225" s="159"/>
      <c r="X225" s="158"/>
      <c r="Y225" s="181"/>
      <c r="CA225" s="33"/>
      <c r="CB225" s="41"/>
    </row>
    <row r="226" spans="1:80" s="3" customFormat="1" ht="67.5" hidden="1" x14ac:dyDescent="0.25">
      <c r="A226" s="387" t="s">
        <v>462</v>
      </c>
      <c r="B226" s="388" t="s">
        <v>1467</v>
      </c>
      <c r="C226" s="389" t="s">
        <v>4324</v>
      </c>
      <c r="D226" s="389"/>
      <c r="E226" s="389"/>
      <c r="F226" s="390" t="s">
        <v>437</v>
      </c>
      <c r="G226" s="391">
        <v>3</v>
      </c>
      <c r="H226" s="392">
        <v>970.33</v>
      </c>
      <c r="I226" s="392"/>
      <c r="J226" s="392">
        <v>970.33</v>
      </c>
      <c r="K226" s="393" t="s">
        <v>42</v>
      </c>
      <c r="L226" s="392">
        <v>24918</v>
      </c>
      <c r="M226" s="392"/>
      <c r="N226" s="394"/>
      <c r="O226" s="392">
        <v>24918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396">
        <v>1.03</v>
      </c>
      <c r="V226" s="385">
        <f t="shared" si="10"/>
        <v>29830.207548718805</v>
      </c>
      <c r="W226" s="397">
        <v>1.2</v>
      </c>
      <c r="X226" s="398">
        <f t="shared" si="11"/>
        <v>35796.249058462563</v>
      </c>
      <c r="Y226" s="181">
        <f t="shared" si="12"/>
        <v>11932.083019487522</v>
      </c>
      <c r="CA226" s="33"/>
      <c r="CB226" s="41" t="s">
        <v>4324</v>
      </c>
    </row>
    <row r="227" spans="1:80" s="3" customFormat="1" ht="67.5" hidden="1" x14ac:dyDescent="0.25">
      <c r="A227" s="387" t="s">
        <v>464</v>
      </c>
      <c r="B227" s="388" t="s">
        <v>1467</v>
      </c>
      <c r="C227" s="389" t="s">
        <v>4493</v>
      </c>
      <c r="D227" s="389"/>
      <c r="E227" s="389"/>
      <c r="F227" s="390" t="s">
        <v>437</v>
      </c>
      <c r="G227" s="391">
        <v>6</v>
      </c>
      <c r="H227" s="392">
        <v>1666.41</v>
      </c>
      <c r="I227" s="392"/>
      <c r="J227" s="392">
        <v>1666.41</v>
      </c>
      <c r="K227" s="393" t="s">
        <v>42</v>
      </c>
      <c r="L227" s="392">
        <v>85587</v>
      </c>
      <c r="M227" s="392"/>
      <c r="N227" s="394"/>
      <c r="O227" s="392">
        <v>85587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396">
        <v>1.03</v>
      </c>
      <c r="V227" s="385">
        <f t="shared" si="10"/>
        <v>102459.18506590398</v>
      </c>
      <c r="W227" s="397">
        <v>1.2</v>
      </c>
      <c r="X227" s="398">
        <f t="shared" si="11"/>
        <v>122951.02207908477</v>
      </c>
      <c r="Y227" s="181">
        <f t="shared" si="12"/>
        <v>20491.837013180793</v>
      </c>
      <c r="CA227" s="33"/>
      <c r="CB227" s="41" t="s">
        <v>4493</v>
      </c>
    </row>
    <row r="228" spans="1:80" s="3" customFormat="1" ht="67.5" hidden="1" x14ac:dyDescent="0.25">
      <c r="A228" s="387" t="s">
        <v>466</v>
      </c>
      <c r="B228" s="388" t="s">
        <v>1467</v>
      </c>
      <c r="C228" s="389" t="s">
        <v>4775</v>
      </c>
      <c r="D228" s="389"/>
      <c r="E228" s="389"/>
      <c r="F228" s="390" t="s">
        <v>437</v>
      </c>
      <c r="G228" s="391">
        <v>250</v>
      </c>
      <c r="H228" s="392">
        <v>116.71</v>
      </c>
      <c r="I228" s="392"/>
      <c r="J228" s="392">
        <v>116.71</v>
      </c>
      <c r="K228" s="393" t="s">
        <v>42</v>
      </c>
      <c r="L228" s="392">
        <v>249759</v>
      </c>
      <c r="M228" s="392"/>
      <c r="N228" s="394"/>
      <c r="O228" s="392">
        <v>249759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396">
        <v>1.03</v>
      </c>
      <c r="V228" s="385">
        <f t="shared" si="10"/>
        <v>298995.21659685601</v>
      </c>
      <c r="W228" s="397">
        <v>1.2</v>
      </c>
      <c r="X228" s="398">
        <f t="shared" si="11"/>
        <v>358794.25991622719</v>
      </c>
      <c r="Y228" s="181">
        <f t="shared" si="12"/>
        <v>1435.1770396649088</v>
      </c>
      <c r="CA228" s="33"/>
      <c r="CB228" s="41" t="s">
        <v>4775</v>
      </c>
    </row>
    <row r="229" spans="1:80" s="3" customFormat="1" ht="67.5" hidden="1" x14ac:dyDescent="0.25">
      <c r="A229" s="387" t="s">
        <v>469</v>
      </c>
      <c r="B229" s="388" t="s">
        <v>1467</v>
      </c>
      <c r="C229" s="389" t="s">
        <v>2515</v>
      </c>
      <c r="D229" s="389"/>
      <c r="E229" s="389"/>
      <c r="F229" s="390" t="s">
        <v>437</v>
      </c>
      <c r="G229" s="391">
        <v>15</v>
      </c>
      <c r="H229" s="392">
        <v>52.35</v>
      </c>
      <c r="I229" s="392"/>
      <c r="J229" s="392">
        <v>52.35</v>
      </c>
      <c r="K229" s="393" t="s">
        <v>42</v>
      </c>
      <c r="L229" s="392">
        <v>6722</v>
      </c>
      <c r="M229" s="392"/>
      <c r="N229" s="394"/>
      <c r="O229" s="392">
        <v>6722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396">
        <v>1.03</v>
      </c>
      <c r="V229" s="385">
        <f t="shared" si="10"/>
        <v>8047.1408276140846</v>
      </c>
      <c r="W229" s="397">
        <v>1.2</v>
      </c>
      <c r="X229" s="398">
        <f t="shared" si="11"/>
        <v>9656.5689931369016</v>
      </c>
      <c r="Y229" s="181">
        <f t="shared" si="12"/>
        <v>643.77126620912679</v>
      </c>
      <c r="CA229" s="33"/>
      <c r="CB229" s="41" t="s">
        <v>2515</v>
      </c>
    </row>
    <row r="230" spans="1:80" s="3" customFormat="1" ht="67.5" hidden="1" x14ac:dyDescent="0.25">
      <c r="A230" s="387" t="s">
        <v>478</v>
      </c>
      <c r="B230" s="388" t="s">
        <v>1467</v>
      </c>
      <c r="C230" s="389" t="s">
        <v>4494</v>
      </c>
      <c r="D230" s="389"/>
      <c r="E230" s="389"/>
      <c r="F230" s="390" t="s">
        <v>437</v>
      </c>
      <c r="G230" s="391">
        <v>15</v>
      </c>
      <c r="H230" s="392">
        <v>154.41999999999999</v>
      </c>
      <c r="I230" s="392"/>
      <c r="J230" s="392">
        <v>154.41999999999999</v>
      </c>
      <c r="K230" s="393" t="s">
        <v>42</v>
      </c>
      <c r="L230" s="392">
        <v>19828</v>
      </c>
      <c r="M230" s="392"/>
      <c r="N230" s="394"/>
      <c r="O230" s="392">
        <v>19828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396">
        <v>1.03</v>
      </c>
      <c r="V230" s="385">
        <f t="shared" si="10"/>
        <v>23736.790885143131</v>
      </c>
      <c r="W230" s="397">
        <v>1.2</v>
      </c>
      <c r="X230" s="398">
        <f t="shared" si="11"/>
        <v>28484.149062171757</v>
      </c>
      <c r="Y230" s="181">
        <f t="shared" si="12"/>
        <v>1898.9432708114505</v>
      </c>
      <c r="CA230" s="33"/>
      <c r="CB230" s="41" t="s">
        <v>4494</v>
      </c>
    </row>
    <row r="231" spans="1:80" s="3" customFormat="1" ht="67.5" x14ac:dyDescent="0.25">
      <c r="A231" s="35" t="s">
        <v>480</v>
      </c>
      <c r="B231" s="36" t="s">
        <v>1493</v>
      </c>
      <c r="C231" s="316" t="s">
        <v>1494</v>
      </c>
      <c r="D231" s="316"/>
      <c r="E231" s="316"/>
      <c r="F231" s="205" t="s">
        <v>174</v>
      </c>
      <c r="G231" s="384">
        <v>0.6</v>
      </c>
      <c r="H231" s="39" t="s">
        <v>1495</v>
      </c>
      <c r="I231" s="39" t="s">
        <v>421</v>
      </c>
      <c r="J231" s="39">
        <v>67.47</v>
      </c>
      <c r="K231" s="252" t="s">
        <v>42</v>
      </c>
      <c r="L231" s="39">
        <f>M231+1174+O231</f>
        <v>7616</v>
      </c>
      <c r="M231" s="39">
        <v>6442</v>
      </c>
      <c r="N231" s="40" t="s">
        <v>4776</v>
      </c>
      <c r="O231" s="39">
        <v>0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0</v>
      </c>
      <c r="W231" s="159">
        <v>1.2</v>
      </c>
      <c r="X231" s="158">
        <f t="shared" si="11"/>
        <v>0</v>
      </c>
      <c r="Y231" s="181"/>
      <c r="Z231" s="147"/>
      <c r="CA231" s="33"/>
      <c r="CB231" s="41" t="s">
        <v>1494</v>
      </c>
    </row>
    <row r="232" spans="1:80" s="3" customFormat="1" ht="18.75" hidden="1" x14ac:dyDescent="0.25">
      <c r="A232" s="42"/>
      <c r="B232" s="43"/>
      <c r="C232" s="44" t="s">
        <v>1069</v>
      </c>
      <c r="D232" s="45"/>
      <c r="E232" s="45"/>
      <c r="F232" s="206"/>
      <c r="G232" s="45"/>
      <c r="H232" s="45"/>
      <c r="I232" s="45"/>
      <c r="J232" s="45"/>
      <c r="K232" s="45"/>
      <c r="L232" s="45"/>
      <c r="M232" s="45"/>
      <c r="N232" s="45"/>
      <c r="O232" s="46"/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/>
      <c r="W232" s="159"/>
      <c r="X232" s="158"/>
      <c r="Y232" s="181"/>
      <c r="CA232" s="33"/>
      <c r="CB232" s="41"/>
    </row>
    <row r="233" spans="1:80" s="3" customFormat="1" ht="18.75" hidden="1" x14ac:dyDescent="0.25">
      <c r="A233" s="47"/>
      <c r="B233" s="48"/>
      <c r="C233" s="48"/>
      <c r="D233" s="48"/>
      <c r="E233" s="49" t="s">
        <v>4777</v>
      </c>
      <c r="F233" s="207"/>
      <c r="G233" s="50"/>
      <c r="H233" s="51"/>
      <c r="I233" s="17"/>
      <c r="J233" s="17"/>
      <c r="K233" s="17"/>
      <c r="L233" s="52">
        <v>6253</v>
      </c>
      <c r="M233" s="53"/>
      <c r="N233" s="53"/>
      <c r="O233" s="54"/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/>
      <c r="W233" s="159"/>
      <c r="X233" s="158"/>
      <c r="Y233" s="181"/>
      <c r="CA233" s="33"/>
      <c r="CB233" s="41"/>
    </row>
    <row r="234" spans="1:80" s="3" customFormat="1" ht="18.75" hidden="1" x14ac:dyDescent="0.25">
      <c r="A234" s="47"/>
      <c r="B234" s="48"/>
      <c r="C234" s="48"/>
      <c r="D234" s="48"/>
      <c r="E234" s="49" t="s">
        <v>4778</v>
      </c>
      <c r="F234" s="207"/>
      <c r="G234" s="50"/>
      <c r="H234" s="51"/>
      <c r="I234" s="17"/>
      <c r="J234" s="17"/>
      <c r="K234" s="17"/>
      <c r="L234" s="52">
        <v>3287</v>
      </c>
      <c r="M234" s="53"/>
      <c r="N234" s="53"/>
      <c r="O234" s="54"/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/>
      <c r="W234" s="159"/>
      <c r="X234" s="158"/>
      <c r="Y234" s="181"/>
      <c r="CA234" s="33"/>
      <c r="CB234" s="41"/>
    </row>
    <row r="235" spans="1:80" s="3" customFormat="1" ht="18.75" x14ac:dyDescent="0.25">
      <c r="A235" s="368"/>
      <c r="B235" s="369"/>
      <c r="C235" s="369"/>
      <c r="D235" s="369"/>
      <c r="E235" s="370" t="s">
        <v>47</v>
      </c>
      <c r="F235" s="371"/>
      <c r="G235" s="372"/>
      <c r="H235" s="373"/>
      <c r="I235" s="374"/>
      <c r="J235" s="374"/>
      <c r="K235" s="374"/>
      <c r="L235" s="375">
        <f>L231+L233+L234</f>
        <v>17156</v>
      </c>
      <c r="M235" s="376"/>
      <c r="N235" s="376"/>
      <c r="O235" s="377"/>
      <c r="P235" s="378">
        <v>1.052</v>
      </c>
      <c r="Q235" s="378">
        <v>1.0209999999999999</v>
      </c>
      <c r="R235" s="378">
        <v>1.0349999999999999</v>
      </c>
      <c r="S235" s="378">
        <v>1.0249999999999999</v>
      </c>
      <c r="T235" s="378">
        <v>1.02</v>
      </c>
      <c r="U235" s="378">
        <v>1.03</v>
      </c>
      <c r="V235" s="379">
        <f>L235*P235*Q235*R235*S235*T235*U235</f>
        <v>20538.046420491999</v>
      </c>
      <c r="W235" s="380">
        <v>1.2</v>
      </c>
      <c r="X235" s="381">
        <f>V235*W235</f>
        <v>24645.655704590397</v>
      </c>
      <c r="Y235" s="382">
        <f>X235/G231</f>
        <v>41076.092840983998</v>
      </c>
      <c r="Z235" s="147">
        <f>Y235/100</f>
        <v>410.76092840984001</v>
      </c>
      <c r="CA235" s="33"/>
      <c r="CB235" s="41"/>
    </row>
    <row r="236" spans="1:80" s="3" customFormat="1" ht="67.5" hidden="1" x14ac:dyDescent="0.25">
      <c r="A236" s="387" t="s">
        <v>482</v>
      </c>
      <c r="B236" s="388" t="s">
        <v>2566</v>
      </c>
      <c r="C236" s="389" t="s">
        <v>1502</v>
      </c>
      <c r="D236" s="389"/>
      <c r="E236" s="389"/>
      <c r="F236" s="390" t="s">
        <v>437</v>
      </c>
      <c r="G236" s="391">
        <v>60</v>
      </c>
      <c r="H236" s="392">
        <v>153.22</v>
      </c>
      <c r="I236" s="392"/>
      <c r="J236" s="392">
        <v>153.22</v>
      </c>
      <c r="K236" s="393" t="s">
        <v>42</v>
      </c>
      <c r="L236" s="392">
        <v>78694</v>
      </c>
      <c r="M236" s="392"/>
      <c r="N236" s="394"/>
      <c r="O236" s="392">
        <v>78694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396">
        <v>1.03</v>
      </c>
      <c r="V236" s="385">
        <f t="shared" si="10"/>
        <v>94207.334169631489</v>
      </c>
      <c r="W236" s="397">
        <v>1.2</v>
      </c>
      <c r="X236" s="398">
        <f t="shared" si="11"/>
        <v>113048.80100355779</v>
      </c>
      <c r="Y236" s="248">
        <f t="shared" si="12"/>
        <v>1884.1466833926299</v>
      </c>
      <c r="CA236" s="33"/>
      <c r="CB236" s="41" t="s">
        <v>1502</v>
      </c>
    </row>
    <row r="237" spans="1:80" s="3" customFormat="1" ht="67.5" hidden="1" x14ac:dyDescent="0.25">
      <c r="A237" s="387" t="s">
        <v>484</v>
      </c>
      <c r="B237" s="388" t="s">
        <v>4779</v>
      </c>
      <c r="C237" s="389" t="s">
        <v>2520</v>
      </c>
      <c r="D237" s="389"/>
      <c r="E237" s="389"/>
      <c r="F237" s="390" t="s">
        <v>437</v>
      </c>
      <c r="G237" s="391">
        <v>420</v>
      </c>
      <c r="H237" s="392">
        <v>8.85</v>
      </c>
      <c r="I237" s="392"/>
      <c r="J237" s="392">
        <v>8.85</v>
      </c>
      <c r="K237" s="393" t="s">
        <v>42</v>
      </c>
      <c r="L237" s="392">
        <v>31818</v>
      </c>
      <c r="M237" s="392"/>
      <c r="N237" s="394"/>
      <c r="O237" s="392">
        <v>31818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396">
        <v>1.03</v>
      </c>
      <c r="V237" s="385">
        <f t="shared" si="10"/>
        <v>38090.438389322364</v>
      </c>
      <c r="W237" s="397">
        <v>1.2</v>
      </c>
      <c r="X237" s="398">
        <f t="shared" si="11"/>
        <v>45708.526067186838</v>
      </c>
      <c r="Y237" s="181">
        <f t="shared" si="12"/>
        <v>108.82982396949247</v>
      </c>
      <c r="CA237" s="33"/>
      <c r="CB237" s="41" t="s">
        <v>2520</v>
      </c>
    </row>
    <row r="238" spans="1:80" s="3" customFormat="1" ht="67.5" hidden="1" x14ac:dyDescent="0.25">
      <c r="A238" s="387" t="s">
        <v>486</v>
      </c>
      <c r="B238" s="388" t="s">
        <v>4780</v>
      </c>
      <c r="C238" s="389" t="s">
        <v>2521</v>
      </c>
      <c r="D238" s="389"/>
      <c r="E238" s="389"/>
      <c r="F238" s="390" t="s">
        <v>437</v>
      </c>
      <c r="G238" s="391">
        <v>160</v>
      </c>
      <c r="H238" s="392">
        <v>130.28</v>
      </c>
      <c r="I238" s="392"/>
      <c r="J238" s="392">
        <v>130.28</v>
      </c>
      <c r="K238" s="393" t="s">
        <v>42</v>
      </c>
      <c r="L238" s="392">
        <v>178431</v>
      </c>
      <c r="M238" s="392"/>
      <c r="N238" s="394"/>
      <c r="O238" s="392">
        <v>178431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396">
        <v>1.03</v>
      </c>
      <c r="V238" s="385">
        <f t="shared" si="10"/>
        <v>213605.97813329499</v>
      </c>
      <c r="W238" s="397">
        <v>1.2</v>
      </c>
      <c r="X238" s="398">
        <f t="shared" si="11"/>
        <v>256327.17375995399</v>
      </c>
      <c r="Y238" s="181">
        <f t="shared" si="12"/>
        <v>1602.0448359997124</v>
      </c>
      <c r="CA238" s="33"/>
      <c r="CB238" s="41" t="s">
        <v>2521</v>
      </c>
    </row>
    <row r="239" spans="1:80" s="3" customFormat="1" ht="67.5" hidden="1" x14ac:dyDescent="0.25">
      <c r="A239" s="387" t="s">
        <v>487</v>
      </c>
      <c r="B239" s="388" t="s">
        <v>3231</v>
      </c>
      <c r="C239" s="389" t="s">
        <v>1643</v>
      </c>
      <c r="D239" s="389"/>
      <c r="E239" s="389"/>
      <c r="F239" s="390" t="s">
        <v>437</v>
      </c>
      <c r="G239" s="391">
        <v>320</v>
      </c>
      <c r="H239" s="392">
        <v>8.52</v>
      </c>
      <c r="I239" s="392"/>
      <c r="J239" s="392">
        <v>8.52</v>
      </c>
      <c r="K239" s="393" t="s">
        <v>42</v>
      </c>
      <c r="L239" s="392">
        <v>23338</v>
      </c>
      <c r="M239" s="392"/>
      <c r="N239" s="394"/>
      <c r="O239" s="392">
        <v>23338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396">
        <v>1.03</v>
      </c>
      <c r="V239" s="385">
        <f t="shared" si="10"/>
        <v>27938.734399711029</v>
      </c>
      <c r="W239" s="397">
        <v>1.2</v>
      </c>
      <c r="X239" s="398">
        <f t="shared" si="11"/>
        <v>33526.481279653235</v>
      </c>
      <c r="Y239" s="181">
        <f t="shared" si="12"/>
        <v>104.77025399891636</v>
      </c>
      <c r="CA239" s="33"/>
      <c r="CB239" s="41" t="s">
        <v>1643</v>
      </c>
    </row>
    <row r="240" spans="1:80" s="3" customFormat="1" ht="67.5" hidden="1" x14ac:dyDescent="0.25">
      <c r="A240" s="387" t="s">
        <v>488</v>
      </c>
      <c r="B240" s="388" t="s">
        <v>4781</v>
      </c>
      <c r="C240" s="389" t="s">
        <v>1583</v>
      </c>
      <c r="D240" s="389"/>
      <c r="E240" s="389"/>
      <c r="F240" s="390" t="s">
        <v>437</v>
      </c>
      <c r="G240" s="391">
        <v>7</v>
      </c>
      <c r="H240" s="392">
        <v>212.2</v>
      </c>
      <c r="I240" s="392"/>
      <c r="J240" s="392">
        <v>212.2</v>
      </c>
      <c r="K240" s="393" t="s">
        <v>42</v>
      </c>
      <c r="L240" s="392">
        <v>12715</v>
      </c>
      <c r="M240" s="392"/>
      <c r="N240" s="394"/>
      <c r="O240" s="392">
        <v>12715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396">
        <v>1.03</v>
      </c>
      <c r="V240" s="385">
        <f t="shared" si="10"/>
        <v>15221.570309894834</v>
      </c>
      <c r="W240" s="397">
        <v>1.2</v>
      </c>
      <c r="X240" s="398">
        <f t="shared" si="11"/>
        <v>18265.884371873799</v>
      </c>
      <c r="Y240" s="248">
        <f t="shared" si="12"/>
        <v>2609.4120531248286</v>
      </c>
      <c r="CA240" s="33"/>
      <c r="CB240" s="41" t="s">
        <v>1583</v>
      </c>
    </row>
    <row r="241" spans="1:80" s="3" customFormat="1" ht="67.5" hidden="1" x14ac:dyDescent="0.25">
      <c r="A241" s="387" t="s">
        <v>490</v>
      </c>
      <c r="B241" s="388" t="s">
        <v>3232</v>
      </c>
      <c r="C241" s="389" t="s">
        <v>1585</v>
      </c>
      <c r="D241" s="389"/>
      <c r="E241" s="389"/>
      <c r="F241" s="390" t="s">
        <v>437</v>
      </c>
      <c r="G241" s="391">
        <v>120</v>
      </c>
      <c r="H241" s="392">
        <v>53.42</v>
      </c>
      <c r="I241" s="392"/>
      <c r="J241" s="392">
        <v>53.42</v>
      </c>
      <c r="K241" s="393" t="s">
        <v>42</v>
      </c>
      <c r="L241" s="392">
        <v>54873</v>
      </c>
      <c r="M241" s="392"/>
      <c r="N241" s="394"/>
      <c r="O241" s="392">
        <v>54873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396">
        <v>1.03</v>
      </c>
      <c r="V241" s="385">
        <f t="shared" si="10"/>
        <v>65690.383611078199</v>
      </c>
      <c r="W241" s="397">
        <v>1.2</v>
      </c>
      <c r="X241" s="398">
        <f t="shared" si="11"/>
        <v>78828.460333293842</v>
      </c>
      <c r="Y241" s="181">
        <f t="shared" si="12"/>
        <v>656.90383611078198</v>
      </c>
      <c r="CA241" s="33"/>
      <c r="CB241" s="41" t="s">
        <v>1585</v>
      </c>
    </row>
    <row r="242" spans="1:80" s="3" customFormat="1" ht="67.5" hidden="1" x14ac:dyDescent="0.25">
      <c r="A242" s="387" t="s">
        <v>492</v>
      </c>
      <c r="B242" s="388" t="s">
        <v>3232</v>
      </c>
      <c r="C242" s="389" t="s">
        <v>2574</v>
      </c>
      <c r="D242" s="389"/>
      <c r="E242" s="389"/>
      <c r="F242" s="390" t="s">
        <v>437</v>
      </c>
      <c r="G242" s="391">
        <v>30</v>
      </c>
      <c r="H242" s="392">
        <v>124.52</v>
      </c>
      <c r="I242" s="392"/>
      <c r="J242" s="392">
        <v>124.52</v>
      </c>
      <c r="K242" s="393" t="s">
        <v>42</v>
      </c>
      <c r="L242" s="392">
        <v>31977</v>
      </c>
      <c r="M242" s="392"/>
      <c r="N242" s="394"/>
      <c r="O242" s="392">
        <v>31977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396">
        <v>1.03</v>
      </c>
      <c r="V242" s="385">
        <f t="shared" si="10"/>
        <v>38280.782839127591</v>
      </c>
      <c r="W242" s="397">
        <v>1.2</v>
      </c>
      <c r="X242" s="398">
        <f t="shared" si="11"/>
        <v>45936.939406953104</v>
      </c>
      <c r="Y242" s="248">
        <f t="shared" si="12"/>
        <v>1531.2313135651034</v>
      </c>
      <c r="CA242" s="33"/>
      <c r="CB242" s="41" t="s">
        <v>2574</v>
      </c>
    </row>
    <row r="243" spans="1:80" s="3" customFormat="1" ht="67.5" x14ac:dyDescent="0.25">
      <c r="A243" s="35" t="s">
        <v>493</v>
      </c>
      <c r="B243" s="36" t="s">
        <v>1493</v>
      </c>
      <c r="C243" s="316" t="s">
        <v>1494</v>
      </c>
      <c r="D243" s="316"/>
      <c r="E243" s="316"/>
      <c r="F243" s="205" t="s">
        <v>174</v>
      </c>
      <c r="G243" s="384">
        <v>1.6</v>
      </c>
      <c r="H243" s="39" t="s">
        <v>1495</v>
      </c>
      <c r="I243" s="39" t="s">
        <v>421</v>
      </c>
      <c r="J243" s="39">
        <v>67.47</v>
      </c>
      <c r="K243" s="252" t="s">
        <v>42</v>
      </c>
      <c r="L243" s="39">
        <f>M243+3130+O243</f>
        <v>20309</v>
      </c>
      <c r="M243" s="39">
        <v>17179</v>
      </c>
      <c r="N243" s="40" t="s">
        <v>4782</v>
      </c>
      <c r="O243" s="39">
        <v>0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0"/>
        <v>0</v>
      </c>
      <c r="W243" s="159">
        <v>1.2</v>
      </c>
      <c r="X243" s="158">
        <f t="shared" si="11"/>
        <v>0</v>
      </c>
      <c r="Y243" s="181"/>
      <c r="Z243" s="147"/>
      <c r="CA243" s="33"/>
      <c r="CB243" s="41" t="s">
        <v>1494</v>
      </c>
    </row>
    <row r="244" spans="1:80" s="3" customFormat="1" ht="18.75" hidden="1" x14ac:dyDescent="0.25">
      <c r="A244" s="42"/>
      <c r="B244" s="43"/>
      <c r="C244" s="44" t="s">
        <v>4783</v>
      </c>
      <c r="D244" s="45"/>
      <c r="E244" s="45"/>
      <c r="F244" s="206"/>
      <c r="G244" s="45"/>
      <c r="H244" s="45"/>
      <c r="I244" s="45"/>
      <c r="J244" s="45"/>
      <c r="K244" s="45"/>
      <c r="L244" s="45"/>
      <c r="M244" s="45"/>
      <c r="N244" s="45"/>
      <c r="O244" s="46"/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/>
      <c r="W244" s="159"/>
      <c r="X244" s="158"/>
      <c r="Y244" s="181"/>
      <c r="CA244" s="33"/>
      <c r="CB244" s="41"/>
    </row>
    <row r="245" spans="1:80" s="3" customFormat="1" ht="18.75" hidden="1" x14ac:dyDescent="0.25">
      <c r="A245" s="47"/>
      <c r="B245" s="48"/>
      <c r="C245" s="48"/>
      <c r="D245" s="48"/>
      <c r="E245" s="49" t="s">
        <v>4784</v>
      </c>
      <c r="F245" s="207"/>
      <c r="G245" s="50"/>
      <c r="H245" s="51"/>
      <c r="I245" s="17"/>
      <c r="J245" s="17"/>
      <c r="K245" s="17"/>
      <c r="L245" s="52">
        <v>16673</v>
      </c>
      <c r="M245" s="53"/>
      <c r="N245" s="53"/>
      <c r="O245" s="54"/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/>
      <c r="W245" s="159"/>
      <c r="X245" s="158"/>
      <c r="Y245" s="181"/>
      <c r="CA245" s="33"/>
      <c r="CB245" s="41"/>
    </row>
    <row r="246" spans="1:80" s="3" customFormat="1" ht="18.75" hidden="1" x14ac:dyDescent="0.25">
      <c r="A246" s="47"/>
      <c r="B246" s="48"/>
      <c r="C246" s="48"/>
      <c r="D246" s="48"/>
      <c r="E246" s="49" t="s">
        <v>4785</v>
      </c>
      <c r="F246" s="207"/>
      <c r="G246" s="50"/>
      <c r="H246" s="51"/>
      <c r="I246" s="17"/>
      <c r="J246" s="17"/>
      <c r="K246" s="17"/>
      <c r="L246" s="52">
        <v>8766</v>
      </c>
      <c r="M246" s="53"/>
      <c r="N246" s="53"/>
      <c r="O246" s="54"/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/>
      <c r="W246" s="159"/>
      <c r="X246" s="158"/>
      <c r="Y246" s="181"/>
      <c r="CA246" s="33"/>
      <c r="CB246" s="41"/>
    </row>
    <row r="247" spans="1:80" s="3" customFormat="1" ht="18.75" x14ac:dyDescent="0.25">
      <c r="A247" s="368"/>
      <c r="B247" s="369"/>
      <c r="C247" s="369"/>
      <c r="D247" s="369"/>
      <c r="E247" s="370" t="s">
        <v>47</v>
      </c>
      <c r="F247" s="371"/>
      <c r="G247" s="372"/>
      <c r="H247" s="373"/>
      <c r="I247" s="374"/>
      <c r="J247" s="374"/>
      <c r="K247" s="374"/>
      <c r="L247" s="375">
        <f>L243+L245+L246</f>
        <v>45748</v>
      </c>
      <c r="M247" s="376"/>
      <c r="N247" s="376"/>
      <c r="O247" s="377"/>
      <c r="P247" s="378">
        <v>1.052</v>
      </c>
      <c r="Q247" s="378">
        <v>1.0209999999999999</v>
      </c>
      <c r="R247" s="378">
        <v>1.0349999999999999</v>
      </c>
      <c r="S247" s="378">
        <v>1.0249999999999999</v>
      </c>
      <c r="T247" s="378">
        <v>1.02</v>
      </c>
      <c r="U247" s="378">
        <v>1.03</v>
      </c>
      <c r="V247" s="379">
        <f>L247*P247*Q247*R247*S247*T247*U247</f>
        <v>54766.527608106095</v>
      </c>
      <c r="W247" s="380">
        <v>1.2</v>
      </c>
      <c r="X247" s="381">
        <f>V247*W247</f>
        <v>65719.833129727311</v>
      </c>
      <c r="Y247" s="382">
        <f>X247/G243</f>
        <v>41074.895706079566</v>
      </c>
      <c r="Z247" s="147">
        <f>Y247/100</f>
        <v>410.74895706079565</v>
      </c>
      <c r="CA247" s="33"/>
      <c r="CB247" s="41"/>
    </row>
    <row r="248" spans="1:80" s="3" customFormat="1" ht="67.5" hidden="1" x14ac:dyDescent="0.25">
      <c r="A248" s="387" t="s">
        <v>494</v>
      </c>
      <c r="B248" s="388" t="s">
        <v>2566</v>
      </c>
      <c r="C248" s="389" t="s">
        <v>4536</v>
      </c>
      <c r="D248" s="389"/>
      <c r="E248" s="389"/>
      <c r="F248" s="390" t="s">
        <v>437</v>
      </c>
      <c r="G248" s="391">
        <v>160</v>
      </c>
      <c r="H248" s="392">
        <v>314.98</v>
      </c>
      <c r="I248" s="392"/>
      <c r="J248" s="392">
        <v>314.98</v>
      </c>
      <c r="K248" s="393" t="s">
        <v>42</v>
      </c>
      <c r="L248" s="392">
        <v>431397</v>
      </c>
      <c r="M248" s="392"/>
      <c r="N248" s="394"/>
      <c r="O248" s="392">
        <v>431397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396">
        <v>1.03</v>
      </c>
      <c r="V248" s="385">
        <f t="shared" si="10"/>
        <v>516440.406368675</v>
      </c>
      <c r="W248" s="397">
        <v>1.2</v>
      </c>
      <c r="X248" s="398">
        <f t="shared" si="11"/>
        <v>619728.48764240998</v>
      </c>
      <c r="Y248" s="181">
        <f t="shared" si="12"/>
        <v>3873.3030477650623</v>
      </c>
      <c r="CA248" s="33"/>
      <c r="CB248" s="41" t="s">
        <v>4536</v>
      </c>
    </row>
    <row r="249" spans="1:80" s="3" customFormat="1" ht="67.5" hidden="1" x14ac:dyDescent="0.25">
      <c r="A249" s="387" t="s">
        <v>495</v>
      </c>
      <c r="B249" s="388" t="s">
        <v>1535</v>
      </c>
      <c r="C249" s="389" t="s">
        <v>3009</v>
      </c>
      <c r="D249" s="389"/>
      <c r="E249" s="389"/>
      <c r="F249" s="390" t="s">
        <v>437</v>
      </c>
      <c r="G249" s="391">
        <v>320</v>
      </c>
      <c r="H249" s="392">
        <v>27.7</v>
      </c>
      <c r="I249" s="392"/>
      <c r="J249" s="392">
        <v>27.7</v>
      </c>
      <c r="K249" s="393" t="s">
        <v>42</v>
      </c>
      <c r="L249" s="392">
        <v>75876</v>
      </c>
      <c r="M249" s="392"/>
      <c r="N249" s="394"/>
      <c r="O249" s="392">
        <v>75876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396">
        <v>1.03</v>
      </c>
      <c r="V249" s="385">
        <f t="shared" si="10"/>
        <v>90833.808008932814</v>
      </c>
      <c r="W249" s="397">
        <v>1.2</v>
      </c>
      <c r="X249" s="398">
        <f t="shared" si="11"/>
        <v>109000.56961071938</v>
      </c>
      <c r="Y249" s="181">
        <f t="shared" si="12"/>
        <v>340.62678003349805</v>
      </c>
      <c r="CA249" s="33"/>
      <c r="CB249" s="41" t="s">
        <v>3009</v>
      </c>
    </row>
    <row r="250" spans="1:80" s="3" customFormat="1" ht="67.5" hidden="1" x14ac:dyDescent="0.25">
      <c r="A250" s="387" t="s">
        <v>496</v>
      </c>
      <c r="B250" s="388" t="s">
        <v>1544</v>
      </c>
      <c r="C250" s="389" t="s">
        <v>3010</v>
      </c>
      <c r="D250" s="389"/>
      <c r="E250" s="389"/>
      <c r="F250" s="390" t="s">
        <v>437</v>
      </c>
      <c r="G250" s="391">
        <v>320</v>
      </c>
      <c r="H250" s="392">
        <v>88.77</v>
      </c>
      <c r="I250" s="392"/>
      <c r="J250" s="392">
        <v>88.77</v>
      </c>
      <c r="K250" s="393" t="s">
        <v>42</v>
      </c>
      <c r="L250" s="392">
        <v>243159</v>
      </c>
      <c r="M250" s="392"/>
      <c r="N250" s="394"/>
      <c r="O250" s="392">
        <v>243159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396">
        <v>1.03</v>
      </c>
      <c r="V250" s="385">
        <f t="shared" si="10"/>
        <v>291094.12622758304</v>
      </c>
      <c r="W250" s="397">
        <v>1.2</v>
      </c>
      <c r="X250" s="398">
        <f t="shared" si="11"/>
        <v>349312.95147309965</v>
      </c>
      <c r="Y250" s="181">
        <f t="shared" si="12"/>
        <v>1091.6029733534365</v>
      </c>
      <c r="CA250" s="33"/>
      <c r="CB250" s="41" t="s">
        <v>3010</v>
      </c>
    </row>
    <row r="251" spans="1:80" s="3" customFormat="1" ht="67.5" hidden="1" x14ac:dyDescent="0.25">
      <c r="A251" s="387" t="s">
        <v>498</v>
      </c>
      <c r="B251" s="388" t="s">
        <v>1567</v>
      </c>
      <c r="C251" s="389" t="s">
        <v>3011</v>
      </c>
      <c r="D251" s="389"/>
      <c r="E251" s="389"/>
      <c r="F251" s="390" t="s">
        <v>437</v>
      </c>
      <c r="G251" s="391">
        <v>320</v>
      </c>
      <c r="H251" s="392">
        <v>3.01</v>
      </c>
      <c r="I251" s="392"/>
      <c r="J251" s="392">
        <v>3.01</v>
      </c>
      <c r="K251" s="393" t="s">
        <v>42</v>
      </c>
      <c r="L251" s="392">
        <v>8245</v>
      </c>
      <c r="M251" s="392"/>
      <c r="N251" s="394"/>
      <c r="O251" s="392">
        <v>8245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396">
        <v>1.03</v>
      </c>
      <c r="V251" s="385">
        <f t="shared" si="10"/>
        <v>9870.3772870690427</v>
      </c>
      <c r="W251" s="397">
        <v>1.2</v>
      </c>
      <c r="X251" s="398">
        <f t="shared" si="11"/>
        <v>11844.452744482851</v>
      </c>
      <c r="Y251" s="181">
        <f t="shared" si="12"/>
        <v>37.013914826508909</v>
      </c>
      <c r="CA251" s="33"/>
      <c r="CB251" s="41" t="s">
        <v>3011</v>
      </c>
    </row>
    <row r="252" spans="1:80" s="3" customFormat="1" ht="67.5" hidden="1" x14ac:dyDescent="0.25">
      <c r="A252" s="387" t="s">
        <v>500</v>
      </c>
      <c r="B252" s="388" t="s">
        <v>1544</v>
      </c>
      <c r="C252" s="389" t="s">
        <v>1588</v>
      </c>
      <c r="D252" s="389"/>
      <c r="E252" s="389"/>
      <c r="F252" s="390" t="s">
        <v>437</v>
      </c>
      <c r="G252" s="391">
        <v>320</v>
      </c>
      <c r="H252" s="392">
        <v>0.64</v>
      </c>
      <c r="I252" s="392"/>
      <c r="J252" s="392">
        <v>0.64</v>
      </c>
      <c r="K252" s="393" t="s">
        <v>42</v>
      </c>
      <c r="L252" s="392">
        <v>1753</v>
      </c>
      <c r="M252" s="392"/>
      <c r="N252" s="394"/>
      <c r="O252" s="392">
        <v>1753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396">
        <v>1.03</v>
      </c>
      <c r="V252" s="385">
        <f t="shared" si="10"/>
        <v>2098.5774874750805</v>
      </c>
      <c r="W252" s="397">
        <v>1.2</v>
      </c>
      <c r="X252" s="398">
        <f t="shared" si="11"/>
        <v>2518.2929849700963</v>
      </c>
      <c r="Y252" s="181">
        <f t="shared" si="12"/>
        <v>7.869665578031551</v>
      </c>
      <c r="CA252" s="33"/>
      <c r="CB252" s="41" t="s">
        <v>1588</v>
      </c>
    </row>
    <row r="253" spans="1:80" s="3" customFormat="1" ht="67.5" hidden="1" x14ac:dyDescent="0.25">
      <c r="A253" s="387" t="s">
        <v>502</v>
      </c>
      <c r="B253" s="388" t="s">
        <v>1724</v>
      </c>
      <c r="C253" s="389" t="s">
        <v>1536</v>
      </c>
      <c r="D253" s="389"/>
      <c r="E253" s="389"/>
      <c r="F253" s="390" t="s">
        <v>437</v>
      </c>
      <c r="G253" s="391">
        <v>50</v>
      </c>
      <c r="H253" s="392">
        <v>49.85</v>
      </c>
      <c r="I253" s="392"/>
      <c r="J253" s="392">
        <v>49.85</v>
      </c>
      <c r="K253" s="393" t="s">
        <v>42</v>
      </c>
      <c r="L253" s="392">
        <v>21336</v>
      </c>
      <c r="M253" s="392"/>
      <c r="N253" s="394"/>
      <c r="O253" s="392">
        <v>21336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396">
        <v>1.03</v>
      </c>
      <c r="V253" s="385">
        <f t="shared" si="10"/>
        <v>25542.070321031559</v>
      </c>
      <c r="W253" s="397">
        <v>1.2</v>
      </c>
      <c r="X253" s="398">
        <f t="shared" si="11"/>
        <v>30650.484385237869</v>
      </c>
      <c r="Y253" s="181">
        <f t="shared" si="12"/>
        <v>613.00968770475743</v>
      </c>
      <c r="CA253" s="33"/>
      <c r="CB253" s="41" t="s">
        <v>1536</v>
      </c>
    </row>
    <row r="254" spans="1:80" s="3" customFormat="1" ht="67.5" hidden="1" x14ac:dyDescent="0.25">
      <c r="A254" s="387" t="s">
        <v>504</v>
      </c>
      <c r="B254" s="388" t="s">
        <v>1533</v>
      </c>
      <c r="C254" s="389" t="s">
        <v>1534</v>
      </c>
      <c r="D254" s="389"/>
      <c r="E254" s="389"/>
      <c r="F254" s="390" t="s">
        <v>437</v>
      </c>
      <c r="G254" s="391">
        <v>50</v>
      </c>
      <c r="H254" s="392">
        <v>977.82</v>
      </c>
      <c r="I254" s="392"/>
      <c r="J254" s="392">
        <v>977.82</v>
      </c>
      <c r="K254" s="393" t="s">
        <v>42</v>
      </c>
      <c r="L254" s="392">
        <v>418507</v>
      </c>
      <c r="M254" s="392"/>
      <c r="N254" s="394"/>
      <c r="O254" s="392">
        <v>418507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396">
        <v>1.03</v>
      </c>
      <c r="V254" s="385">
        <f t="shared" si="10"/>
        <v>501009.33745050401</v>
      </c>
      <c r="W254" s="397">
        <v>1.2</v>
      </c>
      <c r="X254" s="398">
        <f t="shared" si="11"/>
        <v>601211.20494060474</v>
      </c>
      <c r="Y254" s="181">
        <f t="shared" si="12"/>
        <v>12024.224098812096</v>
      </c>
      <c r="CA254" s="33"/>
      <c r="CB254" s="41" t="s">
        <v>1534</v>
      </c>
    </row>
    <row r="255" spans="1:80" s="3" customFormat="1" ht="67.5" x14ac:dyDescent="0.25">
      <c r="A255" s="35" t="s">
        <v>506</v>
      </c>
      <c r="B255" s="36" t="s">
        <v>1523</v>
      </c>
      <c r="C255" s="316" t="s">
        <v>1524</v>
      </c>
      <c r="D255" s="316"/>
      <c r="E255" s="316"/>
      <c r="F255" s="205" t="s">
        <v>238</v>
      </c>
      <c r="G255" s="384">
        <v>7.1</v>
      </c>
      <c r="H255" s="39" t="s">
        <v>1525</v>
      </c>
      <c r="I255" s="39" t="s">
        <v>1526</v>
      </c>
      <c r="J255" s="39">
        <v>603.04999999999995</v>
      </c>
      <c r="K255" s="252" t="s">
        <v>42</v>
      </c>
      <c r="L255" s="39">
        <f>M255+16292+O255</f>
        <v>107344</v>
      </c>
      <c r="M255" s="39">
        <v>91052</v>
      </c>
      <c r="N255" s="40" t="s">
        <v>4786</v>
      </c>
      <c r="O255" s="39">
        <v>0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0</v>
      </c>
      <c r="W255" s="159">
        <v>1.2</v>
      </c>
      <c r="X255" s="158">
        <f t="shared" si="11"/>
        <v>0</v>
      </c>
      <c r="Y255" s="181"/>
      <c r="Z255" s="147"/>
      <c r="CA255" s="33"/>
      <c r="CB255" s="41" t="s">
        <v>1524</v>
      </c>
    </row>
    <row r="256" spans="1:80" s="3" customFormat="1" ht="18.75" hidden="1" x14ac:dyDescent="0.25">
      <c r="A256" s="42"/>
      <c r="B256" s="43"/>
      <c r="C256" s="44" t="s">
        <v>4787</v>
      </c>
      <c r="D256" s="45"/>
      <c r="E256" s="45"/>
      <c r="F256" s="206"/>
      <c r="G256" s="45"/>
      <c r="H256" s="45"/>
      <c r="I256" s="45"/>
      <c r="J256" s="45"/>
      <c r="K256" s="45"/>
      <c r="L256" s="45"/>
      <c r="M256" s="45"/>
      <c r="N256" s="45"/>
      <c r="O256" s="46"/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/>
      <c r="W256" s="159"/>
      <c r="X256" s="158"/>
      <c r="Y256" s="181"/>
      <c r="CA256" s="33"/>
      <c r="CB256" s="41"/>
    </row>
    <row r="257" spans="1:80" s="3" customFormat="1" ht="18.75" hidden="1" x14ac:dyDescent="0.25">
      <c r="A257" s="47"/>
      <c r="B257" s="48"/>
      <c r="C257" s="48"/>
      <c r="D257" s="48"/>
      <c r="E257" s="49" t="s">
        <v>4788</v>
      </c>
      <c r="F257" s="207"/>
      <c r="G257" s="50"/>
      <c r="H257" s="51"/>
      <c r="I257" s="17"/>
      <c r="J257" s="17"/>
      <c r="K257" s="17"/>
      <c r="L257" s="52">
        <v>89109</v>
      </c>
      <c r="M257" s="53"/>
      <c r="N257" s="53"/>
      <c r="O257" s="54"/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/>
      <c r="W257" s="159"/>
      <c r="X257" s="158"/>
      <c r="Y257" s="181"/>
      <c r="CA257" s="33"/>
      <c r="CB257" s="41"/>
    </row>
    <row r="258" spans="1:80" s="3" customFormat="1" ht="18.75" hidden="1" x14ac:dyDescent="0.25">
      <c r="A258" s="47"/>
      <c r="B258" s="48"/>
      <c r="C258" s="48"/>
      <c r="D258" s="48"/>
      <c r="E258" s="49" t="s">
        <v>4789</v>
      </c>
      <c r="F258" s="207"/>
      <c r="G258" s="50"/>
      <c r="H258" s="51"/>
      <c r="I258" s="17"/>
      <c r="J258" s="17"/>
      <c r="K258" s="17"/>
      <c r="L258" s="52">
        <v>46851</v>
      </c>
      <c r="M258" s="53"/>
      <c r="N258" s="53"/>
      <c r="O258" s="54"/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/>
      <c r="W258" s="159"/>
      <c r="X258" s="158"/>
      <c r="Y258" s="181"/>
      <c r="CA258" s="33"/>
      <c r="CB258" s="41"/>
    </row>
    <row r="259" spans="1:80" s="3" customFormat="1" ht="18.75" x14ac:dyDescent="0.25">
      <c r="A259" s="368"/>
      <c r="B259" s="369"/>
      <c r="C259" s="369"/>
      <c r="D259" s="369"/>
      <c r="E259" s="370" t="s">
        <v>47</v>
      </c>
      <c r="F259" s="371"/>
      <c r="G259" s="372"/>
      <c r="H259" s="373"/>
      <c r="I259" s="374"/>
      <c r="J259" s="374"/>
      <c r="K259" s="374"/>
      <c r="L259" s="375">
        <f>L255+L257+L258</f>
        <v>243304</v>
      </c>
      <c r="M259" s="376"/>
      <c r="N259" s="376"/>
      <c r="O259" s="377"/>
      <c r="P259" s="378">
        <v>1.052</v>
      </c>
      <c r="Q259" s="378">
        <v>1.0209999999999999</v>
      </c>
      <c r="R259" s="378">
        <v>1.0349999999999999</v>
      </c>
      <c r="S259" s="378">
        <v>1.0249999999999999</v>
      </c>
      <c r="T259" s="378">
        <v>1.02</v>
      </c>
      <c r="U259" s="378">
        <v>1.03</v>
      </c>
      <c r="V259" s="379">
        <f>L259*P259*Q259*R259*S259*T259*U259</f>
        <v>291267.71078872622</v>
      </c>
      <c r="W259" s="380">
        <v>1.2</v>
      </c>
      <c r="X259" s="381">
        <f>V259*W259</f>
        <v>349521.25294647145</v>
      </c>
      <c r="Y259" s="382">
        <f>X259/G255</f>
        <v>49228.345485418518</v>
      </c>
      <c r="Z259" s="147">
        <f>Y259/100</f>
        <v>492.28345485418521</v>
      </c>
      <c r="CA259" s="33"/>
      <c r="CB259" s="41"/>
    </row>
    <row r="260" spans="1:80" s="3" customFormat="1" ht="67.5" hidden="1" x14ac:dyDescent="0.25">
      <c r="A260" s="387" t="s">
        <v>508</v>
      </c>
      <c r="B260" s="388" t="s">
        <v>1531</v>
      </c>
      <c r="C260" s="389" t="s">
        <v>3245</v>
      </c>
      <c r="D260" s="389"/>
      <c r="E260" s="389"/>
      <c r="F260" s="390" t="s">
        <v>265</v>
      </c>
      <c r="G260" s="399">
        <v>731.3</v>
      </c>
      <c r="H260" s="392">
        <v>283.89999999999998</v>
      </c>
      <c r="I260" s="392"/>
      <c r="J260" s="392">
        <v>283.89999999999998</v>
      </c>
      <c r="K260" s="393" t="s">
        <v>42</v>
      </c>
      <c r="L260" s="392">
        <v>1777194</v>
      </c>
      <c r="M260" s="392"/>
      <c r="N260" s="394"/>
      <c r="O260" s="392">
        <v>1777194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396">
        <v>1.03</v>
      </c>
      <c r="V260" s="385">
        <f t="shared" si="10"/>
        <v>2127540.9693529881</v>
      </c>
      <c r="W260" s="397">
        <v>1.2</v>
      </c>
      <c r="X260" s="398">
        <f t="shared" si="11"/>
        <v>2553049.1632235856</v>
      </c>
      <c r="Y260" s="181">
        <f t="shared" si="12"/>
        <v>3491.110574625442</v>
      </c>
      <c r="CA260" s="33"/>
      <c r="CB260" s="41" t="s">
        <v>3245</v>
      </c>
    </row>
    <row r="261" spans="1:80" s="3" customFormat="1" ht="18.75" hidden="1" x14ac:dyDescent="0.25">
      <c r="A261" s="42"/>
      <c r="B261" s="43"/>
      <c r="C261" s="44" t="s">
        <v>4790</v>
      </c>
      <c r="D261" s="45"/>
      <c r="E261" s="45"/>
      <c r="F261" s="206"/>
      <c r="G261" s="45"/>
      <c r="H261" s="45"/>
      <c r="I261" s="45"/>
      <c r="J261" s="45"/>
      <c r="K261" s="45"/>
      <c r="L261" s="45"/>
      <c r="M261" s="45"/>
      <c r="N261" s="45"/>
      <c r="O261" s="46"/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/>
      <c r="W261" s="159"/>
      <c r="X261" s="158"/>
      <c r="Y261" s="181"/>
      <c r="CA261" s="33"/>
      <c r="CB261" s="41"/>
    </row>
    <row r="262" spans="1:80" s="3" customFormat="1" ht="67.5" hidden="1" x14ac:dyDescent="0.25">
      <c r="A262" s="387" t="s">
        <v>510</v>
      </c>
      <c r="B262" s="388" t="s">
        <v>1539</v>
      </c>
      <c r="C262" s="389" t="s">
        <v>1540</v>
      </c>
      <c r="D262" s="389"/>
      <c r="E262" s="389"/>
      <c r="F262" s="390" t="s">
        <v>437</v>
      </c>
      <c r="G262" s="391">
        <v>15</v>
      </c>
      <c r="H262" s="392">
        <v>6.03</v>
      </c>
      <c r="I262" s="392"/>
      <c r="J262" s="392">
        <v>6.03</v>
      </c>
      <c r="K262" s="393" t="s">
        <v>42</v>
      </c>
      <c r="L262" s="392">
        <v>774</v>
      </c>
      <c r="M262" s="392"/>
      <c r="N262" s="394"/>
      <c r="O262" s="392">
        <v>774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396">
        <v>1.03</v>
      </c>
      <c r="V262" s="385">
        <f t="shared" si="10"/>
        <v>926.58241603292208</v>
      </c>
      <c r="W262" s="397">
        <v>1.2</v>
      </c>
      <c r="X262" s="398">
        <f t="shared" si="11"/>
        <v>1111.8988992395064</v>
      </c>
      <c r="Y262" s="181">
        <f t="shared" si="12"/>
        <v>74.126593282633763</v>
      </c>
      <c r="CA262" s="33"/>
      <c r="CB262" s="41" t="s">
        <v>1540</v>
      </c>
    </row>
    <row r="263" spans="1:80" s="3" customFormat="1" ht="67.5" hidden="1" x14ac:dyDescent="0.25">
      <c r="A263" s="387" t="s">
        <v>511</v>
      </c>
      <c r="B263" s="388" t="s">
        <v>1677</v>
      </c>
      <c r="C263" s="389" t="s">
        <v>2542</v>
      </c>
      <c r="D263" s="389"/>
      <c r="E263" s="389"/>
      <c r="F263" s="390" t="s">
        <v>437</v>
      </c>
      <c r="G263" s="391">
        <v>400</v>
      </c>
      <c r="H263" s="392">
        <v>1.02</v>
      </c>
      <c r="I263" s="392"/>
      <c r="J263" s="392">
        <v>1.02</v>
      </c>
      <c r="K263" s="393" t="s">
        <v>42</v>
      </c>
      <c r="L263" s="392">
        <v>3492</v>
      </c>
      <c r="M263" s="392"/>
      <c r="N263" s="394"/>
      <c r="O263" s="392">
        <v>3492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396">
        <v>1.03</v>
      </c>
      <c r="V263" s="385">
        <f t="shared" si="10"/>
        <v>4180.3950862880674</v>
      </c>
      <c r="W263" s="397">
        <v>1.2</v>
      </c>
      <c r="X263" s="398">
        <f t="shared" si="11"/>
        <v>5016.4741035456809</v>
      </c>
      <c r="Y263" s="181">
        <f t="shared" si="12"/>
        <v>12.541185258864202</v>
      </c>
      <c r="CA263" s="33"/>
      <c r="CB263" s="41" t="s">
        <v>2542</v>
      </c>
    </row>
    <row r="264" spans="1:80" s="3" customFormat="1" ht="67.5" hidden="1" x14ac:dyDescent="0.25">
      <c r="A264" s="387" t="s">
        <v>515</v>
      </c>
      <c r="B264" s="388" t="s">
        <v>4791</v>
      </c>
      <c r="C264" s="389" t="s">
        <v>2580</v>
      </c>
      <c r="D264" s="389"/>
      <c r="E264" s="389"/>
      <c r="F264" s="390" t="s">
        <v>437</v>
      </c>
      <c r="G264" s="391">
        <v>20</v>
      </c>
      <c r="H264" s="392">
        <v>19.559999999999999</v>
      </c>
      <c r="I264" s="392"/>
      <c r="J264" s="392">
        <v>19.559999999999999</v>
      </c>
      <c r="K264" s="393" t="s">
        <v>42</v>
      </c>
      <c r="L264" s="392">
        <v>3349</v>
      </c>
      <c r="M264" s="392"/>
      <c r="N264" s="394"/>
      <c r="O264" s="392">
        <v>3349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396">
        <v>1.03</v>
      </c>
      <c r="V264" s="385">
        <f t="shared" si="10"/>
        <v>4009.2047949538187</v>
      </c>
      <c r="W264" s="397">
        <v>1.2</v>
      </c>
      <c r="X264" s="398">
        <f t="shared" si="11"/>
        <v>4811.0457539445824</v>
      </c>
      <c r="Y264" s="248">
        <f t="shared" si="12"/>
        <v>240.55228769722913</v>
      </c>
      <c r="CA264" s="33"/>
      <c r="CB264" s="41" t="s">
        <v>2580</v>
      </c>
    </row>
    <row r="265" spans="1:80" s="3" customFormat="1" ht="67.5" hidden="1" x14ac:dyDescent="0.25">
      <c r="A265" s="387" t="s">
        <v>517</v>
      </c>
      <c r="B265" s="388" t="s">
        <v>2601</v>
      </c>
      <c r="C265" s="389" t="s">
        <v>2602</v>
      </c>
      <c r="D265" s="389"/>
      <c r="E265" s="389"/>
      <c r="F265" s="390" t="s">
        <v>437</v>
      </c>
      <c r="G265" s="391">
        <v>240</v>
      </c>
      <c r="H265" s="392">
        <v>23.04</v>
      </c>
      <c r="I265" s="392"/>
      <c r="J265" s="392">
        <v>23.04</v>
      </c>
      <c r="K265" s="393" t="s">
        <v>42</v>
      </c>
      <c r="L265" s="392">
        <v>47333</v>
      </c>
      <c r="M265" s="392"/>
      <c r="N265" s="394"/>
      <c r="O265" s="392">
        <v>47333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396">
        <v>1.03</v>
      </c>
      <c r="V265" s="385">
        <f t="shared" si="10"/>
        <v>56663.986431636047</v>
      </c>
      <c r="W265" s="397">
        <v>1.2</v>
      </c>
      <c r="X265" s="398">
        <f t="shared" si="11"/>
        <v>67996.783717963248</v>
      </c>
      <c r="Y265" s="181">
        <f t="shared" si="12"/>
        <v>283.31993215818022</v>
      </c>
      <c r="CA265" s="33"/>
      <c r="CB265" s="41" t="s">
        <v>2602</v>
      </c>
    </row>
    <row r="266" spans="1:80" s="3" customFormat="1" ht="67.5" hidden="1" x14ac:dyDescent="0.25">
      <c r="A266" s="387" t="s">
        <v>522</v>
      </c>
      <c r="B266" s="388" t="s">
        <v>2601</v>
      </c>
      <c r="C266" s="389" t="s">
        <v>3024</v>
      </c>
      <c r="D266" s="389"/>
      <c r="E266" s="389"/>
      <c r="F266" s="390" t="s">
        <v>437</v>
      </c>
      <c r="G266" s="391">
        <v>420</v>
      </c>
      <c r="H266" s="392">
        <v>5.91</v>
      </c>
      <c r="I266" s="392"/>
      <c r="J266" s="392">
        <v>5.91</v>
      </c>
      <c r="K266" s="393" t="s">
        <v>42</v>
      </c>
      <c r="L266" s="392">
        <v>21248</v>
      </c>
      <c r="M266" s="392"/>
      <c r="N266" s="394"/>
      <c r="O266" s="392">
        <v>21248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396">
        <v>1.03</v>
      </c>
      <c r="V266" s="385">
        <f t="shared" si="10"/>
        <v>25436.722449441255</v>
      </c>
      <c r="W266" s="397">
        <v>1.2</v>
      </c>
      <c r="X266" s="398">
        <f t="shared" si="11"/>
        <v>30524.066939329503</v>
      </c>
      <c r="Y266" s="181">
        <f t="shared" si="12"/>
        <v>72.676349855546434</v>
      </c>
      <c r="CA266" s="33"/>
      <c r="CB266" s="41" t="s">
        <v>3024</v>
      </c>
    </row>
    <row r="267" spans="1:80" s="3" customFormat="1" ht="67.5" hidden="1" x14ac:dyDescent="0.25">
      <c r="A267" s="387" t="s">
        <v>1551</v>
      </c>
      <c r="B267" s="388" t="s">
        <v>2601</v>
      </c>
      <c r="C267" s="389" t="s">
        <v>3025</v>
      </c>
      <c r="D267" s="389"/>
      <c r="E267" s="389"/>
      <c r="F267" s="390" t="s">
        <v>437</v>
      </c>
      <c r="G267" s="391">
        <v>420</v>
      </c>
      <c r="H267" s="392">
        <v>3.47</v>
      </c>
      <c r="I267" s="392"/>
      <c r="J267" s="392">
        <v>3.47</v>
      </c>
      <c r="K267" s="393" t="s">
        <v>42</v>
      </c>
      <c r="L267" s="392">
        <v>12475</v>
      </c>
      <c r="M267" s="392"/>
      <c r="N267" s="394"/>
      <c r="O267" s="392">
        <v>12475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396">
        <v>1.03</v>
      </c>
      <c r="V267" s="385">
        <f t="shared" si="10"/>
        <v>14934.257932830364</v>
      </c>
      <c r="W267" s="397">
        <v>1.2</v>
      </c>
      <c r="X267" s="398">
        <f t="shared" si="11"/>
        <v>17921.109519396436</v>
      </c>
      <c r="Y267" s="181">
        <f t="shared" si="12"/>
        <v>42.669308379515321</v>
      </c>
      <c r="CA267" s="33"/>
      <c r="CB267" s="41" t="s">
        <v>3025</v>
      </c>
    </row>
    <row r="268" spans="1:80" s="3" customFormat="1" ht="67.5" hidden="1" x14ac:dyDescent="0.25">
      <c r="A268" s="387" t="s">
        <v>529</v>
      </c>
      <c r="B268" s="388" t="s">
        <v>3238</v>
      </c>
      <c r="C268" s="389" t="s">
        <v>1650</v>
      </c>
      <c r="D268" s="389"/>
      <c r="E268" s="389"/>
      <c r="F268" s="390" t="s">
        <v>437</v>
      </c>
      <c r="G268" s="391">
        <v>420</v>
      </c>
      <c r="H268" s="392">
        <v>0.11</v>
      </c>
      <c r="I268" s="392"/>
      <c r="J268" s="392">
        <v>0.11</v>
      </c>
      <c r="K268" s="393" t="s">
        <v>42</v>
      </c>
      <c r="L268" s="392">
        <v>395</v>
      </c>
      <c r="M268" s="392"/>
      <c r="N268" s="394"/>
      <c r="O268" s="392">
        <v>395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396">
        <v>1.03</v>
      </c>
      <c r="V268" s="385">
        <f t="shared" si="10"/>
        <v>472.86828725194334</v>
      </c>
      <c r="W268" s="397">
        <v>1.2</v>
      </c>
      <c r="X268" s="398">
        <f t="shared" si="11"/>
        <v>567.44194470233197</v>
      </c>
      <c r="Y268" s="181">
        <f t="shared" si="12"/>
        <v>1.3510522492912667</v>
      </c>
      <c r="CA268" s="33"/>
      <c r="CB268" s="41" t="s">
        <v>1650</v>
      </c>
    </row>
    <row r="269" spans="1:80" s="3" customFormat="1" ht="67.5" x14ac:dyDescent="0.25">
      <c r="A269" s="35" t="s">
        <v>531</v>
      </c>
      <c r="B269" s="36" t="s">
        <v>870</v>
      </c>
      <c r="C269" s="316" t="s">
        <v>871</v>
      </c>
      <c r="D269" s="316"/>
      <c r="E269" s="316"/>
      <c r="F269" s="205" t="s">
        <v>238</v>
      </c>
      <c r="G269" s="384">
        <v>0.7</v>
      </c>
      <c r="H269" s="39" t="s">
        <v>872</v>
      </c>
      <c r="I269" s="39" t="s">
        <v>873</v>
      </c>
      <c r="J269" s="39">
        <v>348.62</v>
      </c>
      <c r="K269" s="252" t="s">
        <v>42</v>
      </c>
      <c r="L269" s="39">
        <f>M269+1354+O269</f>
        <v>9917</v>
      </c>
      <c r="M269" s="39">
        <v>8563</v>
      </c>
      <c r="N269" s="40" t="s">
        <v>4792</v>
      </c>
      <c r="O269" s="39">
        <v>0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0"/>
        <v>0</v>
      </c>
      <c r="W269" s="159">
        <v>1.2</v>
      </c>
      <c r="X269" s="158">
        <f t="shared" si="11"/>
        <v>0</v>
      </c>
      <c r="Y269" s="181"/>
      <c r="Z269" s="147"/>
      <c r="CA269" s="33"/>
      <c r="CB269" s="41" t="s">
        <v>871</v>
      </c>
    </row>
    <row r="270" spans="1:80" s="3" customFormat="1" ht="18.75" hidden="1" x14ac:dyDescent="0.25">
      <c r="A270" s="42"/>
      <c r="B270" s="43"/>
      <c r="C270" s="44" t="s">
        <v>1518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/>
      <c r="W270" s="159"/>
      <c r="X270" s="158"/>
      <c r="Y270" s="181"/>
      <c r="CA270" s="33"/>
      <c r="CB270" s="41"/>
    </row>
    <row r="271" spans="1:80" s="3" customFormat="1" ht="18.75" hidden="1" x14ac:dyDescent="0.25">
      <c r="A271" s="47"/>
      <c r="B271" s="48"/>
      <c r="C271" s="48"/>
      <c r="D271" s="48"/>
      <c r="E271" s="49" t="s">
        <v>4793</v>
      </c>
      <c r="F271" s="207"/>
      <c r="G271" s="50"/>
      <c r="H271" s="51"/>
      <c r="I271" s="17"/>
      <c r="J271" s="17"/>
      <c r="K271" s="17"/>
      <c r="L271" s="52">
        <v>8470</v>
      </c>
      <c r="M271" s="53"/>
      <c r="N271" s="53"/>
      <c r="O271" s="54"/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/>
      <c r="W271" s="159"/>
      <c r="X271" s="158"/>
      <c r="Y271" s="181"/>
      <c r="CA271" s="33"/>
      <c r="CB271" s="41"/>
    </row>
    <row r="272" spans="1:80" s="3" customFormat="1" ht="18.75" hidden="1" x14ac:dyDescent="0.25">
      <c r="A272" s="47"/>
      <c r="B272" s="48"/>
      <c r="C272" s="48"/>
      <c r="D272" s="48"/>
      <c r="E272" s="49" t="s">
        <v>4794</v>
      </c>
      <c r="F272" s="207"/>
      <c r="G272" s="50"/>
      <c r="H272" s="51"/>
      <c r="I272" s="17"/>
      <c r="J272" s="17"/>
      <c r="K272" s="17"/>
      <c r="L272" s="52">
        <v>4453</v>
      </c>
      <c r="M272" s="53"/>
      <c r="N272" s="53"/>
      <c r="O272" s="54"/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/>
      <c r="W272" s="159"/>
      <c r="X272" s="158"/>
      <c r="Y272" s="181"/>
      <c r="CA272" s="33"/>
      <c r="CB272" s="41"/>
    </row>
    <row r="273" spans="1:80" s="3" customFormat="1" ht="18.75" x14ac:dyDescent="0.25">
      <c r="A273" s="368"/>
      <c r="B273" s="369"/>
      <c r="C273" s="369"/>
      <c r="D273" s="369"/>
      <c r="E273" s="370" t="s">
        <v>47</v>
      </c>
      <c r="F273" s="371"/>
      <c r="G273" s="372"/>
      <c r="H273" s="373"/>
      <c r="I273" s="374"/>
      <c r="J273" s="374"/>
      <c r="K273" s="374"/>
      <c r="L273" s="375">
        <f>L269+L271+L272</f>
        <v>22840</v>
      </c>
      <c r="M273" s="376"/>
      <c r="N273" s="376"/>
      <c r="O273" s="377"/>
      <c r="P273" s="378">
        <v>1.052</v>
      </c>
      <c r="Q273" s="378">
        <v>1.0209999999999999</v>
      </c>
      <c r="R273" s="378">
        <v>1.0349999999999999</v>
      </c>
      <c r="S273" s="378">
        <v>1.0249999999999999</v>
      </c>
      <c r="T273" s="378">
        <v>1.02</v>
      </c>
      <c r="U273" s="378">
        <v>1.03</v>
      </c>
      <c r="V273" s="379">
        <f>L273*P273*Q273*R273*S273*T273*U273</f>
        <v>27342.561217302245</v>
      </c>
      <c r="W273" s="380">
        <v>1.2</v>
      </c>
      <c r="X273" s="381">
        <f>V273*W273</f>
        <v>32811.073460762695</v>
      </c>
      <c r="Y273" s="382">
        <f>X273/G269</f>
        <v>46872.962086803855</v>
      </c>
      <c r="Z273" s="147">
        <f>Y273/100</f>
        <v>468.72962086803852</v>
      </c>
      <c r="CA273" s="33"/>
      <c r="CB273" s="41"/>
    </row>
    <row r="274" spans="1:80" s="3" customFormat="1" ht="67.5" hidden="1" x14ac:dyDescent="0.25">
      <c r="A274" s="387" t="s">
        <v>533</v>
      </c>
      <c r="B274" s="388" t="s">
        <v>1965</v>
      </c>
      <c r="C274" s="389" t="s">
        <v>3248</v>
      </c>
      <c r="D274" s="389"/>
      <c r="E274" s="389"/>
      <c r="F274" s="390" t="s">
        <v>265</v>
      </c>
      <c r="G274" s="399">
        <v>72.099999999999994</v>
      </c>
      <c r="H274" s="392">
        <v>139.63999999999999</v>
      </c>
      <c r="I274" s="392"/>
      <c r="J274" s="392">
        <v>139.63999999999999</v>
      </c>
      <c r="K274" s="393" t="s">
        <v>42</v>
      </c>
      <c r="L274" s="392">
        <v>86182</v>
      </c>
      <c r="M274" s="392"/>
      <c r="N274" s="394"/>
      <c r="O274" s="392">
        <v>86182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396">
        <v>1.03</v>
      </c>
      <c r="V274" s="385">
        <f t="shared" si="10"/>
        <v>103171.48033404301</v>
      </c>
      <c r="W274" s="397">
        <v>1.2</v>
      </c>
      <c r="X274" s="398">
        <f t="shared" si="11"/>
        <v>123805.77640085161</v>
      </c>
      <c r="Y274" s="181">
        <f t="shared" si="12"/>
        <v>1717.1397559064026</v>
      </c>
      <c r="CA274" s="33"/>
      <c r="CB274" s="41" t="s">
        <v>3248</v>
      </c>
    </row>
    <row r="275" spans="1:80" s="3" customFormat="1" ht="18.75" hidden="1" x14ac:dyDescent="0.25">
      <c r="A275" s="42"/>
      <c r="B275" s="43"/>
      <c r="C275" s="44" t="s">
        <v>2923</v>
      </c>
      <c r="D275" s="45"/>
      <c r="E275" s="45"/>
      <c r="F275" s="206"/>
      <c r="G275" s="45"/>
      <c r="H275" s="45"/>
      <c r="I275" s="45"/>
      <c r="J275" s="45"/>
      <c r="K275" s="45"/>
      <c r="L275" s="45"/>
      <c r="M275" s="45"/>
      <c r="N275" s="45"/>
      <c r="O275" s="46"/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/>
      <c r="W275" s="159"/>
      <c r="X275" s="158"/>
      <c r="Y275" s="181"/>
      <c r="CA275" s="33"/>
      <c r="CB275" s="41"/>
    </row>
    <row r="276" spans="1:80" s="3" customFormat="1" ht="18.75" hidden="1" x14ac:dyDescent="0.25">
      <c r="A276" s="313" t="s">
        <v>2548</v>
      </c>
      <c r="B276" s="314"/>
      <c r="C276" s="314"/>
      <c r="D276" s="314"/>
      <c r="E276" s="314"/>
      <c r="F276" s="341"/>
      <c r="G276" s="314"/>
      <c r="H276" s="314"/>
      <c r="I276" s="314"/>
      <c r="J276" s="314"/>
      <c r="K276" s="314"/>
      <c r="L276" s="314"/>
      <c r="M276" s="314"/>
      <c r="N276" s="314"/>
      <c r="O276" s="315"/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/>
      <c r="W276" s="159"/>
      <c r="X276" s="158"/>
      <c r="Y276" s="181"/>
      <c r="CA276" s="33" t="s">
        <v>2548</v>
      </c>
      <c r="CB276" s="41"/>
    </row>
    <row r="277" spans="1:80" s="3" customFormat="1" ht="67.5" x14ac:dyDescent="0.25">
      <c r="A277" s="35" t="s">
        <v>541</v>
      </c>
      <c r="B277" s="36" t="s">
        <v>1483</v>
      </c>
      <c r="C277" s="316" t="s">
        <v>1484</v>
      </c>
      <c r="D277" s="316"/>
      <c r="E277" s="316"/>
      <c r="F277" s="205" t="s">
        <v>374</v>
      </c>
      <c r="G277" s="409">
        <v>5.0738019999999997</v>
      </c>
      <c r="H277" s="39" t="s">
        <v>1485</v>
      </c>
      <c r="I277" s="39" t="s">
        <v>1486</v>
      </c>
      <c r="J277" s="39">
        <v>74.510000000000005</v>
      </c>
      <c r="K277" s="252" t="s">
        <v>42</v>
      </c>
      <c r="L277" s="39">
        <f>M277+27046+O277</f>
        <v>141439</v>
      </c>
      <c r="M277" s="39">
        <v>114393</v>
      </c>
      <c r="N277" s="40" t="s">
        <v>4795</v>
      </c>
      <c r="O277" s="39">
        <v>0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0</v>
      </c>
      <c r="W277" s="159">
        <v>1.2</v>
      </c>
      <c r="X277" s="158">
        <f t="shared" si="11"/>
        <v>0</v>
      </c>
      <c r="Y277" s="181"/>
      <c r="Z277" s="147"/>
      <c r="CA277" s="33"/>
      <c r="CB277" s="41" t="s">
        <v>1484</v>
      </c>
    </row>
    <row r="278" spans="1:80" s="3" customFormat="1" ht="18.75" hidden="1" x14ac:dyDescent="0.25">
      <c r="A278" s="42"/>
      <c r="B278" s="43"/>
      <c r="C278" s="44" t="s">
        <v>4796</v>
      </c>
      <c r="D278" s="45"/>
      <c r="E278" s="45"/>
      <c r="F278" s="206"/>
      <c r="G278" s="45"/>
      <c r="H278" s="45"/>
      <c r="I278" s="45"/>
      <c r="J278" s="45"/>
      <c r="K278" s="45"/>
      <c r="L278" s="45"/>
      <c r="M278" s="45"/>
      <c r="N278" s="45"/>
      <c r="O278" s="46"/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/>
      <c r="W278" s="159"/>
      <c r="X278" s="158"/>
      <c r="Y278" s="181"/>
      <c r="CA278" s="33"/>
      <c r="CB278" s="41"/>
    </row>
    <row r="279" spans="1:80" s="3" customFormat="1" ht="18.75" hidden="1" x14ac:dyDescent="0.25">
      <c r="A279" s="47"/>
      <c r="B279" s="48"/>
      <c r="C279" s="48"/>
      <c r="D279" s="48"/>
      <c r="E279" s="49" t="s">
        <v>4797</v>
      </c>
      <c r="F279" s="207"/>
      <c r="G279" s="50"/>
      <c r="H279" s="51"/>
      <c r="I279" s="17"/>
      <c r="J279" s="17"/>
      <c r="K279" s="17"/>
      <c r="L279" s="52">
        <v>114871</v>
      </c>
      <c r="M279" s="53"/>
      <c r="N279" s="53"/>
      <c r="O279" s="54"/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/>
      <c r="W279" s="159"/>
      <c r="X279" s="158"/>
      <c r="Y279" s="181"/>
      <c r="CA279" s="33"/>
      <c r="CB279" s="41"/>
    </row>
    <row r="280" spans="1:80" s="3" customFormat="1" ht="18.75" hidden="1" x14ac:dyDescent="0.25">
      <c r="A280" s="47"/>
      <c r="B280" s="48"/>
      <c r="C280" s="48"/>
      <c r="D280" s="48"/>
      <c r="E280" s="49" t="s">
        <v>4798</v>
      </c>
      <c r="F280" s="207"/>
      <c r="G280" s="50"/>
      <c r="H280" s="51"/>
      <c r="I280" s="17"/>
      <c r="J280" s="17"/>
      <c r="K280" s="17"/>
      <c r="L280" s="52">
        <v>60396</v>
      </c>
      <c r="M280" s="53"/>
      <c r="N280" s="53"/>
      <c r="O280" s="54"/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/>
      <c r="W280" s="159"/>
      <c r="X280" s="158"/>
      <c r="Y280" s="181"/>
      <c r="CA280" s="33"/>
      <c r="CB280" s="41"/>
    </row>
    <row r="281" spans="1:80" s="3" customFormat="1" ht="18.75" x14ac:dyDescent="0.25">
      <c r="A281" s="368"/>
      <c r="B281" s="369"/>
      <c r="C281" s="369"/>
      <c r="D281" s="369"/>
      <c r="E281" s="370" t="s">
        <v>47</v>
      </c>
      <c r="F281" s="371"/>
      <c r="G281" s="372"/>
      <c r="H281" s="373"/>
      <c r="I281" s="374"/>
      <c r="J281" s="374"/>
      <c r="K281" s="374"/>
      <c r="L281" s="375">
        <f>L277+L279+L280</f>
        <v>316706</v>
      </c>
      <c r="M281" s="376"/>
      <c r="N281" s="376"/>
      <c r="O281" s="377"/>
      <c r="P281" s="378">
        <v>1.052</v>
      </c>
      <c r="Q281" s="378">
        <v>1.0209999999999999</v>
      </c>
      <c r="R281" s="378">
        <v>1.0349999999999999</v>
      </c>
      <c r="S281" s="378">
        <v>1.0249999999999999</v>
      </c>
      <c r="T281" s="378">
        <v>1.02</v>
      </c>
      <c r="U281" s="378">
        <v>1.03</v>
      </c>
      <c r="V281" s="379">
        <f>L281*P281*Q281*R281*S281*T281*U281</f>
        <v>379139.80704408605</v>
      </c>
      <c r="W281" s="380">
        <v>1.2</v>
      </c>
      <c r="X281" s="381">
        <f>V281*W281</f>
        <v>454967.76845290326</v>
      </c>
      <c r="Y281" s="382">
        <f>X281/G277</f>
        <v>89669.988788073184</v>
      </c>
      <c r="Z281" s="147">
        <f>Y281/1</f>
        <v>89669.988788073184</v>
      </c>
      <c r="CA281" s="33"/>
      <c r="CB281" s="41"/>
    </row>
    <row r="282" spans="1:80" s="3" customFormat="1" ht="67.5" hidden="1" x14ac:dyDescent="0.25">
      <c r="A282" s="387" t="s">
        <v>544</v>
      </c>
      <c r="B282" s="388" t="s">
        <v>1467</v>
      </c>
      <c r="C282" s="389" t="s">
        <v>4658</v>
      </c>
      <c r="D282" s="389"/>
      <c r="E282" s="389"/>
      <c r="F282" s="390" t="s">
        <v>437</v>
      </c>
      <c r="G282" s="391">
        <v>90</v>
      </c>
      <c r="H282" s="392">
        <v>2307.83</v>
      </c>
      <c r="I282" s="392"/>
      <c r="J282" s="392">
        <v>2307.83</v>
      </c>
      <c r="K282" s="393" t="s">
        <v>42</v>
      </c>
      <c r="L282" s="392">
        <v>1777952</v>
      </c>
      <c r="M282" s="392"/>
      <c r="N282" s="394"/>
      <c r="O282" s="392">
        <v>1777952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396">
        <v>1.03</v>
      </c>
      <c r="V282" s="385">
        <f t="shared" si="10"/>
        <v>2128448.3976105503</v>
      </c>
      <c r="W282" s="397">
        <v>1.2</v>
      </c>
      <c r="X282" s="398">
        <f t="shared" si="11"/>
        <v>2554138.0771326604</v>
      </c>
      <c r="Y282" s="181">
        <f t="shared" si="12"/>
        <v>28379.311968140672</v>
      </c>
      <c r="CA282" s="33"/>
      <c r="CB282" s="41" t="s">
        <v>4658</v>
      </c>
    </row>
    <row r="283" spans="1:80" s="3" customFormat="1" ht="18.75" hidden="1" x14ac:dyDescent="0.25">
      <c r="A283" s="42"/>
      <c r="B283" s="43"/>
      <c r="C283" s="44" t="s">
        <v>4659</v>
      </c>
      <c r="D283" s="45"/>
      <c r="E283" s="45"/>
      <c r="F283" s="206"/>
      <c r="G283" s="45"/>
      <c r="H283" s="45"/>
      <c r="I283" s="45"/>
      <c r="J283" s="45"/>
      <c r="K283" s="45"/>
      <c r="L283" s="45"/>
      <c r="M283" s="45"/>
      <c r="N283" s="45"/>
      <c r="O283" s="46"/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/>
      <c r="W283" s="159"/>
      <c r="X283" s="158"/>
      <c r="Y283" s="181"/>
      <c r="CA283" s="33"/>
      <c r="CB283" s="41"/>
    </row>
    <row r="284" spans="1:80" s="3" customFormat="1" ht="67.5" hidden="1" x14ac:dyDescent="0.25">
      <c r="A284" s="387" t="s">
        <v>546</v>
      </c>
      <c r="B284" s="388" t="s">
        <v>1467</v>
      </c>
      <c r="C284" s="389" t="s">
        <v>3913</v>
      </c>
      <c r="D284" s="389"/>
      <c r="E284" s="389"/>
      <c r="F284" s="390" t="s">
        <v>437</v>
      </c>
      <c r="G284" s="391">
        <v>37</v>
      </c>
      <c r="H284" s="392">
        <v>2143.1</v>
      </c>
      <c r="I284" s="392"/>
      <c r="J284" s="392">
        <v>2143.1</v>
      </c>
      <c r="K284" s="393" t="s">
        <v>42</v>
      </c>
      <c r="L284" s="392">
        <v>678763</v>
      </c>
      <c r="M284" s="392"/>
      <c r="N284" s="394"/>
      <c r="O284" s="392">
        <v>678763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396">
        <v>1.03</v>
      </c>
      <c r="V284" s="385">
        <f t="shared" si="10"/>
        <v>812570.87913921732</v>
      </c>
      <c r="W284" s="397">
        <v>1.2</v>
      </c>
      <c r="X284" s="398">
        <f t="shared" si="11"/>
        <v>975085.05496706069</v>
      </c>
      <c r="Y284" s="181">
        <f t="shared" si="12"/>
        <v>26353.650134244883</v>
      </c>
      <c r="CA284" s="33"/>
      <c r="CB284" s="41" t="s">
        <v>3913</v>
      </c>
    </row>
    <row r="285" spans="1:80" s="3" customFormat="1" ht="18.75" hidden="1" x14ac:dyDescent="0.25">
      <c r="A285" s="42"/>
      <c r="B285" s="43"/>
      <c r="C285" s="44" t="s">
        <v>4799</v>
      </c>
      <c r="D285" s="45"/>
      <c r="E285" s="45"/>
      <c r="F285" s="206"/>
      <c r="G285" s="45"/>
      <c r="H285" s="45"/>
      <c r="I285" s="45"/>
      <c r="J285" s="45"/>
      <c r="K285" s="45"/>
      <c r="L285" s="45"/>
      <c r="M285" s="45"/>
      <c r="N285" s="45"/>
      <c r="O285" s="46"/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/>
      <c r="W285" s="159"/>
      <c r="X285" s="158"/>
      <c r="Y285" s="181"/>
      <c r="CA285" s="33"/>
      <c r="CB285" s="41"/>
    </row>
    <row r="286" spans="1:80" s="3" customFormat="1" ht="67.5" hidden="1" x14ac:dyDescent="0.25">
      <c r="A286" s="387" t="s">
        <v>554</v>
      </c>
      <c r="B286" s="388" t="s">
        <v>1599</v>
      </c>
      <c r="C286" s="389" t="s">
        <v>3040</v>
      </c>
      <c r="D286" s="389"/>
      <c r="E286" s="389"/>
      <c r="F286" s="390" t="s">
        <v>437</v>
      </c>
      <c r="G286" s="391">
        <v>5</v>
      </c>
      <c r="H286" s="392">
        <v>1156.1300000000001</v>
      </c>
      <c r="I286" s="392"/>
      <c r="J286" s="392">
        <v>1156.1300000000001</v>
      </c>
      <c r="K286" s="393" t="s">
        <v>42</v>
      </c>
      <c r="L286" s="392">
        <v>49482</v>
      </c>
      <c r="M286" s="392"/>
      <c r="N286" s="394"/>
      <c r="O286" s="392">
        <v>49482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396">
        <v>1.03</v>
      </c>
      <c r="V286" s="385">
        <f t="shared" si="10"/>
        <v>59236.629341267508</v>
      </c>
      <c r="W286" s="397">
        <v>1.2</v>
      </c>
      <c r="X286" s="398">
        <f t="shared" si="11"/>
        <v>71083.955209521009</v>
      </c>
      <c r="Y286" s="181">
        <f t="shared" si="12"/>
        <v>14216.791041904202</v>
      </c>
      <c r="CA286" s="33"/>
      <c r="CB286" s="41" t="s">
        <v>3040</v>
      </c>
    </row>
    <row r="287" spans="1:80" s="3" customFormat="1" ht="67.5" hidden="1" x14ac:dyDescent="0.25">
      <c r="A287" s="387" t="s">
        <v>556</v>
      </c>
      <c r="B287" s="388" t="s">
        <v>1599</v>
      </c>
      <c r="C287" s="389" t="s">
        <v>4324</v>
      </c>
      <c r="D287" s="389"/>
      <c r="E287" s="389"/>
      <c r="F287" s="390" t="s">
        <v>437</v>
      </c>
      <c r="G287" s="391">
        <v>2</v>
      </c>
      <c r="H287" s="392">
        <v>970.33</v>
      </c>
      <c r="I287" s="392"/>
      <c r="J287" s="392">
        <v>970.33</v>
      </c>
      <c r="K287" s="393" t="s">
        <v>42</v>
      </c>
      <c r="L287" s="392">
        <v>16612</v>
      </c>
      <c r="M287" s="392"/>
      <c r="N287" s="394"/>
      <c r="O287" s="392">
        <v>16612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396">
        <v>1.03</v>
      </c>
      <c r="V287" s="385">
        <f t="shared" si="10"/>
        <v>19886.805032479202</v>
      </c>
      <c r="W287" s="397">
        <v>1.2</v>
      </c>
      <c r="X287" s="398">
        <f t="shared" si="11"/>
        <v>23864.166038975043</v>
      </c>
      <c r="Y287" s="181">
        <f t="shared" si="12"/>
        <v>11932.083019487522</v>
      </c>
      <c r="CA287" s="33"/>
      <c r="CB287" s="41" t="s">
        <v>4324</v>
      </c>
    </row>
    <row r="288" spans="1:80" s="3" customFormat="1" ht="67.5" hidden="1" x14ac:dyDescent="0.25">
      <c r="A288" s="387" t="s">
        <v>558</v>
      </c>
      <c r="B288" s="388" t="s">
        <v>1467</v>
      </c>
      <c r="C288" s="389" t="s">
        <v>4521</v>
      </c>
      <c r="D288" s="389"/>
      <c r="E288" s="389"/>
      <c r="F288" s="390" t="s">
        <v>437</v>
      </c>
      <c r="G288" s="391">
        <v>3</v>
      </c>
      <c r="H288" s="392">
        <v>1978.72</v>
      </c>
      <c r="I288" s="392"/>
      <c r="J288" s="392">
        <v>1978.72</v>
      </c>
      <c r="K288" s="393" t="s">
        <v>42</v>
      </c>
      <c r="L288" s="392">
        <v>50814</v>
      </c>
      <c r="M288" s="392"/>
      <c r="N288" s="394"/>
      <c r="O288" s="392">
        <v>50814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396">
        <v>1.03</v>
      </c>
      <c r="V288" s="385">
        <f t="shared" ref="V288:V351" si="13">O288*P288*Q288*R288*S288*T288*U288</f>
        <v>60831.213033975328</v>
      </c>
      <c r="W288" s="397">
        <v>1.2</v>
      </c>
      <c r="X288" s="398">
        <f t="shared" ref="X288:X351" si="14">V288*W288</f>
        <v>72997.455640770393</v>
      </c>
      <c r="Y288" s="181">
        <f t="shared" ref="Y288:Y351" si="15">X288/G288</f>
        <v>24332.485213590131</v>
      </c>
      <c r="CA288" s="33"/>
      <c r="CB288" s="41" t="s">
        <v>4521</v>
      </c>
    </row>
    <row r="289" spans="1:80" s="3" customFormat="1" ht="67.5" hidden="1" x14ac:dyDescent="0.25">
      <c r="A289" s="387" t="s">
        <v>567</v>
      </c>
      <c r="B289" s="388" t="s">
        <v>1467</v>
      </c>
      <c r="C289" s="389" t="s">
        <v>3935</v>
      </c>
      <c r="D289" s="389"/>
      <c r="E289" s="389"/>
      <c r="F289" s="390" t="s">
        <v>437</v>
      </c>
      <c r="G289" s="391">
        <v>280</v>
      </c>
      <c r="H289" s="392">
        <v>116.71</v>
      </c>
      <c r="I289" s="392"/>
      <c r="J289" s="392">
        <v>116.71</v>
      </c>
      <c r="K289" s="393" t="s">
        <v>42</v>
      </c>
      <c r="L289" s="392">
        <v>279731</v>
      </c>
      <c r="M289" s="392"/>
      <c r="N289" s="394"/>
      <c r="O289" s="392">
        <v>279731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396">
        <v>1.03</v>
      </c>
      <c r="V289" s="385">
        <f t="shared" si="13"/>
        <v>334875.7439525908</v>
      </c>
      <c r="W289" s="397">
        <v>1.2</v>
      </c>
      <c r="X289" s="398">
        <f t="shared" si="14"/>
        <v>401850.89274310897</v>
      </c>
      <c r="Y289" s="181">
        <f t="shared" si="15"/>
        <v>1435.1817597968177</v>
      </c>
      <c r="CA289" s="33"/>
      <c r="CB289" s="41" t="s">
        <v>3935</v>
      </c>
    </row>
    <row r="290" spans="1:80" s="3" customFormat="1" ht="67.5" hidden="1" x14ac:dyDescent="0.25">
      <c r="A290" s="387" t="s">
        <v>569</v>
      </c>
      <c r="B290" s="388" t="s">
        <v>1467</v>
      </c>
      <c r="C290" s="389" t="s">
        <v>2986</v>
      </c>
      <c r="D290" s="389"/>
      <c r="E290" s="389"/>
      <c r="F290" s="390" t="s">
        <v>437</v>
      </c>
      <c r="G290" s="391">
        <v>15</v>
      </c>
      <c r="H290" s="392">
        <v>52.35</v>
      </c>
      <c r="I290" s="392"/>
      <c r="J290" s="392">
        <v>52.35</v>
      </c>
      <c r="K290" s="393" t="s">
        <v>42</v>
      </c>
      <c r="L290" s="392">
        <v>6722</v>
      </c>
      <c r="M290" s="392"/>
      <c r="N290" s="394"/>
      <c r="O290" s="392">
        <v>6722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396">
        <v>1.03</v>
      </c>
      <c r="V290" s="385">
        <f t="shared" si="13"/>
        <v>8047.1408276140846</v>
      </c>
      <c r="W290" s="397">
        <v>1.2</v>
      </c>
      <c r="X290" s="398">
        <f t="shared" si="14"/>
        <v>9656.5689931369016</v>
      </c>
      <c r="Y290" s="181">
        <f t="shared" si="15"/>
        <v>643.77126620912679</v>
      </c>
      <c r="CA290" s="33"/>
      <c r="CB290" s="41" t="s">
        <v>2986</v>
      </c>
    </row>
    <row r="291" spans="1:80" s="3" customFormat="1" ht="67.5" hidden="1" x14ac:dyDescent="0.25">
      <c r="A291" s="387" t="s">
        <v>1574</v>
      </c>
      <c r="B291" s="388" t="s">
        <v>1467</v>
      </c>
      <c r="C291" s="389" t="s">
        <v>3916</v>
      </c>
      <c r="D291" s="389"/>
      <c r="E291" s="389"/>
      <c r="F291" s="390" t="s">
        <v>437</v>
      </c>
      <c r="G291" s="391">
        <v>15</v>
      </c>
      <c r="H291" s="392">
        <v>154.41999999999999</v>
      </c>
      <c r="I291" s="392"/>
      <c r="J291" s="392">
        <v>154.41999999999999</v>
      </c>
      <c r="K291" s="393" t="s">
        <v>42</v>
      </c>
      <c r="L291" s="392">
        <v>19828</v>
      </c>
      <c r="M291" s="392"/>
      <c r="N291" s="394"/>
      <c r="O291" s="392">
        <v>19828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396">
        <v>1.03</v>
      </c>
      <c r="V291" s="385">
        <f t="shared" si="13"/>
        <v>23736.790885143131</v>
      </c>
      <c r="W291" s="397">
        <v>1.2</v>
      </c>
      <c r="X291" s="398">
        <f t="shared" si="14"/>
        <v>28484.149062171757</v>
      </c>
      <c r="Y291" s="181">
        <f t="shared" si="15"/>
        <v>1898.9432708114505</v>
      </c>
      <c r="CA291" s="33"/>
      <c r="CB291" s="41" t="s">
        <v>3916</v>
      </c>
    </row>
    <row r="292" spans="1:80" s="3" customFormat="1" ht="67.5" hidden="1" x14ac:dyDescent="0.25">
      <c r="A292" s="387" t="s">
        <v>577</v>
      </c>
      <c r="B292" s="388" t="s">
        <v>1481</v>
      </c>
      <c r="C292" s="389" t="s">
        <v>3936</v>
      </c>
      <c r="D292" s="389"/>
      <c r="E292" s="389"/>
      <c r="F292" s="390" t="s">
        <v>437</v>
      </c>
      <c r="G292" s="391">
        <v>154</v>
      </c>
      <c r="H292" s="392">
        <v>372.35</v>
      </c>
      <c r="I292" s="392"/>
      <c r="J292" s="392">
        <v>372.35</v>
      </c>
      <c r="K292" s="393" t="s">
        <v>42</v>
      </c>
      <c r="L292" s="392">
        <v>490847</v>
      </c>
      <c r="M292" s="392"/>
      <c r="N292" s="394"/>
      <c r="O292" s="392">
        <v>490847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396">
        <v>1.03</v>
      </c>
      <c r="V292" s="385">
        <f t="shared" si="13"/>
        <v>587610.07643735362</v>
      </c>
      <c r="W292" s="397">
        <v>1.2</v>
      </c>
      <c r="X292" s="398">
        <f t="shared" si="14"/>
        <v>705132.09172482428</v>
      </c>
      <c r="Y292" s="181">
        <f t="shared" si="15"/>
        <v>4578.7798163949628</v>
      </c>
      <c r="CA292" s="33"/>
      <c r="CB292" s="41" t="s">
        <v>3936</v>
      </c>
    </row>
    <row r="293" spans="1:80" s="3" customFormat="1" ht="67.5" hidden="1" x14ac:dyDescent="0.25">
      <c r="A293" s="387" t="s">
        <v>1578</v>
      </c>
      <c r="B293" s="388" t="s">
        <v>1481</v>
      </c>
      <c r="C293" s="389" t="s">
        <v>4496</v>
      </c>
      <c r="D293" s="389"/>
      <c r="E293" s="389"/>
      <c r="F293" s="390" t="s">
        <v>437</v>
      </c>
      <c r="G293" s="391">
        <v>80</v>
      </c>
      <c r="H293" s="392">
        <v>291.27</v>
      </c>
      <c r="I293" s="392"/>
      <c r="J293" s="392">
        <v>291.27</v>
      </c>
      <c r="K293" s="393" t="s">
        <v>42</v>
      </c>
      <c r="L293" s="392">
        <v>199462</v>
      </c>
      <c r="M293" s="392"/>
      <c r="N293" s="394"/>
      <c r="O293" s="392">
        <v>199462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396">
        <v>1.03</v>
      </c>
      <c r="V293" s="385">
        <f t="shared" si="13"/>
        <v>238782.92230847379</v>
      </c>
      <c r="W293" s="397">
        <v>1.2</v>
      </c>
      <c r="X293" s="398">
        <f t="shared" si="14"/>
        <v>286539.50677016855</v>
      </c>
      <c r="Y293" s="181">
        <f t="shared" si="15"/>
        <v>3581.7438346271069</v>
      </c>
      <c r="CA293" s="33"/>
      <c r="CB293" s="41" t="s">
        <v>4496</v>
      </c>
    </row>
    <row r="294" spans="1:80" s="3" customFormat="1" ht="67.5" hidden="1" x14ac:dyDescent="0.25">
      <c r="A294" s="387" t="s">
        <v>588</v>
      </c>
      <c r="B294" s="388" t="s">
        <v>1557</v>
      </c>
      <c r="C294" s="389" t="s">
        <v>3050</v>
      </c>
      <c r="D294" s="389"/>
      <c r="E294" s="389"/>
      <c r="F294" s="390" t="s">
        <v>437</v>
      </c>
      <c r="G294" s="391">
        <v>468</v>
      </c>
      <c r="H294" s="392">
        <v>8.52</v>
      </c>
      <c r="I294" s="392"/>
      <c r="J294" s="392">
        <v>8.52</v>
      </c>
      <c r="K294" s="393" t="s">
        <v>42</v>
      </c>
      <c r="L294" s="392">
        <v>34132</v>
      </c>
      <c r="M294" s="392"/>
      <c r="N294" s="394"/>
      <c r="O294" s="392">
        <v>34132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396">
        <v>1.03</v>
      </c>
      <c r="V294" s="385">
        <f t="shared" si="13"/>
        <v>40860.608558185646</v>
      </c>
      <c r="W294" s="397">
        <v>1.2</v>
      </c>
      <c r="X294" s="398">
        <f t="shared" si="14"/>
        <v>49032.730269822772</v>
      </c>
      <c r="Y294" s="181">
        <f t="shared" si="15"/>
        <v>104.77079117483498</v>
      </c>
      <c r="CA294" s="33"/>
      <c r="CB294" s="41" t="s">
        <v>3050</v>
      </c>
    </row>
    <row r="295" spans="1:80" s="3" customFormat="1" ht="67.5" hidden="1" x14ac:dyDescent="0.25">
      <c r="A295" s="387" t="s">
        <v>1581</v>
      </c>
      <c r="B295" s="388" t="s">
        <v>1542</v>
      </c>
      <c r="C295" s="389" t="s">
        <v>2994</v>
      </c>
      <c r="D295" s="389"/>
      <c r="E295" s="389"/>
      <c r="F295" s="390" t="s">
        <v>437</v>
      </c>
      <c r="G295" s="391">
        <v>3600</v>
      </c>
      <c r="H295" s="392">
        <v>4.17</v>
      </c>
      <c r="I295" s="392"/>
      <c r="J295" s="392">
        <v>4.17</v>
      </c>
      <c r="K295" s="393" t="s">
        <v>42</v>
      </c>
      <c r="L295" s="392">
        <v>128503</v>
      </c>
      <c r="M295" s="392"/>
      <c r="N295" s="394"/>
      <c r="O295" s="392">
        <v>128503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396">
        <v>1.03</v>
      </c>
      <c r="V295" s="385">
        <f t="shared" si="13"/>
        <v>153835.42662464932</v>
      </c>
      <c r="W295" s="397">
        <v>1.2</v>
      </c>
      <c r="X295" s="398">
        <f t="shared" si="14"/>
        <v>184602.51194957917</v>
      </c>
      <c r="Y295" s="181">
        <f t="shared" si="15"/>
        <v>51.278475541549767</v>
      </c>
      <c r="CA295" s="33"/>
      <c r="CB295" s="41" t="s">
        <v>2994</v>
      </c>
    </row>
    <row r="296" spans="1:80" s="3" customFormat="1" ht="67.5" hidden="1" x14ac:dyDescent="0.25">
      <c r="A296" s="387" t="s">
        <v>600</v>
      </c>
      <c r="B296" s="388" t="s">
        <v>1544</v>
      </c>
      <c r="C296" s="389" t="s">
        <v>3051</v>
      </c>
      <c r="D296" s="389"/>
      <c r="E296" s="389"/>
      <c r="F296" s="390" t="s">
        <v>437</v>
      </c>
      <c r="G296" s="391">
        <v>3600</v>
      </c>
      <c r="H296" s="392">
        <v>1.17</v>
      </c>
      <c r="I296" s="392"/>
      <c r="J296" s="392">
        <v>1.17</v>
      </c>
      <c r="K296" s="393" t="s">
        <v>42</v>
      </c>
      <c r="L296" s="392">
        <v>36055</v>
      </c>
      <c r="M296" s="392"/>
      <c r="N296" s="394"/>
      <c r="O296" s="392">
        <v>36055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396">
        <v>1.03</v>
      </c>
      <c r="V296" s="385">
        <f t="shared" si="13"/>
        <v>43162.69897941473</v>
      </c>
      <c r="W296" s="397">
        <v>1.2</v>
      </c>
      <c r="X296" s="398">
        <f t="shared" si="14"/>
        <v>51795.238775297672</v>
      </c>
      <c r="Y296" s="181">
        <f t="shared" si="15"/>
        <v>14.387566326471575</v>
      </c>
      <c r="CA296" s="33"/>
      <c r="CB296" s="41" t="s">
        <v>3051</v>
      </c>
    </row>
    <row r="297" spans="1:80" s="3" customFormat="1" ht="67.5" hidden="1" x14ac:dyDescent="0.25">
      <c r="A297" s="387" t="s">
        <v>1586</v>
      </c>
      <c r="B297" s="388" t="s">
        <v>1546</v>
      </c>
      <c r="C297" s="389" t="s">
        <v>2996</v>
      </c>
      <c r="D297" s="389"/>
      <c r="E297" s="389"/>
      <c r="F297" s="390" t="s">
        <v>437</v>
      </c>
      <c r="G297" s="391">
        <v>3600</v>
      </c>
      <c r="H297" s="392">
        <v>0.34</v>
      </c>
      <c r="I297" s="392"/>
      <c r="J297" s="392">
        <v>0.34</v>
      </c>
      <c r="K297" s="393" t="s">
        <v>42</v>
      </c>
      <c r="L297" s="392">
        <v>10477</v>
      </c>
      <c r="M297" s="392"/>
      <c r="N297" s="394"/>
      <c r="O297" s="392">
        <v>10477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396">
        <v>1.03</v>
      </c>
      <c r="V297" s="385">
        <f t="shared" si="13"/>
        <v>12542.382393768636</v>
      </c>
      <c r="W297" s="397">
        <v>1.2</v>
      </c>
      <c r="X297" s="398">
        <f t="shared" si="14"/>
        <v>15050.858872522362</v>
      </c>
      <c r="Y297" s="181">
        <f t="shared" si="15"/>
        <v>4.1807941312562118</v>
      </c>
      <c r="CA297" s="33"/>
      <c r="CB297" s="41" t="s">
        <v>2996</v>
      </c>
    </row>
    <row r="298" spans="1:80" s="3" customFormat="1" ht="67.5" x14ac:dyDescent="0.25">
      <c r="A298" s="35" t="s">
        <v>611</v>
      </c>
      <c r="B298" s="36" t="s">
        <v>1493</v>
      </c>
      <c r="C298" s="316" t="s">
        <v>1494</v>
      </c>
      <c r="D298" s="316"/>
      <c r="E298" s="316"/>
      <c r="F298" s="205" t="s">
        <v>174</v>
      </c>
      <c r="G298" s="406">
        <v>1.54</v>
      </c>
      <c r="H298" s="39" t="s">
        <v>1495</v>
      </c>
      <c r="I298" s="39" t="s">
        <v>421</v>
      </c>
      <c r="J298" s="39">
        <v>67.47</v>
      </c>
      <c r="K298" s="252" t="s">
        <v>42</v>
      </c>
      <c r="L298" s="39">
        <f>M298+3012+O298</f>
        <v>19547</v>
      </c>
      <c r="M298" s="39">
        <v>16535</v>
      </c>
      <c r="N298" s="40" t="s">
        <v>4523</v>
      </c>
      <c r="O298" s="39">
        <v>0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0</v>
      </c>
      <c r="W298" s="159">
        <v>1.2</v>
      </c>
      <c r="X298" s="158">
        <f t="shared" si="14"/>
        <v>0</v>
      </c>
      <c r="Y298" s="181"/>
      <c r="Z298" s="147"/>
      <c r="CA298" s="33"/>
      <c r="CB298" s="41" t="s">
        <v>1494</v>
      </c>
    </row>
    <row r="299" spans="1:80" s="3" customFormat="1" ht="18.75" hidden="1" x14ac:dyDescent="0.25">
      <c r="A299" s="42"/>
      <c r="B299" s="43"/>
      <c r="C299" s="44" t="s">
        <v>4524</v>
      </c>
      <c r="D299" s="45"/>
      <c r="E299" s="45"/>
      <c r="F299" s="206"/>
      <c r="G299" s="45"/>
      <c r="H299" s="45"/>
      <c r="I299" s="45"/>
      <c r="J299" s="45"/>
      <c r="K299" s="45"/>
      <c r="L299" s="45"/>
      <c r="M299" s="45"/>
      <c r="N299" s="45"/>
      <c r="O299" s="46"/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/>
      <c r="W299" s="159"/>
      <c r="X299" s="158"/>
      <c r="Y299" s="181"/>
      <c r="CA299" s="33"/>
      <c r="CB299" s="41"/>
    </row>
    <row r="300" spans="1:80" s="3" customFormat="1" ht="18.75" hidden="1" x14ac:dyDescent="0.25">
      <c r="A300" s="47"/>
      <c r="B300" s="48"/>
      <c r="C300" s="48"/>
      <c r="D300" s="48"/>
      <c r="E300" s="49" t="s">
        <v>4525</v>
      </c>
      <c r="F300" s="207"/>
      <c r="G300" s="50"/>
      <c r="H300" s="51"/>
      <c r="I300" s="17"/>
      <c r="J300" s="17"/>
      <c r="K300" s="17"/>
      <c r="L300" s="52">
        <v>16049</v>
      </c>
      <c r="M300" s="53"/>
      <c r="N300" s="53"/>
      <c r="O300" s="54"/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/>
      <c r="W300" s="159"/>
      <c r="X300" s="158"/>
      <c r="Y300" s="181"/>
      <c r="CA300" s="33"/>
      <c r="CB300" s="41"/>
    </row>
    <row r="301" spans="1:80" s="3" customFormat="1" ht="18.75" hidden="1" x14ac:dyDescent="0.25">
      <c r="A301" s="47"/>
      <c r="B301" s="48"/>
      <c r="C301" s="48"/>
      <c r="D301" s="48"/>
      <c r="E301" s="49" t="s">
        <v>4526</v>
      </c>
      <c r="F301" s="207"/>
      <c r="G301" s="50"/>
      <c r="H301" s="51"/>
      <c r="I301" s="17"/>
      <c r="J301" s="17"/>
      <c r="K301" s="17"/>
      <c r="L301" s="52">
        <v>8438</v>
      </c>
      <c r="M301" s="53"/>
      <c r="N301" s="53"/>
      <c r="O301" s="54"/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/>
      <c r="W301" s="159"/>
      <c r="X301" s="158"/>
      <c r="Y301" s="181"/>
      <c r="CA301" s="33"/>
      <c r="CB301" s="41"/>
    </row>
    <row r="302" spans="1:80" s="3" customFormat="1" ht="18.75" x14ac:dyDescent="0.25">
      <c r="A302" s="368"/>
      <c r="B302" s="369"/>
      <c r="C302" s="369"/>
      <c r="D302" s="369"/>
      <c r="E302" s="370" t="s">
        <v>47</v>
      </c>
      <c r="F302" s="371"/>
      <c r="G302" s="372"/>
      <c r="H302" s="373"/>
      <c r="I302" s="374"/>
      <c r="J302" s="374"/>
      <c r="K302" s="374"/>
      <c r="L302" s="375">
        <f>L298+L300+L301</f>
        <v>44034</v>
      </c>
      <c r="M302" s="376"/>
      <c r="N302" s="376"/>
      <c r="O302" s="377"/>
      <c r="P302" s="378">
        <v>1.052</v>
      </c>
      <c r="Q302" s="378">
        <v>1.0209999999999999</v>
      </c>
      <c r="R302" s="378">
        <v>1.0349999999999999</v>
      </c>
      <c r="S302" s="378">
        <v>1.0249999999999999</v>
      </c>
      <c r="T302" s="378">
        <v>1.02</v>
      </c>
      <c r="U302" s="378">
        <v>1.03</v>
      </c>
      <c r="V302" s="379">
        <f>L302*P302*Q302*R302*S302*T302*U302</f>
        <v>52714.638381904006</v>
      </c>
      <c r="W302" s="380">
        <v>1.2</v>
      </c>
      <c r="X302" s="381">
        <f>V302*W302</f>
        <v>63257.566058284807</v>
      </c>
      <c r="Y302" s="382">
        <f>X302/G298</f>
        <v>41076.341596288832</v>
      </c>
      <c r="Z302" s="147">
        <f>Y302/100</f>
        <v>410.7634159628883</v>
      </c>
      <c r="CA302" s="33"/>
      <c r="CB302" s="41"/>
    </row>
    <row r="303" spans="1:80" s="3" customFormat="1" ht="67.5" hidden="1" x14ac:dyDescent="0.25">
      <c r="A303" s="387" t="s">
        <v>619</v>
      </c>
      <c r="B303" s="388" t="s">
        <v>1500</v>
      </c>
      <c r="C303" s="389" t="s">
        <v>2804</v>
      </c>
      <c r="D303" s="389"/>
      <c r="E303" s="389"/>
      <c r="F303" s="390" t="s">
        <v>437</v>
      </c>
      <c r="G303" s="391">
        <v>154</v>
      </c>
      <c r="H303" s="392">
        <v>1427.76</v>
      </c>
      <c r="I303" s="392"/>
      <c r="J303" s="392">
        <v>1427.76</v>
      </c>
      <c r="K303" s="393" t="s">
        <v>42</v>
      </c>
      <c r="L303" s="392">
        <v>1882130</v>
      </c>
      <c r="M303" s="392"/>
      <c r="N303" s="394"/>
      <c r="O303" s="392">
        <v>1882130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396">
        <v>1.03</v>
      </c>
      <c r="V303" s="385">
        <f t="shared" si="13"/>
        <v>2253163.5176848103</v>
      </c>
      <c r="W303" s="397">
        <v>1.2</v>
      </c>
      <c r="X303" s="398">
        <f t="shared" si="14"/>
        <v>2703796.2212217725</v>
      </c>
      <c r="Y303" s="181">
        <f t="shared" si="15"/>
        <v>17557.118319621899</v>
      </c>
      <c r="CA303" s="33"/>
      <c r="CB303" s="41" t="s">
        <v>2804</v>
      </c>
    </row>
    <row r="304" spans="1:80" s="3" customFormat="1" ht="67.5" hidden="1" x14ac:dyDescent="0.25">
      <c r="A304" s="387" t="s">
        <v>623</v>
      </c>
      <c r="B304" s="388" t="s">
        <v>1582</v>
      </c>
      <c r="C304" s="389" t="s">
        <v>3062</v>
      </c>
      <c r="D304" s="389"/>
      <c r="E304" s="389"/>
      <c r="F304" s="390" t="s">
        <v>437</v>
      </c>
      <c r="G304" s="391">
        <v>308</v>
      </c>
      <c r="H304" s="392">
        <v>70.91</v>
      </c>
      <c r="I304" s="392"/>
      <c r="J304" s="392">
        <v>70.91</v>
      </c>
      <c r="K304" s="393" t="s">
        <v>42</v>
      </c>
      <c r="L304" s="392">
        <v>186953</v>
      </c>
      <c r="M304" s="392"/>
      <c r="N304" s="394"/>
      <c r="O304" s="392">
        <v>186953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396">
        <v>1.03</v>
      </c>
      <c r="V304" s="385">
        <f t="shared" si="13"/>
        <v>223807.96178889257</v>
      </c>
      <c r="W304" s="397">
        <v>1.2</v>
      </c>
      <c r="X304" s="398">
        <f t="shared" si="14"/>
        <v>268569.55414667109</v>
      </c>
      <c r="Y304" s="181">
        <f t="shared" si="15"/>
        <v>871.97907190477622</v>
      </c>
      <c r="CA304" s="33"/>
      <c r="CB304" s="41" t="s">
        <v>3062</v>
      </c>
    </row>
    <row r="305" spans="1:80" s="3" customFormat="1" ht="67.5" hidden="1" x14ac:dyDescent="0.25">
      <c r="A305" s="387" t="s">
        <v>627</v>
      </c>
      <c r="B305" s="388" t="s">
        <v>1542</v>
      </c>
      <c r="C305" s="389" t="s">
        <v>1652</v>
      </c>
      <c r="D305" s="389"/>
      <c r="E305" s="389"/>
      <c r="F305" s="390" t="s">
        <v>437</v>
      </c>
      <c r="G305" s="391">
        <v>362</v>
      </c>
      <c r="H305" s="392">
        <v>318.12</v>
      </c>
      <c r="I305" s="392"/>
      <c r="J305" s="392">
        <v>318.12</v>
      </c>
      <c r="K305" s="393" t="s">
        <v>42</v>
      </c>
      <c r="L305" s="392">
        <v>985765</v>
      </c>
      <c r="M305" s="392"/>
      <c r="N305" s="394"/>
      <c r="O305" s="392">
        <v>985765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396">
        <v>1.03</v>
      </c>
      <c r="V305" s="385">
        <f t="shared" si="13"/>
        <v>1180093.6890706632</v>
      </c>
      <c r="W305" s="397">
        <v>1.2</v>
      </c>
      <c r="X305" s="398">
        <f t="shared" si="14"/>
        <v>1416112.4268847958</v>
      </c>
      <c r="Y305" s="181">
        <f t="shared" si="15"/>
        <v>3911.9127814497119</v>
      </c>
      <c r="CA305" s="33"/>
      <c r="CB305" s="41" t="s">
        <v>1652</v>
      </c>
    </row>
    <row r="306" spans="1:80" s="3" customFormat="1" ht="67.5" hidden="1" x14ac:dyDescent="0.25">
      <c r="A306" s="387" t="s">
        <v>629</v>
      </c>
      <c r="B306" s="388" t="s">
        <v>1567</v>
      </c>
      <c r="C306" s="389" t="s">
        <v>3063</v>
      </c>
      <c r="D306" s="389"/>
      <c r="E306" s="389"/>
      <c r="F306" s="390" t="s">
        <v>437</v>
      </c>
      <c r="G306" s="391">
        <v>616</v>
      </c>
      <c r="H306" s="392">
        <v>24.44</v>
      </c>
      <c r="I306" s="392"/>
      <c r="J306" s="392">
        <v>24.44</v>
      </c>
      <c r="K306" s="393" t="s">
        <v>42</v>
      </c>
      <c r="L306" s="392">
        <v>128871</v>
      </c>
      <c r="M306" s="392"/>
      <c r="N306" s="394"/>
      <c r="O306" s="392">
        <v>128871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396">
        <v>1.03</v>
      </c>
      <c r="V306" s="385">
        <f t="shared" si="13"/>
        <v>154275.97226948157</v>
      </c>
      <c r="W306" s="397">
        <v>1.2</v>
      </c>
      <c r="X306" s="398">
        <f t="shared" si="14"/>
        <v>185131.16672337789</v>
      </c>
      <c r="Y306" s="181">
        <f t="shared" si="15"/>
        <v>300.53760831717187</v>
      </c>
      <c r="CA306" s="33"/>
      <c r="CB306" s="41" t="s">
        <v>3063</v>
      </c>
    </row>
    <row r="307" spans="1:80" s="3" customFormat="1" ht="67.5" hidden="1" x14ac:dyDescent="0.25">
      <c r="A307" s="387" t="s">
        <v>633</v>
      </c>
      <c r="B307" s="388" t="s">
        <v>1544</v>
      </c>
      <c r="C307" s="389" t="s">
        <v>1588</v>
      </c>
      <c r="D307" s="389"/>
      <c r="E307" s="389"/>
      <c r="F307" s="390" t="s">
        <v>437</v>
      </c>
      <c r="G307" s="391">
        <v>978</v>
      </c>
      <c r="H307" s="392">
        <v>85.17</v>
      </c>
      <c r="I307" s="392"/>
      <c r="J307" s="392">
        <v>85.17</v>
      </c>
      <c r="K307" s="393" t="s">
        <v>42</v>
      </c>
      <c r="L307" s="392">
        <v>713016</v>
      </c>
      <c r="M307" s="392"/>
      <c r="N307" s="394"/>
      <c r="O307" s="392">
        <v>713016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396">
        <v>1.03</v>
      </c>
      <c r="V307" s="385">
        <f t="shared" si="13"/>
        <v>853576.34102083964</v>
      </c>
      <c r="W307" s="397">
        <v>1.2</v>
      </c>
      <c r="X307" s="398">
        <f t="shared" si="14"/>
        <v>1024291.6092250075</v>
      </c>
      <c r="Y307" s="181">
        <f t="shared" si="15"/>
        <v>1047.3329337679013</v>
      </c>
      <c r="Z307" s="65"/>
      <c r="CA307" s="33"/>
      <c r="CB307" s="41" t="s">
        <v>1588</v>
      </c>
    </row>
    <row r="308" spans="1:80" s="3" customFormat="1" ht="67.5" hidden="1" x14ac:dyDescent="0.25">
      <c r="A308" s="387" t="s">
        <v>636</v>
      </c>
      <c r="B308" s="388" t="s">
        <v>1546</v>
      </c>
      <c r="C308" s="389" t="s">
        <v>2806</v>
      </c>
      <c r="D308" s="389"/>
      <c r="E308" s="389"/>
      <c r="F308" s="390" t="s">
        <v>437</v>
      </c>
      <c r="G308" s="391">
        <v>616</v>
      </c>
      <c r="H308" s="392">
        <v>2.63</v>
      </c>
      <c r="I308" s="392"/>
      <c r="J308" s="392">
        <v>2.63</v>
      </c>
      <c r="K308" s="393" t="s">
        <v>42</v>
      </c>
      <c r="L308" s="392">
        <v>13868</v>
      </c>
      <c r="M308" s="392"/>
      <c r="N308" s="394"/>
      <c r="O308" s="392">
        <v>13868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396">
        <v>1.03</v>
      </c>
      <c r="V308" s="385">
        <f t="shared" si="13"/>
        <v>16601.86685470874</v>
      </c>
      <c r="W308" s="397">
        <v>1.2</v>
      </c>
      <c r="X308" s="398">
        <f t="shared" si="14"/>
        <v>19922.240225650487</v>
      </c>
      <c r="Y308" s="181">
        <f t="shared" si="15"/>
        <v>32.341299067614429</v>
      </c>
      <c r="Z308" s="65"/>
      <c r="CA308" s="33"/>
      <c r="CB308" s="41" t="s">
        <v>2806</v>
      </c>
    </row>
    <row r="309" spans="1:80" s="3" customFormat="1" ht="67.5" hidden="1" x14ac:dyDescent="0.25">
      <c r="A309" s="387" t="s">
        <v>641</v>
      </c>
      <c r="B309" s="388" t="s">
        <v>3441</v>
      </c>
      <c r="C309" s="389" t="s">
        <v>4530</v>
      </c>
      <c r="D309" s="389"/>
      <c r="E309" s="389"/>
      <c r="F309" s="390" t="s">
        <v>437</v>
      </c>
      <c r="G309" s="391">
        <v>28</v>
      </c>
      <c r="H309" s="392">
        <v>374.81</v>
      </c>
      <c r="I309" s="392"/>
      <c r="J309" s="392">
        <v>374.81</v>
      </c>
      <c r="K309" s="393" t="s">
        <v>42</v>
      </c>
      <c r="L309" s="392">
        <v>89834</v>
      </c>
      <c r="M309" s="392"/>
      <c r="N309" s="394"/>
      <c r="O309" s="392">
        <v>89834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396">
        <v>1.03</v>
      </c>
      <c r="V309" s="385">
        <f t="shared" si="13"/>
        <v>107543.41700504071</v>
      </c>
      <c r="W309" s="397">
        <v>1.2</v>
      </c>
      <c r="X309" s="398">
        <f t="shared" si="14"/>
        <v>129052.10040604885</v>
      </c>
      <c r="Y309" s="181">
        <f t="shared" si="15"/>
        <v>4609.0035859303161</v>
      </c>
      <c r="Z309" s="65"/>
      <c r="CA309" s="33"/>
      <c r="CB309" s="41" t="s">
        <v>4530</v>
      </c>
    </row>
    <row r="310" spans="1:80" s="3" customFormat="1" ht="67.5" hidden="1" x14ac:dyDescent="0.25">
      <c r="A310" s="387" t="s">
        <v>644</v>
      </c>
      <c r="B310" s="388" t="s">
        <v>1503</v>
      </c>
      <c r="C310" s="389" t="s">
        <v>3057</v>
      </c>
      <c r="D310" s="389"/>
      <c r="E310" s="389"/>
      <c r="F310" s="390" t="s">
        <v>437</v>
      </c>
      <c r="G310" s="391">
        <v>28</v>
      </c>
      <c r="H310" s="392">
        <v>213.89</v>
      </c>
      <c r="I310" s="392"/>
      <c r="J310" s="392">
        <v>213.89</v>
      </c>
      <c r="K310" s="393" t="s">
        <v>42</v>
      </c>
      <c r="L310" s="392">
        <v>51265</v>
      </c>
      <c r="M310" s="392"/>
      <c r="N310" s="394"/>
      <c r="O310" s="392">
        <v>51265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396">
        <v>1.03</v>
      </c>
      <c r="V310" s="385">
        <f t="shared" si="13"/>
        <v>61371.12087587564</v>
      </c>
      <c r="W310" s="397">
        <v>1.2</v>
      </c>
      <c r="X310" s="398">
        <f t="shared" si="14"/>
        <v>73645.345051050768</v>
      </c>
      <c r="Y310" s="181">
        <f t="shared" si="15"/>
        <v>2630.1908946803846</v>
      </c>
      <c r="Z310" s="65"/>
      <c r="CA310" s="33"/>
      <c r="CB310" s="41" t="s">
        <v>3057</v>
      </c>
    </row>
    <row r="311" spans="1:80" s="3" customFormat="1" ht="67.5" hidden="1" x14ac:dyDescent="0.25">
      <c r="A311" s="387" t="s">
        <v>647</v>
      </c>
      <c r="B311" s="388" t="s">
        <v>1509</v>
      </c>
      <c r="C311" s="389" t="s">
        <v>2600</v>
      </c>
      <c r="D311" s="389"/>
      <c r="E311" s="389"/>
      <c r="F311" s="390" t="s">
        <v>437</v>
      </c>
      <c r="G311" s="391">
        <v>28</v>
      </c>
      <c r="H311" s="392">
        <v>27.8</v>
      </c>
      <c r="I311" s="392"/>
      <c r="J311" s="392">
        <v>27.8</v>
      </c>
      <c r="K311" s="393" t="s">
        <v>42</v>
      </c>
      <c r="L311" s="392">
        <v>6663</v>
      </c>
      <c r="M311" s="392"/>
      <c r="N311" s="394"/>
      <c r="O311" s="392">
        <v>6663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396">
        <v>1.03</v>
      </c>
      <c r="V311" s="385">
        <f t="shared" si="13"/>
        <v>7976.5098682524031</v>
      </c>
      <c r="W311" s="397">
        <v>1.2</v>
      </c>
      <c r="X311" s="398">
        <f t="shared" si="14"/>
        <v>9571.8118419028833</v>
      </c>
      <c r="Y311" s="181">
        <f t="shared" si="15"/>
        <v>341.85042292510298</v>
      </c>
      <c r="Z311" s="65"/>
      <c r="CA311" s="33"/>
      <c r="CB311" s="41" t="s">
        <v>2600</v>
      </c>
    </row>
    <row r="312" spans="1:80" s="3" customFormat="1" ht="67.5" hidden="1" x14ac:dyDescent="0.25">
      <c r="A312" s="387" t="s">
        <v>652</v>
      </c>
      <c r="B312" s="388" t="s">
        <v>1544</v>
      </c>
      <c r="C312" s="389" t="s">
        <v>3059</v>
      </c>
      <c r="D312" s="389"/>
      <c r="E312" s="389"/>
      <c r="F312" s="390" t="s">
        <v>437</v>
      </c>
      <c r="G312" s="391">
        <v>168</v>
      </c>
      <c r="H312" s="392">
        <v>6.23</v>
      </c>
      <c r="I312" s="392"/>
      <c r="J312" s="392">
        <v>6.23</v>
      </c>
      <c r="K312" s="393" t="s">
        <v>42</v>
      </c>
      <c r="L312" s="392">
        <v>8959</v>
      </c>
      <c r="M312" s="392"/>
      <c r="N312" s="394"/>
      <c r="O312" s="392">
        <v>8959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396">
        <v>1.03</v>
      </c>
      <c r="V312" s="385">
        <f t="shared" si="13"/>
        <v>10725.131608835853</v>
      </c>
      <c r="W312" s="397">
        <v>1.2</v>
      </c>
      <c r="X312" s="398">
        <f t="shared" si="14"/>
        <v>12870.157930603023</v>
      </c>
      <c r="Y312" s="181">
        <f t="shared" si="15"/>
        <v>76.608082920256095</v>
      </c>
      <c r="Z312" s="65"/>
      <c r="CA312" s="33"/>
      <c r="CB312" s="41" t="s">
        <v>3059</v>
      </c>
    </row>
    <row r="313" spans="1:80" s="3" customFormat="1" ht="67.5" hidden="1" x14ac:dyDescent="0.25">
      <c r="A313" s="387" t="s">
        <v>660</v>
      </c>
      <c r="B313" s="388" t="s">
        <v>1546</v>
      </c>
      <c r="C313" s="389" t="s">
        <v>3060</v>
      </c>
      <c r="D313" s="389"/>
      <c r="E313" s="389"/>
      <c r="F313" s="390" t="s">
        <v>437</v>
      </c>
      <c r="G313" s="391">
        <v>112</v>
      </c>
      <c r="H313" s="392">
        <v>2.68</v>
      </c>
      <c r="I313" s="392"/>
      <c r="J313" s="392">
        <v>2.68</v>
      </c>
      <c r="K313" s="393" t="s">
        <v>42</v>
      </c>
      <c r="L313" s="392">
        <v>2569</v>
      </c>
      <c r="M313" s="392"/>
      <c r="N313" s="394"/>
      <c r="O313" s="392">
        <v>2569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396">
        <v>1.03</v>
      </c>
      <c r="V313" s="385">
        <f t="shared" si="13"/>
        <v>3075.4395694942855</v>
      </c>
      <c r="W313" s="397">
        <v>1.2</v>
      </c>
      <c r="X313" s="398">
        <f t="shared" si="14"/>
        <v>3690.5274833931426</v>
      </c>
      <c r="Y313" s="181">
        <f t="shared" si="15"/>
        <v>32.951138244581628</v>
      </c>
      <c r="Z313" s="65"/>
      <c r="CA313" s="33"/>
      <c r="CB313" s="41" t="s">
        <v>3060</v>
      </c>
    </row>
    <row r="314" spans="1:80" s="3" customFormat="1" ht="67.5" x14ac:dyDescent="0.25">
      <c r="A314" s="35" t="s">
        <v>662</v>
      </c>
      <c r="B314" s="36" t="s">
        <v>1493</v>
      </c>
      <c r="C314" s="316" t="s">
        <v>1494</v>
      </c>
      <c r="D314" s="316"/>
      <c r="E314" s="316"/>
      <c r="F314" s="205" t="s">
        <v>174</v>
      </c>
      <c r="G314" s="384">
        <v>0.2</v>
      </c>
      <c r="H314" s="39" t="s">
        <v>1495</v>
      </c>
      <c r="I314" s="39" t="s">
        <v>421</v>
      </c>
      <c r="J314" s="39">
        <v>67.47</v>
      </c>
      <c r="K314" s="252" t="s">
        <v>42</v>
      </c>
      <c r="L314" s="39">
        <f>M314+391+O314</f>
        <v>2538</v>
      </c>
      <c r="M314" s="39">
        <v>2147</v>
      </c>
      <c r="N314" s="40" t="s">
        <v>3257</v>
      </c>
      <c r="O314" s="39">
        <v>0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0</v>
      </c>
      <c r="W314" s="159">
        <v>1.2</v>
      </c>
      <c r="X314" s="158">
        <f t="shared" si="14"/>
        <v>0</v>
      </c>
      <c r="Y314" s="181"/>
      <c r="Z314" s="127"/>
      <c r="CA314" s="33"/>
      <c r="CB314" s="41" t="s">
        <v>1494</v>
      </c>
    </row>
    <row r="315" spans="1:80" s="3" customFormat="1" ht="18.75" hidden="1" x14ac:dyDescent="0.25">
      <c r="A315" s="42"/>
      <c r="B315" s="43"/>
      <c r="C315" s="44" t="s">
        <v>1310</v>
      </c>
      <c r="D315" s="45"/>
      <c r="E315" s="45"/>
      <c r="F315" s="206"/>
      <c r="G315" s="45"/>
      <c r="H315" s="45"/>
      <c r="I315" s="45"/>
      <c r="J315" s="45"/>
      <c r="K315" s="45"/>
      <c r="L315" s="45"/>
      <c r="M315" s="45"/>
      <c r="N315" s="45"/>
      <c r="O315" s="46"/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/>
      <c r="W315" s="159"/>
      <c r="X315" s="158"/>
      <c r="Y315" s="181"/>
      <c r="Z315" s="62"/>
      <c r="CA315" s="33"/>
      <c r="CB315" s="41"/>
    </row>
    <row r="316" spans="1:80" s="3" customFormat="1" ht="18.75" hidden="1" x14ac:dyDescent="0.25">
      <c r="A316" s="47"/>
      <c r="B316" s="48"/>
      <c r="C316" s="48"/>
      <c r="D316" s="48"/>
      <c r="E316" s="49" t="s">
        <v>3258</v>
      </c>
      <c r="F316" s="207"/>
      <c r="G316" s="50"/>
      <c r="H316" s="51"/>
      <c r="I316" s="17"/>
      <c r="J316" s="17"/>
      <c r="K316" s="17"/>
      <c r="L316" s="52">
        <v>2084</v>
      </c>
      <c r="M316" s="53"/>
      <c r="N316" s="53"/>
      <c r="O316" s="54"/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/>
      <c r="W316" s="159"/>
      <c r="X316" s="158"/>
      <c r="Y316" s="181"/>
      <c r="Z316" s="133"/>
      <c r="CA316" s="33"/>
      <c r="CB316" s="41"/>
    </row>
    <row r="317" spans="1:80" s="3" customFormat="1" ht="18.75" hidden="1" x14ac:dyDescent="0.25">
      <c r="A317" s="47"/>
      <c r="B317" s="48"/>
      <c r="C317" s="48"/>
      <c r="D317" s="48"/>
      <c r="E317" s="49" t="s">
        <v>3259</v>
      </c>
      <c r="F317" s="207"/>
      <c r="G317" s="50"/>
      <c r="H317" s="51"/>
      <c r="I317" s="17"/>
      <c r="J317" s="17"/>
      <c r="K317" s="17"/>
      <c r="L317" s="52">
        <v>1095</v>
      </c>
      <c r="M317" s="53"/>
      <c r="N317" s="53"/>
      <c r="O317" s="54"/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/>
      <c r="W317" s="159"/>
      <c r="X317" s="158"/>
      <c r="Y317" s="181"/>
      <c r="Z317" s="136"/>
      <c r="CA317" s="33"/>
      <c r="CB317" s="41"/>
    </row>
    <row r="318" spans="1:80" s="3" customFormat="1" ht="18.75" x14ac:dyDescent="0.25">
      <c r="A318" s="368"/>
      <c r="B318" s="369"/>
      <c r="C318" s="369"/>
      <c r="D318" s="369"/>
      <c r="E318" s="370" t="s">
        <v>47</v>
      </c>
      <c r="F318" s="371"/>
      <c r="G318" s="372"/>
      <c r="H318" s="373"/>
      <c r="I318" s="374"/>
      <c r="J318" s="374"/>
      <c r="K318" s="374"/>
      <c r="L318" s="375">
        <f>L314+L316+L317</f>
        <v>5717</v>
      </c>
      <c r="M318" s="376"/>
      <c r="N318" s="376"/>
      <c r="O318" s="377"/>
      <c r="P318" s="378">
        <v>1.052</v>
      </c>
      <c r="Q318" s="378">
        <v>1.0209999999999999</v>
      </c>
      <c r="R318" s="378">
        <v>1.0349999999999999</v>
      </c>
      <c r="S318" s="378">
        <v>1.0249999999999999</v>
      </c>
      <c r="T318" s="378">
        <v>1.02</v>
      </c>
      <c r="U318" s="378">
        <v>1.03</v>
      </c>
      <c r="V318" s="379">
        <f>L318*P318*Q318*R318*S318*T318*U318</f>
        <v>6844.0202486566095</v>
      </c>
      <c r="W318" s="380">
        <v>1.2</v>
      </c>
      <c r="X318" s="381">
        <f>V318*W318</f>
        <v>8212.8242983879318</v>
      </c>
      <c r="Y318" s="382">
        <f>X318/G314</f>
        <v>41064.121491939659</v>
      </c>
      <c r="Z318" s="147">
        <f>Y318/100</f>
        <v>410.64121491939659</v>
      </c>
      <c r="CA318" s="33"/>
      <c r="CB318" s="41"/>
    </row>
    <row r="319" spans="1:80" s="3" customFormat="1" ht="67.5" hidden="1" x14ac:dyDescent="0.25">
      <c r="A319" s="387" t="s">
        <v>669</v>
      </c>
      <c r="B319" s="388" t="s">
        <v>1500</v>
      </c>
      <c r="C319" s="389" t="s">
        <v>3056</v>
      </c>
      <c r="D319" s="389"/>
      <c r="E319" s="389"/>
      <c r="F319" s="390" t="s">
        <v>437</v>
      </c>
      <c r="G319" s="391">
        <v>20</v>
      </c>
      <c r="H319" s="392">
        <v>620.67999999999995</v>
      </c>
      <c r="I319" s="392"/>
      <c r="J319" s="392">
        <v>620.67999999999995</v>
      </c>
      <c r="K319" s="393" t="s">
        <v>42</v>
      </c>
      <c r="L319" s="392">
        <v>106260</v>
      </c>
      <c r="M319" s="392"/>
      <c r="N319" s="394"/>
      <c r="O319" s="392">
        <v>106260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396">
        <v>1.03</v>
      </c>
      <c r="V319" s="385">
        <f t="shared" si="13"/>
        <v>127207.55494529496</v>
      </c>
      <c r="W319" s="397">
        <v>1.2</v>
      </c>
      <c r="X319" s="398">
        <f t="shared" si="14"/>
        <v>152649.06593435394</v>
      </c>
      <c r="Y319" s="181">
        <f t="shared" si="15"/>
        <v>7632.4532967176974</v>
      </c>
      <c r="Z319" s="133"/>
      <c r="CA319" s="33"/>
      <c r="CB319" s="41" t="s">
        <v>3056</v>
      </c>
    </row>
    <row r="320" spans="1:80" s="3" customFormat="1" ht="67.5" hidden="1" x14ac:dyDescent="0.25">
      <c r="A320" s="387" t="s">
        <v>671</v>
      </c>
      <c r="B320" s="388" t="s">
        <v>1582</v>
      </c>
      <c r="C320" s="389" t="s">
        <v>3062</v>
      </c>
      <c r="D320" s="389"/>
      <c r="E320" s="389"/>
      <c r="F320" s="390" t="s">
        <v>437</v>
      </c>
      <c r="G320" s="391">
        <v>40</v>
      </c>
      <c r="H320" s="392">
        <v>120.25</v>
      </c>
      <c r="I320" s="392"/>
      <c r="J320" s="392">
        <v>120.25</v>
      </c>
      <c r="K320" s="393" t="s">
        <v>42</v>
      </c>
      <c r="L320" s="392">
        <v>41174</v>
      </c>
      <c r="M320" s="392"/>
      <c r="N320" s="394"/>
      <c r="O320" s="392">
        <v>41174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396">
        <v>1.03</v>
      </c>
      <c r="V320" s="385">
        <f t="shared" si="13"/>
        <v>49290.832555219036</v>
      </c>
      <c r="W320" s="397">
        <v>1.2</v>
      </c>
      <c r="X320" s="398">
        <f t="shared" si="14"/>
        <v>59148.999066262841</v>
      </c>
      <c r="Y320" s="181">
        <f t="shared" si="15"/>
        <v>1478.724976656571</v>
      </c>
      <c r="Z320" s="136"/>
      <c r="CA320" s="33"/>
      <c r="CB320" s="41" t="s">
        <v>3062</v>
      </c>
    </row>
    <row r="321" spans="1:80" s="3" customFormat="1" ht="67.5" hidden="1" x14ac:dyDescent="0.25">
      <c r="A321" s="387" t="s">
        <v>674</v>
      </c>
      <c r="B321" s="388" t="s">
        <v>1567</v>
      </c>
      <c r="C321" s="389" t="s">
        <v>3063</v>
      </c>
      <c r="D321" s="389"/>
      <c r="E321" s="389"/>
      <c r="F321" s="390" t="s">
        <v>437</v>
      </c>
      <c r="G321" s="391">
        <v>80</v>
      </c>
      <c r="H321" s="392">
        <v>24.44</v>
      </c>
      <c r="I321" s="392"/>
      <c r="J321" s="392">
        <v>24.44</v>
      </c>
      <c r="K321" s="393" t="s">
        <v>42</v>
      </c>
      <c r="L321" s="392">
        <v>16737</v>
      </c>
      <c r="M321" s="392"/>
      <c r="N321" s="394"/>
      <c r="O321" s="392">
        <v>16737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396">
        <v>1.03</v>
      </c>
      <c r="V321" s="385">
        <f t="shared" si="13"/>
        <v>20036.446895533612</v>
      </c>
      <c r="W321" s="397">
        <v>1.2</v>
      </c>
      <c r="X321" s="398">
        <f t="shared" si="14"/>
        <v>24043.736274640334</v>
      </c>
      <c r="Y321" s="181">
        <f t="shared" si="15"/>
        <v>300.54670343300415</v>
      </c>
      <c r="Z321" s="116"/>
      <c r="CA321" s="33"/>
      <c r="CB321" s="41" t="s">
        <v>3063</v>
      </c>
    </row>
    <row r="322" spans="1:80" s="3" customFormat="1" ht="67.5" hidden="1" x14ac:dyDescent="0.25">
      <c r="A322" s="387" t="s">
        <v>683</v>
      </c>
      <c r="B322" s="388" t="s">
        <v>1544</v>
      </c>
      <c r="C322" s="389" t="s">
        <v>1588</v>
      </c>
      <c r="D322" s="389"/>
      <c r="E322" s="389"/>
      <c r="F322" s="390" t="s">
        <v>437</v>
      </c>
      <c r="G322" s="391">
        <v>80</v>
      </c>
      <c r="H322" s="392">
        <v>85.17</v>
      </c>
      <c r="I322" s="392"/>
      <c r="J322" s="392">
        <v>85.17</v>
      </c>
      <c r="K322" s="393" t="s">
        <v>42</v>
      </c>
      <c r="L322" s="392">
        <v>58324</v>
      </c>
      <c r="M322" s="392"/>
      <c r="N322" s="394"/>
      <c r="O322" s="392">
        <v>58324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396">
        <v>1.03</v>
      </c>
      <c r="V322" s="385">
        <f t="shared" si="13"/>
        <v>69821.696166284426</v>
      </c>
      <c r="W322" s="397">
        <v>1.2</v>
      </c>
      <c r="X322" s="398">
        <f t="shared" si="14"/>
        <v>83786.035399541302</v>
      </c>
      <c r="Y322" s="181">
        <f t="shared" si="15"/>
        <v>1047.3254424942663</v>
      </c>
      <c r="Z322" s="1"/>
      <c r="CA322" s="33"/>
      <c r="CB322" s="41" t="s">
        <v>1588</v>
      </c>
    </row>
    <row r="323" spans="1:80" s="3" customFormat="1" ht="67.5" hidden="1" x14ac:dyDescent="0.25">
      <c r="A323" s="387" t="s">
        <v>685</v>
      </c>
      <c r="B323" s="388" t="s">
        <v>1546</v>
      </c>
      <c r="C323" s="389" t="s">
        <v>2806</v>
      </c>
      <c r="D323" s="389"/>
      <c r="E323" s="389"/>
      <c r="F323" s="390" t="s">
        <v>437</v>
      </c>
      <c r="G323" s="391">
        <v>80</v>
      </c>
      <c r="H323" s="392">
        <v>2.63</v>
      </c>
      <c r="I323" s="392"/>
      <c r="J323" s="392">
        <v>2.63</v>
      </c>
      <c r="K323" s="393" t="s">
        <v>42</v>
      </c>
      <c r="L323" s="392">
        <v>1801</v>
      </c>
      <c r="M323" s="392"/>
      <c r="N323" s="394"/>
      <c r="O323" s="392">
        <v>1801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396">
        <v>1.03</v>
      </c>
      <c r="V323" s="385">
        <f t="shared" si="13"/>
        <v>2156.0399628879754</v>
      </c>
      <c r="W323" s="397">
        <v>1.2</v>
      </c>
      <c r="X323" s="398">
        <f t="shared" si="14"/>
        <v>2587.2479554655706</v>
      </c>
      <c r="Y323" s="181">
        <f t="shared" si="15"/>
        <v>32.340599443319633</v>
      </c>
      <c r="Z323" s="1"/>
      <c r="CA323" s="33"/>
      <c r="CB323" s="41" t="s">
        <v>2806</v>
      </c>
    </row>
    <row r="324" spans="1:80" s="3" customFormat="1" ht="67.5" x14ac:dyDescent="0.25">
      <c r="A324" s="35" t="s">
        <v>688</v>
      </c>
      <c r="B324" s="36" t="s">
        <v>1493</v>
      </c>
      <c r="C324" s="316" t="s">
        <v>1494</v>
      </c>
      <c r="D324" s="316"/>
      <c r="E324" s="316"/>
      <c r="F324" s="205" t="s">
        <v>174</v>
      </c>
      <c r="G324" s="406">
        <v>0.85</v>
      </c>
      <c r="H324" s="39" t="s">
        <v>1495</v>
      </c>
      <c r="I324" s="39" t="s">
        <v>421</v>
      </c>
      <c r="J324" s="39">
        <v>67.47</v>
      </c>
      <c r="K324" s="252" t="s">
        <v>42</v>
      </c>
      <c r="L324" s="39">
        <f>M324+1663+O324</f>
        <v>10790</v>
      </c>
      <c r="M324" s="39">
        <v>9127</v>
      </c>
      <c r="N324" s="40" t="s">
        <v>4532</v>
      </c>
      <c r="O324" s="39">
        <v>0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0</v>
      </c>
      <c r="W324" s="159">
        <v>1.2</v>
      </c>
      <c r="X324" s="158">
        <f t="shared" si="14"/>
        <v>0</v>
      </c>
      <c r="Y324" s="181"/>
      <c r="Z324" s="410"/>
      <c r="CA324" s="33"/>
      <c r="CB324" s="41" t="s">
        <v>1494</v>
      </c>
    </row>
    <row r="325" spans="1:80" s="3" customFormat="1" ht="18.75" hidden="1" x14ac:dyDescent="0.25">
      <c r="A325" s="42"/>
      <c r="B325" s="43"/>
      <c r="C325" s="44" t="s">
        <v>4533</v>
      </c>
      <c r="D325" s="45"/>
      <c r="E325" s="45"/>
      <c r="F325" s="206"/>
      <c r="G325" s="45"/>
      <c r="H325" s="45"/>
      <c r="I325" s="45"/>
      <c r="J325" s="45"/>
      <c r="K325" s="45"/>
      <c r="L325" s="45"/>
      <c r="M325" s="45"/>
      <c r="N325" s="45"/>
      <c r="O325" s="46"/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/>
      <c r="W325" s="159"/>
      <c r="X325" s="158"/>
      <c r="Y325" s="181"/>
      <c r="Z325" s="1"/>
      <c r="CA325" s="33"/>
      <c r="CB325" s="41"/>
    </row>
    <row r="326" spans="1:80" s="3" customFormat="1" ht="18.75" hidden="1" x14ac:dyDescent="0.25">
      <c r="A326" s="47"/>
      <c r="B326" s="48"/>
      <c r="C326" s="48"/>
      <c r="D326" s="48"/>
      <c r="E326" s="49" t="s">
        <v>4534</v>
      </c>
      <c r="F326" s="207"/>
      <c r="G326" s="50"/>
      <c r="H326" s="51"/>
      <c r="I326" s="17"/>
      <c r="J326" s="17"/>
      <c r="K326" s="17"/>
      <c r="L326" s="52">
        <v>8859</v>
      </c>
      <c r="M326" s="53"/>
      <c r="N326" s="53"/>
      <c r="O326" s="54"/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/>
      <c r="W326" s="159"/>
      <c r="X326" s="158"/>
      <c r="Y326" s="181"/>
      <c r="Z326" s="1"/>
      <c r="CA326" s="33"/>
      <c r="CB326" s="41"/>
    </row>
    <row r="327" spans="1:80" s="3" customFormat="1" ht="18.75" hidden="1" x14ac:dyDescent="0.25">
      <c r="A327" s="47"/>
      <c r="B327" s="48"/>
      <c r="C327" s="48"/>
      <c r="D327" s="48"/>
      <c r="E327" s="49" t="s">
        <v>4535</v>
      </c>
      <c r="F327" s="207"/>
      <c r="G327" s="50"/>
      <c r="H327" s="51"/>
      <c r="I327" s="17"/>
      <c r="J327" s="17"/>
      <c r="K327" s="17"/>
      <c r="L327" s="52">
        <v>4658</v>
      </c>
      <c r="M327" s="53"/>
      <c r="N327" s="53"/>
      <c r="O327" s="54"/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/>
      <c r="W327" s="159"/>
      <c r="X327" s="158"/>
      <c r="Y327" s="181"/>
      <c r="Z327" s="1"/>
      <c r="CA327" s="33"/>
      <c r="CB327" s="41"/>
    </row>
    <row r="328" spans="1:80" s="3" customFormat="1" ht="18.75" x14ac:dyDescent="0.25">
      <c r="A328" s="368"/>
      <c r="B328" s="369"/>
      <c r="C328" s="369"/>
      <c r="D328" s="369"/>
      <c r="E328" s="370" t="s">
        <v>47</v>
      </c>
      <c r="F328" s="371"/>
      <c r="G328" s="372"/>
      <c r="H328" s="373"/>
      <c r="I328" s="374"/>
      <c r="J328" s="374"/>
      <c r="K328" s="374"/>
      <c r="L328" s="375">
        <f>L324+L326+L327</f>
        <v>24307</v>
      </c>
      <c r="M328" s="376"/>
      <c r="N328" s="376"/>
      <c r="O328" s="377"/>
      <c r="P328" s="378">
        <v>1.052</v>
      </c>
      <c r="Q328" s="378">
        <v>1.0209999999999999</v>
      </c>
      <c r="R328" s="378">
        <v>1.0349999999999999</v>
      </c>
      <c r="S328" s="378">
        <v>1.0249999999999999</v>
      </c>
      <c r="T328" s="378">
        <v>1.02</v>
      </c>
      <c r="U328" s="378">
        <v>1.03</v>
      </c>
      <c r="V328" s="379">
        <f>L328*P328*Q328*R328*S328*T328*U328</f>
        <v>29098.758122108829</v>
      </c>
      <c r="W328" s="380">
        <v>1.2</v>
      </c>
      <c r="X328" s="381">
        <f>V328*W328</f>
        <v>34918.509746530595</v>
      </c>
      <c r="Y328" s="382">
        <f>X328/G324</f>
        <v>41080.599701800704</v>
      </c>
      <c r="Z328" s="147">
        <f>Y328/100</f>
        <v>410.80599701800702</v>
      </c>
      <c r="CA328" s="33"/>
      <c r="CB328" s="41"/>
    </row>
    <row r="329" spans="1:80" s="3" customFormat="1" ht="67.5" hidden="1" x14ac:dyDescent="0.25">
      <c r="A329" s="387" t="s">
        <v>690</v>
      </c>
      <c r="B329" s="388" t="s">
        <v>1500</v>
      </c>
      <c r="C329" s="389" t="s">
        <v>3007</v>
      </c>
      <c r="D329" s="389"/>
      <c r="E329" s="389"/>
      <c r="F329" s="390" t="s">
        <v>437</v>
      </c>
      <c r="G329" s="391">
        <v>85</v>
      </c>
      <c r="H329" s="392">
        <v>639.78</v>
      </c>
      <c r="I329" s="392"/>
      <c r="J329" s="392">
        <v>639.78</v>
      </c>
      <c r="K329" s="393" t="s">
        <v>42</v>
      </c>
      <c r="L329" s="392">
        <v>465504</v>
      </c>
      <c r="M329" s="392"/>
      <c r="N329" s="394"/>
      <c r="O329" s="392">
        <v>465504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396">
        <v>1.03</v>
      </c>
      <c r="V329" s="385">
        <f t="shared" si="13"/>
        <v>557271.08655424987</v>
      </c>
      <c r="W329" s="397">
        <v>1.2</v>
      </c>
      <c r="X329" s="398">
        <f t="shared" si="14"/>
        <v>668725.30386509979</v>
      </c>
      <c r="Y329" s="181">
        <f t="shared" si="15"/>
        <v>7867.3565160599974</v>
      </c>
      <c r="Z329" s="1"/>
      <c r="CA329" s="33"/>
      <c r="CB329" s="41" t="s">
        <v>3007</v>
      </c>
    </row>
    <row r="330" spans="1:80" s="3" customFormat="1" ht="67.5" hidden="1" x14ac:dyDescent="0.25">
      <c r="A330" s="387" t="s">
        <v>695</v>
      </c>
      <c r="B330" s="388" t="s">
        <v>1535</v>
      </c>
      <c r="C330" s="389" t="s">
        <v>3009</v>
      </c>
      <c r="D330" s="389"/>
      <c r="E330" s="389"/>
      <c r="F330" s="390" t="s">
        <v>437</v>
      </c>
      <c r="G330" s="391">
        <v>170</v>
      </c>
      <c r="H330" s="392">
        <v>101.3</v>
      </c>
      <c r="I330" s="392"/>
      <c r="J330" s="392">
        <v>101.3</v>
      </c>
      <c r="K330" s="393" t="s">
        <v>42</v>
      </c>
      <c r="L330" s="392">
        <v>147412</v>
      </c>
      <c r="M330" s="392"/>
      <c r="N330" s="394"/>
      <c r="O330" s="392">
        <v>147412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396">
        <v>1.03</v>
      </c>
      <c r="V330" s="385">
        <f t="shared" si="13"/>
        <v>176472.05053261641</v>
      </c>
      <c r="W330" s="397">
        <v>1.2</v>
      </c>
      <c r="X330" s="398">
        <f t="shared" si="14"/>
        <v>211766.4606391397</v>
      </c>
      <c r="Y330" s="181">
        <f t="shared" si="15"/>
        <v>1245.6850625831746</v>
      </c>
      <c r="Z330" s="1"/>
      <c r="CA330" s="33"/>
      <c r="CB330" s="41" t="s">
        <v>3009</v>
      </c>
    </row>
    <row r="331" spans="1:80" s="3" customFormat="1" ht="67.5" hidden="1" x14ac:dyDescent="0.25">
      <c r="A331" s="387" t="s">
        <v>698</v>
      </c>
      <c r="B331" s="388" t="s">
        <v>1544</v>
      </c>
      <c r="C331" s="389" t="s">
        <v>3010</v>
      </c>
      <c r="D331" s="389"/>
      <c r="E331" s="389"/>
      <c r="F331" s="390" t="s">
        <v>437</v>
      </c>
      <c r="G331" s="391">
        <v>170</v>
      </c>
      <c r="H331" s="392">
        <v>92.59</v>
      </c>
      <c r="I331" s="392"/>
      <c r="J331" s="392">
        <v>92.59</v>
      </c>
      <c r="K331" s="393" t="s">
        <v>42</v>
      </c>
      <c r="L331" s="392">
        <v>134737</v>
      </c>
      <c r="M331" s="392"/>
      <c r="N331" s="394"/>
      <c r="O331" s="392">
        <v>134737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396">
        <v>1.03</v>
      </c>
      <c r="V331" s="385">
        <f t="shared" si="13"/>
        <v>161298.365618899</v>
      </c>
      <c r="W331" s="397">
        <v>1.2</v>
      </c>
      <c r="X331" s="398">
        <f t="shared" si="14"/>
        <v>193558.03874267879</v>
      </c>
      <c r="Y331" s="181">
        <f t="shared" si="15"/>
        <v>1138.5766984863458</v>
      </c>
      <c r="Z331" s="1"/>
      <c r="CA331" s="33"/>
      <c r="CB331" s="41" t="s">
        <v>3010</v>
      </c>
    </row>
    <row r="332" spans="1:80" s="3" customFormat="1" ht="67.5" hidden="1" x14ac:dyDescent="0.25">
      <c r="A332" s="387" t="s">
        <v>700</v>
      </c>
      <c r="B332" s="388" t="s">
        <v>1567</v>
      </c>
      <c r="C332" s="389" t="s">
        <v>3011</v>
      </c>
      <c r="D332" s="389"/>
      <c r="E332" s="389"/>
      <c r="F332" s="390" t="s">
        <v>437</v>
      </c>
      <c r="G332" s="391">
        <v>170</v>
      </c>
      <c r="H332" s="392">
        <v>40.64</v>
      </c>
      <c r="I332" s="392"/>
      <c r="J332" s="392">
        <v>40.64</v>
      </c>
      <c r="K332" s="393" t="s">
        <v>42</v>
      </c>
      <c r="L332" s="392">
        <v>59139</v>
      </c>
      <c r="M332" s="392"/>
      <c r="N332" s="394"/>
      <c r="O332" s="392">
        <v>59139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396">
        <v>1.03</v>
      </c>
      <c r="V332" s="385">
        <f t="shared" si="13"/>
        <v>70797.361113399209</v>
      </c>
      <c r="W332" s="397">
        <v>1.2</v>
      </c>
      <c r="X332" s="398">
        <f t="shared" si="14"/>
        <v>84956.833336079042</v>
      </c>
      <c r="Y332" s="181">
        <f t="shared" si="15"/>
        <v>499.74607844752376</v>
      </c>
      <c r="Z332" s="1"/>
      <c r="CA332" s="33"/>
      <c r="CB332" s="41" t="s">
        <v>3011</v>
      </c>
    </row>
    <row r="333" spans="1:80" s="3" customFormat="1" ht="67.5" hidden="1" x14ac:dyDescent="0.25">
      <c r="A333" s="387" t="s">
        <v>702</v>
      </c>
      <c r="B333" s="388" t="s">
        <v>1544</v>
      </c>
      <c r="C333" s="389" t="s">
        <v>1588</v>
      </c>
      <c r="D333" s="389"/>
      <c r="E333" s="389"/>
      <c r="F333" s="390" t="s">
        <v>437</v>
      </c>
      <c r="G333" s="391">
        <v>170</v>
      </c>
      <c r="H333" s="392">
        <v>85.17</v>
      </c>
      <c r="I333" s="392"/>
      <c r="J333" s="392">
        <v>85.17</v>
      </c>
      <c r="K333" s="393" t="s">
        <v>42</v>
      </c>
      <c r="L333" s="392">
        <v>123939</v>
      </c>
      <c r="M333" s="392"/>
      <c r="N333" s="394"/>
      <c r="O333" s="392">
        <v>123939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396">
        <v>1.03</v>
      </c>
      <c r="V333" s="385">
        <f t="shared" si="13"/>
        <v>148371.70292080665</v>
      </c>
      <c r="W333" s="397">
        <v>1.2</v>
      </c>
      <c r="X333" s="398">
        <f t="shared" si="14"/>
        <v>178046.04350496797</v>
      </c>
      <c r="Y333" s="181">
        <f t="shared" si="15"/>
        <v>1047.329667676282</v>
      </c>
      <c r="Z333" s="1"/>
      <c r="CA333" s="33"/>
      <c r="CB333" s="41" t="s">
        <v>1588</v>
      </c>
    </row>
    <row r="334" spans="1:80" s="3" customFormat="1" ht="67.5" x14ac:dyDescent="0.25">
      <c r="A334" s="35" t="s">
        <v>705</v>
      </c>
      <c r="B334" s="36" t="s">
        <v>1523</v>
      </c>
      <c r="C334" s="316" t="s">
        <v>1524</v>
      </c>
      <c r="D334" s="316"/>
      <c r="E334" s="316"/>
      <c r="F334" s="205" t="s">
        <v>238</v>
      </c>
      <c r="G334" s="383">
        <v>10</v>
      </c>
      <c r="H334" s="39" t="s">
        <v>1525</v>
      </c>
      <c r="I334" s="39" t="s">
        <v>1526</v>
      </c>
      <c r="J334" s="39">
        <v>603.04999999999995</v>
      </c>
      <c r="K334" s="252" t="s">
        <v>42</v>
      </c>
      <c r="L334" s="39">
        <f>M334+22946+O334</f>
        <v>151188</v>
      </c>
      <c r="M334" s="39">
        <v>128242</v>
      </c>
      <c r="N334" s="40" t="s">
        <v>4800</v>
      </c>
      <c r="O334" s="39">
        <v>0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3"/>
        <v>0</v>
      </c>
      <c r="W334" s="159">
        <v>1.2</v>
      </c>
      <c r="X334" s="158">
        <f t="shared" si="14"/>
        <v>0</v>
      </c>
      <c r="Y334" s="181"/>
      <c r="Z334" s="410"/>
      <c r="CA334" s="33"/>
      <c r="CB334" s="41" t="s">
        <v>1524</v>
      </c>
    </row>
    <row r="335" spans="1:80" s="3" customFormat="1" ht="18.75" hidden="1" x14ac:dyDescent="0.25">
      <c r="A335" s="42"/>
      <c r="B335" s="43"/>
      <c r="C335" s="44" t="s">
        <v>4801</v>
      </c>
      <c r="D335" s="45"/>
      <c r="E335" s="45"/>
      <c r="F335" s="206"/>
      <c r="G335" s="45"/>
      <c r="H335" s="45"/>
      <c r="I335" s="45"/>
      <c r="J335" s="45"/>
      <c r="K335" s="45"/>
      <c r="L335" s="45"/>
      <c r="M335" s="45"/>
      <c r="N335" s="45"/>
      <c r="O335" s="46"/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/>
      <c r="W335" s="159"/>
      <c r="X335" s="158"/>
      <c r="Y335" s="181"/>
      <c r="Z335" s="1"/>
      <c r="CA335" s="33"/>
      <c r="CB335" s="41"/>
    </row>
    <row r="336" spans="1:80" s="3" customFormat="1" ht="18.75" hidden="1" x14ac:dyDescent="0.25">
      <c r="A336" s="47"/>
      <c r="B336" s="48"/>
      <c r="C336" s="48"/>
      <c r="D336" s="48"/>
      <c r="E336" s="49" t="s">
        <v>4802</v>
      </c>
      <c r="F336" s="207"/>
      <c r="G336" s="50"/>
      <c r="H336" s="51"/>
      <c r="I336" s="17"/>
      <c r="J336" s="17"/>
      <c r="K336" s="17"/>
      <c r="L336" s="52">
        <v>125505</v>
      </c>
      <c r="M336" s="53"/>
      <c r="N336" s="53"/>
      <c r="O336" s="54"/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/>
      <c r="W336" s="159"/>
      <c r="X336" s="158"/>
      <c r="Y336" s="181"/>
      <c r="Z336" s="1"/>
      <c r="CA336" s="33"/>
      <c r="CB336" s="41"/>
    </row>
    <row r="337" spans="1:80" s="3" customFormat="1" ht="18.75" hidden="1" x14ac:dyDescent="0.25">
      <c r="A337" s="47"/>
      <c r="B337" s="48"/>
      <c r="C337" s="48"/>
      <c r="D337" s="48"/>
      <c r="E337" s="49" t="s">
        <v>4803</v>
      </c>
      <c r="F337" s="207"/>
      <c r="G337" s="50"/>
      <c r="H337" s="51"/>
      <c r="I337" s="17"/>
      <c r="J337" s="17"/>
      <c r="K337" s="17"/>
      <c r="L337" s="52">
        <v>65987</v>
      </c>
      <c r="M337" s="53"/>
      <c r="N337" s="53"/>
      <c r="O337" s="54"/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/>
      <c r="W337" s="159"/>
      <c r="X337" s="158"/>
      <c r="Y337" s="181"/>
      <c r="Z337" s="1"/>
      <c r="CA337" s="33"/>
      <c r="CB337" s="41"/>
    </row>
    <row r="338" spans="1:80" s="3" customFormat="1" ht="18.75" x14ac:dyDescent="0.25">
      <c r="A338" s="368"/>
      <c r="B338" s="369"/>
      <c r="C338" s="369"/>
      <c r="D338" s="369"/>
      <c r="E338" s="370" t="s">
        <v>47</v>
      </c>
      <c r="F338" s="371"/>
      <c r="G338" s="372"/>
      <c r="H338" s="373"/>
      <c r="I338" s="374"/>
      <c r="J338" s="374"/>
      <c r="K338" s="374"/>
      <c r="L338" s="375">
        <f>L334+L336+L337</f>
        <v>342680</v>
      </c>
      <c r="M338" s="376"/>
      <c r="N338" s="376"/>
      <c r="O338" s="377"/>
      <c r="P338" s="378">
        <v>1.052</v>
      </c>
      <c r="Q338" s="378">
        <v>1.0209999999999999</v>
      </c>
      <c r="R338" s="378">
        <v>1.0349999999999999</v>
      </c>
      <c r="S338" s="378">
        <v>1.0249999999999999</v>
      </c>
      <c r="T338" s="378">
        <v>1.02</v>
      </c>
      <c r="U338" s="378">
        <v>1.03</v>
      </c>
      <c r="V338" s="379">
        <f>L338*P338*Q338*R338*S338*T338*U338</f>
        <v>410234.18905188859</v>
      </c>
      <c r="W338" s="380">
        <v>1.2</v>
      </c>
      <c r="X338" s="381">
        <f>V338*W338</f>
        <v>492281.0268622663</v>
      </c>
      <c r="Y338" s="382">
        <f>X338/G334</f>
        <v>49228.10268622663</v>
      </c>
      <c r="Z338" s="1"/>
      <c r="CA338" s="33"/>
      <c r="CB338" s="41"/>
    </row>
    <row r="339" spans="1:80" s="3" customFormat="1" ht="67.5" hidden="1" x14ac:dyDescent="0.25">
      <c r="A339" s="387" t="s">
        <v>707</v>
      </c>
      <c r="B339" s="388" t="s">
        <v>2045</v>
      </c>
      <c r="C339" s="389" t="s">
        <v>3946</v>
      </c>
      <c r="D339" s="389"/>
      <c r="E339" s="389"/>
      <c r="F339" s="390" t="s">
        <v>265</v>
      </c>
      <c r="G339" s="391">
        <v>1030</v>
      </c>
      <c r="H339" s="392">
        <v>176.65</v>
      </c>
      <c r="I339" s="392"/>
      <c r="J339" s="392">
        <v>176.65</v>
      </c>
      <c r="K339" s="393" t="s">
        <v>42</v>
      </c>
      <c r="L339" s="392">
        <v>1557488</v>
      </c>
      <c r="M339" s="392"/>
      <c r="N339" s="394"/>
      <c r="O339" s="392">
        <v>1557488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396">
        <v>1.03</v>
      </c>
      <c r="V339" s="385">
        <f t="shared" si="13"/>
        <v>1864523.2480391262</v>
      </c>
      <c r="W339" s="397">
        <v>1.2</v>
      </c>
      <c r="X339" s="398">
        <f t="shared" si="14"/>
        <v>2237427.8976469515</v>
      </c>
      <c r="Y339" s="181">
        <f t="shared" si="15"/>
        <v>2172.2600948028653</v>
      </c>
      <c r="Z339" s="1"/>
      <c r="CA339" s="33"/>
      <c r="CB339" s="41" t="s">
        <v>3946</v>
      </c>
    </row>
    <row r="340" spans="1:80" s="3" customFormat="1" ht="18.75" hidden="1" x14ac:dyDescent="0.25">
      <c r="A340" s="411"/>
      <c r="B340" s="412"/>
      <c r="C340" s="413" t="s">
        <v>4804</v>
      </c>
      <c r="D340" s="414"/>
      <c r="E340" s="414"/>
      <c r="F340" s="415"/>
      <c r="G340" s="414"/>
      <c r="H340" s="414"/>
      <c r="I340" s="414"/>
      <c r="J340" s="414"/>
      <c r="K340" s="414"/>
      <c r="L340" s="414"/>
      <c r="M340" s="414"/>
      <c r="N340" s="414"/>
      <c r="O340" s="416"/>
      <c r="P340" s="417">
        <v>1.052</v>
      </c>
      <c r="Q340" s="417">
        <v>1.0209999999999999</v>
      </c>
      <c r="R340" s="417">
        <v>1.0349999999999999</v>
      </c>
      <c r="S340" s="417">
        <v>1.0249999999999999</v>
      </c>
      <c r="T340" s="417">
        <v>1.02</v>
      </c>
      <c r="U340" s="417">
        <v>1.03</v>
      </c>
      <c r="V340" s="418">
        <f>L340*P340*Q340*R340*S340*T340*U340</f>
        <v>0</v>
      </c>
      <c r="W340" s="419">
        <v>1.2</v>
      </c>
      <c r="X340" s="420">
        <f>V340*W340</f>
        <v>0</v>
      </c>
      <c r="Y340" s="421">
        <f>X340/G334</f>
        <v>0</v>
      </c>
      <c r="Z340" s="422">
        <f>Y340/1</f>
        <v>0</v>
      </c>
      <c r="CA340" s="33"/>
      <c r="CB340" s="41"/>
    </row>
    <row r="341" spans="1:80" s="3" customFormat="1" ht="67.5" x14ac:dyDescent="0.25">
      <c r="A341" s="35" t="s">
        <v>710</v>
      </c>
      <c r="B341" s="36" t="s">
        <v>2587</v>
      </c>
      <c r="C341" s="316" t="s">
        <v>2588</v>
      </c>
      <c r="D341" s="316"/>
      <c r="E341" s="316"/>
      <c r="F341" s="205" t="s">
        <v>238</v>
      </c>
      <c r="G341" s="384">
        <v>0.5</v>
      </c>
      <c r="H341" s="39" t="s">
        <v>2589</v>
      </c>
      <c r="I341" s="39" t="s">
        <v>2590</v>
      </c>
      <c r="J341" s="39">
        <v>603.36</v>
      </c>
      <c r="K341" s="252" t="s">
        <v>42</v>
      </c>
      <c r="L341" s="39">
        <f>M341+1290+O341</f>
        <v>7905</v>
      </c>
      <c r="M341" s="39">
        <v>6615</v>
      </c>
      <c r="N341" s="40" t="s">
        <v>4542</v>
      </c>
      <c r="O341" s="39">
        <v>0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3"/>
        <v>0</v>
      </c>
      <c r="W341" s="159">
        <v>1.2</v>
      </c>
      <c r="X341" s="158">
        <f t="shared" si="14"/>
        <v>0</v>
      </c>
      <c r="Y341" s="181"/>
      <c r="Z341" s="410"/>
      <c r="CA341" s="33"/>
      <c r="CB341" s="41" t="s">
        <v>2588</v>
      </c>
    </row>
    <row r="342" spans="1:80" s="3" customFormat="1" ht="18.75" hidden="1" x14ac:dyDescent="0.25">
      <c r="A342" s="42"/>
      <c r="B342" s="43"/>
      <c r="C342" s="44" t="s">
        <v>1172</v>
      </c>
      <c r="D342" s="45"/>
      <c r="E342" s="45"/>
      <c r="F342" s="206"/>
      <c r="G342" s="45"/>
      <c r="H342" s="45"/>
      <c r="I342" s="45"/>
      <c r="J342" s="45"/>
      <c r="K342" s="45"/>
      <c r="L342" s="45"/>
      <c r="M342" s="45"/>
      <c r="N342" s="45"/>
      <c r="O342" s="46"/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/>
      <c r="W342" s="159"/>
      <c r="X342" s="158"/>
      <c r="Y342" s="181"/>
      <c r="Z342" s="1"/>
      <c r="CA342" s="33"/>
      <c r="CB342" s="41"/>
    </row>
    <row r="343" spans="1:80" s="3" customFormat="1" ht="18.75" hidden="1" x14ac:dyDescent="0.25">
      <c r="A343" s="47"/>
      <c r="B343" s="48"/>
      <c r="C343" s="48"/>
      <c r="D343" s="48"/>
      <c r="E343" s="49" t="s">
        <v>4543</v>
      </c>
      <c r="F343" s="207"/>
      <c r="G343" s="50"/>
      <c r="H343" s="51"/>
      <c r="I343" s="17"/>
      <c r="J343" s="17"/>
      <c r="K343" s="17"/>
      <c r="L343" s="52">
        <v>6497</v>
      </c>
      <c r="M343" s="53"/>
      <c r="N343" s="53"/>
      <c r="O343" s="54"/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/>
      <c r="W343" s="159"/>
      <c r="X343" s="158"/>
      <c r="Y343" s="181"/>
      <c r="Z343" s="1"/>
      <c r="CA343" s="33"/>
      <c r="CB343" s="41"/>
    </row>
    <row r="344" spans="1:80" s="3" customFormat="1" ht="18.75" hidden="1" x14ac:dyDescent="0.25">
      <c r="A344" s="47"/>
      <c r="B344" s="48"/>
      <c r="C344" s="48"/>
      <c r="D344" s="48"/>
      <c r="E344" s="49" t="s">
        <v>4544</v>
      </c>
      <c r="F344" s="207"/>
      <c r="G344" s="50"/>
      <c r="H344" s="51"/>
      <c r="I344" s="17"/>
      <c r="J344" s="17"/>
      <c r="K344" s="17"/>
      <c r="L344" s="52">
        <v>3416</v>
      </c>
      <c r="M344" s="53"/>
      <c r="N344" s="53"/>
      <c r="O344" s="54"/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/>
      <c r="W344" s="159"/>
      <c r="X344" s="158"/>
      <c r="Y344" s="181"/>
      <c r="Z344" s="1"/>
      <c r="CA344" s="33"/>
      <c r="CB344" s="41"/>
    </row>
    <row r="345" spans="1:80" s="3" customFormat="1" ht="18.75" x14ac:dyDescent="0.25">
      <c r="A345" s="368"/>
      <c r="B345" s="369"/>
      <c r="C345" s="369"/>
      <c r="D345" s="369"/>
      <c r="E345" s="370" t="s">
        <v>47</v>
      </c>
      <c r="F345" s="371"/>
      <c r="G345" s="372"/>
      <c r="H345" s="373"/>
      <c r="I345" s="374"/>
      <c r="J345" s="374"/>
      <c r="K345" s="374"/>
      <c r="L345" s="375">
        <f>L341+L343+L344</f>
        <v>17818</v>
      </c>
      <c r="M345" s="376"/>
      <c r="N345" s="376"/>
      <c r="O345" s="377"/>
      <c r="P345" s="378">
        <v>1.052</v>
      </c>
      <c r="Q345" s="378">
        <v>1.0209999999999999</v>
      </c>
      <c r="R345" s="378">
        <v>1.0349999999999999</v>
      </c>
      <c r="S345" s="378">
        <v>1.0249999999999999</v>
      </c>
      <c r="T345" s="378">
        <v>1.02</v>
      </c>
      <c r="U345" s="378">
        <v>1.03</v>
      </c>
      <c r="V345" s="379">
        <f>L345*P345*Q345*R345*S345*T345*U345</f>
        <v>21330.549727228168</v>
      </c>
      <c r="W345" s="380">
        <v>1.2</v>
      </c>
      <c r="X345" s="381">
        <f>V345*W345</f>
        <v>25596.659672673803</v>
      </c>
      <c r="Y345" s="382">
        <f>X345/G341</f>
        <v>51193.319345347605</v>
      </c>
      <c r="Z345" s="147">
        <f>Y345/100</f>
        <v>511.93319345347606</v>
      </c>
      <c r="CA345" s="33"/>
      <c r="CB345" s="41"/>
    </row>
    <row r="346" spans="1:80" s="3" customFormat="1" ht="67.5" hidden="1" x14ac:dyDescent="0.25">
      <c r="A346" s="387" t="s">
        <v>713</v>
      </c>
      <c r="B346" s="388" t="s">
        <v>2045</v>
      </c>
      <c r="C346" s="389" t="s">
        <v>2815</v>
      </c>
      <c r="D346" s="389"/>
      <c r="E346" s="389"/>
      <c r="F346" s="390" t="s">
        <v>265</v>
      </c>
      <c r="G346" s="399">
        <v>51.5</v>
      </c>
      <c r="H346" s="392">
        <v>92.05</v>
      </c>
      <c r="I346" s="392"/>
      <c r="J346" s="392">
        <v>92.05</v>
      </c>
      <c r="K346" s="393" t="s">
        <v>42</v>
      </c>
      <c r="L346" s="392">
        <v>40579</v>
      </c>
      <c r="M346" s="392"/>
      <c r="N346" s="394"/>
      <c r="O346" s="392">
        <v>40579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396">
        <v>1.03</v>
      </c>
      <c r="V346" s="385">
        <f t="shared" si="13"/>
        <v>48578.537287080027</v>
      </c>
      <c r="W346" s="397">
        <v>1.2</v>
      </c>
      <c r="X346" s="398">
        <f t="shared" si="14"/>
        <v>58294.244744496034</v>
      </c>
      <c r="Y346" s="181">
        <f t="shared" si="15"/>
        <v>1131.9270824173987</v>
      </c>
      <c r="Z346" s="1"/>
      <c r="CA346" s="33"/>
      <c r="CB346" s="41" t="s">
        <v>2815</v>
      </c>
    </row>
    <row r="347" spans="1:80" s="3" customFormat="1" ht="18.75" hidden="1" x14ac:dyDescent="0.25">
      <c r="A347" s="42"/>
      <c r="B347" s="43"/>
      <c r="C347" s="44" t="s">
        <v>321</v>
      </c>
      <c r="D347" s="45"/>
      <c r="E347" s="45"/>
      <c r="F347" s="206"/>
      <c r="G347" s="45"/>
      <c r="H347" s="45"/>
      <c r="I347" s="45"/>
      <c r="J347" s="45"/>
      <c r="K347" s="45"/>
      <c r="L347" s="45"/>
      <c r="M347" s="45"/>
      <c r="N347" s="45"/>
      <c r="O347" s="46"/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/>
      <c r="W347" s="159"/>
      <c r="X347" s="158"/>
      <c r="Y347" s="181"/>
      <c r="Z347" s="1"/>
      <c r="CA347" s="33"/>
      <c r="CB347" s="41"/>
    </row>
    <row r="348" spans="1:80" s="3" customFormat="1" ht="67.5" hidden="1" x14ac:dyDescent="0.25">
      <c r="A348" s="387" t="s">
        <v>1638</v>
      </c>
      <c r="B348" s="388" t="s">
        <v>2050</v>
      </c>
      <c r="C348" s="389" t="s">
        <v>1540</v>
      </c>
      <c r="D348" s="389"/>
      <c r="E348" s="389"/>
      <c r="F348" s="390" t="s">
        <v>437</v>
      </c>
      <c r="G348" s="391">
        <v>20</v>
      </c>
      <c r="H348" s="392">
        <v>1.57</v>
      </c>
      <c r="I348" s="392"/>
      <c r="J348" s="392">
        <v>1.57</v>
      </c>
      <c r="K348" s="393" t="s">
        <v>42</v>
      </c>
      <c r="L348" s="392">
        <v>269</v>
      </c>
      <c r="M348" s="392"/>
      <c r="N348" s="394"/>
      <c r="O348" s="392">
        <v>269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396">
        <v>1.03</v>
      </c>
      <c r="V348" s="385">
        <f t="shared" si="13"/>
        <v>322.02928929309564</v>
      </c>
      <c r="W348" s="397">
        <v>1.2</v>
      </c>
      <c r="X348" s="398">
        <f t="shared" si="14"/>
        <v>386.43514715171477</v>
      </c>
      <c r="Y348" s="181">
        <f t="shared" si="15"/>
        <v>19.321757357585739</v>
      </c>
      <c r="Z348" s="1"/>
      <c r="CA348" s="33"/>
      <c r="CB348" s="41" t="s">
        <v>1540</v>
      </c>
    </row>
    <row r="349" spans="1:80" s="3" customFormat="1" ht="67.5" hidden="1" x14ac:dyDescent="0.25">
      <c r="A349" s="387" t="s">
        <v>724</v>
      </c>
      <c r="B349" s="388" t="s">
        <v>1537</v>
      </c>
      <c r="C349" s="389" t="s">
        <v>2542</v>
      </c>
      <c r="D349" s="389"/>
      <c r="E349" s="389"/>
      <c r="F349" s="390" t="s">
        <v>437</v>
      </c>
      <c r="G349" s="391">
        <v>500</v>
      </c>
      <c r="H349" s="392">
        <v>2.96</v>
      </c>
      <c r="I349" s="392"/>
      <c r="J349" s="392">
        <v>2.96</v>
      </c>
      <c r="K349" s="393" t="s">
        <v>42</v>
      </c>
      <c r="L349" s="392">
        <v>12669</v>
      </c>
      <c r="M349" s="392"/>
      <c r="N349" s="394"/>
      <c r="O349" s="392">
        <v>12669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396">
        <v>1.03</v>
      </c>
      <c r="V349" s="385">
        <f t="shared" si="13"/>
        <v>15166.502104290812</v>
      </c>
      <c r="W349" s="397">
        <v>1.2</v>
      </c>
      <c r="X349" s="398">
        <f t="shared" si="14"/>
        <v>18199.802525148974</v>
      </c>
      <c r="Y349" s="181">
        <f t="shared" si="15"/>
        <v>36.39960505029795</v>
      </c>
      <c r="Z349" s="1"/>
      <c r="CA349" s="33"/>
      <c r="CB349" s="41" t="s">
        <v>2542</v>
      </c>
    </row>
    <row r="350" spans="1:80" s="3" customFormat="1" ht="67.5" hidden="1" x14ac:dyDescent="0.25">
      <c r="A350" s="387" t="s">
        <v>1640</v>
      </c>
      <c r="B350" s="388" t="s">
        <v>1507</v>
      </c>
      <c r="C350" s="389" t="s">
        <v>1550</v>
      </c>
      <c r="D350" s="389"/>
      <c r="E350" s="389"/>
      <c r="F350" s="390" t="s">
        <v>437</v>
      </c>
      <c r="G350" s="391">
        <v>640</v>
      </c>
      <c r="H350" s="392">
        <v>1.67</v>
      </c>
      <c r="I350" s="392"/>
      <c r="J350" s="392">
        <v>1.67</v>
      </c>
      <c r="K350" s="393" t="s">
        <v>42</v>
      </c>
      <c r="L350" s="392">
        <v>9149</v>
      </c>
      <c r="M350" s="392"/>
      <c r="N350" s="394"/>
      <c r="O350" s="392">
        <v>9149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396">
        <v>1.03</v>
      </c>
      <c r="V350" s="385">
        <f t="shared" si="13"/>
        <v>10952.587240678555</v>
      </c>
      <c r="W350" s="397">
        <v>1.2</v>
      </c>
      <c r="X350" s="398">
        <f t="shared" si="14"/>
        <v>13143.104688814265</v>
      </c>
      <c r="Y350" s="181">
        <f t="shared" si="15"/>
        <v>20.536101076272288</v>
      </c>
      <c r="Z350" s="1"/>
      <c r="CA350" s="33"/>
      <c r="CB350" s="41" t="s">
        <v>1550</v>
      </c>
    </row>
    <row r="351" spans="1:80" s="3" customFormat="1" ht="67.5" hidden="1" x14ac:dyDescent="0.25">
      <c r="A351" s="387" t="s">
        <v>1641</v>
      </c>
      <c r="B351" s="388" t="s">
        <v>1509</v>
      </c>
      <c r="C351" s="389" t="s">
        <v>3021</v>
      </c>
      <c r="D351" s="389"/>
      <c r="E351" s="389"/>
      <c r="F351" s="390" t="s">
        <v>437</v>
      </c>
      <c r="G351" s="391">
        <v>1000</v>
      </c>
      <c r="H351" s="392">
        <v>76.05</v>
      </c>
      <c r="I351" s="392"/>
      <c r="J351" s="392">
        <v>76.05</v>
      </c>
      <c r="K351" s="393" t="s">
        <v>42</v>
      </c>
      <c r="L351" s="392">
        <v>650988</v>
      </c>
      <c r="M351" s="392"/>
      <c r="N351" s="394"/>
      <c r="O351" s="392">
        <v>650988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396">
        <v>1.03</v>
      </c>
      <c r="V351" s="385">
        <f t="shared" si="13"/>
        <v>779320.45716852683</v>
      </c>
      <c r="W351" s="397">
        <v>1.2</v>
      </c>
      <c r="X351" s="398">
        <f t="shared" si="14"/>
        <v>935184.54860223213</v>
      </c>
      <c r="Y351" s="181">
        <f t="shared" si="15"/>
        <v>935.1845486022321</v>
      </c>
      <c r="Z351" s="1"/>
      <c r="CA351" s="33"/>
      <c r="CB351" s="41" t="s">
        <v>3021</v>
      </c>
    </row>
    <row r="352" spans="1:80" s="3" customFormat="1" ht="67.5" hidden="1" x14ac:dyDescent="0.25">
      <c r="A352" s="387" t="s">
        <v>736</v>
      </c>
      <c r="B352" s="388" t="s">
        <v>1503</v>
      </c>
      <c r="C352" s="389" t="s">
        <v>3022</v>
      </c>
      <c r="D352" s="389"/>
      <c r="E352" s="389"/>
      <c r="F352" s="390" t="s">
        <v>437</v>
      </c>
      <c r="G352" s="391">
        <v>1000</v>
      </c>
      <c r="H352" s="392">
        <v>213.89</v>
      </c>
      <c r="I352" s="392"/>
      <c r="J352" s="392">
        <v>213.89</v>
      </c>
      <c r="K352" s="393" t="s">
        <v>42</v>
      </c>
      <c r="L352" s="392">
        <v>1830898</v>
      </c>
      <c r="M352" s="392"/>
      <c r="N352" s="394"/>
      <c r="O352" s="392">
        <v>1830898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396">
        <v>1.03</v>
      </c>
      <c r="V352" s="385">
        <f t="shared" ref="V352:V363" si="16">O352*P352*Q352*R352*S352*T352*U352</f>
        <v>2191831.9022607817</v>
      </c>
      <c r="W352" s="397">
        <v>1.2</v>
      </c>
      <c r="X352" s="398">
        <f t="shared" ref="X352:X363" si="17">V352*W352</f>
        <v>2630198.2827129378</v>
      </c>
      <c r="Y352" s="181">
        <f t="shared" ref="Y352:Y363" si="18">X352/G352</f>
        <v>2630.1982827129377</v>
      </c>
      <c r="Z352" s="1"/>
      <c r="CA352" s="33"/>
      <c r="CB352" s="41" t="s">
        <v>3022</v>
      </c>
    </row>
    <row r="353" spans="1:82" s="3" customFormat="1" ht="67.5" hidden="1" x14ac:dyDescent="0.25">
      <c r="A353" s="387" t="s">
        <v>746</v>
      </c>
      <c r="B353" s="388" t="s">
        <v>3947</v>
      </c>
      <c r="C353" s="389" t="s">
        <v>2602</v>
      </c>
      <c r="D353" s="389"/>
      <c r="E353" s="389"/>
      <c r="F353" s="390" t="s">
        <v>437</v>
      </c>
      <c r="G353" s="391">
        <v>1000</v>
      </c>
      <c r="H353" s="392">
        <v>23.04</v>
      </c>
      <c r="I353" s="392"/>
      <c r="J353" s="392">
        <v>23.04</v>
      </c>
      <c r="K353" s="393" t="s">
        <v>42</v>
      </c>
      <c r="L353" s="392">
        <v>197222</v>
      </c>
      <c r="M353" s="392"/>
      <c r="N353" s="394"/>
      <c r="O353" s="392">
        <v>197222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396">
        <v>1.03</v>
      </c>
      <c r="V353" s="385">
        <f t="shared" si="16"/>
        <v>236101.34012253874</v>
      </c>
      <c r="W353" s="397">
        <v>1.2</v>
      </c>
      <c r="X353" s="398">
        <f t="shared" si="17"/>
        <v>283321.60814704647</v>
      </c>
      <c r="Y353" s="181">
        <f t="shared" si="18"/>
        <v>283.32160814704645</v>
      </c>
      <c r="Z353" s="1"/>
      <c r="CA353" s="33"/>
      <c r="CB353" s="41" t="s">
        <v>2602</v>
      </c>
    </row>
    <row r="354" spans="1:82" s="3" customFormat="1" ht="67.5" hidden="1" x14ac:dyDescent="0.25">
      <c r="A354" s="387" t="s">
        <v>1644</v>
      </c>
      <c r="B354" s="388" t="s">
        <v>2601</v>
      </c>
      <c r="C354" s="389" t="s">
        <v>3024</v>
      </c>
      <c r="D354" s="389"/>
      <c r="E354" s="389"/>
      <c r="F354" s="390" t="s">
        <v>437</v>
      </c>
      <c r="G354" s="391">
        <v>2000</v>
      </c>
      <c r="H354" s="392">
        <v>5.91</v>
      </c>
      <c r="I354" s="392"/>
      <c r="J354" s="392">
        <v>5.91</v>
      </c>
      <c r="K354" s="393" t="s">
        <v>42</v>
      </c>
      <c r="L354" s="392">
        <v>101179</v>
      </c>
      <c r="M354" s="392"/>
      <c r="N354" s="394"/>
      <c r="O354" s="392">
        <v>101179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396">
        <v>1.03</v>
      </c>
      <c r="V354" s="385">
        <f t="shared" si="16"/>
        <v>121124.91249585919</v>
      </c>
      <c r="W354" s="397">
        <v>1.2</v>
      </c>
      <c r="X354" s="398">
        <f t="shared" si="17"/>
        <v>145349.89499503101</v>
      </c>
      <c r="Y354" s="181">
        <f t="shared" si="18"/>
        <v>72.674947497515504</v>
      </c>
      <c r="Z354" s="1"/>
      <c r="CA354" s="33"/>
      <c r="CB354" s="41" t="s">
        <v>3024</v>
      </c>
    </row>
    <row r="355" spans="1:82" s="3" customFormat="1" ht="67.5" hidden="1" x14ac:dyDescent="0.25">
      <c r="A355" s="387" t="s">
        <v>753</v>
      </c>
      <c r="B355" s="388" t="s">
        <v>2601</v>
      </c>
      <c r="C355" s="389" t="s">
        <v>3025</v>
      </c>
      <c r="D355" s="389"/>
      <c r="E355" s="389"/>
      <c r="F355" s="390" t="s">
        <v>437</v>
      </c>
      <c r="G355" s="391">
        <v>2000</v>
      </c>
      <c r="H355" s="392">
        <v>3.47</v>
      </c>
      <c r="I355" s="392"/>
      <c r="J355" s="392">
        <v>3.47</v>
      </c>
      <c r="K355" s="393" t="s">
        <v>42</v>
      </c>
      <c r="L355" s="392">
        <v>59406</v>
      </c>
      <c r="M355" s="392"/>
      <c r="N355" s="394"/>
      <c r="O355" s="392">
        <v>59406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396">
        <v>1.03</v>
      </c>
      <c r="V355" s="385">
        <f t="shared" si="16"/>
        <v>71116.996132883418</v>
      </c>
      <c r="W355" s="397">
        <v>1.2</v>
      </c>
      <c r="X355" s="398">
        <f t="shared" si="17"/>
        <v>85340.395359460104</v>
      </c>
      <c r="Y355" s="181">
        <f t="shared" si="18"/>
        <v>42.670197679730052</v>
      </c>
      <c r="Z355" s="1"/>
      <c r="CA355" s="33"/>
      <c r="CB355" s="41" t="s">
        <v>3025</v>
      </c>
    </row>
    <row r="356" spans="1:82" s="3" customFormat="1" ht="67.5" hidden="1" x14ac:dyDescent="0.25">
      <c r="A356" s="387" t="s">
        <v>755</v>
      </c>
      <c r="B356" s="388" t="s">
        <v>1544</v>
      </c>
      <c r="C356" s="389" t="s">
        <v>1650</v>
      </c>
      <c r="D356" s="389"/>
      <c r="E356" s="389"/>
      <c r="F356" s="390" t="s">
        <v>437</v>
      </c>
      <c r="G356" s="391">
        <v>2000</v>
      </c>
      <c r="H356" s="392">
        <v>1.17</v>
      </c>
      <c r="I356" s="392"/>
      <c r="J356" s="392">
        <v>1.17</v>
      </c>
      <c r="K356" s="393" t="s">
        <v>42</v>
      </c>
      <c r="L356" s="392">
        <v>20030</v>
      </c>
      <c r="M356" s="392"/>
      <c r="N356" s="394"/>
      <c r="O356" s="392">
        <v>20030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396">
        <v>1.03</v>
      </c>
      <c r="V356" s="385">
        <f t="shared" si="16"/>
        <v>23978.612135839052</v>
      </c>
      <c r="W356" s="397">
        <v>1.2</v>
      </c>
      <c r="X356" s="398">
        <f t="shared" si="17"/>
        <v>28774.334563006862</v>
      </c>
      <c r="Y356" s="181">
        <f t="shared" si="18"/>
        <v>14.38716728150343</v>
      </c>
      <c r="Z356" s="1"/>
      <c r="CA356" s="33"/>
      <c r="CB356" s="41" t="s">
        <v>1650</v>
      </c>
    </row>
    <row r="357" spans="1:82" s="3" customFormat="1" ht="67.5" x14ac:dyDescent="0.25">
      <c r="A357" s="35" t="s">
        <v>758</v>
      </c>
      <c r="B357" s="36" t="s">
        <v>870</v>
      </c>
      <c r="C357" s="316" t="s">
        <v>871</v>
      </c>
      <c r="D357" s="316"/>
      <c r="E357" s="316"/>
      <c r="F357" s="205" t="s">
        <v>238</v>
      </c>
      <c r="G357" s="384">
        <v>0.9</v>
      </c>
      <c r="H357" s="39" t="s">
        <v>872</v>
      </c>
      <c r="I357" s="39" t="s">
        <v>873</v>
      </c>
      <c r="J357" s="39">
        <v>348.62</v>
      </c>
      <c r="K357" s="252" t="s">
        <v>42</v>
      </c>
      <c r="L357" s="39">
        <f>M357+1741+O357</f>
        <v>12751</v>
      </c>
      <c r="M357" s="39">
        <v>11010</v>
      </c>
      <c r="N357" s="40" t="s">
        <v>4546</v>
      </c>
      <c r="O357" s="39">
        <v>0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6"/>
        <v>0</v>
      </c>
      <c r="W357" s="159">
        <v>1.2</v>
      </c>
      <c r="X357" s="158">
        <f t="shared" si="17"/>
        <v>0</v>
      </c>
      <c r="Y357" s="181"/>
      <c r="Z357" s="410"/>
      <c r="CA357" s="33"/>
      <c r="CB357" s="41" t="s">
        <v>871</v>
      </c>
    </row>
    <row r="358" spans="1:82" s="3" customFormat="1" ht="18.75" hidden="1" x14ac:dyDescent="0.25">
      <c r="A358" s="42"/>
      <c r="B358" s="43"/>
      <c r="C358" s="44" t="s">
        <v>2660</v>
      </c>
      <c r="D358" s="45"/>
      <c r="E358" s="45"/>
      <c r="F358" s="206"/>
      <c r="G358" s="45"/>
      <c r="H358" s="45"/>
      <c r="I358" s="45"/>
      <c r="J358" s="45"/>
      <c r="K358" s="45"/>
      <c r="L358" s="45"/>
      <c r="M358" s="45"/>
      <c r="N358" s="45"/>
      <c r="O358" s="46"/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/>
      <c r="W358" s="159"/>
      <c r="X358" s="158"/>
      <c r="Y358" s="181"/>
      <c r="Z358" s="1"/>
      <c r="CA358" s="33"/>
      <c r="CB358" s="41"/>
    </row>
    <row r="359" spans="1:82" s="3" customFormat="1" ht="18.75" hidden="1" x14ac:dyDescent="0.25">
      <c r="A359" s="47"/>
      <c r="B359" s="48"/>
      <c r="C359" s="48"/>
      <c r="D359" s="48"/>
      <c r="E359" s="49" t="s">
        <v>4547</v>
      </c>
      <c r="F359" s="207"/>
      <c r="G359" s="50"/>
      <c r="H359" s="51"/>
      <c r="I359" s="17"/>
      <c r="J359" s="17"/>
      <c r="K359" s="17"/>
      <c r="L359" s="52">
        <v>10890</v>
      </c>
      <c r="M359" s="53"/>
      <c r="N359" s="53"/>
      <c r="O359" s="54"/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/>
      <c r="W359" s="159"/>
      <c r="X359" s="158"/>
      <c r="Y359" s="181"/>
      <c r="Z359" s="1"/>
      <c r="CA359" s="33"/>
      <c r="CB359" s="41"/>
    </row>
    <row r="360" spans="1:82" s="3" customFormat="1" ht="18.75" hidden="1" x14ac:dyDescent="0.25">
      <c r="A360" s="47"/>
      <c r="B360" s="48"/>
      <c r="C360" s="48"/>
      <c r="D360" s="48"/>
      <c r="E360" s="49" t="s">
        <v>4548</v>
      </c>
      <c r="F360" s="207"/>
      <c r="G360" s="50"/>
      <c r="H360" s="51"/>
      <c r="I360" s="17"/>
      <c r="J360" s="17"/>
      <c r="K360" s="17"/>
      <c r="L360" s="52">
        <v>5726</v>
      </c>
      <c r="M360" s="53"/>
      <c r="N360" s="53"/>
      <c r="O360" s="54"/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/>
      <c r="W360" s="159"/>
      <c r="X360" s="158"/>
      <c r="Y360" s="181"/>
      <c r="Z360" s="1"/>
      <c r="CA360" s="33"/>
      <c r="CB360" s="41"/>
    </row>
    <row r="361" spans="1:82" s="3" customFormat="1" ht="18.75" x14ac:dyDescent="0.25">
      <c r="A361" s="368"/>
      <c r="B361" s="369"/>
      <c r="C361" s="369"/>
      <c r="D361" s="369"/>
      <c r="E361" s="370" t="s">
        <v>47</v>
      </c>
      <c r="F361" s="371"/>
      <c r="G361" s="372"/>
      <c r="H361" s="373"/>
      <c r="I361" s="374"/>
      <c r="J361" s="374"/>
      <c r="K361" s="374"/>
      <c r="L361" s="375">
        <f>L357+L359+L360</f>
        <v>29367</v>
      </c>
      <c r="M361" s="376"/>
      <c r="N361" s="376"/>
      <c r="O361" s="377"/>
      <c r="P361" s="378">
        <v>1.052</v>
      </c>
      <c r="Q361" s="378">
        <v>1.0209999999999999</v>
      </c>
      <c r="R361" s="378">
        <v>1.0349999999999999</v>
      </c>
      <c r="S361" s="378">
        <v>1.0249999999999999</v>
      </c>
      <c r="T361" s="378">
        <v>1.02</v>
      </c>
      <c r="U361" s="378">
        <v>1.03</v>
      </c>
      <c r="V361" s="379">
        <f>L361*P361*Q361*R361*S361*T361*U361</f>
        <v>35156.260738551442</v>
      </c>
      <c r="W361" s="380">
        <v>1.2</v>
      </c>
      <c r="X361" s="381">
        <f>V361*W361</f>
        <v>42187.512886261728</v>
      </c>
      <c r="Y361" s="382">
        <f>X361/G357</f>
        <v>46875.014318068585</v>
      </c>
      <c r="Z361" s="147">
        <f>Y361/100</f>
        <v>468.75014318068582</v>
      </c>
      <c r="CA361" s="33"/>
      <c r="CB361" s="41"/>
    </row>
    <row r="362" spans="1:82" s="3" customFormat="1" ht="67.5" hidden="1" x14ac:dyDescent="0.25">
      <c r="A362" s="387" t="s">
        <v>1646</v>
      </c>
      <c r="B362" s="388" t="s">
        <v>1521</v>
      </c>
      <c r="C362" s="389" t="s">
        <v>3248</v>
      </c>
      <c r="D362" s="389"/>
      <c r="E362" s="389"/>
      <c r="F362" s="390" t="s">
        <v>265</v>
      </c>
      <c r="G362" s="399">
        <v>92.7</v>
      </c>
      <c r="H362" s="392">
        <v>139.63999999999999</v>
      </c>
      <c r="I362" s="392"/>
      <c r="J362" s="392">
        <v>139.63999999999999</v>
      </c>
      <c r="K362" s="393" t="s">
        <v>42</v>
      </c>
      <c r="L362" s="392">
        <v>110806</v>
      </c>
      <c r="M362" s="392"/>
      <c r="N362" s="394"/>
      <c r="O362" s="392">
        <v>110806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396">
        <v>1.03</v>
      </c>
      <c r="V362" s="385">
        <f t="shared" si="16"/>
        <v>132649.73022085783</v>
      </c>
      <c r="W362" s="397">
        <v>1.2</v>
      </c>
      <c r="X362" s="398">
        <f t="shared" si="17"/>
        <v>159179.67626502938</v>
      </c>
      <c r="Y362" s="248">
        <f t="shared" si="18"/>
        <v>1717.1486112732402</v>
      </c>
      <c r="Z362" s="1"/>
      <c r="CA362" s="33"/>
      <c r="CB362" s="41" t="s">
        <v>3248</v>
      </c>
    </row>
    <row r="363" spans="1:82" s="3" customFormat="1" ht="18.75" hidden="1" x14ac:dyDescent="0.25">
      <c r="A363" s="42"/>
      <c r="B363" s="43"/>
      <c r="C363" s="44" t="s">
        <v>3029</v>
      </c>
      <c r="D363" s="45"/>
      <c r="E363" s="45"/>
      <c r="F363" s="206"/>
      <c r="G363" s="45"/>
      <c r="H363" s="45"/>
      <c r="I363" s="45"/>
      <c r="J363" s="45"/>
      <c r="K363" s="45"/>
      <c r="L363" s="45"/>
      <c r="M363" s="45"/>
      <c r="N363" s="45"/>
      <c r="O363" s="46"/>
      <c r="P363" s="154"/>
      <c r="Q363" s="154"/>
      <c r="R363" s="154"/>
      <c r="S363" s="154"/>
      <c r="T363" s="154"/>
      <c r="U363" s="154"/>
      <c r="V363" s="172">
        <f>SUM(V30:V362)</f>
        <v>54263256.969769776</v>
      </c>
      <c r="W363" s="159"/>
      <c r="X363" s="158">
        <f>SUM(X30:X362)</f>
        <v>65115908.363723762</v>
      </c>
      <c r="Y363" s="181"/>
      <c r="Z363" s="1"/>
      <c r="CA363" s="33"/>
      <c r="CB363" s="41"/>
    </row>
    <row r="364" spans="1:82" s="3" customFormat="1" ht="22.5" hidden="1" x14ac:dyDescent="0.25">
      <c r="A364" s="317" t="s">
        <v>938</v>
      </c>
      <c r="B364" s="318"/>
      <c r="C364" s="318"/>
      <c r="D364" s="318"/>
      <c r="E364" s="318"/>
      <c r="F364" s="345"/>
      <c r="G364" s="318"/>
      <c r="H364" s="318"/>
      <c r="I364" s="318"/>
      <c r="J364" s="318"/>
      <c r="K364" s="319"/>
      <c r="L364" s="39">
        <v>44052994</v>
      </c>
      <c r="M364" s="39">
        <v>1223234</v>
      </c>
      <c r="N364" s="39" t="s">
        <v>4805</v>
      </c>
      <c r="O364" s="39">
        <v>40279523</v>
      </c>
      <c r="P364" s="154"/>
      <c r="Q364" s="154"/>
      <c r="R364" s="154"/>
      <c r="S364" s="154"/>
      <c r="T364" s="154"/>
      <c r="U364" s="154"/>
      <c r="V364" s="172">
        <f>L427+L428</f>
        <v>50602696.167304464</v>
      </c>
      <c r="W364" s="159"/>
      <c r="X364" s="158">
        <f>V364*1.2</f>
        <v>60723235.400765352</v>
      </c>
      <c r="Y364" s="181"/>
      <c r="Z364" s="1"/>
      <c r="CC364" s="41" t="s">
        <v>938</v>
      </c>
    </row>
    <row r="365" spans="1:82" s="3" customFormat="1" ht="18.75" hidden="1" x14ac:dyDescent="0.25">
      <c r="A365" s="317" t="s">
        <v>940</v>
      </c>
      <c r="B365" s="318"/>
      <c r="C365" s="318"/>
      <c r="D365" s="318"/>
      <c r="E365" s="318"/>
      <c r="F365" s="345"/>
      <c r="G365" s="318"/>
      <c r="H365" s="318"/>
      <c r="I365" s="318"/>
      <c r="J365" s="318"/>
      <c r="K365" s="319"/>
      <c r="L365" s="39">
        <v>1220139</v>
      </c>
      <c r="M365" s="39"/>
      <c r="N365" s="39"/>
      <c r="O365" s="39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CC365" s="41" t="s">
        <v>940</v>
      </c>
    </row>
    <row r="366" spans="1:82" s="3" customFormat="1" ht="18.75" hidden="1" x14ac:dyDescent="0.25">
      <c r="A366" s="320" t="s">
        <v>941</v>
      </c>
      <c r="B366" s="321"/>
      <c r="C366" s="321"/>
      <c r="D366" s="321"/>
      <c r="E366" s="321"/>
      <c r="F366" s="344"/>
      <c r="G366" s="321"/>
      <c r="H366" s="321"/>
      <c r="I366" s="321"/>
      <c r="J366" s="321"/>
      <c r="K366" s="322"/>
      <c r="L366" s="61"/>
      <c r="M366" s="61"/>
      <c r="N366" s="61"/>
      <c r="O366" s="61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CC366" s="41"/>
      <c r="CD366" s="2" t="s">
        <v>941</v>
      </c>
    </row>
    <row r="367" spans="1:82" s="3" customFormat="1" ht="18.75" hidden="1" x14ac:dyDescent="0.25">
      <c r="A367" s="320" t="s">
        <v>4806</v>
      </c>
      <c r="B367" s="321"/>
      <c r="C367" s="321"/>
      <c r="D367" s="321"/>
      <c r="E367" s="321"/>
      <c r="F367" s="344"/>
      <c r="G367" s="321"/>
      <c r="H367" s="321"/>
      <c r="I367" s="321"/>
      <c r="J367" s="321"/>
      <c r="K367" s="322"/>
      <c r="L367" s="61">
        <v>36897</v>
      </c>
      <c r="M367" s="61"/>
      <c r="N367" s="61"/>
      <c r="O367" s="61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CC367" s="41"/>
      <c r="CD367" s="2" t="s">
        <v>4806</v>
      </c>
    </row>
    <row r="368" spans="1:82" s="3" customFormat="1" ht="18.75" hidden="1" x14ac:dyDescent="0.25">
      <c r="A368" s="320" t="s">
        <v>4807</v>
      </c>
      <c r="B368" s="321"/>
      <c r="C368" s="321"/>
      <c r="D368" s="321"/>
      <c r="E368" s="321"/>
      <c r="F368" s="344"/>
      <c r="G368" s="321"/>
      <c r="H368" s="321"/>
      <c r="I368" s="321"/>
      <c r="J368" s="321"/>
      <c r="K368" s="322"/>
      <c r="L368" s="61">
        <v>257910</v>
      </c>
      <c r="M368" s="61"/>
      <c r="N368" s="61"/>
      <c r="O368" s="61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CC368" s="41"/>
      <c r="CD368" s="2" t="s">
        <v>4807</v>
      </c>
    </row>
    <row r="369" spans="1:82" s="3" customFormat="1" ht="18.75" hidden="1" x14ac:dyDescent="0.25">
      <c r="A369" s="320" t="s">
        <v>4808</v>
      </c>
      <c r="B369" s="321"/>
      <c r="C369" s="321"/>
      <c r="D369" s="321"/>
      <c r="E369" s="321"/>
      <c r="F369" s="344"/>
      <c r="G369" s="321"/>
      <c r="H369" s="321"/>
      <c r="I369" s="321"/>
      <c r="J369" s="321"/>
      <c r="K369" s="322"/>
      <c r="L369" s="61">
        <v>925332</v>
      </c>
      <c r="M369" s="61"/>
      <c r="N369" s="61"/>
      <c r="O369" s="61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CC369" s="41"/>
      <c r="CD369" s="2" t="s">
        <v>4808</v>
      </c>
    </row>
    <row r="370" spans="1:82" s="3" customFormat="1" ht="18.75" hidden="1" x14ac:dyDescent="0.25">
      <c r="A370" s="317" t="s">
        <v>945</v>
      </c>
      <c r="B370" s="318"/>
      <c r="C370" s="318"/>
      <c r="D370" s="318"/>
      <c r="E370" s="318"/>
      <c r="F370" s="345"/>
      <c r="G370" s="318"/>
      <c r="H370" s="318"/>
      <c r="I370" s="318"/>
      <c r="J370" s="318"/>
      <c r="K370" s="319"/>
      <c r="L370" s="39">
        <v>647041</v>
      </c>
      <c r="M370" s="39"/>
      <c r="N370" s="39"/>
      <c r="O370" s="39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CC370" s="41" t="s">
        <v>945</v>
      </c>
    </row>
    <row r="371" spans="1:82" s="3" customFormat="1" ht="18.75" hidden="1" x14ac:dyDescent="0.25">
      <c r="A371" s="320" t="s">
        <v>941</v>
      </c>
      <c r="B371" s="321"/>
      <c r="C371" s="321"/>
      <c r="D371" s="321"/>
      <c r="E371" s="321"/>
      <c r="F371" s="344"/>
      <c r="G371" s="321"/>
      <c r="H371" s="321"/>
      <c r="I371" s="321"/>
      <c r="J371" s="321"/>
      <c r="K371" s="322"/>
      <c r="L371" s="61"/>
      <c r="M371" s="61"/>
      <c r="N371" s="61"/>
      <c r="O371" s="61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CC371" s="41"/>
      <c r="CD371" s="2" t="s">
        <v>941</v>
      </c>
    </row>
    <row r="372" spans="1:82" s="3" customFormat="1" ht="18.75" hidden="1" x14ac:dyDescent="0.25">
      <c r="A372" s="320" t="s">
        <v>4809</v>
      </c>
      <c r="B372" s="321"/>
      <c r="C372" s="321"/>
      <c r="D372" s="321"/>
      <c r="E372" s="321"/>
      <c r="F372" s="344"/>
      <c r="G372" s="321"/>
      <c r="H372" s="321"/>
      <c r="I372" s="321"/>
      <c r="J372" s="321"/>
      <c r="K372" s="322"/>
      <c r="L372" s="61">
        <v>16583</v>
      </c>
      <c r="M372" s="61"/>
      <c r="N372" s="61"/>
      <c r="O372" s="61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CC372" s="41"/>
      <c r="CD372" s="2" t="s">
        <v>4809</v>
      </c>
    </row>
    <row r="373" spans="1:82" s="3" customFormat="1" ht="18.75" hidden="1" x14ac:dyDescent="0.25">
      <c r="A373" s="320" t="s">
        <v>4810</v>
      </c>
      <c r="B373" s="321"/>
      <c r="C373" s="321"/>
      <c r="D373" s="321"/>
      <c r="E373" s="321"/>
      <c r="F373" s="344"/>
      <c r="G373" s="321"/>
      <c r="H373" s="321"/>
      <c r="I373" s="321"/>
      <c r="J373" s="321"/>
      <c r="K373" s="322"/>
      <c r="L373" s="61">
        <v>485806</v>
      </c>
      <c r="M373" s="61"/>
      <c r="N373" s="61"/>
      <c r="O373" s="61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CC373" s="41"/>
      <c r="CD373" s="2" t="s">
        <v>4810</v>
      </c>
    </row>
    <row r="374" spans="1:82" s="3" customFormat="1" ht="18.75" hidden="1" x14ac:dyDescent="0.25">
      <c r="A374" s="320" t="s">
        <v>4811</v>
      </c>
      <c r="B374" s="321"/>
      <c r="C374" s="321"/>
      <c r="D374" s="321"/>
      <c r="E374" s="321"/>
      <c r="F374" s="344"/>
      <c r="G374" s="321"/>
      <c r="H374" s="321"/>
      <c r="I374" s="321"/>
      <c r="J374" s="321"/>
      <c r="K374" s="322"/>
      <c r="L374" s="61">
        <v>143887</v>
      </c>
      <c r="M374" s="61"/>
      <c r="N374" s="61"/>
      <c r="O374" s="61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CC374" s="41"/>
      <c r="CD374" s="2" t="s">
        <v>4811</v>
      </c>
    </row>
    <row r="375" spans="1:82" s="3" customFormat="1" ht="18.75" hidden="1" x14ac:dyDescent="0.25">
      <c r="A375" s="320" t="s">
        <v>4812</v>
      </c>
      <c r="B375" s="321"/>
      <c r="C375" s="321"/>
      <c r="D375" s="321"/>
      <c r="E375" s="321"/>
      <c r="F375" s="344"/>
      <c r="G375" s="321"/>
      <c r="H375" s="321"/>
      <c r="I375" s="321"/>
      <c r="J375" s="321"/>
      <c r="K375" s="322"/>
      <c r="L375" s="61">
        <v>765</v>
      </c>
      <c r="M375" s="61"/>
      <c r="N375" s="61"/>
      <c r="O375" s="61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CC375" s="41"/>
      <c r="CD375" s="2" t="s">
        <v>4812</v>
      </c>
    </row>
    <row r="376" spans="1:82" s="3" customFormat="1" ht="18.75" hidden="1" x14ac:dyDescent="0.25">
      <c r="A376" s="317" t="s">
        <v>951</v>
      </c>
      <c r="B376" s="318"/>
      <c r="C376" s="318"/>
      <c r="D376" s="318"/>
      <c r="E376" s="318"/>
      <c r="F376" s="345"/>
      <c r="G376" s="318"/>
      <c r="H376" s="318"/>
      <c r="I376" s="318"/>
      <c r="J376" s="318"/>
      <c r="K376" s="319"/>
      <c r="L376" s="39"/>
      <c r="M376" s="39"/>
      <c r="N376" s="39"/>
      <c r="O376" s="39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CC376" s="41" t="s">
        <v>951</v>
      </c>
    </row>
    <row r="377" spans="1:82" s="3" customFormat="1" ht="18.75" hidden="1" x14ac:dyDescent="0.25">
      <c r="A377" s="320" t="s">
        <v>952</v>
      </c>
      <c r="B377" s="321"/>
      <c r="C377" s="321"/>
      <c r="D377" s="321"/>
      <c r="E377" s="321"/>
      <c r="F377" s="344"/>
      <c r="G377" s="321"/>
      <c r="H377" s="321"/>
      <c r="I377" s="321"/>
      <c r="J377" s="321"/>
      <c r="K377" s="322"/>
      <c r="L377" s="61"/>
      <c r="M377" s="61"/>
      <c r="N377" s="61"/>
      <c r="O377" s="61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CC377" s="41"/>
      <c r="CD377" s="2" t="s">
        <v>952</v>
      </c>
    </row>
    <row r="378" spans="1:82" s="3" customFormat="1" ht="18.75" hidden="1" x14ac:dyDescent="0.25">
      <c r="A378" s="320" t="s">
        <v>1773</v>
      </c>
      <c r="B378" s="321"/>
      <c r="C378" s="321"/>
      <c r="D378" s="321"/>
      <c r="E378" s="321"/>
      <c r="F378" s="344"/>
      <c r="G378" s="321"/>
      <c r="H378" s="321"/>
      <c r="I378" s="321"/>
      <c r="J378" s="321"/>
      <c r="K378" s="322"/>
      <c r="L378" s="61"/>
      <c r="M378" s="61"/>
      <c r="N378" s="61"/>
      <c r="O378" s="61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CC378" s="41"/>
      <c r="CD378" s="2" t="s">
        <v>1773</v>
      </c>
    </row>
    <row r="379" spans="1:82" s="3" customFormat="1" ht="18.75" hidden="1" x14ac:dyDescent="0.25">
      <c r="A379" s="320" t="s">
        <v>4813</v>
      </c>
      <c r="B379" s="321"/>
      <c r="C379" s="321"/>
      <c r="D379" s="321"/>
      <c r="E379" s="321"/>
      <c r="F379" s="344"/>
      <c r="G379" s="321"/>
      <c r="H379" s="321"/>
      <c r="I379" s="321"/>
      <c r="J379" s="321"/>
      <c r="K379" s="322"/>
      <c r="L379" s="61">
        <v>33896528</v>
      </c>
      <c r="M379" s="61"/>
      <c r="N379" s="61"/>
      <c r="O379" s="61">
        <v>33896528</v>
      </c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CC379" s="41"/>
      <c r="CD379" s="2" t="s">
        <v>4813</v>
      </c>
    </row>
    <row r="380" spans="1:82" s="3" customFormat="1" ht="18.75" hidden="1" x14ac:dyDescent="0.25">
      <c r="A380" s="320" t="s">
        <v>953</v>
      </c>
      <c r="B380" s="321"/>
      <c r="C380" s="321"/>
      <c r="D380" s="321"/>
      <c r="E380" s="321"/>
      <c r="F380" s="344"/>
      <c r="G380" s="321"/>
      <c r="H380" s="321"/>
      <c r="I380" s="321"/>
      <c r="J380" s="321"/>
      <c r="K380" s="322"/>
      <c r="L380" s="61"/>
      <c r="M380" s="61"/>
      <c r="N380" s="61"/>
      <c r="O380" s="61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CC380" s="41"/>
      <c r="CD380" s="2" t="s">
        <v>953</v>
      </c>
    </row>
    <row r="381" spans="1:82" s="3" customFormat="1" ht="18.75" hidden="1" x14ac:dyDescent="0.25">
      <c r="A381" s="320" t="s">
        <v>4814</v>
      </c>
      <c r="B381" s="321"/>
      <c r="C381" s="321"/>
      <c r="D381" s="321"/>
      <c r="E381" s="321"/>
      <c r="F381" s="344"/>
      <c r="G381" s="321"/>
      <c r="H381" s="321"/>
      <c r="I381" s="321"/>
      <c r="J381" s="321"/>
      <c r="K381" s="322"/>
      <c r="L381" s="61">
        <v>1681</v>
      </c>
      <c r="M381" s="61">
        <v>1390</v>
      </c>
      <c r="N381" s="61">
        <v>291</v>
      </c>
      <c r="O381" s="61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CC381" s="41"/>
      <c r="CD381" s="2" t="s">
        <v>4814</v>
      </c>
    </row>
    <row r="382" spans="1:82" s="3" customFormat="1" ht="18.75" hidden="1" x14ac:dyDescent="0.25">
      <c r="A382" s="320" t="s">
        <v>4690</v>
      </c>
      <c r="B382" s="321"/>
      <c r="C382" s="321"/>
      <c r="D382" s="321"/>
      <c r="E382" s="321"/>
      <c r="F382" s="344"/>
      <c r="G382" s="321"/>
      <c r="H382" s="321"/>
      <c r="I382" s="321"/>
      <c r="J382" s="321"/>
      <c r="K382" s="322"/>
      <c r="L382" s="61">
        <v>1348</v>
      </c>
      <c r="M382" s="61"/>
      <c r="N382" s="61"/>
      <c r="O382" s="61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CC382" s="41"/>
      <c r="CD382" s="2" t="s">
        <v>4690</v>
      </c>
    </row>
    <row r="383" spans="1:82" s="3" customFormat="1" ht="18.75" hidden="1" x14ac:dyDescent="0.25">
      <c r="A383" s="320" t="s">
        <v>4691</v>
      </c>
      <c r="B383" s="321"/>
      <c r="C383" s="321"/>
      <c r="D383" s="321"/>
      <c r="E383" s="321"/>
      <c r="F383" s="344"/>
      <c r="G383" s="321"/>
      <c r="H383" s="321"/>
      <c r="I383" s="321"/>
      <c r="J383" s="321"/>
      <c r="K383" s="322"/>
      <c r="L383" s="61">
        <v>765</v>
      </c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CC383" s="41"/>
      <c r="CD383" s="2" t="s">
        <v>4691</v>
      </c>
    </row>
    <row r="384" spans="1:82" s="3" customFormat="1" ht="18.75" hidden="1" x14ac:dyDescent="0.25">
      <c r="A384" s="320" t="s">
        <v>957</v>
      </c>
      <c r="B384" s="321"/>
      <c r="C384" s="321"/>
      <c r="D384" s="321"/>
      <c r="E384" s="321"/>
      <c r="F384" s="344"/>
      <c r="G384" s="321"/>
      <c r="H384" s="321"/>
      <c r="I384" s="321"/>
      <c r="J384" s="321"/>
      <c r="K384" s="322"/>
      <c r="L384" s="61">
        <v>3794</v>
      </c>
      <c r="M384" s="61"/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CC384" s="41"/>
      <c r="CD384" s="2" t="s">
        <v>957</v>
      </c>
    </row>
    <row r="385" spans="1:82" s="3" customFormat="1" ht="18.75" hidden="1" x14ac:dyDescent="0.25">
      <c r="A385" s="320" t="s">
        <v>1778</v>
      </c>
      <c r="B385" s="321"/>
      <c r="C385" s="321"/>
      <c r="D385" s="321"/>
      <c r="E385" s="321"/>
      <c r="F385" s="344"/>
      <c r="G385" s="321"/>
      <c r="H385" s="321"/>
      <c r="I385" s="321"/>
      <c r="J385" s="321"/>
      <c r="K385" s="322"/>
      <c r="L385" s="61"/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CC385" s="41"/>
      <c r="CD385" s="2" t="s">
        <v>1778</v>
      </c>
    </row>
    <row r="386" spans="1:82" s="3" customFormat="1" ht="18.75" hidden="1" x14ac:dyDescent="0.25">
      <c r="A386" s="320" t="s">
        <v>4815</v>
      </c>
      <c r="B386" s="321"/>
      <c r="C386" s="321"/>
      <c r="D386" s="321"/>
      <c r="E386" s="321"/>
      <c r="F386" s="344"/>
      <c r="G386" s="321"/>
      <c r="H386" s="321"/>
      <c r="I386" s="321"/>
      <c r="J386" s="321"/>
      <c r="K386" s="322"/>
      <c r="L386" s="61">
        <v>41457</v>
      </c>
      <c r="M386" s="61">
        <v>41457</v>
      </c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CC386" s="41"/>
      <c r="CD386" s="2" t="s">
        <v>4815</v>
      </c>
    </row>
    <row r="387" spans="1:82" s="3" customFormat="1" ht="18.75" hidden="1" x14ac:dyDescent="0.25">
      <c r="A387" s="320" t="s">
        <v>4816</v>
      </c>
      <c r="B387" s="321"/>
      <c r="C387" s="321"/>
      <c r="D387" s="321"/>
      <c r="E387" s="321"/>
      <c r="F387" s="344"/>
      <c r="G387" s="321"/>
      <c r="H387" s="321"/>
      <c r="I387" s="321"/>
      <c r="J387" s="321"/>
      <c r="K387" s="322"/>
      <c r="L387" s="61">
        <v>36897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CC387" s="41"/>
      <c r="CD387" s="2" t="s">
        <v>4816</v>
      </c>
    </row>
    <row r="388" spans="1:82" s="3" customFormat="1" ht="18.75" hidden="1" x14ac:dyDescent="0.25">
      <c r="A388" s="320" t="s">
        <v>4817</v>
      </c>
      <c r="B388" s="321"/>
      <c r="C388" s="321"/>
      <c r="D388" s="321"/>
      <c r="E388" s="321"/>
      <c r="F388" s="344"/>
      <c r="G388" s="321"/>
      <c r="H388" s="321"/>
      <c r="I388" s="321"/>
      <c r="J388" s="321"/>
      <c r="K388" s="322"/>
      <c r="L388" s="61">
        <v>16583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CC388" s="41"/>
      <c r="CD388" s="2" t="s">
        <v>4817</v>
      </c>
    </row>
    <row r="389" spans="1:82" s="3" customFormat="1" ht="18.75" hidden="1" x14ac:dyDescent="0.25">
      <c r="A389" s="320" t="s">
        <v>957</v>
      </c>
      <c r="B389" s="321"/>
      <c r="C389" s="321"/>
      <c r="D389" s="321"/>
      <c r="E389" s="321"/>
      <c r="F389" s="344"/>
      <c r="G389" s="321"/>
      <c r="H389" s="321"/>
      <c r="I389" s="321"/>
      <c r="J389" s="321"/>
      <c r="K389" s="322"/>
      <c r="L389" s="61">
        <v>94937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CC389" s="41"/>
      <c r="CD389" s="2" t="s">
        <v>957</v>
      </c>
    </row>
    <row r="390" spans="1:82" s="3" customFormat="1" ht="18.75" hidden="1" x14ac:dyDescent="0.25">
      <c r="A390" s="320" t="s">
        <v>958</v>
      </c>
      <c r="B390" s="321"/>
      <c r="C390" s="321"/>
      <c r="D390" s="321"/>
      <c r="E390" s="321"/>
      <c r="F390" s="344"/>
      <c r="G390" s="321"/>
      <c r="H390" s="321"/>
      <c r="I390" s="321"/>
      <c r="J390" s="321"/>
      <c r="K390" s="322"/>
      <c r="L390" s="61">
        <v>33995259</v>
      </c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CC390" s="41"/>
      <c r="CD390" s="2" t="s">
        <v>958</v>
      </c>
    </row>
    <row r="391" spans="1:82" s="3" customFormat="1" ht="18.75" hidden="1" x14ac:dyDescent="0.25">
      <c r="A391" s="320" t="s">
        <v>959</v>
      </c>
      <c r="B391" s="321"/>
      <c r="C391" s="321"/>
      <c r="D391" s="321"/>
      <c r="E391" s="321"/>
      <c r="F391" s="344"/>
      <c r="G391" s="321"/>
      <c r="H391" s="321"/>
      <c r="I391" s="321"/>
      <c r="J391" s="321"/>
      <c r="K391" s="322"/>
      <c r="L391" s="61"/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CC391" s="41"/>
      <c r="CD391" s="2" t="s">
        <v>959</v>
      </c>
    </row>
    <row r="392" spans="1:82" s="3" customFormat="1" ht="18.75" hidden="1" x14ac:dyDescent="0.25">
      <c r="A392" s="320" t="s">
        <v>960</v>
      </c>
      <c r="B392" s="321"/>
      <c r="C392" s="321"/>
      <c r="D392" s="321"/>
      <c r="E392" s="321"/>
      <c r="F392" s="344"/>
      <c r="G392" s="321"/>
      <c r="H392" s="321"/>
      <c r="I392" s="321"/>
      <c r="J392" s="321"/>
      <c r="K392" s="322"/>
      <c r="L392" s="61"/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CC392" s="41"/>
      <c r="CD392" s="2" t="s">
        <v>960</v>
      </c>
    </row>
    <row r="393" spans="1:82" s="3" customFormat="1" ht="22.5" hidden="1" x14ac:dyDescent="0.25">
      <c r="A393" s="320" t="s">
        <v>4818</v>
      </c>
      <c r="B393" s="321"/>
      <c r="C393" s="321"/>
      <c r="D393" s="321"/>
      <c r="E393" s="321"/>
      <c r="F393" s="344"/>
      <c r="G393" s="321"/>
      <c r="H393" s="321"/>
      <c r="I393" s="321"/>
      <c r="J393" s="321"/>
      <c r="K393" s="322"/>
      <c r="L393" s="61">
        <v>7518238</v>
      </c>
      <c r="M393" s="61">
        <v>908903</v>
      </c>
      <c r="N393" s="61" t="s">
        <v>4819</v>
      </c>
      <c r="O393" s="61">
        <v>6372664</v>
      </c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CC393" s="41"/>
      <c r="CD393" s="2" t="s">
        <v>4818</v>
      </c>
    </row>
    <row r="394" spans="1:82" s="3" customFormat="1" ht="18.75" hidden="1" x14ac:dyDescent="0.25">
      <c r="A394" s="320" t="s">
        <v>4820</v>
      </c>
      <c r="B394" s="321"/>
      <c r="C394" s="321"/>
      <c r="D394" s="321"/>
      <c r="E394" s="321"/>
      <c r="F394" s="344"/>
      <c r="G394" s="321"/>
      <c r="H394" s="321"/>
      <c r="I394" s="321"/>
      <c r="J394" s="321"/>
      <c r="K394" s="322"/>
      <c r="L394" s="61">
        <v>923984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CC394" s="41"/>
      <c r="CD394" s="2" t="s">
        <v>4820</v>
      </c>
    </row>
    <row r="395" spans="1:82" s="3" customFormat="1" ht="18.75" hidden="1" x14ac:dyDescent="0.25">
      <c r="A395" s="320" t="s">
        <v>4821</v>
      </c>
      <c r="B395" s="321"/>
      <c r="C395" s="321"/>
      <c r="D395" s="321"/>
      <c r="E395" s="321"/>
      <c r="F395" s="344"/>
      <c r="G395" s="321"/>
      <c r="H395" s="321"/>
      <c r="I395" s="321"/>
      <c r="J395" s="321"/>
      <c r="K395" s="322"/>
      <c r="L395" s="61">
        <v>485806</v>
      </c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CC395" s="41"/>
      <c r="CD395" s="2" t="s">
        <v>4821</v>
      </c>
    </row>
    <row r="396" spans="1:82" s="3" customFormat="1" ht="18.75" hidden="1" x14ac:dyDescent="0.25">
      <c r="A396" s="320" t="s">
        <v>957</v>
      </c>
      <c r="B396" s="321"/>
      <c r="C396" s="321"/>
      <c r="D396" s="321"/>
      <c r="E396" s="321"/>
      <c r="F396" s="344"/>
      <c r="G396" s="321"/>
      <c r="H396" s="321"/>
      <c r="I396" s="321"/>
      <c r="J396" s="321"/>
      <c r="K396" s="322"/>
      <c r="L396" s="61">
        <v>8928028</v>
      </c>
      <c r="M396" s="61"/>
      <c r="N396" s="61"/>
      <c r="O396" s="61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CC396" s="41"/>
      <c r="CD396" s="2" t="s">
        <v>957</v>
      </c>
    </row>
    <row r="397" spans="1:82" s="3" customFormat="1" ht="15" hidden="1" x14ac:dyDescent="0.25">
      <c r="A397" s="320" t="s">
        <v>979</v>
      </c>
      <c r="B397" s="321"/>
      <c r="C397" s="321"/>
      <c r="D397" s="321"/>
      <c r="E397" s="321"/>
      <c r="F397" s="344"/>
      <c r="G397" s="321"/>
      <c r="H397" s="321"/>
      <c r="I397" s="321"/>
      <c r="J397" s="321"/>
      <c r="K397" s="322"/>
      <c r="L397" s="61"/>
      <c r="M397" s="61"/>
      <c r="N397" s="61"/>
      <c r="O397" s="61"/>
      <c r="P397" s="154"/>
      <c r="Q397" s="154"/>
      <c r="R397" s="154"/>
      <c r="S397" s="154"/>
      <c r="T397" s="154"/>
      <c r="U397" s="154"/>
      <c r="V397" s="172"/>
      <c r="W397" s="159"/>
      <c r="X397" s="158"/>
      <c r="Y397" s="179"/>
      <c r="Z397" s="1"/>
      <c r="CC397" s="41"/>
      <c r="CD397" s="2" t="s">
        <v>979</v>
      </c>
    </row>
    <row r="398" spans="1:82" s="3" customFormat="1" ht="18" hidden="1" x14ac:dyDescent="0.25">
      <c r="A398" s="320" t="s">
        <v>3684</v>
      </c>
      <c r="B398" s="321"/>
      <c r="C398" s="321"/>
      <c r="D398" s="321"/>
      <c r="E398" s="321"/>
      <c r="F398" s="344"/>
      <c r="G398" s="321"/>
      <c r="H398" s="321"/>
      <c r="I398" s="321"/>
      <c r="J398" s="321"/>
      <c r="K398" s="322"/>
      <c r="L398" s="61">
        <v>281815</v>
      </c>
      <c r="M398" s="61">
        <v>271484</v>
      </c>
      <c r="N398" s="61"/>
      <c r="O398" s="61">
        <v>10331</v>
      </c>
      <c r="P398" s="154"/>
      <c r="Q398" s="154"/>
      <c r="R398" s="154"/>
      <c r="S398" s="154"/>
      <c r="T398" s="154"/>
      <c r="U398" s="154"/>
      <c r="V398" s="172"/>
      <c r="W398" s="159"/>
      <c r="X398" s="158"/>
      <c r="Y398" s="188"/>
      <c r="Z398" s="1"/>
      <c r="CC398" s="41"/>
      <c r="CD398" s="2" t="s">
        <v>3684</v>
      </c>
    </row>
    <row r="399" spans="1:82" s="3" customFormat="1" ht="18" hidden="1" x14ac:dyDescent="0.25">
      <c r="A399" s="320" t="s">
        <v>4822</v>
      </c>
      <c r="B399" s="321"/>
      <c r="C399" s="321"/>
      <c r="D399" s="321"/>
      <c r="E399" s="321"/>
      <c r="F399" s="344"/>
      <c r="G399" s="321"/>
      <c r="H399" s="321"/>
      <c r="I399" s="321"/>
      <c r="J399" s="321"/>
      <c r="K399" s="322"/>
      <c r="L399" s="61">
        <v>257910</v>
      </c>
      <c r="M399" s="61"/>
      <c r="N399" s="61"/>
      <c r="O399" s="61"/>
      <c r="P399" s="154"/>
      <c r="Q399" s="154"/>
      <c r="R399" s="154"/>
      <c r="S399" s="154"/>
      <c r="T399" s="154"/>
      <c r="U399" s="154"/>
      <c r="V399" s="172"/>
      <c r="W399" s="159"/>
      <c r="X399" s="158"/>
      <c r="Y399" s="188"/>
      <c r="Z399" s="1"/>
      <c r="CC399" s="41"/>
      <c r="CD399" s="2" t="s">
        <v>4822</v>
      </c>
    </row>
    <row r="400" spans="1:82" s="3" customFormat="1" ht="18" hidden="1" x14ac:dyDescent="0.25">
      <c r="A400" s="320" t="s">
        <v>4823</v>
      </c>
      <c r="B400" s="321"/>
      <c r="C400" s="321"/>
      <c r="D400" s="321"/>
      <c r="E400" s="321"/>
      <c r="F400" s="344"/>
      <c r="G400" s="321"/>
      <c r="H400" s="321"/>
      <c r="I400" s="321"/>
      <c r="J400" s="321"/>
      <c r="K400" s="322"/>
      <c r="L400" s="61">
        <v>143887</v>
      </c>
      <c r="M400" s="61"/>
      <c r="N400" s="61"/>
      <c r="O400" s="61"/>
      <c r="P400" s="154"/>
      <c r="Q400" s="154"/>
      <c r="R400" s="154"/>
      <c r="S400" s="154"/>
      <c r="T400" s="154"/>
      <c r="U400" s="154"/>
      <c r="V400" s="172"/>
      <c r="W400" s="159"/>
      <c r="X400" s="158"/>
      <c r="Y400" s="188"/>
      <c r="Z400" s="1"/>
      <c r="CC400" s="41"/>
      <c r="CD400" s="2" t="s">
        <v>4823</v>
      </c>
    </row>
    <row r="401" spans="1:82" s="3" customFormat="1" ht="18" hidden="1" x14ac:dyDescent="0.25">
      <c r="A401" s="320" t="s">
        <v>957</v>
      </c>
      <c r="B401" s="321"/>
      <c r="C401" s="321"/>
      <c r="D401" s="321"/>
      <c r="E401" s="321"/>
      <c r="F401" s="344"/>
      <c r="G401" s="321"/>
      <c r="H401" s="321"/>
      <c r="I401" s="321"/>
      <c r="J401" s="321"/>
      <c r="K401" s="322"/>
      <c r="L401" s="61">
        <v>683612</v>
      </c>
      <c r="M401" s="61"/>
      <c r="N401" s="61"/>
      <c r="O401" s="61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Z401" s="1"/>
      <c r="CC401" s="41"/>
      <c r="CD401" s="2" t="s">
        <v>957</v>
      </c>
    </row>
    <row r="402" spans="1:82" s="3" customFormat="1" ht="18" hidden="1" x14ac:dyDescent="0.25">
      <c r="A402" s="320" t="s">
        <v>958</v>
      </c>
      <c r="B402" s="321"/>
      <c r="C402" s="321"/>
      <c r="D402" s="321"/>
      <c r="E402" s="321"/>
      <c r="F402" s="344"/>
      <c r="G402" s="321"/>
      <c r="H402" s="321"/>
      <c r="I402" s="321"/>
      <c r="J402" s="321"/>
      <c r="K402" s="322"/>
      <c r="L402" s="61">
        <v>9611640</v>
      </c>
      <c r="M402" s="61"/>
      <c r="N402" s="61"/>
      <c r="O402" s="61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Z402" s="1"/>
      <c r="CC402" s="41"/>
      <c r="CD402" s="2" t="s">
        <v>958</v>
      </c>
    </row>
    <row r="403" spans="1:82" s="3" customFormat="1" ht="18" hidden="1" x14ac:dyDescent="0.25">
      <c r="A403" s="320" t="s">
        <v>983</v>
      </c>
      <c r="B403" s="321"/>
      <c r="C403" s="321"/>
      <c r="D403" s="321"/>
      <c r="E403" s="321"/>
      <c r="F403" s="344"/>
      <c r="G403" s="321"/>
      <c r="H403" s="321"/>
      <c r="I403" s="321"/>
      <c r="J403" s="321"/>
      <c r="K403" s="322"/>
      <c r="L403" s="61"/>
      <c r="M403" s="61"/>
      <c r="N403" s="61"/>
      <c r="O403" s="61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Z403" s="1"/>
      <c r="CC403" s="41"/>
      <c r="CD403" s="2" t="s">
        <v>983</v>
      </c>
    </row>
    <row r="404" spans="1:82" s="3" customFormat="1" ht="18" hidden="1" x14ac:dyDescent="0.25">
      <c r="A404" s="320" t="s">
        <v>986</v>
      </c>
      <c r="B404" s="321"/>
      <c r="C404" s="321"/>
      <c r="D404" s="321"/>
      <c r="E404" s="321"/>
      <c r="F404" s="344"/>
      <c r="G404" s="321"/>
      <c r="H404" s="321"/>
      <c r="I404" s="321"/>
      <c r="J404" s="321"/>
      <c r="K404" s="322"/>
      <c r="L404" s="61"/>
      <c r="M404" s="61"/>
      <c r="N404" s="61"/>
      <c r="O404" s="61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Z404" s="1"/>
      <c r="CC404" s="41"/>
      <c r="CD404" s="2" t="s">
        <v>986</v>
      </c>
    </row>
    <row r="405" spans="1:82" s="3" customFormat="1" ht="18" hidden="1" x14ac:dyDescent="0.25">
      <c r="A405" s="320" t="s">
        <v>4824</v>
      </c>
      <c r="B405" s="321"/>
      <c r="C405" s="321"/>
      <c r="D405" s="321"/>
      <c r="E405" s="321"/>
      <c r="F405" s="344"/>
      <c r="G405" s="321"/>
      <c r="H405" s="321"/>
      <c r="I405" s="321"/>
      <c r="J405" s="321"/>
      <c r="K405" s="322"/>
      <c r="L405" s="61">
        <v>2313275</v>
      </c>
      <c r="M405" s="61"/>
      <c r="N405" s="61"/>
      <c r="O405" s="61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Z405" s="1"/>
      <c r="CC405" s="41"/>
      <c r="CD405" s="2" t="s">
        <v>4824</v>
      </c>
    </row>
    <row r="406" spans="1:82" s="3" customFormat="1" ht="18" hidden="1" x14ac:dyDescent="0.25">
      <c r="A406" s="320" t="s">
        <v>958</v>
      </c>
      <c r="B406" s="321"/>
      <c r="C406" s="321"/>
      <c r="D406" s="321"/>
      <c r="E406" s="321"/>
      <c r="F406" s="344"/>
      <c r="G406" s="321"/>
      <c r="H406" s="321"/>
      <c r="I406" s="321"/>
      <c r="J406" s="321"/>
      <c r="K406" s="322"/>
      <c r="L406" s="61">
        <v>2313275</v>
      </c>
      <c r="M406" s="61"/>
      <c r="N406" s="61"/>
      <c r="O406" s="61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Z406" s="1"/>
      <c r="CC406" s="41"/>
      <c r="CD406" s="2" t="s">
        <v>958</v>
      </c>
    </row>
    <row r="407" spans="1:82" s="3" customFormat="1" ht="18" hidden="1" x14ac:dyDescent="0.25">
      <c r="A407" s="320" t="s">
        <v>988</v>
      </c>
      <c r="B407" s="321"/>
      <c r="C407" s="321"/>
      <c r="D407" s="321"/>
      <c r="E407" s="321"/>
      <c r="F407" s="344"/>
      <c r="G407" s="321"/>
      <c r="H407" s="321"/>
      <c r="I407" s="321"/>
      <c r="J407" s="321"/>
      <c r="K407" s="322"/>
      <c r="L407" s="61">
        <v>45920174</v>
      </c>
      <c r="M407" s="61"/>
      <c r="N407" s="61"/>
      <c r="O407" s="61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Z407" s="1"/>
      <c r="CC407" s="41"/>
      <c r="CD407" s="2" t="s">
        <v>988</v>
      </c>
    </row>
    <row r="408" spans="1:82" s="3" customFormat="1" ht="18" hidden="1" x14ac:dyDescent="0.25">
      <c r="A408" s="320" t="s">
        <v>989</v>
      </c>
      <c r="B408" s="321"/>
      <c r="C408" s="321"/>
      <c r="D408" s="321"/>
      <c r="E408" s="321"/>
      <c r="F408" s="344"/>
      <c r="G408" s="321"/>
      <c r="H408" s="321"/>
      <c r="I408" s="321"/>
      <c r="J408" s="321"/>
      <c r="K408" s="322"/>
      <c r="L408" s="61"/>
      <c r="M408" s="61"/>
      <c r="N408" s="61"/>
      <c r="O408" s="61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Z408" s="1"/>
      <c r="CC408" s="41"/>
      <c r="CD408" s="2" t="s">
        <v>989</v>
      </c>
    </row>
    <row r="409" spans="1:82" s="3" customFormat="1" ht="18" hidden="1" x14ac:dyDescent="0.25">
      <c r="A409" s="320" t="s">
        <v>1024</v>
      </c>
      <c r="B409" s="321"/>
      <c r="C409" s="321"/>
      <c r="D409" s="321"/>
      <c r="E409" s="321"/>
      <c r="F409" s="344"/>
      <c r="G409" s="321"/>
      <c r="H409" s="321"/>
      <c r="I409" s="321"/>
      <c r="J409" s="321"/>
      <c r="K409" s="322"/>
      <c r="L409" s="61">
        <v>1223234</v>
      </c>
      <c r="M409" s="61"/>
      <c r="N409" s="61"/>
      <c r="O409" s="61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Z409" s="1"/>
      <c r="CC409" s="41"/>
      <c r="CD409" s="2" t="s">
        <v>1024</v>
      </c>
    </row>
    <row r="410" spans="1:82" s="3" customFormat="1" ht="18" hidden="1" x14ac:dyDescent="0.25">
      <c r="A410" s="320" t="s">
        <v>990</v>
      </c>
      <c r="B410" s="321"/>
      <c r="C410" s="321"/>
      <c r="D410" s="321"/>
      <c r="E410" s="321"/>
      <c r="F410" s="344"/>
      <c r="G410" s="321"/>
      <c r="H410" s="321"/>
      <c r="I410" s="321"/>
      <c r="J410" s="321"/>
      <c r="K410" s="322"/>
      <c r="L410" s="61">
        <v>40279523</v>
      </c>
      <c r="M410" s="61"/>
      <c r="N410" s="61"/>
      <c r="O410" s="61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Z410" s="1"/>
      <c r="CC410" s="41"/>
      <c r="CD410" s="2" t="s">
        <v>990</v>
      </c>
    </row>
    <row r="411" spans="1:82" s="3" customFormat="1" ht="18" hidden="1" x14ac:dyDescent="0.25">
      <c r="A411" s="320" t="s">
        <v>991</v>
      </c>
      <c r="B411" s="321"/>
      <c r="C411" s="321"/>
      <c r="D411" s="321"/>
      <c r="E411" s="321"/>
      <c r="F411" s="344"/>
      <c r="G411" s="321"/>
      <c r="H411" s="321"/>
      <c r="I411" s="321"/>
      <c r="J411" s="321"/>
      <c r="K411" s="322"/>
      <c r="L411" s="61">
        <v>236962</v>
      </c>
      <c r="M411" s="61"/>
      <c r="N411" s="61"/>
      <c r="O411" s="61"/>
      <c r="P411" s="1"/>
      <c r="Q411" s="1"/>
      <c r="R411" s="1"/>
      <c r="S411" s="1"/>
      <c r="T411" s="1"/>
      <c r="U411" s="1"/>
      <c r="V411" s="179"/>
      <c r="W411" s="171"/>
      <c r="X411" s="170"/>
      <c r="Y411" s="188"/>
      <c r="Z411" s="1"/>
      <c r="CC411" s="41"/>
      <c r="CD411" s="2" t="s">
        <v>991</v>
      </c>
    </row>
    <row r="412" spans="1:82" s="3" customFormat="1" ht="18" hidden="1" x14ac:dyDescent="0.25">
      <c r="A412" s="320" t="s">
        <v>1025</v>
      </c>
      <c r="B412" s="321"/>
      <c r="C412" s="321"/>
      <c r="D412" s="321"/>
      <c r="E412" s="321"/>
      <c r="F412" s="344"/>
      <c r="G412" s="321"/>
      <c r="H412" s="321"/>
      <c r="I412" s="321"/>
      <c r="J412" s="321"/>
      <c r="K412" s="322"/>
      <c r="L412" s="61">
        <v>43658</v>
      </c>
      <c r="M412" s="61"/>
      <c r="N412" s="61"/>
      <c r="O412" s="61"/>
      <c r="P412" s="1"/>
      <c r="Q412" s="1"/>
      <c r="R412" s="1"/>
      <c r="S412" s="1"/>
      <c r="T412" s="1"/>
      <c r="U412" s="1"/>
      <c r="V412" s="179"/>
      <c r="W412" s="171"/>
      <c r="X412" s="170"/>
      <c r="Y412" s="188"/>
      <c r="Z412" s="1"/>
      <c r="CC412" s="41"/>
      <c r="CD412" s="2" t="s">
        <v>1025</v>
      </c>
    </row>
    <row r="413" spans="1:82" s="3" customFormat="1" ht="18" hidden="1" x14ac:dyDescent="0.25">
      <c r="A413" s="320" t="s">
        <v>993</v>
      </c>
      <c r="B413" s="321"/>
      <c r="C413" s="321"/>
      <c r="D413" s="321"/>
      <c r="E413" s="321"/>
      <c r="F413" s="344"/>
      <c r="G413" s="321"/>
      <c r="H413" s="321"/>
      <c r="I413" s="321"/>
      <c r="J413" s="321"/>
      <c r="K413" s="322"/>
      <c r="L413" s="61">
        <v>2313275</v>
      </c>
      <c r="M413" s="61"/>
      <c r="N413" s="61"/>
      <c r="O413" s="61"/>
      <c r="P413" s="1"/>
      <c r="Q413" s="1"/>
      <c r="R413" s="1"/>
      <c r="S413" s="1"/>
      <c r="T413" s="1"/>
      <c r="U413" s="1"/>
      <c r="V413" s="179"/>
      <c r="W413" s="171"/>
      <c r="X413" s="170"/>
      <c r="Y413" s="188"/>
      <c r="Z413" s="1"/>
      <c r="CC413" s="41"/>
      <c r="CD413" s="2" t="s">
        <v>993</v>
      </c>
    </row>
    <row r="414" spans="1:82" s="3" customFormat="1" ht="18" hidden="1" x14ac:dyDescent="0.25">
      <c r="A414" s="320" t="s">
        <v>994</v>
      </c>
      <c r="B414" s="321"/>
      <c r="C414" s="321"/>
      <c r="D414" s="321"/>
      <c r="E414" s="321"/>
      <c r="F414" s="344"/>
      <c r="G414" s="321"/>
      <c r="H414" s="321"/>
      <c r="I414" s="321"/>
      <c r="J414" s="321"/>
      <c r="K414" s="322"/>
      <c r="L414" s="61">
        <v>1220139</v>
      </c>
      <c r="M414" s="61"/>
      <c r="N414" s="61"/>
      <c r="O414" s="61"/>
      <c r="P414" s="1"/>
      <c r="Q414" s="1"/>
      <c r="R414" s="1"/>
      <c r="S414" s="1"/>
      <c r="T414" s="1"/>
      <c r="U414" s="1"/>
      <c r="V414" s="179"/>
      <c r="W414" s="171"/>
      <c r="X414" s="170"/>
      <c r="Y414" s="188"/>
      <c r="Z414" s="1"/>
      <c r="CC414" s="41"/>
      <c r="CD414" s="2" t="s">
        <v>994</v>
      </c>
    </row>
    <row r="415" spans="1:82" s="3" customFormat="1" ht="18" hidden="1" x14ac:dyDescent="0.25">
      <c r="A415" s="320" t="s">
        <v>995</v>
      </c>
      <c r="B415" s="321"/>
      <c r="C415" s="321"/>
      <c r="D415" s="321"/>
      <c r="E415" s="321"/>
      <c r="F415" s="344"/>
      <c r="G415" s="321"/>
      <c r="H415" s="321"/>
      <c r="I415" s="321"/>
      <c r="J415" s="321"/>
      <c r="K415" s="322"/>
      <c r="L415" s="61">
        <v>647041</v>
      </c>
      <c r="M415" s="61"/>
      <c r="N415" s="61"/>
      <c r="O415" s="61"/>
      <c r="P415" s="1"/>
      <c r="Q415" s="1"/>
      <c r="R415" s="1"/>
      <c r="S415" s="1"/>
      <c r="T415" s="1"/>
      <c r="U415" s="1"/>
      <c r="V415" s="179"/>
      <c r="W415" s="171"/>
      <c r="X415" s="170"/>
      <c r="Y415" s="188"/>
      <c r="Z415" s="1"/>
      <c r="CC415" s="41"/>
      <c r="CD415" s="2" t="s">
        <v>995</v>
      </c>
    </row>
    <row r="416" spans="1:82" s="3" customFormat="1" ht="18" hidden="1" x14ac:dyDescent="0.25">
      <c r="A416" s="320" t="s">
        <v>996</v>
      </c>
      <c r="B416" s="321"/>
      <c r="C416" s="321"/>
      <c r="D416" s="321"/>
      <c r="E416" s="321"/>
      <c r="F416" s="344"/>
      <c r="G416" s="321"/>
      <c r="H416" s="321"/>
      <c r="I416" s="321"/>
      <c r="J416" s="321"/>
      <c r="K416" s="322"/>
      <c r="L416" s="61">
        <v>43606899</v>
      </c>
      <c r="M416" s="61"/>
      <c r="N416" s="61"/>
      <c r="O416" s="61"/>
      <c r="P416" s="1"/>
      <c r="Q416" s="1"/>
      <c r="R416" s="1"/>
      <c r="S416" s="1"/>
      <c r="T416" s="1"/>
      <c r="U416" s="1"/>
      <c r="V416" s="179"/>
      <c r="W416" s="171"/>
      <c r="X416" s="170"/>
      <c r="Y416" s="188"/>
      <c r="Z416" s="1"/>
      <c r="CC416" s="41"/>
      <c r="CD416" s="2" t="s">
        <v>996</v>
      </c>
    </row>
    <row r="417" spans="1:106" s="3" customFormat="1" ht="18" hidden="1" x14ac:dyDescent="0.25">
      <c r="A417" s="320" t="s">
        <v>997</v>
      </c>
      <c r="B417" s="321"/>
      <c r="C417" s="321"/>
      <c r="D417" s="321"/>
      <c r="E417" s="321"/>
      <c r="F417" s="344"/>
      <c r="G417" s="321"/>
      <c r="H417" s="321"/>
      <c r="I417" s="321"/>
      <c r="J417" s="321"/>
      <c r="K417" s="322"/>
      <c r="L417" s="61">
        <v>2267559</v>
      </c>
      <c r="M417" s="61"/>
      <c r="N417" s="61"/>
      <c r="O417" s="61"/>
      <c r="P417" s="1"/>
      <c r="Q417" s="1"/>
      <c r="R417" s="1"/>
      <c r="S417" s="1"/>
      <c r="T417" s="1"/>
      <c r="U417" s="1"/>
      <c r="V417" s="179"/>
      <c r="W417" s="171"/>
      <c r="X417" s="170"/>
      <c r="Y417" s="188"/>
      <c r="Z417" s="1"/>
      <c r="CC417" s="41"/>
      <c r="CD417" s="2" t="s">
        <v>997</v>
      </c>
    </row>
    <row r="418" spans="1:106" s="3" customFormat="1" ht="18" hidden="1" x14ac:dyDescent="0.25">
      <c r="A418" s="317" t="s">
        <v>988</v>
      </c>
      <c r="B418" s="318"/>
      <c r="C418" s="318"/>
      <c r="D418" s="318"/>
      <c r="E418" s="318"/>
      <c r="F418" s="345"/>
      <c r="G418" s="318"/>
      <c r="H418" s="318"/>
      <c r="I418" s="318"/>
      <c r="J418" s="318"/>
      <c r="K418" s="319"/>
      <c r="L418" s="39">
        <v>45874458</v>
      </c>
      <c r="M418" s="39"/>
      <c r="N418" s="39"/>
      <c r="O418" s="39"/>
      <c r="P418" s="1"/>
      <c r="Q418" s="1"/>
      <c r="R418" s="1"/>
      <c r="S418" s="1"/>
      <c r="T418" s="1"/>
      <c r="U418" s="1"/>
      <c r="V418" s="179"/>
      <c r="W418" s="171"/>
      <c r="X418" s="170"/>
      <c r="Y418" s="188"/>
      <c r="Z418" s="1"/>
      <c r="CC418" s="41"/>
      <c r="CE418" s="41" t="s">
        <v>988</v>
      </c>
    </row>
    <row r="419" spans="1:106" s="3" customFormat="1" ht="18" hidden="1" x14ac:dyDescent="0.25">
      <c r="A419" s="320" t="s">
        <v>998</v>
      </c>
      <c r="B419" s="321"/>
      <c r="C419" s="321"/>
      <c r="D419" s="321"/>
      <c r="E419" s="321"/>
      <c r="F419" s="344"/>
      <c r="G419" s="321"/>
      <c r="H419" s="321"/>
      <c r="I419" s="321"/>
      <c r="J419" s="321"/>
      <c r="K419" s="322"/>
      <c r="L419" s="61">
        <v>963364</v>
      </c>
      <c r="M419" s="61"/>
      <c r="N419" s="61"/>
      <c r="O419" s="61"/>
      <c r="P419" s="1"/>
      <c r="Q419" s="1"/>
      <c r="R419" s="1"/>
      <c r="S419" s="1"/>
      <c r="T419" s="1"/>
      <c r="U419" s="1"/>
      <c r="V419" s="179"/>
      <c r="W419" s="171"/>
      <c r="X419" s="170"/>
      <c r="Y419" s="188"/>
      <c r="Z419" s="1"/>
      <c r="CC419" s="41"/>
      <c r="CD419" s="2" t="s">
        <v>998</v>
      </c>
      <c r="CE419" s="41"/>
    </row>
    <row r="420" spans="1:106" s="3" customFormat="1" ht="18" hidden="1" x14ac:dyDescent="0.25">
      <c r="A420" s="320" t="s">
        <v>999</v>
      </c>
      <c r="B420" s="321"/>
      <c r="C420" s="321"/>
      <c r="D420" s="321"/>
      <c r="E420" s="321"/>
      <c r="F420" s="344"/>
      <c r="G420" s="321"/>
      <c r="H420" s="321"/>
      <c r="I420" s="321"/>
      <c r="J420" s="321"/>
      <c r="K420" s="322"/>
      <c r="L420" s="61">
        <v>1605606</v>
      </c>
      <c r="M420" s="61"/>
      <c r="N420" s="61"/>
      <c r="O420" s="61"/>
      <c r="P420" s="1"/>
      <c r="Q420" s="1"/>
      <c r="R420" s="1"/>
      <c r="S420" s="1"/>
      <c r="T420" s="1"/>
      <c r="U420" s="1"/>
      <c r="V420" s="179"/>
      <c r="W420" s="171"/>
      <c r="X420" s="170"/>
      <c r="Y420" s="188"/>
      <c r="Z420" s="1"/>
      <c r="CC420" s="41"/>
      <c r="CD420" s="2" t="s">
        <v>999</v>
      </c>
      <c r="CE420" s="41"/>
    </row>
    <row r="421" spans="1:106" s="3" customFormat="1" ht="18" hidden="1" x14ac:dyDescent="0.25">
      <c r="A421" s="320" t="s">
        <v>1000</v>
      </c>
      <c r="B421" s="321"/>
      <c r="C421" s="321"/>
      <c r="D421" s="321"/>
      <c r="E421" s="321"/>
      <c r="F421" s="344"/>
      <c r="G421" s="321"/>
      <c r="H421" s="321"/>
      <c r="I421" s="321"/>
      <c r="J421" s="321"/>
      <c r="K421" s="322"/>
      <c r="L421" s="61">
        <v>1146861</v>
      </c>
      <c r="M421" s="61"/>
      <c r="N421" s="61"/>
      <c r="O421" s="61"/>
      <c r="P421" s="1"/>
      <c r="Q421" s="1"/>
      <c r="R421" s="1"/>
      <c r="S421" s="1"/>
      <c r="T421" s="1"/>
      <c r="U421" s="1"/>
      <c r="V421" s="179"/>
      <c r="W421" s="171"/>
      <c r="X421" s="170"/>
      <c r="Y421" s="188"/>
      <c r="Z421" s="1"/>
      <c r="CC421" s="41"/>
      <c r="CD421" s="2" t="s">
        <v>1000</v>
      </c>
      <c r="CE421" s="41"/>
    </row>
    <row r="422" spans="1:106" s="3" customFormat="1" ht="18" hidden="1" x14ac:dyDescent="0.25">
      <c r="A422" s="320" t="s">
        <v>1001</v>
      </c>
      <c r="B422" s="321"/>
      <c r="C422" s="321"/>
      <c r="D422" s="321"/>
      <c r="E422" s="321"/>
      <c r="F422" s="344"/>
      <c r="G422" s="321"/>
      <c r="H422" s="321"/>
      <c r="I422" s="321"/>
      <c r="J422" s="321"/>
      <c r="K422" s="322"/>
      <c r="L422" s="61">
        <v>917489</v>
      </c>
      <c r="M422" s="61"/>
      <c r="N422" s="61"/>
      <c r="O422" s="61"/>
      <c r="P422" s="1"/>
      <c r="Q422" s="1"/>
      <c r="R422" s="1"/>
      <c r="S422" s="1"/>
      <c r="T422" s="1"/>
      <c r="U422" s="1"/>
      <c r="V422" s="179"/>
      <c r="W422" s="171"/>
      <c r="X422" s="170"/>
      <c r="Y422" s="188"/>
      <c r="Z422" s="1"/>
      <c r="CC422" s="41"/>
      <c r="CD422" s="2" t="s">
        <v>1001</v>
      </c>
      <c r="CE422" s="41"/>
    </row>
    <row r="423" spans="1:106" s="3" customFormat="1" ht="18" hidden="1" x14ac:dyDescent="0.25">
      <c r="A423" s="317" t="s">
        <v>988</v>
      </c>
      <c r="B423" s="318"/>
      <c r="C423" s="318"/>
      <c r="D423" s="318"/>
      <c r="E423" s="318"/>
      <c r="F423" s="345"/>
      <c r="G423" s="318"/>
      <c r="H423" s="318"/>
      <c r="I423" s="318"/>
      <c r="J423" s="318"/>
      <c r="K423" s="319"/>
      <c r="L423" s="39">
        <v>50507778</v>
      </c>
      <c r="M423" s="39"/>
      <c r="N423" s="39"/>
      <c r="O423" s="39"/>
      <c r="P423" s="1"/>
      <c r="Q423" s="1"/>
      <c r="R423" s="1"/>
      <c r="S423" s="1"/>
      <c r="T423" s="1"/>
      <c r="U423" s="1"/>
      <c r="V423" s="179"/>
      <c r="W423" s="171"/>
      <c r="X423" s="170"/>
      <c r="Y423" s="188"/>
      <c r="Z423" s="1"/>
      <c r="CC423" s="41"/>
      <c r="CE423" s="41" t="s">
        <v>988</v>
      </c>
    </row>
    <row r="424" spans="1:106" s="3" customFormat="1" ht="18" hidden="1" x14ac:dyDescent="0.25">
      <c r="A424" s="320" t="s">
        <v>4825</v>
      </c>
      <c r="B424" s="321"/>
      <c r="C424" s="321"/>
      <c r="D424" s="321"/>
      <c r="E424" s="321"/>
      <c r="F424" s="344"/>
      <c r="G424" s="321"/>
      <c r="H424" s="321"/>
      <c r="I424" s="321"/>
      <c r="J424" s="321"/>
      <c r="K424" s="322"/>
      <c r="L424" s="61">
        <v>52821053</v>
      </c>
      <c r="M424" s="61"/>
      <c r="N424" s="61"/>
      <c r="O424" s="61"/>
      <c r="P424" s="1"/>
      <c r="Q424" s="1"/>
      <c r="R424" s="1"/>
      <c r="S424" s="1"/>
      <c r="T424" s="1"/>
      <c r="U424" s="1"/>
      <c r="V424" s="179"/>
      <c r="W424" s="171"/>
      <c r="X424" s="170"/>
      <c r="Y424" s="188"/>
      <c r="Z424" s="1"/>
      <c r="CC424" s="41"/>
      <c r="CD424" s="2" t="s">
        <v>4825</v>
      </c>
      <c r="CE424" s="41"/>
    </row>
    <row r="425" spans="1:106" s="3" customFormat="1" ht="18" hidden="1" x14ac:dyDescent="0.25">
      <c r="A425" s="320" t="s">
        <v>1003</v>
      </c>
      <c r="B425" s="321"/>
      <c r="C425" s="321"/>
      <c r="D425" s="321"/>
      <c r="E425" s="321"/>
      <c r="F425" s="344"/>
      <c r="G425" s="321"/>
      <c r="H425" s="321"/>
      <c r="I425" s="321"/>
      <c r="J425" s="321"/>
      <c r="K425" s="322"/>
      <c r="L425" s="61">
        <v>1584632</v>
      </c>
      <c r="M425" s="61"/>
      <c r="N425" s="61"/>
      <c r="O425" s="61"/>
      <c r="P425" s="1"/>
      <c r="Q425" s="1"/>
      <c r="R425" s="1"/>
      <c r="S425" s="1"/>
      <c r="T425" s="1"/>
      <c r="U425" s="1"/>
      <c r="V425" s="179"/>
      <c r="W425" s="171"/>
      <c r="X425" s="170"/>
      <c r="Y425" s="188"/>
      <c r="Z425" s="1"/>
      <c r="CC425" s="41"/>
      <c r="CD425" s="2" t="s">
        <v>1003</v>
      </c>
      <c r="CE425" s="41"/>
    </row>
    <row r="426" spans="1:106" s="116" customFormat="1" ht="18" hidden="1" x14ac:dyDescent="0.25">
      <c r="A426" s="324" t="s">
        <v>5479</v>
      </c>
      <c r="B426" s="325"/>
      <c r="C426" s="325"/>
      <c r="D426" s="325"/>
      <c r="E426" s="325"/>
      <c r="F426" s="348"/>
      <c r="G426" s="325"/>
      <c r="H426" s="325"/>
      <c r="I426" s="325"/>
      <c r="J426" s="325"/>
      <c r="K426" s="326"/>
      <c r="L426" s="117">
        <f>L424+L425</f>
        <v>54405685</v>
      </c>
      <c r="M426" s="117"/>
      <c r="N426" s="117"/>
      <c r="O426" s="117"/>
      <c r="P426" s="1"/>
      <c r="Q426" s="1"/>
      <c r="R426" s="1"/>
      <c r="S426" s="1"/>
      <c r="T426" s="1"/>
      <c r="U426" s="1"/>
      <c r="V426" s="179"/>
      <c r="W426" s="171"/>
      <c r="X426" s="170"/>
      <c r="Y426" s="188"/>
      <c r="Z426" s="1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65"/>
      <c r="AS426" s="65"/>
      <c r="AT426" s="65"/>
      <c r="AU426" s="65"/>
      <c r="AV426" s="65"/>
      <c r="AW426" s="65"/>
      <c r="AX426" s="65"/>
      <c r="AY426" s="65"/>
      <c r="AZ426" s="65"/>
      <c r="BA426" s="65"/>
      <c r="BB426" s="65"/>
      <c r="BC426" s="65"/>
      <c r="BD426" s="65"/>
      <c r="BE426" s="65"/>
      <c r="BF426" s="65"/>
      <c r="BG426" s="65"/>
      <c r="BH426" s="65"/>
      <c r="BI426" s="65"/>
      <c r="BJ426" s="65"/>
      <c r="BK426" s="65"/>
      <c r="BL426" s="65"/>
      <c r="BM426" s="65"/>
      <c r="BN426" s="65"/>
      <c r="BO426" s="65"/>
      <c r="BP426" s="65"/>
      <c r="BQ426" s="65"/>
      <c r="BR426" s="65"/>
      <c r="BS426" s="65"/>
      <c r="BT426" s="65"/>
      <c r="BU426" s="65"/>
      <c r="BV426" s="65"/>
      <c r="BW426" s="65"/>
      <c r="BX426" s="65"/>
      <c r="BY426" s="65"/>
      <c r="BZ426" s="65"/>
      <c r="CA426" s="65"/>
      <c r="CB426" s="65"/>
      <c r="CC426" s="65"/>
      <c r="CD426" s="65"/>
      <c r="CE426" s="65"/>
      <c r="CF426" s="65" t="s">
        <v>1004</v>
      </c>
      <c r="CG426" s="65"/>
      <c r="CH426" s="65"/>
    </row>
    <row r="427" spans="1:106" s="121" customFormat="1" ht="15" hidden="1" customHeight="1" x14ac:dyDescent="0.25">
      <c r="A427" s="327" t="s">
        <v>5480</v>
      </c>
      <c r="B427" s="328"/>
      <c r="C427" s="328"/>
      <c r="D427" s="328"/>
      <c r="E427" s="328"/>
      <c r="F427" s="346"/>
      <c r="G427" s="328"/>
      <c r="H427" s="328"/>
      <c r="I427" s="328"/>
      <c r="J427" s="328"/>
      <c r="K427" s="329"/>
      <c r="L427" s="118">
        <f>L410*1.052*1.021*1.035*1.025*1.02*1.03</f>
        <v>48220022.917304464</v>
      </c>
      <c r="M427" s="119"/>
      <c r="N427" s="120"/>
      <c r="O427" s="120"/>
      <c r="P427" s="1"/>
      <c r="Q427" s="1"/>
      <c r="R427" s="1"/>
      <c r="S427" s="1"/>
      <c r="T427" s="1"/>
      <c r="U427" s="1"/>
      <c r="V427" s="179"/>
      <c r="W427" s="171"/>
      <c r="X427" s="170"/>
      <c r="Y427" s="188"/>
      <c r="Z427" s="1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65"/>
      <c r="AS427" s="65"/>
      <c r="AT427" s="65"/>
      <c r="AU427" s="65"/>
      <c r="AV427" s="65"/>
      <c r="AW427" s="65"/>
      <c r="AX427" s="65"/>
      <c r="AY427" s="65"/>
      <c r="AZ427" s="65"/>
      <c r="BA427" s="65"/>
      <c r="BB427" s="65"/>
      <c r="BC427" s="65"/>
      <c r="BD427" s="65"/>
      <c r="BE427" s="65"/>
      <c r="BF427" s="65"/>
      <c r="BG427" s="65"/>
      <c r="BH427" s="65"/>
      <c r="BI427" s="65"/>
      <c r="BJ427" s="65"/>
      <c r="BK427" s="65"/>
      <c r="BL427" s="65"/>
      <c r="BM427" s="65"/>
      <c r="BN427" s="65"/>
      <c r="BO427" s="65"/>
      <c r="BP427" s="65"/>
      <c r="BQ427" s="65"/>
      <c r="BR427" s="65"/>
      <c r="BS427" s="65"/>
      <c r="BT427" s="65"/>
      <c r="BU427" s="65"/>
      <c r="BV427" s="65"/>
      <c r="BW427" s="65"/>
      <c r="BX427" s="65"/>
      <c r="BY427" s="65"/>
      <c r="BZ427" s="65"/>
      <c r="CA427" s="65"/>
      <c r="CB427" s="65"/>
      <c r="CC427" s="65"/>
      <c r="CD427" s="65"/>
      <c r="CE427" s="65"/>
      <c r="CF427" s="65"/>
      <c r="CG427" s="65"/>
      <c r="CH427" s="65"/>
      <c r="CR427" s="122"/>
      <c r="CT427" s="122" t="s">
        <v>1004</v>
      </c>
      <c r="CV427" s="123"/>
      <c r="CW427" s="124"/>
      <c r="CX427" s="124"/>
      <c r="CY427" s="124"/>
      <c r="CZ427" s="124"/>
      <c r="DA427" s="124"/>
      <c r="DB427" s="124"/>
    </row>
    <row r="428" spans="1:106" s="121" customFormat="1" ht="15" hidden="1" customHeight="1" x14ac:dyDescent="0.25">
      <c r="A428" s="327" t="s">
        <v>5486</v>
      </c>
      <c r="B428" s="328"/>
      <c r="C428" s="328"/>
      <c r="D428" s="328"/>
      <c r="E428" s="328"/>
      <c r="F428" s="346"/>
      <c r="G428" s="328"/>
      <c r="H428" s="328"/>
      <c r="I428" s="328"/>
      <c r="J428" s="328"/>
      <c r="K428" s="329"/>
      <c r="L428" s="118">
        <f>L413*1.03</f>
        <v>2382673.25</v>
      </c>
      <c r="M428" s="119"/>
      <c r="N428" s="120"/>
      <c r="O428" s="120"/>
      <c r="P428" s="1"/>
      <c r="Q428" s="1"/>
      <c r="R428" s="1"/>
      <c r="S428" s="1"/>
      <c r="T428" s="1"/>
      <c r="U428" s="1"/>
      <c r="V428" s="179"/>
      <c r="W428" s="171"/>
      <c r="X428" s="170"/>
      <c r="Y428" s="188"/>
      <c r="Z428" s="1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65"/>
      <c r="AS428" s="65"/>
      <c r="AT428" s="65"/>
      <c r="AU428" s="65"/>
      <c r="AV428" s="65"/>
      <c r="AW428" s="65"/>
      <c r="AX428" s="65"/>
      <c r="AY428" s="65"/>
      <c r="AZ428" s="65"/>
      <c r="BA428" s="65"/>
      <c r="BB428" s="65"/>
      <c r="BC428" s="65"/>
      <c r="BD428" s="65"/>
      <c r="BE428" s="65"/>
      <c r="BF428" s="65"/>
      <c r="BG428" s="65"/>
      <c r="BH428" s="65"/>
      <c r="BI428" s="65"/>
      <c r="BJ428" s="65"/>
      <c r="BK428" s="65"/>
      <c r="BL428" s="65"/>
      <c r="BM428" s="65"/>
      <c r="BN428" s="65"/>
      <c r="BO428" s="65"/>
      <c r="BP428" s="65"/>
      <c r="BQ428" s="65"/>
      <c r="BR428" s="65"/>
      <c r="BS428" s="65"/>
      <c r="BT428" s="65"/>
      <c r="BU428" s="65"/>
      <c r="BV428" s="65"/>
      <c r="BW428" s="65"/>
      <c r="BX428" s="65"/>
      <c r="BY428" s="65"/>
      <c r="BZ428" s="65"/>
      <c r="CA428" s="65"/>
      <c r="CB428" s="65"/>
      <c r="CC428" s="65"/>
      <c r="CD428" s="65"/>
      <c r="CE428" s="65"/>
      <c r="CF428" s="65"/>
      <c r="CG428" s="65"/>
      <c r="CH428" s="65"/>
      <c r="CR428" s="122"/>
      <c r="CT428" s="122" t="s">
        <v>1004</v>
      </c>
      <c r="CV428" s="123"/>
      <c r="CW428" s="124"/>
      <c r="CX428" s="124"/>
      <c r="CY428" s="124"/>
      <c r="CZ428" s="124"/>
      <c r="DA428" s="124"/>
      <c r="DB428" s="124"/>
    </row>
    <row r="429" spans="1:106" s="121" customFormat="1" ht="15" hidden="1" customHeight="1" x14ac:dyDescent="0.25">
      <c r="A429" s="327" t="s">
        <v>5481</v>
      </c>
      <c r="B429" s="328"/>
      <c r="C429" s="328"/>
      <c r="D429" s="328"/>
      <c r="E429" s="328"/>
      <c r="F429" s="346"/>
      <c r="G429" s="328"/>
      <c r="H429" s="328"/>
      <c r="I429" s="328"/>
      <c r="J429" s="328"/>
      <c r="K429" s="329"/>
      <c r="L429" s="118">
        <f>L426-L427-L428</f>
        <v>3802988.8326955363</v>
      </c>
      <c r="M429" s="119"/>
      <c r="N429" s="120"/>
      <c r="O429" s="120"/>
      <c r="P429" s="1"/>
      <c r="Q429" s="1"/>
      <c r="R429" s="1"/>
      <c r="S429" s="1"/>
      <c r="T429" s="1"/>
      <c r="U429" s="1"/>
      <c r="V429" s="179"/>
      <c r="W429" s="171"/>
      <c r="X429" s="170"/>
      <c r="Y429" s="188"/>
      <c r="Z429" s="1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5"/>
      <c r="AO429" s="65"/>
      <c r="AP429" s="65"/>
      <c r="AQ429" s="65"/>
      <c r="AR429" s="65"/>
      <c r="AS429" s="65"/>
      <c r="AT429" s="65"/>
      <c r="AU429" s="65"/>
      <c r="AV429" s="65"/>
      <c r="AW429" s="65"/>
      <c r="AX429" s="65"/>
      <c r="AY429" s="65"/>
      <c r="AZ429" s="65"/>
      <c r="BA429" s="65"/>
      <c r="BB429" s="65"/>
      <c r="BC429" s="65"/>
      <c r="BD429" s="65"/>
      <c r="BE429" s="65"/>
      <c r="BF429" s="65"/>
      <c r="BG429" s="65"/>
      <c r="BH429" s="65"/>
      <c r="BI429" s="65"/>
      <c r="BJ429" s="65"/>
      <c r="BK429" s="65"/>
      <c r="BL429" s="65"/>
      <c r="BM429" s="65"/>
      <c r="BN429" s="65"/>
      <c r="BO429" s="65"/>
      <c r="BP429" s="65"/>
      <c r="BQ429" s="65"/>
      <c r="BR429" s="65"/>
      <c r="BS429" s="65"/>
      <c r="BT429" s="65"/>
      <c r="BU429" s="65"/>
      <c r="BV429" s="65"/>
      <c r="BW429" s="65"/>
      <c r="BX429" s="65"/>
      <c r="BY429" s="65"/>
      <c r="BZ429" s="65"/>
      <c r="CA429" s="65"/>
      <c r="CB429" s="65"/>
      <c r="CC429" s="65"/>
      <c r="CD429" s="65"/>
      <c r="CE429" s="65"/>
      <c r="CF429" s="65"/>
      <c r="CG429" s="65"/>
      <c r="CH429" s="65"/>
      <c r="CR429" s="122"/>
      <c r="CT429" s="122" t="s">
        <v>1004</v>
      </c>
      <c r="CV429" s="123"/>
      <c r="CW429" s="124"/>
      <c r="CX429" s="124"/>
      <c r="CY429" s="124"/>
      <c r="CZ429" s="124"/>
      <c r="DA429" s="124"/>
      <c r="DB429" s="124"/>
    </row>
    <row r="430" spans="1:106" s="65" customFormat="1" ht="15" hidden="1" customHeight="1" x14ac:dyDescent="0.25">
      <c r="A430" s="330" t="s">
        <v>5482</v>
      </c>
      <c r="B430" s="331"/>
      <c r="C430" s="331"/>
      <c r="D430" s="331"/>
      <c r="E430" s="331"/>
      <c r="F430" s="349"/>
      <c r="G430" s="331"/>
      <c r="H430" s="331"/>
      <c r="I430" s="331"/>
      <c r="J430" s="331"/>
      <c r="K430" s="332"/>
      <c r="L430" s="125">
        <f>'00-ЭС1.СУБ'!L202</f>
        <v>1</v>
      </c>
      <c r="M430" s="89"/>
      <c r="N430" s="126"/>
      <c r="O430" s="89"/>
      <c r="P430" s="1"/>
      <c r="Q430" s="1"/>
      <c r="R430" s="1"/>
      <c r="S430" s="1"/>
      <c r="T430" s="1"/>
      <c r="U430" s="1"/>
      <c r="V430" s="179"/>
      <c r="W430" s="171"/>
      <c r="X430" s="170"/>
      <c r="Y430" s="188"/>
      <c r="Z430" s="1"/>
      <c r="CR430" s="95"/>
      <c r="CS430" s="101" t="s">
        <v>1003</v>
      </c>
      <c r="CT430" s="95"/>
      <c r="CV430" s="127"/>
    </row>
    <row r="431" spans="1:106" s="65" customFormat="1" ht="28.5" hidden="1" customHeight="1" x14ac:dyDescent="0.25">
      <c r="A431" s="330" t="s">
        <v>5483</v>
      </c>
      <c r="B431" s="331"/>
      <c r="C431" s="331"/>
      <c r="D431" s="331"/>
      <c r="E431" s="331"/>
      <c r="F431" s="349"/>
      <c r="G431" s="331"/>
      <c r="H431" s="331"/>
      <c r="I431" s="331"/>
      <c r="J431" s="331"/>
      <c r="K431" s="332"/>
      <c r="L431" s="128">
        <f>L427+L428+L429*L430</f>
        <v>54405685</v>
      </c>
      <c r="M431" s="129"/>
      <c r="N431" s="98"/>
      <c r="O431" s="98"/>
      <c r="P431" s="1"/>
      <c r="Q431" s="1"/>
      <c r="R431" s="1"/>
      <c r="S431" s="1"/>
      <c r="T431" s="1"/>
      <c r="U431" s="1"/>
      <c r="V431" s="179"/>
      <c r="W431" s="171"/>
      <c r="X431" s="170"/>
      <c r="Y431" s="188"/>
      <c r="Z431" s="1"/>
      <c r="CR431" s="95"/>
      <c r="CT431" s="95" t="s">
        <v>1004</v>
      </c>
      <c r="CV431" s="130"/>
    </row>
    <row r="432" spans="1:106" s="65" customFormat="1" ht="15" hidden="1" customHeight="1" x14ac:dyDescent="0.25">
      <c r="A432" s="333" t="s">
        <v>1005</v>
      </c>
      <c r="B432" s="334"/>
      <c r="C432" s="334"/>
      <c r="D432" s="334"/>
      <c r="E432" s="334"/>
      <c r="F432" s="350"/>
      <c r="G432" s="334"/>
      <c r="H432" s="334"/>
      <c r="I432" s="334"/>
      <c r="J432" s="334"/>
      <c r="K432" s="335"/>
      <c r="L432" s="131">
        <f>L431*0.2</f>
        <v>10881137</v>
      </c>
      <c r="M432" s="89"/>
      <c r="N432" s="89"/>
      <c r="O432" s="89"/>
      <c r="P432" s="1"/>
      <c r="Q432" s="1"/>
      <c r="R432" s="1"/>
      <c r="S432" s="1"/>
      <c r="T432" s="1"/>
      <c r="U432" s="1"/>
      <c r="V432" s="179"/>
      <c r="W432" s="171"/>
      <c r="X432" s="170"/>
      <c r="Y432" s="188"/>
      <c r="Z432" s="1"/>
      <c r="CR432" s="95"/>
      <c r="CS432" s="101" t="s">
        <v>1005</v>
      </c>
      <c r="CT432" s="95"/>
    </row>
    <row r="433" spans="1:102" s="65" customFormat="1" ht="15" hidden="1" customHeight="1" x14ac:dyDescent="0.25">
      <c r="A433" s="330" t="s">
        <v>1006</v>
      </c>
      <c r="B433" s="331"/>
      <c r="C433" s="331"/>
      <c r="D433" s="331"/>
      <c r="E433" s="331"/>
      <c r="F433" s="349"/>
      <c r="G433" s="331"/>
      <c r="H433" s="331"/>
      <c r="I433" s="331"/>
      <c r="J433" s="331"/>
      <c r="K433" s="332"/>
      <c r="L433" s="132">
        <f>L431+L432</f>
        <v>65286822</v>
      </c>
      <c r="M433" s="98"/>
      <c r="N433" s="98"/>
      <c r="O433" s="98"/>
      <c r="P433" s="1"/>
      <c r="Q433" s="1"/>
      <c r="R433" s="1"/>
      <c r="S433" s="1"/>
      <c r="T433" s="1"/>
      <c r="U433" s="1"/>
      <c r="V433" s="179"/>
      <c r="W433" s="171"/>
      <c r="X433" s="170"/>
      <c r="Y433" s="188"/>
      <c r="Z433" s="1"/>
      <c r="AD433" s="65">
        <v>117</v>
      </c>
      <c r="CR433" s="95"/>
      <c r="CT433" s="95"/>
      <c r="CU433" s="95" t="s">
        <v>1006</v>
      </c>
      <c r="CX433" s="127"/>
    </row>
    <row r="434" spans="1:102" s="16" customFormat="1" ht="12.75" customHeight="1" x14ac:dyDescent="0.2">
      <c r="A434" s="323"/>
      <c r="B434" s="323"/>
      <c r="C434" s="323"/>
      <c r="D434" s="323"/>
      <c r="E434" s="323"/>
      <c r="F434" s="347"/>
      <c r="G434" s="323"/>
      <c r="H434" s="323"/>
      <c r="I434" s="323"/>
      <c r="J434" s="323"/>
      <c r="K434" s="323"/>
      <c r="L434" s="323"/>
      <c r="M434" s="323"/>
      <c r="N434" s="323"/>
      <c r="O434" s="323"/>
      <c r="P434" s="1"/>
      <c r="Q434" s="1"/>
      <c r="R434" s="1"/>
      <c r="S434" s="1"/>
      <c r="T434" s="1"/>
      <c r="U434" s="1"/>
      <c r="V434" s="179"/>
      <c r="W434" s="171"/>
      <c r="X434" s="170"/>
      <c r="Y434" s="188"/>
      <c r="Z434" s="410"/>
      <c r="AA434" s="62"/>
      <c r="AB434" s="62"/>
      <c r="AC434" s="62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  <c r="BV434" s="25"/>
      <c r="BW434" s="25"/>
      <c r="BX434" s="25"/>
      <c r="BY434" s="25"/>
      <c r="BZ434" s="25"/>
      <c r="CA434" s="25"/>
      <c r="CB434" s="25"/>
      <c r="CC434" s="25"/>
      <c r="CD434" s="25"/>
      <c r="CE434" s="25"/>
      <c r="CF434" s="25"/>
      <c r="CG434" s="25"/>
    </row>
    <row r="435" spans="1:102" s="135" customFormat="1" ht="12.75" customHeight="1" x14ac:dyDescent="0.2">
      <c r="A435" s="287" t="s">
        <v>5484</v>
      </c>
      <c r="B435" s="287"/>
      <c r="C435" s="287"/>
      <c r="D435" s="287"/>
      <c r="E435" s="287"/>
      <c r="F435" s="336"/>
      <c r="G435" s="287"/>
      <c r="H435" s="287"/>
      <c r="I435" s="287"/>
      <c r="J435" s="287"/>
      <c r="K435" s="287"/>
      <c r="L435" s="287"/>
      <c r="M435" s="287"/>
      <c r="N435" s="287"/>
      <c r="O435" s="287"/>
      <c r="P435" s="1"/>
      <c r="Q435" s="1"/>
      <c r="R435" s="1"/>
      <c r="S435" s="1"/>
      <c r="T435" s="1"/>
      <c r="U435" s="1"/>
      <c r="V435" s="179"/>
      <c r="W435" s="171"/>
      <c r="X435" s="170"/>
      <c r="Y435" s="188"/>
      <c r="Z435" s="410"/>
      <c r="AA435" s="133"/>
      <c r="AB435" s="133"/>
      <c r="AC435" s="133"/>
      <c r="AD435" s="134"/>
      <c r="AE435" s="134"/>
      <c r="AF435" s="134"/>
      <c r="AG435" s="134"/>
      <c r="AH435" s="134"/>
      <c r="AI435" s="134"/>
      <c r="AJ435" s="134"/>
      <c r="AK435" s="134"/>
      <c r="AL435" s="134"/>
      <c r="AM435" s="134"/>
      <c r="AN435" s="134"/>
      <c r="AO435" s="134"/>
      <c r="AP435" s="134"/>
      <c r="AQ435" s="134"/>
      <c r="AR435" s="134"/>
      <c r="AS435" s="134"/>
      <c r="AT435" s="134"/>
      <c r="AU435" s="134"/>
      <c r="AV435" s="134"/>
      <c r="AW435" s="134"/>
      <c r="AX435" s="134"/>
      <c r="AY435" s="134"/>
      <c r="AZ435" s="134"/>
      <c r="BA435" s="134"/>
      <c r="BB435" s="134"/>
      <c r="BC435" s="134"/>
      <c r="BD435" s="134"/>
      <c r="BE435" s="134"/>
      <c r="BF435" s="134"/>
      <c r="BG435" s="134"/>
      <c r="BH435" s="134"/>
      <c r="BI435" s="134"/>
      <c r="BJ435" s="134"/>
      <c r="BK435" s="134"/>
      <c r="BL435" s="134"/>
      <c r="BM435" s="134"/>
      <c r="BN435" s="134"/>
      <c r="BO435" s="134"/>
      <c r="BP435" s="134"/>
      <c r="BQ435" s="134"/>
      <c r="BR435" s="134"/>
      <c r="BS435" s="134"/>
      <c r="BT435" s="134"/>
      <c r="BU435" s="134"/>
      <c r="BV435" s="134"/>
      <c r="BW435" s="134"/>
      <c r="BX435" s="134"/>
      <c r="BY435" s="134"/>
      <c r="BZ435" s="134"/>
      <c r="CA435" s="134"/>
      <c r="CB435" s="134"/>
      <c r="CC435" s="134"/>
      <c r="CD435" s="134"/>
      <c r="CE435" s="134"/>
      <c r="CF435" s="134"/>
      <c r="CG435" s="134"/>
    </row>
    <row r="436" spans="1:102" s="135" customFormat="1" ht="12.75" customHeight="1" x14ac:dyDescent="0.2">
      <c r="A436" s="288" t="s">
        <v>1007</v>
      </c>
      <c r="B436" s="288"/>
      <c r="C436" s="288"/>
      <c r="D436" s="288"/>
      <c r="E436" s="288"/>
      <c r="F436" s="337"/>
      <c r="G436" s="288"/>
      <c r="H436" s="288"/>
      <c r="I436" s="288"/>
      <c r="J436" s="288"/>
      <c r="K436" s="288"/>
      <c r="L436" s="288"/>
      <c r="M436" s="288"/>
      <c r="N436" s="288"/>
      <c r="O436" s="288"/>
      <c r="P436" s="1"/>
      <c r="Q436" s="1"/>
      <c r="R436" s="1"/>
      <c r="S436" s="1"/>
      <c r="T436" s="1"/>
      <c r="U436" s="1"/>
      <c r="V436" s="179"/>
      <c r="W436" s="171"/>
      <c r="X436" s="170"/>
      <c r="Y436" s="188"/>
      <c r="Z436" s="410"/>
      <c r="AA436" s="136"/>
      <c r="AB436" s="136"/>
      <c r="AC436" s="136"/>
      <c r="AD436" s="134"/>
      <c r="AE436" s="134"/>
      <c r="AF436" s="134"/>
      <c r="AG436" s="134"/>
      <c r="AH436" s="134"/>
      <c r="AI436" s="134"/>
      <c r="AJ436" s="134"/>
      <c r="AK436" s="134"/>
      <c r="AL436" s="134"/>
      <c r="AM436" s="134"/>
      <c r="AN436" s="134"/>
      <c r="AO436" s="134"/>
      <c r="AP436" s="134"/>
      <c r="AQ436" s="134"/>
      <c r="AR436" s="134"/>
      <c r="AS436" s="134"/>
      <c r="AT436" s="134"/>
      <c r="AU436" s="134"/>
      <c r="AV436" s="134"/>
      <c r="AW436" s="134"/>
      <c r="AX436" s="134"/>
      <c r="AY436" s="134"/>
      <c r="AZ436" s="134"/>
      <c r="BA436" s="134"/>
      <c r="BB436" s="134"/>
      <c r="BC436" s="134"/>
      <c r="BD436" s="134"/>
      <c r="BE436" s="134"/>
      <c r="BF436" s="134"/>
      <c r="BG436" s="134"/>
      <c r="BH436" s="134"/>
      <c r="BI436" s="134"/>
      <c r="BJ436" s="134"/>
      <c r="BK436" s="134"/>
      <c r="BL436" s="134"/>
      <c r="BM436" s="134"/>
      <c r="BN436" s="134"/>
      <c r="BO436" s="134"/>
      <c r="BP436" s="134"/>
      <c r="BQ436" s="134"/>
      <c r="BR436" s="134"/>
      <c r="BS436" s="134"/>
      <c r="BT436" s="134"/>
      <c r="BU436" s="134"/>
      <c r="BV436" s="134"/>
      <c r="BW436" s="134"/>
      <c r="BX436" s="134"/>
      <c r="BY436" s="134"/>
      <c r="BZ436" s="134"/>
      <c r="CA436" s="134"/>
      <c r="CB436" s="134"/>
      <c r="CC436" s="134"/>
      <c r="CD436" s="134"/>
      <c r="CE436" s="134"/>
      <c r="CF436" s="134"/>
      <c r="CG436" s="134"/>
    </row>
    <row r="437" spans="1:102" s="135" customFormat="1" ht="13.5" customHeight="1" x14ac:dyDescent="0.25">
      <c r="A437" s="137"/>
      <c r="B437" s="137"/>
      <c r="C437" s="137"/>
      <c r="D437" s="137"/>
      <c r="E437" s="137"/>
      <c r="F437" s="209"/>
      <c r="G437" s="137"/>
      <c r="H437" s="138"/>
      <c r="I437" s="139"/>
      <c r="J437" s="139"/>
      <c r="K437" s="139"/>
      <c r="L437" s="139"/>
      <c r="M437" s="137"/>
      <c r="N437" s="137"/>
      <c r="O437" s="137"/>
      <c r="P437" s="1"/>
      <c r="Q437" s="1"/>
      <c r="R437" s="1"/>
      <c r="S437" s="1"/>
      <c r="T437" s="1"/>
      <c r="U437" s="1"/>
      <c r="V437" s="179"/>
      <c r="W437" s="171"/>
      <c r="X437" s="170"/>
      <c r="Y437" s="188"/>
      <c r="Z437" s="410"/>
      <c r="AA437" s="116"/>
      <c r="AB437" s="116"/>
      <c r="AC437" s="116"/>
      <c r="AD437" s="134"/>
      <c r="AE437" s="134"/>
      <c r="AF437" s="134"/>
      <c r="AG437" s="134"/>
      <c r="AH437" s="134"/>
      <c r="AI437" s="134"/>
      <c r="AJ437" s="134"/>
      <c r="AK437" s="134"/>
      <c r="AL437" s="134"/>
      <c r="AM437" s="134"/>
      <c r="AN437" s="134"/>
      <c r="AO437" s="134"/>
      <c r="AP437" s="134"/>
      <c r="AQ437" s="134"/>
      <c r="AR437" s="134"/>
      <c r="AS437" s="134"/>
      <c r="AT437" s="134"/>
      <c r="AU437" s="134"/>
      <c r="AV437" s="134"/>
      <c r="AW437" s="134"/>
      <c r="AX437" s="134"/>
      <c r="AY437" s="134"/>
      <c r="AZ437" s="134"/>
      <c r="BA437" s="134"/>
      <c r="BB437" s="134"/>
      <c r="BC437" s="134"/>
      <c r="BD437" s="134"/>
      <c r="BE437" s="134"/>
      <c r="BF437" s="134"/>
      <c r="BG437" s="134"/>
      <c r="BH437" s="134"/>
      <c r="BI437" s="134"/>
      <c r="BJ437" s="134"/>
      <c r="BK437" s="134"/>
      <c r="BL437" s="134"/>
      <c r="BM437" s="134"/>
      <c r="BN437" s="134"/>
      <c r="BO437" s="134"/>
      <c r="BP437" s="134"/>
      <c r="BQ437" s="134"/>
      <c r="BR437" s="134"/>
      <c r="BS437" s="134"/>
      <c r="BT437" s="134"/>
      <c r="BU437" s="134"/>
      <c r="BV437" s="134"/>
      <c r="BW437" s="134"/>
      <c r="BX437" s="134"/>
      <c r="BY437" s="134"/>
      <c r="BZ437" s="134"/>
      <c r="CA437" s="134"/>
      <c r="CB437" s="134"/>
      <c r="CC437" s="134"/>
      <c r="CD437" s="134"/>
      <c r="CE437" s="134"/>
      <c r="CF437" s="134"/>
      <c r="CG437" s="134"/>
    </row>
    <row r="438" spans="1:102" s="135" customFormat="1" ht="12.75" customHeight="1" x14ac:dyDescent="0.2">
      <c r="A438" s="287" t="s">
        <v>5485</v>
      </c>
      <c r="B438" s="287"/>
      <c r="C438" s="287"/>
      <c r="D438" s="287"/>
      <c r="E438" s="287"/>
      <c r="F438" s="336"/>
      <c r="G438" s="287"/>
      <c r="H438" s="287"/>
      <c r="I438" s="287"/>
      <c r="J438" s="287"/>
      <c r="K438" s="287"/>
      <c r="L438" s="287"/>
      <c r="M438" s="287"/>
      <c r="N438" s="287"/>
      <c r="O438" s="287"/>
      <c r="P438" s="1"/>
      <c r="Q438" s="1"/>
      <c r="R438" s="1"/>
      <c r="S438" s="1"/>
      <c r="T438" s="1"/>
      <c r="U438" s="1"/>
      <c r="V438" s="179"/>
      <c r="W438" s="171"/>
      <c r="X438" s="170"/>
      <c r="Y438" s="188"/>
      <c r="Z438" s="410"/>
      <c r="AA438" s="133"/>
      <c r="AB438" s="133"/>
      <c r="AC438" s="133"/>
      <c r="AD438" s="134"/>
      <c r="AE438" s="134"/>
      <c r="AF438" s="134"/>
      <c r="AG438" s="134"/>
      <c r="AH438" s="134"/>
      <c r="AI438" s="134"/>
      <c r="AJ438" s="134"/>
      <c r="AK438" s="134"/>
      <c r="AL438" s="134"/>
      <c r="AM438" s="134"/>
      <c r="AN438" s="134"/>
      <c r="AO438" s="134"/>
      <c r="AP438" s="134"/>
      <c r="AQ438" s="134"/>
      <c r="AR438" s="134"/>
      <c r="AS438" s="134"/>
      <c r="AT438" s="134"/>
      <c r="AU438" s="134"/>
      <c r="AV438" s="134"/>
      <c r="AW438" s="134"/>
      <c r="AX438" s="134"/>
      <c r="AY438" s="134"/>
      <c r="AZ438" s="134"/>
      <c r="BA438" s="134"/>
      <c r="BB438" s="134"/>
      <c r="BC438" s="134"/>
      <c r="BD438" s="134"/>
      <c r="BE438" s="134"/>
      <c r="BF438" s="134"/>
      <c r="BG438" s="134"/>
      <c r="BH438" s="134"/>
      <c r="BI438" s="134"/>
      <c r="BJ438" s="134"/>
      <c r="BK438" s="134"/>
      <c r="BL438" s="134"/>
      <c r="BM438" s="134"/>
      <c r="BN438" s="134"/>
      <c r="BO438" s="134"/>
      <c r="BP438" s="134"/>
      <c r="BQ438" s="134"/>
      <c r="BR438" s="134"/>
      <c r="BS438" s="134"/>
      <c r="BT438" s="134"/>
      <c r="BU438" s="134"/>
      <c r="BV438" s="134"/>
      <c r="BW438" s="134"/>
      <c r="BX438" s="134"/>
      <c r="BY438" s="134"/>
      <c r="BZ438" s="134"/>
      <c r="CA438" s="134"/>
      <c r="CB438" s="134"/>
      <c r="CC438" s="134"/>
      <c r="CD438" s="134"/>
      <c r="CE438" s="134"/>
      <c r="CF438" s="134"/>
      <c r="CG438" s="134"/>
    </row>
    <row r="439" spans="1:102" s="135" customFormat="1" ht="12.75" customHeight="1" x14ac:dyDescent="0.2">
      <c r="A439" s="288" t="s">
        <v>1007</v>
      </c>
      <c r="B439" s="288"/>
      <c r="C439" s="288"/>
      <c r="D439" s="288"/>
      <c r="E439" s="288"/>
      <c r="F439" s="337"/>
      <c r="G439" s="288"/>
      <c r="H439" s="288"/>
      <c r="I439" s="288"/>
      <c r="J439" s="288"/>
      <c r="K439" s="288"/>
      <c r="L439" s="288"/>
      <c r="M439" s="288"/>
      <c r="N439" s="288"/>
      <c r="O439" s="288"/>
      <c r="P439" s="1"/>
      <c r="Q439" s="1"/>
      <c r="R439" s="1"/>
      <c r="S439" s="1"/>
      <c r="T439" s="1"/>
      <c r="U439" s="1"/>
      <c r="V439" s="179"/>
      <c r="W439" s="171"/>
      <c r="X439" s="170"/>
      <c r="Y439" s="188"/>
      <c r="Z439" s="410"/>
      <c r="AA439" s="136"/>
      <c r="AB439" s="136"/>
      <c r="AC439" s="136"/>
      <c r="AD439" s="134"/>
      <c r="AE439" s="134"/>
      <c r="AF439" s="134"/>
      <c r="AG439" s="134"/>
      <c r="AH439" s="134"/>
      <c r="AI439" s="134"/>
      <c r="AJ439" s="134"/>
      <c r="AK439" s="134"/>
      <c r="AL439" s="134"/>
      <c r="AM439" s="134"/>
      <c r="AN439" s="134"/>
      <c r="AO439" s="134"/>
      <c r="AP439" s="134"/>
      <c r="AQ439" s="134"/>
      <c r="AR439" s="134"/>
      <c r="AS439" s="134"/>
      <c r="AT439" s="134"/>
      <c r="AU439" s="134"/>
      <c r="AV439" s="134"/>
      <c r="AW439" s="134"/>
      <c r="AX439" s="134"/>
      <c r="AY439" s="134"/>
      <c r="AZ439" s="134"/>
      <c r="BA439" s="134"/>
      <c r="BB439" s="134"/>
      <c r="BC439" s="134"/>
      <c r="BD439" s="134"/>
      <c r="BE439" s="134"/>
      <c r="BF439" s="134"/>
      <c r="BG439" s="134"/>
      <c r="BH439" s="134"/>
      <c r="BI439" s="134"/>
      <c r="BJ439" s="134"/>
      <c r="BK439" s="134"/>
      <c r="BL439" s="134"/>
      <c r="BM439" s="134"/>
      <c r="BN439" s="134"/>
      <c r="BO439" s="134"/>
      <c r="BP439" s="134"/>
      <c r="BQ439" s="134"/>
      <c r="BR439" s="134"/>
      <c r="BS439" s="134"/>
      <c r="BT439" s="134"/>
      <c r="BU439" s="134"/>
      <c r="BV439" s="134"/>
      <c r="BW439" s="134"/>
      <c r="BX439" s="134"/>
      <c r="BY439" s="134"/>
      <c r="BZ439" s="134"/>
      <c r="CA439" s="134"/>
      <c r="CB439" s="134"/>
      <c r="CC439" s="134"/>
      <c r="CD439" s="134"/>
      <c r="CE439" s="134"/>
      <c r="CF439" s="134"/>
      <c r="CG439" s="134"/>
    </row>
    <row r="440" spans="1:102" s="135" customFormat="1" ht="13.5" customHeight="1" x14ac:dyDescent="0.25">
      <c r="A440" s="137"/>
      <c r="B440" s="137"/>
      <c r="C440" s="137"/>
      <c r="D440" s="137"/>
      <c r="E440" s="137"/>
      <c r="F440" s="209"/>
      <c r="G440" s="137"/>
      <c r="H440" s="138"/>
      <c r="I440" s="139"/>
      <c r="J440" s="139"/>
      <c r="K440" s="139"/>
      <c r="L440" s="139"/>
      <c r="M440" s="137"/>
      <c r="N440" s="137"/>
      <c r="O440" s="137"/>
      <c r="P440" s="1"/>
      <c r="Q440" s="1"/>
      <c r="R440" s="1"/>
      <c r="S440" s="1"/>
      <c r="T440" s="1"/>
      <c r="U440" s="1"/>
      <c r="V440" s="179"/>
      <c r="W440" s="171"/>
      <c r="X440" s="170"/>
      <c r="Y440" s="188"/>
      <c r="Z440" s="410"/>
      <c r="AA440" s="116"/>
      <c r="AB440" s="116"/>
      <c r="AC440" s="116"/>
      <c r="AD440" s="134"/>
      <c r="AE440" s="134"/>
      <c r="AF440" s="134"/>
      <c r="AG440" s="134"/>
      <c r="AH440" s="134"/>
      <c r="AI440" s="134"/>
      <c r="AJ440" s="134"/>
      <c r="AK440" s="134"/>
      <c r="AL440" s="134"/>
      <c r="AM440" s="134"/>
      <c r="AN440" s="134"/>
      <c r="AO440" s="134"/>
      <c r="AP440" s="134"/>
      <c r="AQ440" s="134"/>
      <c r="AR440" s="134"/>
      <c r="AS440" s="134"/>
      <c r="AT440" s="134"/>
      <c r="AU440" s="134"/>
      <c r="AV440" s="134"/>
      <c r="AW440" s="134"/>
      <c r="AX440" s="134"/>
      <c r="AY440" s="134"/>
      <c r="AZ440" s="134"/>
      <c r="BA440" s="134"/>
      <c r="BB440" s="134"/>
      <c r="BC440" s="134"/>
      <c r="BD440" s="134"/>
      <c r="BE440" s="134"/>
      <c r="BF440" s="134"/>
      <c r="BG440" s="134"/>
      <c r="BH440" s="134"/>
      <c r="BI440" s="134"/>
      <c r="BJ440" s="134"/>
      <c r="BK440" s="134"/>
      <c r="BL440" s="134"/>
      <c r="BM440" s="134"/>
      <c r="BN440" s="134"/>
      <c r="BO440" s="134"/>
      <c r="BP440" s="134"/>
      <c r="BQ440" s="134"/>
      <c r="BR440" s="134"/>
      <c r="BS440" s="134"/>
      <c r="BT440" s="134"/>
      <c r="BU440" s="134"/>
      <c r="BV440" s="134"/>
      <c r="BW440" s="134"/>
      <c r="BX440" s="134"/>
      <c r="BY440" s="134"/>
      <c r="BZ440" s="134"/>
      <c r="CA440" s="134"/>
      <c r="CB440" s="134"/>
      <c r="CC440" s="134"/>
      <c r="CD440" s="134"/>
      <c r="CE440" s="134"/>
      <c r="CF440" s="134"/>
      <c r="CG440" s="134"/>
    </row>
    <row r="457" spans="22:22" ht="11.25" customHeight="1" x14ac:dyDescent="0.2">
      <c r="V457" s="179">
        <f>L469</f>
        <v>0</v>
      </c>
    </row>
  </sheetData>
  <autoFilter ref="A28:DB433" xr:uid="{00000000-0001-0000-1400-000000000000}">
    <filterColumn colId="2" showButton="0"/>
    <filterColumn colId="3" showButton="0"/>
    <filterColumn colId="6">
      <colorFilter dxfId="1"/>
    </filterColumn>
  </autoFilter>
  <mergeCells count="278">
    <mergeCell ref="A435:O435"/>
    <mergeCell ref="A436:O436"/>
    <mergeCell ref="A438:O438"/>
    <mergeCell ref="A439:O439"/>
    <mergeCell ref="A429:K429"/>
    <mergeCell ref="A430:K430"/>
    <mergeCell ref="A431:K431"/>
    <mergeCell ref="A432:K432"/>
    <mergeCell ref="A433:K433"/>
    <mergeCell ref="A434:O434"/>
    <mergeCell ref="A423:K423"/>
    <mergeCell ref="A424:K424"/>
    <mergeCell ref="A425:K425"/>
    <mergeCell ref="A426:K426"/>
    <mergeCell ref="A427:K427"/>
    <mergeCell ref="A428:K428"/>
    <mergeCell ref="A417:K417"/>
    <mergeCell ref="A418:K418"/>
    <mergeCell ref="A419:K419"/>
    <mergeCell ref="A420:K420"/>
    <mergeCell ref="A421:K421"/>
    <mergeCell ref="A422:K422"/>
    <mergeCell ref="A411:K411"/>
    <mergeCell ref="A412:K412"/>
    <mergeCell ref="A413:K413"/>
    <mergeCell ref="A414:K414"/>
    <mergeCell ref="A415:K415"/>
    <mergeCell ref="A416:K416"/>
    <mergeCell ref="A405:K405"/>
    <mergeCell ref="A406:K406"/>
    <mergeCell ref="A407:K407"/>
    <mergeCell ref="A408:K408"/>
    <mergeCell ref="A409:K409"/>
    <mergeCell ref="A410:K410"/>
    <mergeCell ref="A399:K399"/>
    <mergeCell ref="A400:K400"/>
    <mergeCell ref="A401:K401"/>
    <mergeCell ref="A402:K402"/>
    <mergeCell ref="A403:K403"/>
    <mergeCell ref="A404:K404"/>
    <mergeCell ref="A393:K393"/>
    <mergeCell ref="A394:K394"/>
    <mergeCell ref="A395:K395"/>
    <mergeCell ref="A396:K396"/>
    <mergeCell ref="A397:K397"/>
    <mergeCell ref="A398:K398"/>
    <mergeCell ref="A387:K387"/>
    <mergeCell ref="A388:K388"/>
    <mergeCell ref="A389:K389"/>
    <mergeCell ref="A390:K390"/>
    <mergeCell ref="A391:K391"/>
    <mergeCell ref="A392:K392"/>
    <mergeCell ref="A381:K381"/>
    <mergeCell ref="A382:K382"/>
    <mergeCell ref="A383:K383"/>
    <mergeCell ref="A384:K384"/>
    <mergeCell ref="A385:K385"/>
    <mergeCell ref="A386:K386"/>
    <mergeCell ref="A375:K375"/>
    <mergeCell ref="A376:K376"/>
    <mergeCell ref="A377:K377"/>
    <mergeCell ref="A378:K378"/>
    <mergeCell ref="A379:K379"/>
    <mergeCell ref="A380:K380"/>
    <mergeCell ref="A369:K369"/>
    <mergeCell ref="A370:K370"/>
    <mergeCell ref="A371:K371"/>
    <mergeCell ref="A372:K372"/>
    <mergeCell ref="A373:K373"/>
    <mergeCell ref="A374:K374"/>
    <mergeCell ref="C362:E362"/>
    <mergeCell ref="A364:K364"/>
    <mergeCell ref="A365:K365"/>
    <mergeCell ref="A366:K366"/>
    <mergeCell ref="A367:K367"/>
    <mergeCell ref="A368:K368"/>
    <mergeCell ref="C352:E352"/>
    <mergeCell ref="C353:E353"/>
    <mergeCell ref="C354:E354"/>
    <mergeCell ref="C355:E355"/>
    <mergeCell ref="C356:E356"/>
    <mergeCell ref="C357:E357"/>
    <mergeCell ref="C341:E341"/>
    <mergeCell ref="C346:E346"/>
    <mergeCell ref="C348:E348"/>
    <mergeCell ref="C349:E349"/>
    <mergeCell ref="C350:E350"/>
    <mergeCell ref="C351:E351"/>
    <mergeCell ref="C330:E330"/>
    <mergeCell ref="C331:E331"/>
    <mergeCell ref="C332:E332"/>
    <mergeCell ref="C333:E333"/>
    <mergeCell ref="C334:E334"/>
    <mergeCell ref="C339:E339"/>
    <mergeCell ref="C320:E320"/>
    <mergeCell ref="C321:E321"/>
    <mergeCell ref="C322:E322"/>
    <mergeCell ref="C323:E323"/>
    <mergeCell ref="C324:E324"/>
    <mergeCell ref="C329:E329"/>
    <mergeCell ref="C310:E310"/>
    <mergeCell ref="C311:E311"/>
    <mergeCell ref="C312:E312"/>
    <mergeCell ref="C313:E313"/>
    <mergeCell ref="C314:E314"/>
    <mergeCell ref="C319:E319"/>
    <mergeCell ref="C304:E304"/>
    <mergeCell ref="C305:E305"/>
    <mergeCell ref="C306:E306"/>
    <mergeCell ref="C307:E307"/>
    <mergeCell ref="C308:E308"/>
    <mergeCell ref="C309:E309"/>
    <mergeCell ref="C294:E294"/>
    <mergeCell ref="C295:E295"/>
    <mergeCell ref="C296:E296"/>
    <mergeCell ref="C297:E297"/>
    <mergeCell ref="C298:E298"/>
    <mergeCell ref="C303:E303"/>
    <mergeCell ref="C288:E288"/>
    <mergeCell ref="C289:E289"/>
    <mergeCell ref="C290:E290"/>
    <mergeCell ref="C291:E291"/>
    <mergeCell ref="C292:E292"/>
    <mergeCell ref="C293:E293"/>
    <mergeCell ref="A276:O276"/>
    <mergeCell ref="C277:E277"/>
    <mergeCell ref="C282:E282"/>
    <mergeCell ref="C284:E284"/>
    <mergeCell ref="C286:E286"/>
    <mergeCell ref="C287:E287"/>
    <mergeCell ref="C265:E265"/>
    <mergeCell ref="C266:E266"/>
    <mergeCell ref="C267:E267"/>
    <mergeCell ref="C268:E268"/>
    <mergeCell ref="C269:E269"/>
    <mergeCell ref="C274:E274"/>
    <mergeCell ref="C254:E254"/>
    <mergeCell ref="C255:E255"/>
    <mergeCell ref="C260:E260"/>
    <mergeCell ref="C262:E262"/>
    <mergeCell ref="C263:E263"/>
    <mergeCell ref="C264:E264"/>
    <mergeCell ref="C248:E248"/>
    <mergeCell ref="C249:E249"/>
    <mergeCell ref="C250:E250"/>
    <mergeCell ref="C251:E251"/>
    <mergeCell ref="C252:E252"/>
    <mergeCell ref="C253:E253"/>
    <mergeCell ref="C238:E238"/>
    <mergeCell ref="C239:E239"/>
    <mergeCell ref="C240:E240"/>
    <mergeCell ref="C241:E241"/>
    <mergeCell ref="C242:E242"/>
    <mergeCell ref="C243:E243"/>
    <mergeCell ref="C228:E228"/>
    <mergeCell ref="C229:E229"/>
    <mergeCell ref="C230:E230"/>
    <mergeCell ref="C231:E231"/>
    <mergeCell ref="C236:E236"/>
    <mergeCell ref="C237:E237"/>
    <mergeCell ref="C216:E216"/>
    <mergeCell ref="A218:O218"/>
    <mergeCell ref="C219:E219"/>
    <mergeCell ref="C224:E224"/>
    <mergeCell ref="C226:E226"/>
    <mergeCell ref="C227:E227"/>
    <mergeCell ref="C203:E203"/>
    <mergeCell ref="C204:E204"/>
    <mergeCell ref="C205:E205"/>
    <mergeCell ref="C206:E206"/>
    <mergeCell ref="C210:E210"/>
    <mergeCell ref="C211:E211"/>
    <mergeCell ref="C192:E192"/>
    <mergeCell ref="C193:E193"/>
    <mergeCell ref="C198:E198"/>
    <mergeCell ref="C200:E200"/>
    <mergeCell ref="C201:E201"/>
    <mergeCell ref="C202:E202"/>
    <mergeCell ref="C181:E181"/>
    <mergeCell ref="A182:O182"/>
    <mergeCell ref="C183:E183"/>
    <mergeCell ref="C188:E188"/>
    <mergeCell ref="C190:E190"/>
    <mergeCell ref="C191:E191"/>
    <mergeCell ref="C160:E160"/>
    <mergeCell ref="C165:E165"/>
    <mergeCell ref="C169:E169"/>
    <mergeCell ref="C174:E174"/>
    <mergeCell ref="C179:E179"/>
    <mergeCell ref="C180:E180"/>
    <mergeCell ref="C148:E148"/>
    <mergeCell ref="C149:E149"/>
    <mergeCell ref="C153:E153"/>
    <mergeCell ref="C154:E154"/>
    <mergeCell ref="C158:E158"/>
    <mergeCell ref="A159:O159"/>
    <mergeCell ref="C132:E132"/>
    <mergeCell ref="C136:E136"/>
    <mergeCell ref="C137:E137"/>
    <mergeCell ref="C141:E141"/>
    <mergeCell ref="C142:E142"/>
    <mergeCell ref="C147:E147"/>
    <mergeCell ref="C122:E122"/>
    <mergeCell ref="C123:E123"/>
    <mergeCell ref="C124:E124"/>
    <mergeCell ref="C125:E125"/>
    <mergeCell ref="C130:E130"/>
    <mergeCell ref="A131:O131"/>
    <mergeCell ref="C108:E108"/>
    <mergeCell ref="A110:O110"/>
    <mergeCell ref="C111:E111"/>
    <mergeCell ref="C116:E116"/>
    <mergeCell ref="A117:O117"/>
    <mergeCell ref="C118:E118"/>
    <mergeCell ref="C93:E93"/>
    <mergeCell ref="C95:E95"/>
    <mergeCell ref="C97:E97"/>
    <mergeCell ref="C99:E99"/>
    <mergeCell ref="C101:E101"/>
    <mergeCell ref="C106:E106"/>
    <mergeCell ref="C81:E81"/>
    <mergeCell ref="C83:E83"/>
    <mergeCell ref="C85:E85"/>
    <mergeCell ref="C87:E87"/>
    <mergeCell ref="C89:E89"/>
    <mergeCell ref="C91:E91"/>
    <mergeCell ref="C69:E69"/>
    <mergeCell ref="C71:E71"/>
    <mergeCell ref="C73:E73"/>
    <mergeCell ref="C75:E75"/>
    <mergeCell ref="C77:E77"/>
    <mergeCell ref="C79:E79"/>
    <mergeCell ref="C52:E52"/>
    <mergeCell ref="A54:O54"/>
    <mergeCell ref="C55:E55"/>
    <mergeCell ref="C60:E60"/>
    <mergeCell ref="C65:E65"/>
    <mergeCell ref="C67:E67"/>
    <mergeCell ref="A42:O42"/>
    <mergeCell ref="C43:E43"/>
    <mergeCell ref="C48:E48"/>
    <mergeCell ref="C49:E49"/>
    <mergeCell ref="C50:E50"/>
    <mergeCell ref="C51:E51"/>
    <mergeCell ref="A29:O29"/>
    <mergeCell ref="C30:E30"/>
    <mergeCell ref="C35:E35"/>
    <mergeCell ref="C36:E36"/>
    <mergeCell ref="C37:E37"/>
    <mergeCell ref="C41:E41"/>
    <mergeCell ref="L25:O25"/>
    <mergeCell ref="J26:J27"/>
    <mergeCell ref="L26:L27"/>
    <mergeCell ref="M26:M27"/>
    <mergeCell ref="O26:O27"/>
    <mergeCell ref="C28:E28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A8:O8"/>
    <mergeCell ref="A9:O9"/>
    <mergeCell ref="A11:O11"/>
    <mergeCell ref="A12:O12"/>
    <mergeCell ref="A13:O13"/>
    <mergeCell ref="A14:O14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>
    <pageSetUpPr fitToPage="1"/>
  </sheetPr>
  <dimension ref="A1:Y104"/>
  <sheetViews>
    <sheetView topLeftCell="A67" workbookViewId="0">
      <selection activeCell="A40" sqref="A40:H40"/>
    </sheetView>
  </sheetViews>
  <sheetFormatPr defaultColWidth="9.140625" defaultRowHeight="11.25" customHeight="1" x14ac:dyDescent="0.2"/>
  <cols>
    <col min="1" max="1" width="6.7109375" style="72" customWidth="1"/>
    <col min="2" max="2" width="20.140625" style="72" customWidth="1"/>
    <col min="3" max="3" width="32.7109375" style="106" customWidth="1"/>
    <col min="4" max="8" width="14" style="106" customWidth="1"/>
    <col min="9" max="9" width="10" style="106" bestFit="1" customWidth="1"/>
    <col min="10" max="14" width="88.7109375" style="101" hidden="1" customWidth="1"/>
    <col min="15" max="20" width="108.85546875" style="101" hidden="1" customWidth="1"/>
    <col min="21" max="21" width="129.5703125" style="101" hidden="1" customWidth="1"/>
    <col min="22" max="25" width="52.85546875" style="101" hidden="1" customWidth="1"/>
    <col min="26" max="16384" width="9.140625" style="106"/>
  </cols>
  <sheetData>
    <row r="1" spans="1:20" s="65" customFormat="1" ht="17.25" customHeight="1" x14ac:dyDescent="0.25">
      <c r="A1" s="67"/>
      <c r="B1" s="70" t="s">
        <v>5445</v>
      </c>
      <c r="C1" s="73"/>
      <c r="D1" s="71"/>
      <c r="E1" s="73"/>
      <c r="F1" s="73"/>
      <c r="G1" s="73"/>
      <c r="H1" s="68"/>
    </row>
    <row r="2" spans="1:20" s="65" customFormat="1" ht="17.25" customHeight="1" x14ac:dyDescent="0.25">
      <c r="A2" s="67"/>
      <c r="B2" s="72" t="s">
        <v>5396</v>
      </c>
      <c r="C2" s="73"/>
      <c r="D2" s="66"/>
      <c r="E2" s="73"/>
      <c r="F2" s="73"/>
      <c r="G2" s="73"/>
      <c r="H2" s="68"/>
    </row>
    <row r="3" spans="1:20" s="65" customFormat="1" ht="17.25" customHeight="1" x14ac:dyDescent="0.25">
      <c r="A3" s="67"/>
      <c r="B3" s="67"/>
      <c r="C3" s="283"/>
      <c r="D3" s="283"/>
      <c r="E3" s="283"/>
      <c r="F3" s="283"/>
      <c r="G3" s="283"/>
      <c r="H3" s="68"/>
    </row>
    <row r="4" spans="1:20" s="65" customFormat="1" ht="11.25" customHeight="1" x14ac:dyDescent="0.25">
      <c r="A4" s="74"/>
      <c r="B4" s="74"/>
      <c r="C4" s="265" t="s">
        <v>5397</v>
      </c>
      <c r="D4" s="265"/>
      <c r="E4" s="265"/>
      <c r="F4" s="265"/>
      <c r="G4" s="265"/>
      <c r="H4" s="75"/>
    </row>
    <row r="5" spans="1:20" s="65" customFormat="1" ht="11.25" customHeight="1" x14ac:dyDescent="0.25">
      <c r="A5" s="74"/>
      <c r="B5" s="74"/>
      <c r="C5" s="73"/>
      <c r="D5" s="73"/>
      <c r="E5" s="73"/>
      <c r="F5" s="73"/>
      <c r="G5" s="73"/>
      <c r="H5" s="75"/>
    </row>
    <row r="6" spans="1:20" s="65" customFormat="1" ht="18" x14ac:dyDescent="0.25">
      <c r="A6" s="74"/>
      <c r="B6" s="284" t="s">
        <v>5398</v>
      </c>
      <c r="C6" s="284"/>
      <c r="D6" s="284"/>
      <c r="E6" s="284"/>
      <c r="F6" s="284"/>
      <c r="G6" s="284"/>
      <c r="H6" s="75"/>
    </row>
    <row r="7" spans="1:20" s="65" customFormat="1" ht="11.25" customHeight="1" x14ac:dyDescent="0.25">
      <c r="A7" s="74"/>
      <c r="B7" s="74"/>
      <c r="C7" s="73"/>
      <c r="D7" s="73"/>
      <c r="E7" s="73"/>
      <c r="F7" s="73"/>
      <c r="G7" s="73"/>
      <c r="H7" s="75"/>
    </row>
    <row r="8" spans="1:20" s="65" customFormat="1" ht="15" x14ac:dyDescent="0.25">
      <c r="A8" s="76"/>
      <c r="B8" s="281"/>
      <c r="C8" s="281"/>
      <c r="D8" s="281"/>
      <c r="E8" s="281"/>
      <c r="F8" s="281"/>
      <c r="G8" s="281"/>
      <c r="H8" s="69"/>
      <c r="O8" s="69" t="s">
        <v>2</v>
      </c>
      <c r="P8" s="69" t="s">
        <v>2</v>
      </c>
      <c r="Q8" s="69" t="s">
        <v>2</v>
      </c>
      <c r="R8" s="69" t="s">
        <v>2</v>
      </c>
      <c r="S8" s="69" t="s">
        <v>2</v>
      </c>
      <c r="T8" s="69" t="s">
        <v>2</v>
      </c>
    </row>
    <row r="9" spans="1:20" s="65" customFormat="1" ht="13.5" customHeight="1" x14ac:dyDescent="0.25">
      <c r="A9" s="77"/>
      <c r="B9" s="270" t="s">
        <v>4</v>
      </c>
      <c r="C9" s="270"/>
      <c r="D9" s="270"/>
      <c r="E9" s="270"/>
      <c r="F9" s="270"/>
      <c r="G9" s="270"/>
      <c r="H9" s="78"/>
    </row>
    <row r="10" spans="1:20" s="65" customFormat="1" ht="9.75" customHeight="1" x14ac:dyDescent="0.25">
      <c r="A10" s="67"/>
      <c r="B10" s="67"/>
      <c r="C10" s="68"/>
      <c r="D10" s="79"/>
      <c r="E10" s="79"/>
      <c r="F10" s="79"/>
      <c r="G10" s="80"/>
      <c r="H10" s="80"/>
    </row>
    <row r="11" spans="1:20" s="65" customFormat="1" ht="15" x14ac:dyDescent="0.25">
      <c r="A11" s="81"/>
      <c r="B11" s="271" t="s">
        <v>5399</v>
      </c>
      <c r="C11" s="271"/>
      <c r="D11" s="271"/>
      <c r="E11" s="271"/>
      <c r="F11" s="271"/>
      <c r="G11" s="271"/>
      <c r="H11" s="73"/>
    </row>
    <row r="12" spans="1:20" s="65" customFormat="1" ht="9.75" customHeight="1" x14ac:dyDescent="0.25">
      <c r="A12" s="67"/>
      <c r="B12" s="67"/>
      <c r="C12" s="68"/>
      <c r="D12" s="73"/>
      <c r="E12" s="73"/>
      <c r="F12" s="73"/>
      <c r="G12" s="73"/>
      <c r="H12" s="73"/>
    </row>
    <row r="13" spans="1:20" s="65" customFormat="1" ht="16.5" customHeight="1" x14ac:dyDescent="0.25">
      <c r="A13" s="272" t="s">
        <v>20</v>
      </c>
      <c r="B13" s="272" t="s">
        <v>5400</v>
      </c>
      <c r="C13" s="275" t="s">
        <v>5401</v>
      </c>
      <c r="D13" s="278" t="s">
        <v>5402</v>
      </c>
      <c r="E13" s="278"/>
      <c r="F13" s="278"/>
      <c r="G13" s="278"/>
      <c r="H13" s="278" t="s">
        <v>5403</v>
      </c>
    </row>
    <row r="14" spans="1:20" s="65" customFormat="1" ht="45.75" customHeight="1" x14ac:dyDescent="0.25">
      <c r="A14" s="273"/>
      <c r="B14" s="273"/>
      <c r="C14" s="276"/>
      <c r="D14" s="275" t="s">
        <v>5404</v>
      </c>
      <c r="E14" s="275" t="s">
        <v>5405</v>
      </c>
      <c r="F14" s="275" t="s">
        <v>5406</v>
      </c>
      <c r="G14" s="279" t="s">
        <v>5407</v>
      </c>
      <c r="H14" s="278"/>
    </row>
    <row r="15" spans="1:20" s="65" customFormat="1" ht="15" x14ac:dyDescent="0.25">
      <c r="A15" s="274"/>
      <c r="B15" s="274"/>
      <c r="C15" s="277"/>
      <c r="D15" s="277"/>
      <c r="E15" s="277"/>
      <c r="F15" s="277"/>
      <c r="G15" s="280"/>
      <c r="H15" s="278"/>
    </row>
    <row r="16" spans="1:20" s="65" customFormat="1" ht="15" x14ac:dyDescent="0.25">
      <c r="A16" s="82">
        <v>1</v>
      </c>
      <c r="B16" s="82">
        <v>2</v>
      </c>
      <c r="C16" s="83">
        <v>3</v>
      </c>
      <c r="D16" s="83">
        <v>4</v>
      </c>
      <c r="E16" s="83">
        <v>5</v>
      </c>
      <c r="F16" s="83">
        <v>6</v>
      </c>
      <c r="G16" s="83">
        <v>7</v>
      </c>
      <c r="H16" s="83">
        <v>8</v>
      </c>
    </row>
    <row r="17" spans="1:21" s="65" customFormat="1" ht="15" customHeight="1" x14ac:dyDescent="0.25">
      <c r="A17" s="258" t="s">
        <v>5408</v>
      </c>
      <c r="B17" s="259"/>
      <c r="C17" s="259"/>
      <c r="D17" s="259"/>
      <c r="E17" s="259"/>
      <c r="F17" s="259"/>
      <c r="G17" s="259"/>
      <c r="H17" s="260"/>
      <c r="U17" s="84" t="s">
        <v>5408</v>
      </c>
    </row>
    <row r="18" spans="1:21" s="65" customFormat="1" ht="45" x14ac:dyDescent="0.25">
      <c r="A18" s="82" t="s">
        <v>36</v>
      </c>
      <c r="B18" s="85" t="s">
        <v>5446</v>
      </c>
      <c r="C18" s="86" t="s">
        <v>5447</v>
      </c>
      <c r="D18" s="90">
        <v>203.55</v>
      </c>
      <c r="E18" s="88">
        <v>5776.55</v>
      </c>
      <c r="F18" s="90">
        <v>103.26</v>
      </c>
      <c r="G18" s="89"/>
      <c r="H18" s="88">
        <v>6083.36</v>
      </c>
      <c r="U18" s="84"/>
    </row>
    <row r="19" spans="1:21" s="65" customFormat="1" ht="33.75" x14ac:dyDescent="0.25">
      <c r="A19" s="82" t="s">
        <v>1009</v>
      </c>
      <c r="B19" s="85" t="s">
        <v>5448</v>
      </c>
      <c r="C19" s="86" t="s">
        <v>5449</v>
      </c>
      <c r="D19" s="88">
        <v>60253.58</v>
      </c>
      <c r="E19" s="88">
        <v>42148.04</v>
      </c>
      <c r="F19" s="88">
        <v>10624.33</v>
      </c>
      <c r="G19" s="89"/>
      <c r="H19" s="88">
        <v>113025.95</v>
      </c>
      <c r="U19" s="84"/>
    </row>
    <row r="20" spans="1:21" s="65" customFormat="1" ht="33.75" x14ac:dyDescent="0.25">
      <c r="A20" s="82" t="s">
        <v>53</v>
      </c>
      <c r="B20" s="85" t="s">
        <v>5450</v>
      </c>
      <c r="C20" s="86" t="s">
        <v>5451</v>
      </c>
      <c r="D20" s="88">
        <v>11242.83</v>
      </c>
      <c r="E20" s="88">
        <v>1244.08</v>
      </c>
      <c r="F20" s="90">
        <v>310.14999999999998</v>
      </c>
      <c r="G20" s="89"/>
      <c r="H20" s="88">
        <v>12797.06</v>
      </c>
      <c r="U20" s="84"/>
    </row>
    <row r="21" spans="1:21" s="65" customFormat="1" ht="22.5" x14ac:dyDescent="0.25">
      <c r="A21" s="82" t="s">
        <v>63</v>
      </c>
      <c r="B21" s="85" t="s">
        <v>5452</v>
      </c>
      <c r="C21" s="86" t="s">
        <v>5449</v>
      </c>
      <c r="D21" s="88">
        <v>9901.41</v>
      </c>
      <c r="E21" s="88">
        <v>1014.82</v>
      </c>
      <c r="F21" s="90">
        <v>289.74</v>
      </c>
      <c r="G21" s="89"/>
      <c r="H21" s="88">
        <v>11205.97</v>
      </c>
      <c r="U21" s="84"/>
    </row>
    <row r="22" spans="1:21" s="65" customFormat="1" ht="22.5" x14ac:dyDescent="0.25">
      <c r="A22" s="82" t="s">
        <v>72</v>
      </c>
      <c r="B22" s="85" t="s">
        <v>5453</v>
      </c>
      <c r="C22" s="86" t="s">
        <v>5449</v>
      </c>
      <c r="D22" s="88">
        <v>10469.040000000001</v>
      </c>
      <c r="E22" s="88">
        <v>1247.23</v>
      </c>
      <c r="F22" s="90">
        <v>348.03</v>
      </c>
      <c r="G22" s="89"/>
      <c r="H22" s="87">
        <v>12064.3</v>
      </c>
      <c r="U22" s="84"/>
    </row>
    <row r="23" spans="1:21" s="65" customFormat="1" ht="33.75" x14ac:dyDescent="0.25">
      <c r="A23" s="82" t="s">
        <v>80</v>
      </c>
      <c r="B23" s="85" t="s">
        <v>5454</v>
      </c>
      <c r="C23" s="86" t="s">
        <v>5455</v>
      </c>
      <c r="D23" s="88">
        <v>33995.26</v>
      </c>
      <c r="E23" s="88">
        <v>9611.64</v>
      </c>
      <c r="F23" s="88">
        <v>2313.2800000000002</v>
      </c>
      <c r="G23" s="89"/>
      <c r="H23" s="88">
        <v>45920.18</v>
      </c>
      <c r="U23" s="84"/>
    </row>
    <row r="24" spans="1:21" s="65" customFormat="1" ht="33.75" x14ac:dyDescent="0.25">
      <c r="A24" s="82" t="s">
        <v>89</v>
      </c>
      <c r="B24" s="85" t="s">
        <v>5456</v>
      </c>
      <c r="C24" s="86" t="s">
        <v>5457</v>
      </c>
      <c r="D24" s="88">
        <v>34904.239999999998</v>
      </c>
      <c r="E24" s="88">
        <v>2636.38</v>
      </c>
      <c r="F24" s="90">
        <v>534.65</v>
      </c>
      <c r="G24" s="89"/>
      <c r="H24" s="88">
        <v>38075.269999999997</v>
      </c>
      <c r="U24" s="84"/>
    </row>
    <row r="25" spans="1:21" s="65" customFormat="1" ht="33.75" x14ac:dyDescent="0.25">
      <c r="A25" s="82" t="s">
        <v>1013</v>
      </c>
      <c r="B25" s="85" t="s">
        <v>5458</v>
      </c>
      <c r="C25" s="86" t="s">
        <v>5459</v>
      </c>
      <c r="D25" s="88">
        <v>26737.48</v>
      </c>
      <c r="E25" s="88">
        <v>10280.709999999999</v>
      </c>
      <c r="F25" s="88">
        <v>6204.11</v>
      </c>
      <c r="G25" s="89"/>
      <c r="H25" s="87">
        <v>43222.3</v>
      </c>
      <c r="U25" s="84"/>
    </row>
    <row r="26" spans="1:21" s="65" customFormat="1" ht="22.5" x14ac:dyDescent="0.25">
      <c r="A26" s="82" t="s">
        <v>101</v>
      </c>
      <c r="B26" s="85" t="s">
        <v>5460</v>
      </c>
      <c r="C26" s="86" t="s">
        <v>5449</v>
      </c>
      <c r="D26" s="88">
        <v>56695.25</v>
      </c>
      <c r="E26" s="88">
        <v>5334.78</v>
      </c>
      <c r="F26" s="90">
        <v>514.11</v>
      </c>
      <c r="G26" s="89"/>
      <c r="H26" s="88">
        <v>62544.14</v>
      </c>
      <c r="U26" s="84"/>
    </row>
    <row r="27" spans="1:21" s="65" customFormat="1" ht="22.5" x14ac:dyDescent="0.25">
      <c r="A27" s="82" t="s">
        <v>106</v>
      </c>
      <c r="B27" s="85" t="s">
        <v>5461</v>
      </c>
      <c r="C27" s="86" t="s">
        <v>5449</v>
      </c>
      <c r="D27" s="88">
        <v>11451.01</v>
      </c>
      <c r="E27" s="88">
        <v>1335.08</v>
      </c>
      <c r="F27" s="90">
        <v>391.81</v>
      </c>
      <c r="G27" s="89"/>
      <c r="H27" s="87">
        <v>13177.9</v>
      </c>
      <c r="U27" s="84"/>
    </row>
    <row r="28" spans="1:21" s="65" customFormat="1" ht="22.5" x14ac:dyDescent="0.25">
      <c r="A28" s="82" t="s">
        <v>1014</v>
      </c>
      <c r="B28" s="85" t="s">
        <v>5462</v>
      </c>
      <c r="C28" s="86" t="s">
        <v>5449</v>
      </c>
      <c r="D28" s="87">
        <v>11243.5</v>
      </c>
      <c r="E28" s="87">
        <v>1154.8</v>
      </c>
      <c r="F28" s="90">
        <v>289.74</v>
      </c>
      <c r="G28" s="89"/>
      <c r="H28" s="88">
        <v>12688.04</v>
      </c>
      <c r="U28" s="84"/>
    </row>
    <row r="29" spans="1:21" s="65" customFormat="1" ht="22.5" x14ac:dyDescent="0.25">
      <c r="A29" s="82" t="s">
        <v>119</v>
      </c>
      <c r="B29" s="85" t="s">
        <v>5463</v>
      </c>
      <c r="C29" s="86" t="s">
        <v>5449</v>
      </c>
      <c r="D29" s="88">
        <v>31058.69</v>
      </c>
      <c r="E29" s="88">
        <v>3674.99</v>
      </c>
      <c r="F29" s="88">
        <v>1042.67</v>
      </c>
      <c r="G29" s="89"/>
      <c r="H29" s="88">
        <v>35776.35</v>
      </c>
      <c r="U29" s="84"/>
    </row>
    <row r="30" spans="1:21" s="65" customFormat="1" ht="22.5" x14ac:dyDescent="0.25">
      <c r="A30" s="82" t="s">
        <v>1015</v>
      </c>
      <c r="B30" s="85" t="s">
        <v>5464</v>
      </c>
      <c r="C30" s="86" t="s">
        <v>5449</v>
      </c>
      <c r="D30" s="88">
        <v>70744.37</v>
      </c>
      <c r="E30" s="88">
        <v>5977.51</v>
      </c>
      <c r="F30" s="88">
        <v>7153.59</v>
      </c>
      <c r="G30" s="89"/>
      <c r="H30" s="88">
        <v>83875.47</v>
      </c>
      <c r="U30" s="84"/>
    </row>
    <row r="31" spans="1:21" s="65" customFormat="1" ht="22.5" x14ac:dyDescent="0.25">
      <c r="A31" s="82" t="s">
        <v>126</v>
      </c>
      <c r="B31" s="85" t="s">
        <v>5465</v>
      </c>
      <c r="C31" s="86" t="s">
        <v>5449</v>
      </c>
      <c r="D31" s="88">
        <v>42028.09</v>
      </c>
      <c r="E31" s="88">
        <v>2733.42</v>
      </c>
      <c r="F31" s="90">
        <v>906.69</v>
      </c>
      <c r="G31" s="89"/>
      <c r="H31" s="87">
        <v>45668.2</v>
      </c>
      <c r="U31" s="84"/>
    </row>
    <row r="32" spans="1:21" s="65" customFormat="1" ht="22.5" x14ac:dyDescent="0.25">
      <c r="A32" s="82" t="s">
        <v>131</v>
      </c>
      <c r="B32" s="85" t="s">
        <v>5466</v>
      </c>
      <c r="C32" s="86" t="s">
        <v>5449</v>
      </c>
      <c r="D32" s="88">
        <v>48354.03</v>
      </c>
      <c r="E32" s="88">
        <v>4296.76</v>
      </c>
      <c r="F32" s="88">
        <v>7470.27</v>
      </c>
      <c r="G32" s="89"/>
      <c r="H32" s="88">
        <v>60121.06</v>
      </c>
      <c r="U32" s="84"/>
    </row>
    <row r="33" spans="1:23" s="65" customFormat="1" ht="33.75" x14ac:dyDescent="0.25">
      <c r="A33" s="82" t="s">
        <v>1016</v>
      </c>
      <c r="B33" s="85" t="s">
        <v>5467</v>
      </c>
      <c r="C33" s="86" t="s">
        <v>5449</v>
      </c>
      <c r="D33" s="88">
        <v>60064.18</v>
      </c>
      <c r="E33" s="88">
        <v>4473.25</v>
      </c>
      <c r="F33" s="87">
        <v>1559.4</v>
      </c>
      <c r="G33" s="89"/>
      <c r="H33" s="88">
        <v>66096.83</v>
      </c>
      <c r="U33" s="84"/>
    </row>
    <row r="34" spans="1:23" s="65" customFormat="1" ht="22.5" x14ac:dyDescent="0.25">
      <c r="A34" s="82" t="s">
        <v>142</v>
      </c>
      <c r="B34" s="85" t="s">
        <v>5468</v>
      </c>
      <c r="C34" s="86" t="s">
        <v>5449</v>
      </c>
      <c r="D34" s="88">
        <v>10244.11</v>
      </c>
      <c r="E34" s="88">
        <v>1322.43</v>
      </c>
      <c r="F34" s="88">
        <v>5710.31</v>
      </c>
      <c r="G34" s="89"/>
      <c r="H34" s="88">
        <v>17276.849999999999</v>
      </c>
      <c r="U34" s="84"/>
    </row>
    <row r="35" spans="1:23" s="65" customFormat="1" ht="22.5" x14ac:dyDescent="0.25">
      <c r="A35" s="82" t="s">
        <v>1017</v>
      </c>
      <c r="B35" s="85" t="s">
        <v>5469</v>
      </c>
      <c r="C35" s="86" t="s">
        <v>5470</v>
      </c>
      <c r="D35" s="88">
        <v>11007.07</v>
      </c>
      <c r="E35" s="88">
        <v>1078.3399999999999</v>
      </c>
      <c r="F35" s="90">
        <v>314.16000000000003</v>
      </c>
      <c r="G35" s="89"/>
      <c r="H35" s="88">
        <v>12399.57</v>
      </c>
      <c r="U35" s="84"/>
    </row>
    <row r="36" spans="1:23" s="65" customFormat="1" ht="22.5" x14ac:dyDescent="0.25">
      <c r="A36" s="242" t="s">
        <v>1018</v>
      </c>
      <c r="B36" s="243" t="s">
        <v>5471</v>
      </c>
      <c r="C36" s="244" t="s">
        <v>5472</v>
      </c>
      <c r="D36" s="240">
        <v>2426.86</v>
      </c>
      <c r="E36" s="240">
        <v>3830.62</v>
      </c>
      <c r="F36" s="245">
        <v>686.8</v>
      </c>
      <c r="G36" s="246"/>
      <c r="H36" s="240">
        <v>6944.28</v>
      </c>
      <c r="U36" s="84"/>
    </row>
    <row r="37" spans="1:23" s="65" customFormat="1" ht="22.5" x14ac:dyDescent="0.25">
      <c r="A37" s="242" t="s">
        <v>151</v>
      </c>
      <c r="B37" s="243" t="s">
        <v>5473</v>
      </c>
      <c r="C37" s="244" t="s">
        <v>5474</v>
      </c>
      <c r="D37" s="240">
        <v>148489.76999999999</v>
      </c>
      <c r="E37" s="240">
        <v>40890.81</v>
      </c>
      <c r="F37" s="240">
        <v>7071.87</v>
      </c>
      <c r="G37" s="246"/>
      <c r="H37" s="240">
        <v>196452.45</v>
      </c>
      <c r="U37" s="84"/>
    </row>
    <row r="38" spans="1:23" s="65" customFormat="1" ht="22.5" x14ac:dyDescent="0.25">
      <c r="A38" s="82" t="s">
        <v>156</v>
      </c>
      <c r="B38" s="85" t="s">
        <v>5475</v>
      </c>
      <c r="C38" s="86" t="s">
        <v>5470</v>
      </c>
      <c r="D38" s="88">
        <v>242078.05</v>
      </c>
      <c r="E38" s="88">
        <v>9916.0300000000007</v>
      </c>
      <c r="F38" s="88">
        <v>3429.33</v>
      </c>
      <c r="G38" s="89"/>
      <c r="H38" s="88">
        <v>255423.41</v>
      </c>
      <c r="U38" s="84"/>
    </row>
    <row r="39" spans="1:23" s="65" customFormat="1" ht="33.75" x14ac:dyDescent="0.25">
      <c r="A39" s="82" t="s">
        <v>1019</v>
      </c>
      <c r="B39" s="85" t="s">
        <v>5476</v>
      </c>
      <c r="C39" s="86" t="s">
        <v>5477</v>
      </c>
      <c r="D39" s="90">
        <v>1.03</v>
      </c>
      <c r="E39" s="88">
        <v>2013.17</v>
      </c>
      <c r="F39" s="90">
        <v>560.66</v>
      </c>
      <c r="G39" s="89"/>
      <c r="H39" s="88">
        <v>2574.86</v>
      </c>
      <c r="U39" s="84"/>
    </row>
    <row r="40" spans="1:23" s="65" customFormat="1" ht="33.75" x14ac:dyDescent="0.25">
      <c r="A40" s="242" t="s">
        <v>1020</v>
      </c>
      <c r="B40" s="243" t="s">
        <v>5478</v>
      </c>
      <c r="C40" s="244" t="s">
        <v>5477</v>
      </c>
      <c r="D40" s="247">
        <v>3.29</v>
      </c>
      <c r="E40" s="240">
        <v>12132.37</v>
      </c>
      <c r="F40" s="240">
        <v>7146.94</v>
      </c>
      <c r="G40" s="246"/>
      <c r="H40" s="241">
        <v>19282.599999999999</v>
      </c>
      <c r="U40" s="84"/>
    </row>
    <row r="41" spans="1:23" s="65" customFormat="1" ht="23.25" customHeight="1" x14ac:dyDescent="0.25">
      <c r="A41" s="91"/>
      <c r="B41" s="261" t="s">
        <v>5409</v>
      </c>
      <c r="C41" s="262"/>
      <c r="D41" s="92">
        <v>933596.69</v>
      </c>
      <c r="E41" s="92">
        <v>174123.81</v>
      </c>
      <c r="F41" s="97">
        <v>64975.9</v>
      </c>
      <c r="G41" s="94"/>
      <c r="H41" s="97">
        <v>1172696.3999999999</v>
      </c>
      <c r="U41" s="84"/>
      <c r="V41" s="95" t="s">
        <v>5409</v>
      </c>
    </row>
    <row r="42" spans="1:23" s="65" customFormat="1" ht="15" x14ac:dyDescent="0.25">
      <c r="A42" s="258" t="s">
        <v>5410</v>
      </c>
      <c r="B42" s="259"/>
      <c r="C42" s="259"/>
      <c r="D42" s="259"/>
      <c r="E42" s="259"/>
      <c r="F42" s="259"/>
      <c r="G42" s="259"/>
      <c r="H42" s="260"/>
      <c r="I42" s="127"/>
      <c r="U42" s="84"/>
      <c r="V42" s="95"/>
      <c r="W42" s="96" t="s">
        <v>5411</v>
      </c>
    </row>
    <row r="43" spans="1:23" s="65" customFormat="1" ht="15" customHeight="1" x14ac:dyDescent="0.25">
      <c r="A43" s="91"/>
      <c r="B43" s="263" t="s">
        <v>5411</v>
      </c>
      <c r="C43" s="264"/>
      <c r="D43" s="92">
        <v>933596.69</v>
      </c>
      <c r="E43" s="92">
        <v>174123.81</v>
      </c>
      <c r="F43" s="97">
        <v>64975.9</v>
      </c>
      <c r="G43" s="94"/>
      <c r="H43" s="97">
        <v>1172696.3999999999</v>
      </c>
      <c r="U43" s="84" t="s">
        <v>5412</v>
      </c>
      <c r="V43" s="95"/>
      <c r="W43" s="96"/>
    </row>
    <row r="44" spans="1:23" s="65" customFormat="1" ht="15" x14ac:dyDescent="0.25">
      <c r="A44" s="258" t="s">
        <v>5412</v>
      </c>
      <c r="B44" s="259"/>
      <c r="C44" s="259"/>
      <c r="D44" s="259"/>
      <c r="E44" s="259"/>
      <c r="F44" s="259"/>
      <c r="G44" s="259"/>
      <c r="H44" s="260"/>
      <c r="U44" s="84"/>
      <c r="V44" s="95"/>
      <c r="W44" s="96"/>
    </row>
    <row r="45" spans="1:23" s="65" customFormat="1" ht="15" customHeight="1" x14ac:dyDescent="0.25">
      <c r="A45" s="82" t="s">
        <v>171</v>
      </c>
      <c r="B45" s="85" t="s">
        <v>5413</v>
      </c>
      <c r="C45" s="86" t="s">
        <v>5414</v>
      </c>
      <c r="D45" s="88">
        <v>48547.03</v>
      </c>
      <c r="E45" s="88">
        <v>9054.44</v>
      </c>
      <c r="F45" s="89"/>
      <c r="G45" s="89"/>
      <c r="H45" s="88">
        <v>57601.47</v>
      </c>
      <c r="U45" s="84"/>
      <c r="V45" s="95" t="s">
        <v>5415</v>
      </c>
      <c r="W45" s="96"/>
    </row>
    <row r="46" spans="1:23" s="65" customFormat="1" ht="15" x14ac:dyDescent="0.25">
      <c r="A46" s="82"/>
      <c r="B46" s="85"/>
      <c r="C46" s="86"/>
      <c r="D46" s="89" t="s">
        <v>5495</v>
      </c>
      <c r="E46" s="89" t="s">
        <v>5496</v>
      </c>
      <c r="F46" s="89"/>
      <c r="G46" s="89"/>
      <c r="H46" s="89"/>
      <c r="U46" s="84"/>
      <c r="V46" s="95"/>
      <c r="W46" s="96" t="s">
        <v>5416</v>
      </c>
    </row>
    <row r="47" spans="1:23" s="65" customFormat="1" ht="15" customHeight="1" x14ac:dyDescent="0.25">
      <c r="A47" s="91"/>
      <c r="B47" s="261" t="s">
        <v>5415</v>
      </c>
      <c r="C47" s="262"/>
      <c r="D47" s="92">
        <v>48547.03</v>
      </c>
      <c r="E47" s="92">
        <v>9054.44</v>
      </c>
      <c r="F47" s="94"/>
      <c r="G47" s="94"/>
      <c r="H47" s="93">
        <v>57601.47</v>
      </c>
      <c r="U47" s="84" t="s">
        <v>5417</v>
      </c>
      <c r="V47" s="95"/>
      <c r="W47" s="96"/>
    </row>
    <row r="48" spans="1:23" s="65" customFormat="1" ht="15" x14ac:dyDescent="0.25">
      <c r="A48" s="91"/>
      <c r="B48" s="263" t="s">
        <v>5416</v>
      </c>
      <c r="C48" s="264"/>
      <c r="D48" s="92">
        <v>982143.72</v>
      </c>
      <c r="E48" s="92">
        <v>183178.25</v>
      </c>
      <c r="F48" s="97">
        <v>64975.9</v>
      </c>
      <c r="G48" s="94"/>
      <c r="H48" s="93">
        <v>1230297.8700000001</v>
      </c>
      <c r="U48" s="84"/>
      <c r="V48" s="95"/>
      <c r="W48" s="96"/>
    </row>
    <row r="49" spans="1:25" s="65" customFormat="1" ht="15" x14ac:dyDescent="0.25">
      <c r="A49" s="258" t="s">
        <v>5417</v>
      </c>
      <c r="B49" s="259"/>
      <c r="C49" s="259"/>
      <c r="D49" s="259"/>
      <c r="E49" s="259"/>
      <c r="F49" s="259"/>
      <c r="G49" s="259"/>
      <c r="H49" s="260"/>
      <c r="U49" s="84"/>
      <c r="V49" s="95"/>
      <c r="W49" s="96"/>
    </row>
    <row r="50" spans="1:25" s="65" customFormat="1" ht="15" x14ac:dyDescent="0.25">
      <c r="A50" s="82" t="s">
        <v>181</v>
      </c>
      <c r="B50" s="85"/>
      <c r="C50" s="86" t="s">
        <v>5418</v>
      </c>
      <c r="D50" s="88">
        <v>20625.02</v>
      </c>
      <c r="E50" s="88">
        <v>3846.74</v>
      </c>
      <c r="F50" s="89"/>
      <c r="G50" s="89"/>
      <c r="H50" s="88">
        <v>24471.759999999998</v>
      </c>
      <c r="U50" s="84"/>
      <c r="V50" s="95"/>
      <c r="W50" s="96"/>
    </row>
    <row r="51" spans="1:25" s="65" customFormat="1" ht="15" x14ac:dyDescent="0.25">
      <c r="A51" s="82"/>
      <c r="B51" s="85"/>
      <c r="C51" s="86"/>
      <c r="D51" s="89" t="s">
        <v>5497</v>
      </c>
      <c r="E51" s="89" t="s">
        <v>5498</v>
      </c>
      <c r="F51" s="89"/>
      <c r="G51" s="89"/>
      <c r="H51" s="89"/>
      <c r="U51" s="84"/>
      <c r="V51" s="95"/>
      <c r="W51" s="96"/>
    </row>
    <row r="52" spans="1:25" s="65" customFormat="1" ht="15" customHeight="1" x14ac:dyDescent="0.25">
      <c r="A52" s="82" t="s">
        <v>185</v>
      </c>
      <c r="B52" s="85"/>
      <c r="C52" s="86" t="s">
        <v>5419</v>
      </c>
      <c r="D52" s="88">
        <v>34375.03</v>
      </c>
      <c r="E52" s="88">
        <v>6411.24</v>
      </c>
      <c r="F52" s="89"/>
      <c r="G52" s="89"/>
      <c r="H52" s="88">
        <v>40786.269999999997</v>
      </c>
      <c r="U52" s="84"/>
      <c r="V52" s="95" t="s">
        <v>5422</v>
      </c>
      <c r="W52" s="96"/>
    </row>
    <row r="53" spans="1:25" s="65" customFormat="1" ht="15" x14ac:dyDescent="0.25">
      <c r="A53" s="82"/>
      <c r="B53" s="85"/>
      <c r="C53" s="86"/>
      <c r="D53" s="89" t="s">
        <v>5499</v>
      </c>
      <c r="E53" s="89" t="s">
        <v>5500</v>
      </c>
      <c r="F53" s="89"/>
      <c r="G53" s="89"/>
      <c r="H53" s="89"/>
      <c r="U53" s="84"/>
      <c r="V53" s="95"/>
      <c r="W53" s="96" t="s">
        <v>5423</v>
      </c>
    </row>
    <row r="54" spans="1:25" s="65" customFormat="1" ht="48.75" customHeight="1" x14ac:dyDescent="0.25">
      <c r="A54" s="82" t="s">
        <v>187</v>
      </c>
      <c r="B54" s="85"/>
      <c r="C54" s="86" t="s">
        <v>5420</v>
      </c>
      <c r="D54" s="88">
        <v>24553.59</v>
      </c>
      <c r="E54" s="88">
        <v>4579.46</v>
      </c>
      <c r="F54" s="89"/>
      <c r="G54" s="89"/>
      <c r="H54" s="88">
        <v>29133.05</v>
      </c>
      <c r="U54" s="84" t="s">
        <v>5424</v>
      </c>
      <c r="V54" s="95"/>
      <c r="W54" s="96"/>
    </row>
    <row r="55" spans="1:25" s="65" customFormat="1" ht="15" x14ac:dyDescent="0.25">
      <c r="A55" s="82"/>
      <c r="B55" s="85"/>
      <c r="C55" s="86"/>
      <c r="D55" s="89" t="s">
        <v>5501</v>
      </c>
      <c r="E55" s="89" t="s">
        <v>5502</v>
      </c>
      <c r="F55" s="89"/>
      <c r="G55" s="89"/>
      <c r="H55" s="89"/>
      <c r="U55" s="84"/>
      <c r="V55" s="95"/>
      <c r="W55" s="96" t="s">
        <v>5425</v>
      </c>
    </row>
    <row r="56" spans="1:25" s="65" customFormat="1" ht="15" customHeight="1" x14ac:dyDescent="0.25">
      <c r="A56" s="82" t="s">
        <v>196</v>
      </c>
      <c r="B56" s="85"/>
      <c r="C56" s="86" t="s">
        <v>5421</v>
      </c>
      <c r="D56" s="88">
        <v>19642.87</v>
      </c>
      <c r="E56" s="88">
        <v>3663.57</v>
      </c>
      <c r="F56" s="89"/>
      <c r="G56" s="89"/>
      <c r="H56" s="88">
        <v>23306.44</v>
      </c>
      <c r="U56" s="84" t="s">
        <v>5426</v>
      </c>
      <c r="V56" s="95"/>
      <c r="W56" s="96"/>
    </row>
    <row r="57" spans="1:25" s="65" customFormat="1" ht="15" x14ac:dyDescent="0.25">
      <c r="A57" s="82"/>
      <c r="B57" s="85"/>
      <c r="C57" s="86"/>
      <c r="D57" s="89" t="s">
        <v>5503</v>
      </c>
      <c r="E57" s="89" t="s">
        <v>5504</v>
      </c>
      <c r="F57" s="89"/>
      <c r="G57" s="89"/>
      <c r="H57" s="89"/>
      <c r="U57" s="84"/>
      <c r="V57" s="95"/>
      <c r="W57" s="96"/>
    </row>
    <row r="58" spans="1:25" s="65" customFormat="1" ht="15" customHeight="1" x14ac:dyDescent="0.25">
      <c r="A58" s="91"/>
      <c r="B58" s="261" t="s">
        <v>5422</v>
      </c>
      <c r="C58" s="262"/>
      <c r="D58" s="92">
        <v>99196.51</v>
      </c>
      <c r="E58" s="92">
        <v>18501.009999999998</v>
      </c>
      <c r="F58" s="94"/>
      <c r="G58" s="94"/>
      <c r="H58" s="93">
        <v>117697.52</v>
      </c>
      <c r="U58" s="84"/>
      <c r="V58" s="95" t="s">
        <v>5429</v>
      </c>
      <c r="W58" s="96"/>
    </row>
    <row r="59" spans="1:25" s="65" customFormat="1" ht="15" customHeight="1" x14ac:dyDescent="0.25">
      <c r="A59" s="91"/>
      <c r="B59" s="263" t="s">
        <v>5423</v>
      </c>
      <c r="C59" s="264"/>
      <c r="D59" s="92">
        <v>1081340.23</v>
      </c>
      <c r="E59" s="92">
        <v>201679.26</v>
      </c>
      <c r="F59" s="97">
        <v>64975.9</v>
      </c>
      <c r="G59" s="94"/>
      <c r="H59" s="93">
        <v>1347995.39</v>
      </c>
      <c r="U59" s="84"/>
      <c r="V59" s="95"/>
      <c r="W59" s="96" t="s">
        <v>5430</v>
      </c>
    </row>
    <row r="60" spans="1:25" s="65" customFormat="1" ht="45" customHeight="1" x14ac:dyDescent="0.25">
      <c r="A60" s="258" t="s">
        <v>5424</v>
      </c>
      <c r="B60" s="259"/>
      <c r="C60" s="259"/>
      <c r="D60" s="259"/>
      <c r="E60" s="259"/>
      <c r="F60" s="259"/>
      <c r="G60" s="259"/>
      <c r="H60" s="260"/>
      <c r="U60" s="84" t="s">
        <v>5431</v>
      </c>
      <c r="V60" s="95"/>
      <c r="W60" s="96"/>
    </row>
    <row r="61" spans="1:25" s="65" customFormat="1" ht="11.25" customHeight="1" x14ac:dyDescent="0.25">
      <c r="A61" s="91"/>
      <c r="B61" s="263" t="s">
        <v>5425</v>
      </c>
      <c r="C61" s="264"/>
      <c r="D61" s="92">
        <v>1081340.23</v>
      </c>
      <c r="E61" s="92">
        <v>201679.26</v>
      </c>
      <c r="F61" s="97">
        <v>64975.9</v>
      </c>
      <c r="G61" s="94"/>
      <c r="H61" s="93">
        <v>1347995.39</v>
      </c>
      <c r="U61" s="84"/>
      <c r="V61" s="95" t="s">
        <v>5432</v>
      </c>
      <c r="W61" s="96"/>
    </row>
    <row r="62" spans="1:25" s="65" customFormat="1" ht="15" customHeight="1" x14ac:dyDescent="0.25">
      <c r="A62" s="258" t="s">
        <v>5426</v>
      </c>
      <c r="B62" s="259"/>
      <c r="C62" s="259"/>
      <c r="D62" s="259"/>
      <c r="E62" s="259"/>
      <c r="F62" s="259"/>
      <c r="G62" s="259"/>
      <c r="H62" s="260"/>
      <c r="U62" s="84"/>
      <c r="V62" s="95"/>
      <c r="W62" s="96"/>
      <c r="X62" s="101" t="s">
        <v>5433</v>
      </c>
    </row>
    <row r="63" spans="1:25" s="65" customFormat="1" ht="33.75" x14ac:dyDescent="0.25">
      <c r="A63" s="82" t="s">
        <v>198</v>
      </c>
      <c r="B63" s="85" t="s">
        <v>5427</v>
      </c>
      <c r="C63" s="86" t="s">
        <v>5428</v>
      </c>
      <c r="D63" s="88">
        <v>32440.21</v>
      </c>
      <c r="E63" s="88">
        <v>6050.38</v>
      </c>
      <c r="F63" s="88">
        <v>1949.28</v>
      </c>
      <c r="G63" s="89"/>
      <c r="H63" s="88">
        <v>40439.870000000003</v>
      </c>
      <c r="U63" s="84"/>
      <c r="V63" s="95"/>
      <c r="W63" s="96"/>
    </row>
    <row r="64" spans="1:25" s="65" customFormat="1" ht="15" customHeight="1" x14ac:dyDescent="0.25">
      <c r="A64" s="82"/>
      <c r="B64" s="85"/>
      <c r="C64" s="86"/>
      <c r="D64" s="89" t="s">
        <v>5505</v>
      </c>
      <c r="E64" s="89" t="s">
        <v>5506</v>
      </c>
      <c r="F64" s="89" t="s">
        <v>5507</v>
      </c>
      <c r="G64" s="89" t="s">
        <v>5508</v>
      </c>
      <c r="H64" s="89"/>
      <c r="U64" s="84"/>
      <c r="V64" s="95"/>
      <c r="W64" s="96"/>
      <c r="Y64" s="96" t="s">
        <v>5434</v>
      </c>
    </row>
    <row r="65" spans="1:25" s="65" customFormat="1" ht="15" customHeight="1" x14ac:dyDescent="0.25">
      <c r="A65" s="91"/>
      <c r="B65" s="261" t="s">
        <v>5429</v>
      </c>
      <c r="C65" s="262"/>
      <c r="D65" s="92">
        <v>32440.21</v>
      </c>
      <c r="E65" s="92">
        <v>6050.38</v>
      </c>
      <c r="F65" s="93">
        <v>1949.28</v>
      </c>
      <c r="G65" s="94"/>
      <c r="H65" s="93">
        <v>40439.870000000003</v>
      </c>
      <c r="U65" s="84" t="s">
        <v>5435</v>
      </c>
      <c r="V65" s="95"/>
      <c r="W65" s="96"/>
      <c r="Y65" s="96"/>
    </row>
    <row r="66" spans="1:25" s="65" customFormat="1" ht="15" x14ac:dyDescent="0.25">
      <c r="A66" s="91"/>
      <c r="B66" s="263" t="s">
        <v>5430</v>
      </c>
      <c r="C66" s="264"/>
      <c r="D66" s="92">
        <v>1113780.44</v>
      </c>
      <c r="E66" s="92">
        <v>207729.64</v>
      </c>
      <c r="F66" s="93">
        <v>66925.179999999993</v>
      </c>
      <c r="G66" s="94"/>
      <c r="H66" s="93">
        <v>1388435.26</v>
      </c>
      <c r="U66" s="84"/>
      <c r="V66" s="95"/>
      <c r="W66" s="96"/>
      <c r="Y66" s="96"/>
    </row>
    <row r="67" spans="1:25" s="65" customFormat="1" ht="15" customHeight="1" x14ac:dyDescent="0.25">
      <c r="A67" s="258" t="s">
        <v>5431</v>
      </c>
      <c r="B67" s="259"/>
      <c r="C67" s="259"/>
      <c r="D67" s="259"/>
      <c r="E67" s="259"/>
      <c r="F67" s="259"/>
      <c r="G67" s="259"/>
      <c r="H67" s="260"/>
      <c r="U67" s="84"/>
      <c r="V67" s="95" t="s">
        <v>5438</v>
      </c>
      <c r="W67" s="96"/>
      <c r="Y67" s="96"/>
    </row>
    <row r="68" spans="1:25" s="65" customFormat="1" ht="15" customHeight="1" x14ac:dyDescent="0.25">
      <c r="A68" s="91"/>
      <c r="B68" s="261" t="s">
        <v>5432</v>
      </c>
      <c r="C68" s="262"/>
      <c r="D68" s="98"/>
      <c r="E68" s="98"/>
      <c r="F68" s="94"/>
      <c r="G68" s="94"/>
      <c r="H68" s="94"/>
      <c r="U68" s="84"/>
      <c r="V68" s="95"/>
      <c r="W68" s="96" t="s">
        <v>5439</v>
      </c>
      <c r="Y68" s="96"/>
    </row>
    <row r="69" spans="1:25" ht="11.25" customHeight="1" x14ac:dyDescent="0.2">
      <c r="A69" s="91"/>
      <c r="B69" s="266" t="s">
        <v>5433</v>
      </c>
      <c r="C69" s="267"/>
      <c r="D69" s="88">
        <v>1113780.44</v>
      </c>
      <c r="E69" s="88">
        <v>207729.64</v>
      </c>
      <c r="F69" s="99">
        <v>66925.179999999993</v>
      </c>
      <c r="G69" s="100"/>
      <c r="H69" s="99">
        <v>1388435.26</v>
      </c>
    </row>
    <row r="70" spans="1:25" ht="11.25" customHeight="1" x14ac:dyDescent="0.2">
      <c r="A70" s="91"/>
      <c r="B70" s="85"/>
      <c r="C70" s="89"/>
      <c r="D70" s="89"/>
      <c r="E70" s="89"/>
      <c r="F70" s="89"/>
      <c r="G70" s="89"/>
      <c r="H70" s="89"/>
    </row>
    <row r="71" spans="1:25" s="65" customFormat="1" ht="15" x14ac:dyDescent="0.25">
      <c r="A71" s="91"/>
      <c r="B71" s="268" t="s">
        <v>5434</v>
      </c>
      <c r="C71" s="269"/>
      <c r="D71" s="92">
        <v>1113780.44</v>
      </c>
      <c r="E71" s="92">
        <v>207729.64</v>
      </c>
      <c r="F71" s="92">
        <v>66925.179999999993</v>
      </c>
      <c r="G71" s="98"/>
      <c r="H71" s="92">
        <v>1388435.26</v>
      </c>
    </row>
    <row r="72" spans="1:25" s="65" customFormat="1" ht="15" x14ac:dyDescent="0.25">
      <c r="A72" s="258" t="s">
        <v>5435</v>
      </c>
      <c r="B72" s="259"/>
      <c r="C72" s="259"/>
      <c r="D72" s="259"/>
      <c r="E72" s="259"/>
      <c r="F72" s="259"/>
      <c r="G72" s="259"/>
      <c r="H72" s="260"/>
    </row>
    <row r="73" spans="1:25" s="65" customFormat="1" ht="15" x14ac:dyDescent="0.25">
      <c r="A73" s="82" t="s">
        <v>202</v>
      </c>
      <c r="B73" s="85" t="s">
        <v>5436</v>
      </c>
      <c r="C73" s="86" t="s">
        <v>5437</v>
      </c>
      <c r="D73" s="88">
        <v>222756.09</v>
      </c>
      <c r="E73" s="88">
        <v>41545.93</v>
      </c>
      <c r="F73" s="88">
        <v>13385.04</v>
      </c>
      <c r="G73" s="89"/>
      <c r="H73" s="88">
        <v>277687.06</v>
      </c>
    </row>
    <row r="74" spans="1:25" s="65" customFormat="1" ht="15" x14ac:dyDescent="0.25">
      <c r="A74" s="82"/>
      <c r="B74" s="85"/>
      <c r="C74" s="86"/>
      <c r="D74" s="89" t="s">
        <v>5509</v>
      </c>
      <c r="E74" s="89" t="s">
        <v>5510</v>
      </c>
      <c r="F74" s="89" t="s">
        <v>5511</v>
      </c>
      <c r="G74" s="89" t="s">
        <v>5512</v>
      </c>
      <c r="H74" s="89"/>
    </row>
    <row r="75" spans="1:25" s="65" customFormat="1" ht="15" x14ac:dyDescent="0.25">
      <c r="A75" s="91"/>
      <c r="B75" s="261" t="s">
        <v>5438</v>
      </c>
      <c r="C75" s="262"/>
      <c r="D75" s="92">
        <v>222756.09</v>
      </c>
      <c r="E75" s="92">
        <v>41545.93</v>
      </c>
      <c r="F75" s="93">
        <v>13385.04</v>
      </c>
      <c r="G75" s="94"/>
      <c r="H75" s="93">
        <v>277687.06</v>
      </c>
    </row>
    <row r="76" spans="1:25" s="65" customFormat="1" ht="15" x14ac:dyDescent="0.25">
      <c r="A76" s="91"/>
      <c r="B76" s="263" t="s">
        <v>5439</v>
      </c>
      <c r="C76" s="264"/>
      <c r="D76" s="92">
        <v>1336536.53</v>
      </c>
      <c r="E76" s="92">
        <v>249275.57</v>
      </c>
      <c r="F76" s="93">
        <v>80310.22</v>
      </c>
      <c r="G76" s="94"/>
      <c r="H76" s="93">
        <v>1666122.32</v>
      </c>
    </row>
    <row r="79" spans="1:25" ht="11.25" customHeight="1" x14ac:dyDescent="0.2">
      <c r="D79" s="106" t="s">
        <v>5487</v>
      </c>
      <c r="E79" s="106" t="s">
        <v>5488</v>
      </c>
      <c r="F79" s="106" t="s">
        <v>5489</v>
      </c>
    </row>
    <row r="80" spans="1:25" ht="11.25" customHeight="1" x14ac:dyDescent="0.2">
      <c r="C80" s="106">
        <v>1</v>
      </c>
      <c r="D80" s="148">
        <f>'00-ЭС1.СУБ'!L199</f>
        <v>4291513.0403756108</v>
      </c>
      <c r="E80" s="148">
        <f>'00-ЭС1.СУБ'!L200</f>
        <v>106355.3692</v>
      </c>
      <c r="F80" s="148">
        <f>'00-ЭС1.СУБ'!L201</f>
        <v>2842754.180424389</v>
      </c>
    </row>
    <row r="81" spans="3:6" ht="11.25" customHeight="1" x14ac:dyDescent="0.2">
      <c r="C81" s="106">
        <v>2</v>
      </c>
      <c r="D81" s="148">
        <f>'1.1,1.2,2.1.0-ЭОМ'!L468</f>
        <v>110811358.26143803</v>
      </c>
      <c r="E81" s="148">
        <f>'1.1,1.2,2.1.0-ЭОМ'!L469</f>
        <v>10943056.810000001</v>
      </c>
      <c r="F81" s="148">
        <f>'1.1,1.2,2.1.0-ЭОМ'!L470</f>
        <v>11353731.928561972</v>
      </c>
    </row>
    <row r="82" spans="3:6" ht="11.25" customHeight="1" x14ac:dyDescent="0.2">
      <c r="C82" s="106">
        <v>3</v>
      </c>
      <c r="D82" s="148">
        <f>'2.1.1-ЭОМ'!L308</f>
        <v>12498056.079662111</v>
      </c>
      <c r="E82" s="148">
        <f>'2.1.1-ЭОМ'!L309</f>
        <v>358472.96000000002</v>
      </c>
      <c r="F82" s="148">
        <f>'2.1.1-ЭОМ'!L310</f>
        <v>1479450.9603378894</v>
      </c>
    </row>
    <row r="83" spans="3:6" ht="11.25" customHeight="1" x14ac:dyDescent="0.2">
      <c r="C83" s="106">
        <v>4</v>
      </c>
      <c r="D83" s="148">
        <f>'2.1.2,2.1.7-ЭОМ1'!L427</f>
        <v>48220022.917304464</v>
      </c>
      <c r="E83" s="148">
        <f>'2.1.2,2.1.7-ЭОМ1'!L428</f>
        <v>2382673.25</v>
      </c>
      <c r="F83" s="148">
        <f>'2.1.2,2.1.7-ЭОМ1'!L429</f>
        <v>3802988.8326955363</v>
      </c>
    </row>
    <row r="84" spans="3:6" ht="11.25" customHeight="1" x14ac:dyDescent="0.2">
      <c r="C84" s="106">
        <v>5</v>
      </c>
      <c r="D84" s="148">
        <f>'2.1.2,2.1.7-ЭОМ2'!L397</f>
        <v>41807213.055495255</v>
      </c>
      <c r="E84" s="148">
        <f>'2.1.2,2.1.7-ЭОМ2'!L398</f>
        <v>550692.59</v>
      </c>
      <c r="F84" s="148">
        <f>'2.1.2,2.1.7-ЭОМ2'!L399</f>
        <v>2978733.3545047455</v>
      </c>
    </row>
    <row r="85" spans="3:6" ht="11.25" customHeight="1" x14ac:dyDescent="0.2">
      <c r="C85" s="106">
        <v>6</v>
      </c>
      <c r="D85" s="148">
        <f>'2.1.2,2.1.7-ЭОМ3'!L425</f>
        <v>40726012.286610179</v>
      </c>
      <c r="E85" s="148">
        <f>'2.1.2,2.1.7-ЭОМ3'!L426</f>
        <v>6390228.1500000004</v>
      </c>
      <c r="F85" s="148">
        <f>'2.1.2,2.1.7-ЭОМ3'!L427</f>
        <v>3436674.563389821</v>
      </c>
    </row>
    <row r="86" spans="3:6" ht="11.25" customHeight="1" x14ac:dyDescent="0.2">
      <c r="C86" s="106">
        <v>7</v>
      </c>
      <c r="D86" s="148">
        <f>'2.1.3-ЭОМ'!L360</f>
        <v>67051531.983095661</v>
      </c>
      <c r="E86" s="148">
        <f>'2.1.3-ЭОМ'!L361</f>
        <v>529533.30000000005</v>
      </c>
      <c r="F86" s="148">
        <f>'2.1.3-ЭОМ'!L362</f>
        <v>6950270.7169043394</v>
      </c>
    </row>
    <row r="87" spans="3:6" ht="11.25" customHeight="1" x14ac:dyDescent="0.2">
      <c r="C87" s="106">
        <v>8</v>
      </c>
      <c r="D87" s="148">
        <f>'2.1.4-ЭОМ'!L335</f>
        <v>13636848.159618491</v>
      </c>
      <c r="E87" s="148">
        <f>'2.1.4-ЭОМ'!L336</f>
        <v>403569.09979999997</v>
      </c>
      <c r="F87" s="148">
        <f>'2.1.4-ЭОМ'!L337</f>
        <v>1616958.6005815081</v>
      </c>
    </row>
    <row r="88" spans="3:6" ht="11.25" customHeight="1" x14ac:dyDescent="0.2">
      <c r="C88" s="106">
        <v>9</v>
      </c>
      <c r="D88" s="148">
        <f>'2.1.5-ЭОМ'!L332</f>
        <v>13375380.237180566</v>
      </c>
      <c r="E88" s="148">
        <f>'2.1.5-ЭОМ'!L333</f>
        <v>298431.08759999997</v>
      </c>
      <c r="F88" s="148">
        <f>'2.1.5-ЭОМ'!L334</f>
        <v>1415781.7652194353</v>
      </c>
    </row>
    <row r="89" spans="3:6" ht="11.25" customHeight="1" x14ac:dyDescent="0.2">
      <c r="C89" s="106">
        <v>10</v>
      </c>
      <c r="D89" s="148">
        <f>'2.1.11-ЭОМ'!L348</f>
        <v>13348515.979242982</v>
      </c>
      <c r="E89" s="148">
        <f>'2.1.11-ЭОМ'!L349</f>
        <v>319458.69210000004</v>
      </c>
      <c r="F89" s="148">
        <f>'2.1.11-ЭОМ'!L350</f>
        <v>1548361.4986570175</v>
      </c>
    </row>
    <row r="90" spans="3:6" ht="11.25" customHeight="1" x14ac:dyDescent="0.2">
      <c r="C90" s="106">
        <v>11</v>
      </c>
      <c r="D90" s="148">
        <f>'2.1.12-ЭОМ'!L327</f>
        <v>11734199.014054174</v>
      </c>
      <c r="E90" s="148">
        <f>'2.1.12-ЭОМ'!L328</f>
        <v>298430.14</v>
      </c>
      <c r="F90" s="148">
        <f>'2.1.12-ЭОМ'!L329</f>
        <v>1288862.8459458263</v>
      </c>
    </row>
    <row r="91" spans="3:6" ht="11.25" customHeight="1" x14ac:dyDescent="0.2">
      <c r="C91" s="106">
        <v>12</v>
      </c>
      <c r="D91" s="148">
        <f>'2.2.1-ЭОМ'!L517</f>
        <v>37203388.612069495</v>
      </c>
      <c r="E91" s="148">
        <f>'2.2.1-ЭОМ'!L518</f>
        <v>1073952.9737</v>
      </c>
      <c r="F91" s="148">
        <f>'2.2.1-ЭОМ'!L519</f>
        <v>4233872.314230511</v>
      </c>
    </row>
    <row r="92" spans="3:6" ht="11.25" customHeight="1" x14ac:dyDescent="0.2">
      <c r="C92" s="106">
        <v>13</v>
      </c>
      <c r="D92" s="148">
        <f>'2.2.2-ЭОМ'!L555</f>
        <v>84932257.80853714</v>
      </c>
      <c r="E92" s="148">
        <f>'2.2.2-ЭОМ'!L556</f>
        <v>7368200.6149000004</v>
      </c>
      <c r="F92" s="148">
        <f>'2.2.2-ЭОМ'!L557</f>
        <v>6596903.2065628693</v>
      </c>
    </row>
    <row r="93" spans="3:6" ht="11.25" customHeight="1" x14ac:dyDescent="0.2">
      <c r="C93" s="106">
        <v>14</v>
      </c>
      <c r="D93" s="148">
        <f>'2.2.3-ЭОМ'!L504</f>
        <v>50298836.533530392</v>
      </c>
      <c r="E93" s="148">
        <f>'2.2.3-ЭОМ'!L505</f>
        <v>933892.13170000003</v>
      </c>
      <c r="F93" s="148">
        <f>'2.2.3-ЭОМ'!L506</f>
        <v>3101625.8647696096</v>
      </c>
    </row>
    <row r="94" spans="3:6" ht="11.25" customHeight="1" x14ac:dyDescent="0.2">
      <c r="C94" s="106">
        <v>15</v>
      </c>
      <c r="D94" s="148">
        <f>'2.2.4,2.1.6-ЭОМ'!L447</f>
        <v>58153211.47853943</v>
      </c>
      <c r="E94" s="148">
        <f>'2.2.4,2.1.6-ЭОМ'!L448</f>
        <v>7694373.9800000004</v>
      </c>
      <c r="F94" s="148">
        <f>'2.2.4,2.1.6-ЭОМ'!L449</f>
        <v>4659162.5414605699</v>
      </c>
    </row>
    <row r="95" spans="3:6" ht="11.25" customHeight="1" x14ac:dyDescent="0.2">
      <c r="C95" s="106">
        <v>16</v>
      </c>
      <c r="D95" s="148">
        <f>'2.2.5-ЭОМ'!L498</f>
        <v>71984639.87448144</v>
      </c>
      <c r="E95" s="148">
        <f>'2.2.5-ЭОМ'!L499</f>
        <v>1606179.4559000002</v>
      </c>
      <c r="F95" s="148">
        <f>'2.2.5-ЭОМ'!L500</f>
        <v>5008484.869618563</v>
      </c>
    </row>
    <row r="96" spans="3:6" ht="11.25" customHeight="1" x14ac:dyDescent="0.2">
      <c r="C96" s="106">
        <v>17</v>
      </c>
      <c r="D96" s="148">
        <f>'2.2.6-ЭОМ'!L443</f>
        <v>12270518.994760508</v>
      </c>
      <c r="E96" s="148">
        <f>'2.2.6-ЭОМ'!L444</f>
        <v>5881621.1334000006</v>
      </c>
      <c r="F96" s="148">
        <f>'2.2.6-ЭОМ'!L445</f>
        <v>1528358.931839494</v>
      </c>
    </row>
    <row r="97" spans="3:7" ht="11.25" customHeight="1" x14ac:dyDescent="0.2">
      <c r="C97" s="106">
        <v>18</v>
      </c>
      <c r="D97" s="148">
        <f>'2.2.7-ЭОМ'!L477</f>
        <v>13090043.096794361</v>
      </c>
      <c r="E97" s="148">
        <f>'2.2.7-ЭОМ'!L478</f>
        <v>323584.63520000002</v>
      </c>
      <c r="F97" s="148">
        <f>'2.2.7-ЭОМ'!L479</f>
        <v>1327846.3880056399</v>
      </c>
    </row>
    <row r="98" spans="3:7" ht="11.25" customHeight="1" x14ac:dyDescent="0.2">
      <c r="C98" s="106">
        <v>19</v>
      </c>
      <c r="D98" s="148">
        <f>'3.1-ЭОМ'!L681</f>
        <v>210856987.67516091</v>
      </c>
      <c r="E98" s="148">
        <f>'3.1-ЭОМ'!L682</f>
        <v>7284028.1600000001</v>
      </c>
      <c r="F98" s="148">
        <f>'3.1-ЭОМ'!L683</f>
        <v>15073955.164839085</v>
      </c>
    </row>
    <row r="99" spans="3:7" ht="11.25" customHeight="1" x14ac:dyDescent="0.2">
      <c r="C99" s="106">
        <v>20</v>
      </c>
      <c r="D99" s="148">
        <f>'3.1-СЭО'!L210</f>
        <v>5021594.2495319499</v>
      </c>
      <c r="E99" s="148">
        <f>'3.1-СЭО'!L211</f>
        <v>707408.12</v>
      </c>
      <c r="F99" s="148">
        <f>'3.1-СЭО'!L212</f>
        <v>2443574.63046805</v>
      </c>
    </row>
    <row r="100" spans="3:7" ht="11.25" customHeight="1" x14ac:dyDescent="0.2">
      <c r="C100" s="106">
        <v>21</v>
      </c>
      <c r="D100" s="148">
        <f>'3.2-ЭОМ'!L543</f>
        <v>279613183.58063138</v>
      </c>
      <c r="E100" s="148">
        <f>'3.2-ЭОМ'!L544</f>
        <v>3532207.8297000001</v>
      </c>
      <c r="F100" s="148">
        <f>'3.2-ЭОМ'!L545</f>
        <v>21015649.949668579</v>
      </c>
    </row>
    <row r="101" spans="3:7" ht="11.25" customHeight="1" x14ac:dyDescent="0.2">
      <c r="C101" s="106">
        <v>22</v>
      </c>
      <c r="D101" s="148">
        <f>'3.4-ЭОМ'!L302</f>
        <v>2050732.7819130707</v>
      </c>
      <c r="E101" s="148">
        <f>'3.4-ЭОМ'!L303</f>
        <v>577475.70059999998</v>
      </c>
      <c r="F101" s="148">
        <f>'3.4-ЭОМ'!L304</f>
        <v>352210.79748692957</v>
      </c>
    </row>
    <row r="102" spans="3:7" ht="11.25" customHeight="1" thickBot="1" x14ac:dyDescent="0.25">
      <c r="C102" s="106">
        <v>23</v>
      </c>
      <c r="D102" s="149">
        <f>'8.4 ЭОМ '!L625</f>
        <v>5452499.0317809489</v>
      </c>
      <c r="E102" s="149">
        <f>'8.4 ЭОМ '!L626</f>
        <v>7361353.0410000002</v>
      </c>
      <c r="F102" s="149">
        <f>'8.4 ЭОМ '!L627</f>
        <v>9025341.4072190523</v>
      </c>
    </row>
    <row r="103" spans="3:7" ht="11.25" customHeight="1" thickTop="1" x14ac:dyDescent="0.2">
      <c r="D103" s="148">
        <f>SUM(D80:D102)</f>
        <v>1208428544.7318087</v>
      </c>
      <c r="E103" s="148">
        <f t="shared" ref="E103:F103" si="0">SUM(E80:E102)</f>
        <v>66925179.224799998</v>
      </c>
      <c r="F103" s="148">
        <f t="shared" si="0"/>
        <v>113081555.31339145</v>
      </c>
    </row>
    <row r="104" spans="3:7" ht="11.25" customHeight="1" x14ac:dyDescent="0.2">
      <c r="D104" s="285">
        <f>D103+E103</f>
        <v>1275353723.9566088</v>
      </c>
      <c r="E104" s="286"/>
      <c r="F104" s="148">
        <f>F103</f>
        <v>113081555.31339145</v>
      </c>
      <c r="G104" s="148">
        <f>D104+F104</f>
        <v>1388435279.2700002</v>
      </c>
    </row>
  </sheetData>
  <mergeCells count="38">
    <mergeCell ref="B68:C68"/>
    <mergeCell ref="B41:C41"/>
    <mergeCell ref="A42:H42"/>
    <mergeCell ref="B58:C58"/>
    <mergeCell ref="B59:C59"/>
    <mergeCell ref="A60:H60"/>
    <mergeCell ref="C3:G3"/>
    <mergeCell ref="C4:G4"/>
    <mergeCell ref="B6:G6"/>
    <mergeCell ref="B8:G8"/>
    <mergeCell ref="A17:H17"/>
    <mergeCell ref="B9:G9"/>
    <mergeCell ref="B11:G11"/>
    <mergeCell ref="A13:A15"/>
    <mergeCell ref="B13:B15"/>
    <mergeCell ref="C13:C15"/>
    <mergeCell ref="D13:G13"/>
    <mergeCell ref="H13:H15"/>
    <mergeCell ref="D14:D15"/>
    <mergeCell ref="E14:E15"/>
    <mergeCell ref="F14:F15"/>
    <mergeCell ref="G14:G15"/>
    <mergeCell ref="D104:E104"/>
    <mergeCell ref="B43:C43"/>
    <mergeCell ref="A44:H44"/>
    <mergeCell ref="B47:C47"/>
    <mergeCell ref="B48:C48"/>
    <mergeCell ref="A49:H49"/>
    <mergeCell ref="A62:H62"/>
    <mergeCell ref="B65:C65"/>
    <mergeCell ref="B66:C66"/>
    <mergeCell ref="A67:H67"/>
    <mergeCell ref="B69:C69"/>
    <mergeCell ref="B71:C71"/>
    <mergeCell ref="A72:H72"/>
    <mergeCell ref="B75:C75"/>
    <mergeCell ref="B76:C76"/>
    <mergeCell ref="B61:C61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  <pageSetUpPr fitToPage="1"/>
  </sheetPr>
  <dimension ref="A1:AN212"/>
  <sheetViews>
    <sheetView topLeftCell="A17" zoomScale="90" zoomScaleNormal="90" workbookViewId="0">
      <selection activeCell="Y122" sqref="Y122:Y123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7" width="10.7109375" style="1" customWidth="1"/>
    <col min="8" max="11" width="10.7109375" style="1" hidden="1" customWidth="1"/>
    <col min="12" max="12" width="12.85546875" style="1" customWidth="1"/>
    <col min="13" max="15" width="10.7109375" style="1" customWidth="1"/>
    <col min="16" max="16" width="10.42578125" style="1" customWidth="1" outlineLevel="1"/>
    <col min="17" max="18" width="10.7109375" style="1" customWidth="1" outlineLevel="1"/>
    <col min="19" max="19" width="14.28515625" style="1" customWidth="1" outlineLevel="1"/>
    <col min="20" max="20" width="16.28515625" style="1" customWidth="1" outlineLevel="1"/>
    <col min="21" max="21" width="18.42578125" style="1" bestFit="1" customWidth="1"/>
    <col min="22" max="22" width="22.28515625" style="179" customWidth="1"/>
    <col min="23" max="23" width="12" style="171" customWidth="1"/>
    <col min="24" max="24" width="13.85546875" style="170" customWidth="1"/>
    <col min="25" max="25" width="16.85546875" style="188" customWidth="1"/>
    <col min="26" max="16384" width="9.140625" style="1"/>
  </cols>
  <sheetData>
    <row r="1" spans="1:25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25" s="3" customFormat="1" ht="11.25" customHeight="1" x14ac:dyDescent="0.25">
      <c r="A2" s="306" t="s">
        <v>0</v>
      </c>
      <c r="B2" s="306"/>
      <c r="C2" s="306"/>
      <c r="D2" s="6"/>
      <c r="E2" s="4"/>
      <c r="F2" s="199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25" s="3" customFormat="1" ht="11.25" customHeight="1" x14ac:dyDescent="0.25">
      <c r="A3" s="307"/>
      <c r="B3" s="307"/>
      <c r="C3" s="307"/>
      <c r="D3" s="307"/>
      <c r="E3" s="4"/>
      <c r="F3" s="199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25" s="3" customFormat="1" ht="18.75" x14ac:dyDescent="0.25">
      <c r="A4" s="309"/>
      <c r="B4" s="309"/>
      <c r="C4" s="309"/>
      <c r="D4" s="309"/>
      <c r="E4" s="4"/>
      <c r="F4" s="199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</row>
    <row r="5" spans="1:25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25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25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25" s="3" customFormat="1" ht="18.75" x14ac:dyDescent="0.25">
      <c r="A8" s="289" t="s">
        <v>1008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</row>
    <row r="9" spans="1:25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25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25" s="3" customFormat="1" ht="28.5" customHeight="1" x14ac:dyDescent="0.25">
      <c r="A11" s="291" t="s">
        <v>5224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25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25" s="3" customFormat="1" ht="18.75" x14ac:dyDescent="0.25">
      <c r="A13" s="289" t="s">
        <v>5225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</row>
    <row r="14" spans="1:25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25" s="3" customFormat="1" ht="30.75" customHeight="1" x14ac:dyDescent="0.25">
      <c r="A15" s="4"/>
      <c r="B15" s="14" t="s">
        <v>9</v>
      </c>
      <c r="C15" s="310" t="s">
        <v>5226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25" s="3" customFormat="1" ht="12.75" customHeight="1" x14ac:dyDescent="0.25">
      <c r="B16" s="16" t="s">
        <v>11</v>
      </c>
      <c r="C16" s="16"/>
      <c r="D16" s="17"/>
      <c r="E16" s="18">
        <v>8688.7469999999994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26" s="3" customFormat="1" ht="12.75" customHeight="1" x14ac:dyDescent="0.25">
      <c r="B17" s="16" t="s">
        <v>13</v>
      </c>
      <c r="D17" s="17"/>
      <c r="E17" s="18">
        <v>203.55500000000001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26" s="3" customFormat="1" ht="12.75" customHeight="1" x14ac:dyDescent="0.25">
      <c r="B18" s="16" t="s">
        <v>14</v>
      </c>
      <c r="D18" s="17"/>
      <c r="E18" s="18">
        <v>5776.5540000000001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26" s="3" customFormat="1" ht="12.75" customHeight="1" x14ac:dyDescent="0.25">
      <c r="B19" s="16" t="s">
        <v>15</v>
      </c>
      <c r="D19" s="17"/>
      <c r="E19" s="18">
        <v>103.258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26" s="3" customFormat="1" ht="12.75" customHeight="1" x14ac:dyDescent="0.25">
      <c r="B20" s="16" t="s">
        <v>16</v>
      </c>
      <c r="C20" s="16"/>
      <c r="D20" s="17"/>
      <c r="E20" s="18">
        <v>927.54399999999998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26" s="3" customFormat="1" ht="12.75" customHeight="1" x14ac:dyDescent="0.25">
      <c r="B21" s="16" t="s">
        <v>17</v>
      </c>
      <c r="C21" s="16"/>
      <c r="D21" s="23"/>
      <c r="E21" s="18">
        <v>2210.41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26" s="3" customFormat="1" ht="18.75" x14ac:dyDescent="0.25">
      <c r="B22" s="16" t="s">
        <v>19</v>
      </c>
      <c r="C22" s="16"/>
      <c r="E22" s="2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</row>
    <row r="23" spans="1:26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26" s="3" customFormat="1" ht="18.75" x14ac:dyDescent="0.25">
      <c r="A24" s="28"/>
      <c r="F24" s="203"/>
      <c r="V24" s="172"/>
      <c r="W24" s="159"/>
      <c r="X24" s="158"/>
      <c r="Y24" s="181"/>
    </row>
    <row r="25" spans="1:26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294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26" s="3" customFormat="1" ht="36.75" customHeight="1" x14ac:dyDescent="0.25">
      <c r="A26" s="293"/>
      <c r="B26" s="293"/>
      <c r="C26" s="293"/>
      <c r="D26" s="293"/>
      <c r="E26" s="293"/>
      <c r="F26" s="295"/>
      <c r="G26" s="293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26" s="3" customFormat="1" ht="37.5" x14ac:dyDescent="0.25">
      <c r="A27" s="293"/>
      <c r="B27" s="293"/>
      <c r="C27" s="293"/>
      <c r="D27" s="293"/>
      <c r="E27" s="293"/>
      <c r="F27" s="296"/>
      <c r="G27" s="293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26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26" s="3" customFormat="1" ht="18.75" x14ac:dyDescent="0.25">
      <c r="A29" s="313" t="s">
        <v>34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</row>
    <row r="30" spans="1:26" s="3" customFormat="1" ht="67.5" x14ac:dyDescent="0.25">
      <c r="A30" s="35" t="s">
        <v>36</v>
      </c>
      <c r="B30" s="36" t="s">
        <v>107</v>
      </c>
      <c r="C30" s="316" t="s">
        <v>108</v>
      </c>
      <c r="D30" s="316"/>
      <c r="E30" s="316"/>
      <c r="F30" s="205" t="s">
        <v>109</v>
      </c>
      <c r="G30" s="383">
        <v>17</v>
      </c>
      <c r="H30" s="39" t="s">
        <v>110</v>
      </c>
      <c r="I30" s="39" t="s">
        <v>111</v>
      </c>
      <c r="J30" s="39">
        <v>39.770000000000003</v>
      </c>
      <c r="K30" s="37" t="s">
        <v>42</v>
      </c>
      <c r="L30" s="39">
        <v>27777.08</v>
      </c>
      <c r="M30" s="39">
        <v>21199.41</v>
      </c>
      <c r="N30" s="40" t="s">
        <v>5227</v>
      </c>
      <c r="O30" s="39">
        <v>5787.33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385">
        <f>O30*P30*Q30*R30*S30*T30*U30</f>
        <v>6928.2147464855434</v>
      </c>
      <c r="W30" s="159">
        <v>1.2</v>
      </c>
      <c r="X30" s="158">
        <f>V30*W30</f>
        <v>8313.8576957826517</v>
      </c>
      <c r="Y30" s="181">
        <f>X30/G30</f>
        <v>489.05045269309716</v>
      </c>
      <c r="Z30" s="3" t="s">
        <v>5523</v>
      </c>
    </row>
    <row r="31" spans="1:26" s="3" customFormat="1" ht="18.75" x14ac:dyDescent="0.25">
      <c r="A31" s="47"/>
      <c r="B31" s="48"/>
      <c r="C31" s="48"/>
      <c r="D31" s="48"/>
      <c r="E31" s="49" t="s">
        <v>5228</v>
      </c>
      <c r="F31" s="207"/>
      <c r="G31" s="50"/>
      <c r="H31" s="51"/>
      <c r="I31" s="17"/>
      <c r="J31" s="17"/>
      <c r="K31" s="17"/>
      <c r="L31" s="52">
        <v>20670.240000000002</v>
      </c>
      <c r="M31" s="53"/>
      <c r="N31" s="53"/>
      <c r="O31" s="54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>
        <v>1.2</v>
      </c>
      <c r="X31" s="158">
        <f t="shared" ref="X31:X94" si="0">V31*W31</f>
        <v>0</v>
      </c>
      <c r="Y31" s="181"/>
    </row>
    <row r="32" spans="1:26" s="3" customFormat="1" ht="18.75" x14ac:dyDescent="0.25">
      <c r="A32" s="47"/>
      <c r="B32" s="48"/>
      <c r="C32" s="48"/>
      <c r="D32" s="48"/>
      <c r="E32" s="49" t="s">
        <v>5229</v>
      </c>
      <c r="F32" s="207"/>
      <c r="G32" s="50"/>
      <c r="H32" s="51"/>
      <c r="I32" s="17"/>
      <c r="J32" s="17"/>
      <c r="K32" s="17"/>
      <c r="L32" s="52">
        <v>10867.86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>
        <v>1.2</v>
      </c>
      <c r="X32" s="158">
        <f t="shared" si="0"/>
        <v>0</v>
      </c>
      <c r="Y32" s="181"/>
    </row>
    <row r="33" spans="1:26" s="3" customFormat="1" ht="18.75" x14ac:dyDescent="0.25">
      <c r="A33" s="368"/>
      <c r="B33" s="369"/>
      <c r="C33" s="369"/>
      <c r="D33" s="369"/>
      <c r="E33" s="370" t="s">
        <v>47</v>
      </c>
      <c r="F33" s="371"/>
      <c r="G33" s="372"/>
      <c r="H33" s="373"/>
      <c r="I33" s="374"/>
      <c r="J33" s="374"/>
      <c r="K33" s="374"/>
      <c r="L33" s="375">
        <v>59315.18</v>
      </c>
      <c r="M33" s="375"/>
      <c r="N33" s="376"/>
      <c r="O33" s="377"/>
      <c r="P33" s="378">
        <v>1.052</v>
      </c>
      <c r="Q33" s="378">
        <v>1.0209999999999999</v>
      </c>
      <c r="R33" s="378">
        <v>1.0349999999999999</v>
      </c>
      <c r="S33" s="378">
        <v>1.0249999999999999</v>
      </c>
      <c r="T33" s="378">
        <v>1.02</v>
      </c>
      <c r="U33" s="378">
        <v>1.03</v>
      </c>
      <c r="V33" s="379">
        <f>L33*P33*Q33*R33*S33*T33*U33</f>
        <v>71008.272340862604</v>
      </c>
      <c r="W33" s="380">
        <v>1.2</v>
      </c>
      <c r="X33" s="381">
        <f t="shared" si="0"/>
        <v>85209.926809035125</v>
      </c>
      <c r="Y33" s="382">
        <f>X33/G30</f>
        <v>5012.3486358255959</v>
      </c>
      <c r="Z33" s="147">
        <f>Y33/1</f>
        <v>5012.3486358255959</v>
      </c>
    </row>
    <row r="34" spans="1:26" s="3" customFormat="1" ht="67.5" x14ac:dyDescent="0.25">
      <c r="A34" s="35" t="s">
        <v>1009</v>
      </c>
      <c r="B34" s="36" t="s">
        <v>5230</v>
      </c>
      <c r="C34" s="316" t="s">
        <v>5231</v>
      </c>
      <c r="D34" s="316"/>
      <c r="E34" s="316"/>
      <c r="F34" s="205" t="s">
        <v>437</v>
      </c>
      <c r="G34" s="55">
        <v>17</v>
      </c>
      <c r="H34" s="39">
        <v>764.4</v>
      </c>
      <c r="I34" s="39"/>
      <c r="J34" s="39">
        <v>764.4</v>
      </c>
      <c r="K34" s="37" t="s">
        <v>42</v>
      </c>
      <c r="L34" s="39">
        <v>111235.49</v>
      </c>
      <c r="M34" s="39"/>
      <c r="N34" s="40"/>
      <c r="O34" s="39">
        <v>111235.49</v>
      </c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385">
        <f>O34*P34*Q34*R34*S34*T34*U34</f>
        <v>133163.88769096378</v>
      </c>
      <c r="W34" s="159">
        <v>1.2</v>
      </c>
      <c r="X34" s="158">
        <f t="shared" si="0"/>
        <v>159796.66522915653</v>
      </c>
      <c r="Y34" s="181">
        <f>X34/G34</f>
        <v>9399.8038370092072</v>
      </c>
    </row>
    <row r="35" spans="1:26" s="3" customFormat="1" ht="67.5" x14ac:dyDescent="0.25">
      <c r="A35" s="35" t="s">
        <v>53</v>
      </c>
      <c r="B35" s="36" t="s">
        <v>5232</v>
      </c>
      <c r="C35" s="316" t="s">
        <v>5233</v>
      </c>
      <c r="D35" s="316"/>
      <c r="E35" s="316"/>
      <c r="F35" s="205" t="s">
        <v>109</v>
      </c>
      <c r="G35" s="383">
        <v>122</v>
      </c>
      <c r="H35" s="39" t="s">
        <v>5234</v>
      </c>
      <c r="I35" s="39">
        <v>1.33</v>
      </c>
      <c r="J35" s="39">
        <v>19.670000000000002</v>
      </c>
      <c r="K35" s="37" t="s">
        <v>42</v>
      </c>
      <c r="L35" s="39">
        <v>111318.13</v>
      </c>
      <c r="M35" s="39">
        <v>88917.78</v>
      </c>
      <c r="N35" s="40">
        <v>1858.58</v>
      </c>
      <c r="O35" s="39">
        <v>20541.77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385">
        <f>O35*P35*Q35*R35*S35*T35*U35</f>
        <v>24591.26986588191</v>
      </c>
      <c r="W35" s="159">
        <v>1.2</v>
      </c>
      <c r="X35" s="158">
        <f t="shared" si="0"/>
        <v>29509.523839058289</v>
      </c>
      <c r="Y35" s="181"/>
      <c r="Z35" s="147"/>
    </row>
    <row r="36" spans="1:26" s="3" customFormat="1" ht="18.75" x14ac:dyDescent="0.25">
      <c r="A36" s="42"/>
      <c r="B36" s="43"/>
      <c r="C36" s="44" t="s">
        <v>5235</v>
      </c>
      <c r="D36" s="45"/>
      <c r="E36" s="45"/>
      <c r="F36" s="206"/>
      <c r="G36" s="45"/>
      <c r="H36" s="45"/>
      <c r="I36" s="45"/>
      <c r="J36" s="45"/>
      <c r="K36" s="45"/>
      <c r="L36" s="45"/>
      <c r="M36" s="45"/>
      <c r="N36" s="45"/>
      <c r="O36" s="46"/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/>
      <c r="W36" s="159">
        <v>1.2</v>
      </c>
      <c r="X36" s="158">
        <f t="shared" si="0"/>
        <v>0</v>
      </c>
      <c r="Y36" s="181"/>
    </row>
    <row r="37" spans="1:26" s="3" customFormat="1" ht="18.75" x14ac:dyDescent="0.25">
      <c r="A37" s="47"/>
      <c r="B37" s="48"/>
      <c r="C37" s="48"/>
      <c r="D37" s="48"/>
      <c r="E37" s="49" t="s">
        <v>5236</v>
      </c>
      <c r="F37" s="207"/>
      <c r="G37" s="50"/>
      <c r="H37" s="51"/>
      <c r="I37" s="17"/>
      <c r="J37" s="17"/>
      <c r="K37" s="17"/>
      <c r="L37" s="52">
        <v>86250.25</v>
      </c>
      <c r="M37" s="53"/>
      <c r="N37" s="53"/>
      <c r="O37" s="54"/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/>
      <c r="W37" s="159">
        <v>1.2</v>
      </c>
      <c r="X37" s="158">
        <f t="shared" si="0"/>
        <v>0</v>
      </c>
      <c r="Y37" s="181"/>
    </row>
    <row r="38" spans="1:26" s="3" customFormat="1" ht="18.75" x14ac:dyDescent="0.25">
      <c r="A38" s="47"/>
      <c r="B38" s="48"/>
      <c r="C38" s="48"/>
      <c r="D38" s="48"/>
      <c r="E38" s="49" t="s">
        <v>5237</v>
      </c>
      <c r="F38" s="207"/>
      <c r="G38" s="50"/>
      <c r="H38" s="51"/>
      <c r="I38" s="17"/>
      <c r="J38" s="17"/>
      <c r="K38" s="17"/>
      <c r="L38" s="52">
        <v>45348.07</v>
      </c>
      <c r="M38" s="53"/>
      <c r="N38" s="53"/>
      <c r="O38" s="54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>
        <v>1.2</v>
      </c>
      <c r="X38" s="158">
        <f t="shared" si="0"/>
        <v>0</v>
      </c>
      <c r="Y38" s="181"/>
    </row>
    <row r="39" spans="1:26" s="3" customFormat="1" ht="18.75" x14ac:dyDescent="0.25">
      <c r="A39" s="368"/>
      <c r="B39" s="369"/>
      <c r="C39" s="369"/>
      <c r="D39" s="369"/>
      <c r="E39" s="370" t="s">
        <v>47</v>
      </c>
      <c r="F39" s="371"/>
      <c r="G39" s="372"/>
      <c r="H39" s="373"/>
      <c r="I39" s="374"/>
      <c r="J39" s="374"/>
      <c r="K39" s="374"/>
      <c r="L39" s="375">
        <v>242916.45</v>
      </c>
      <c r="M39" s="376"/>
      <c r="N39" s="376"/>
      <c r="O39" s="377"/>
      <c r="P39" s="378">
        <v>1.052</v>
      </c>
      <c r="Q39" s="378">
        <v>1.0209999999999999</v>
      </c>
      <c r="R39" s="378">
        <v>1.0349999999999999</v>
      </c>
      <c r="S39" s="378">
        <v>1.0249999999999999</v>
      </c>
      <c r="T39" s="378">
        <v>1.02</v>
      </c>
      <c r="U39" s="378">
        <v>1.03</v>
      </c>
      <c r="V39" s="379">
        <f>L39*P39*Q39*R39*S39*T39*U39</f>
        <v>290803.76115651231</v>
      </c>
      <c r="W39" s="380">
        <v>1.2</v>
      </c>
      <c r="X39" s="381">
        <f t="shared" si="0"/>
        <v>348964.51338781475</v>
      </c>
      <c r="Y39" s="382">
        <f>X39/G35</f>
        <v>2860.3648638345471</v>
      </c>
      <c r="Z39" s="147">
        <f>Y39/1</f>
        <v>2860.3648638345471</v>
      </c>
    </row>
    <row r="40" spans="1:26" s="3" customFormat="1" ht="45" x14ac:dyDescent="0.25">
      <c r="A40" s="111" t="s">
        <v>2632</v>
      </c>
      <c r="B40" s="112" t="s">
        <v>5238</v>
      </c>
      <c r="C40" s="305" t="s">
        <v>5239</v>
      </c>
      <c r="D40" s="305"/>
      <c r="E40" s="305"/>
      <c r="F40" s="208" t="s">
        <v>437</v>
      </c>
      <c r="G40" s="113">
        <v>4</v>
      </c>
      <c r="H40" s="114">
        <v>120.23</v>
      </c>
      <c r="I40" s="114"/>
      <c r="J40" s="114"/>
      <c r="K40" s="144" t="s">
        <v>52</v>
      </c>
      <c r="L40" s="114">
        <v>2996.13</v>
      </c>
      <c r="M40" s="114"/>
      <c r="N40" s="115"/>
      <c r="O40" s="114"/>
      <c r="P40" s="154"/>
      <c r="Q40" s="154"/>
      <c r="R40" s="154"/>
      <c r="S40" s="154"/>
      <c r="T40" s="154"/>
      <c r="U40" s="154">
        <v>1.03</v>
      </c>
      <c r="V40" s="180">
        <f t="shared" ref="V40:V47" si="1">L40*U40</f>
        <v>3086.0139000000004</v>
      </c>
      <c r="W40" s="159">
        <v>1.2</v>
      </c>
      <c r="X40" s="158">
        <f t="shared" si="0"/>
        <v>3703.2166800000005</v>
      </c>
      <c r="Y40" s="181">
        <f t="shared" ref="Y40:Y48" si="2">X40/G40</f>
        <v>925.80417000000011</v>
      </c>
    </row>
    <row r="41" spans="1:26" s="3" customFormat="1" ht="45" x14ac:dyDescent="0.25">
      <c r="A41" s="111" t="s">
        <v>1809</v>
      </c>
      <c r="B41" s="112" t="s">
        <v>5240</v>
      </c>
      <c r="C41" s="305" t="s">
        <v>5241</v>
      </c>
      <c r="D41" s="305"/>
      <c r="E41" s="305"/>
      <c r="F41" s="208" t="s">
        <v>437</v>
      </c>
      <c r="G41" s="113">
        <v>75</v>
      </c>
      <c r="H41" s="114">
        <v>36.49</v>
      </c>
      <c r="I41" s="114"/>
      <c r="J41" s="114"/>
      <c r="K41" s="144" t="s">
        <v>52</v>
      </c>
      <c r="L41" s="114">
        <v>17049.95</v>
      </c>
      <c r="M41" s="114"/>
      <c r="N41" s="115"/>
      <c r="O41" s="114"/>
      <c r="P41" s="154"/>
      <c r="Q41" s="154"/>
      <c r="R41" s="154"/>
      <c r="S41" s="154"/>
      <c r="T41" s="154"/>
      <c r="U41" s="154">
        <v>1.03</v>
      </c>
      <c r="V41" s="180">
        <f t="shared" si="1"/>
        <v>17561.448500000002</v>
      </c>
      <c r="W41" s="159">
        <v>1.2</v>
      </c>
      <c r="X41" s="158">
        <f t="shared" si="0"/>
        <v>21073.738200000003</v>
      </c>
      <c r="Y41" s="181">
        <f t="shared" si="2"/>
        <v>280.98317600000007</v>
      </c>
    </row>
    <row r="42" spans="1:26" s="3" customFormat="1" ht="45" x14ac:dyDescent="0.25">
      <c r="A42" s="111" t="s">
        <v>1810</v>
      </c>
      <c r="B42" s="112" t="s">
        <v>5242</v>
      </c>
      <c r="C42" s="305" t="s">
        <v>5243</v>
      </c>
      <c r="D42" s="305"/>
      <c r="E42" s="305"/>
      <c r="F42" s="208" t="s">
        <v>437</v>
      </c>
      <c r="G42" s="113">
        <v>24</v>
      </c>
      <c r="H42" s="114">
        <v>31.9</v>
      </c>
      <c r="I42" s="114"/>
      <c r="J42" s="114"/>
      <c r="K42" s="144" t="s">
        <v>52</v>
      </c>
      <c r="L42" s="114">
        <v>4769.6899999999996</v>
      </c>
      <c r="M42" s="114"/>
      <c r="N42" s="115"/>
      <c r="O42" s="114"/>
      <c r="P42" s="154"/>
      <c r="Q42" s="154"/>
      <c r="R42" s="154"/>
      <c r="S42" s="154"/>
      <c r="T42" s="154"/>
      <c r="U42" s="154">
        <v>1.03</v>
      </c>
      <c r="V42" s="180">
        <f t="shared" si="1"/>
        <v>4912.7806999999993</v>
      </c>
      <c r="W42" s="159">
        <v>1.2</v>
      </c>
      <c r="X42" s="158">
        <f t="shared" si="0"/>
        <v>5895.336839999999</v>
      </c>
      <c r="Y42" s="181">
        <f t="shared" si="2"/>
        <v>245.63903499999995</v>
      </c>
    </row>
    <row r="43" spans="1:26" s="3" customFormat="1" ht="45" x14ac:dyDescent="0.25">
      <c r="A43" s="111" t="s">
        <v>2636</v>
      </c>
      <c r="B43" s="112" t="s">
        <v>5244</v>
      </c>
      <c r="C43" s="305" t="s">
        <v>5245</v>
      </c>
      <c r="D43" s="305"/>
      <c r="E43" s="305"/>
      <c r="F43" s="208" t="s">
        <v>437</v>
      </c>
      <c r="G43" s="113">
        <v>13</v>
      </c>
      <c r="H43" s="114">
        <v>117.99</v>
      </c>
      <c r="I43" s="114"/>
      <c r="J43" s="114"/>
      <c r="K43" s="144" t="s">
        <v>52</v>
      </c>
      <c r="L43" s="114">
        <v>9556.01</v>
      </c>
      <c r="M43" s="114"/>
      <c r="N43" s="115"/>
      <c r="O43" s="114"/>
      <c r="P43" s="154"/>
      <c r="Q43" s="154"/>
      <c r="R43" s="154"/>
      <c r="S43" s="154"/>
      <c r="T43" s="154"/>
      <c r="U43" s="154">
        <v>1.03</v>
      </c>
      <c r="V43" s="180">
        <f t="shared" si="1"/>
        <v>9842.6903000000002</v>
      </c>
      <c r="W43" s="159">
        <v>1.2</v>
      </c>
      <c r="X43" s="158">
        <f t="shared" si="0"/>
        <v>11811.228359999999</v>
      </c>
      <c r="Y43" s="181">
        <f t="shared" si="2"/>
        <v>908.55602769230768</v>
      </c>
    </row>
    <row r="44" spans="1:26" s="3" customFormat="1" ht="45" x14ac:dyDescent="0.25">
      <c r="A44" s="111" t="s">
        <v>98</v>
      </c>
      <c r="B44" s="112" t="s">
        <v>5246</v>
      </c>
      <c r="C44" s="305" t="s">
        <v>5247</v>
      </c>
      <c r="D44" s="305"/>
      <c r="E44" s="305"/>
      <c r="F44" s="208" t="s">
        <v>437</v>
      </c>
      <c r="G44" s="113">
        <v>2</v>
      </c>
      <c r="H44" s="114">
        <v>38.409999999999997</v>
      </c>
      <c r="I44" s="114"/>
      <c r="J44" s="114"/>
      <c r="K44" s="144" t="s">
        <v>52</v>
      </c>
      <c r="L44" s="114">
        <v>478.59</v>
      </c>
      <c r="M44" s="114"/>
      <c r="N44" s="115"/>
      <c r="O44" s="114"/>
      <c r="P44" s="154"/>
      <c r="Q44" s="154"/>
      <c r="R44" s="154"/>
      <c r="S44" s="154"/>
      <c r="T44" s="154"/>
      <c r="U44" s="154">
        <v>1.03</v>
      </c>
      <c r="V44" s="180">
        <f t="shared" si="1"/>
        <v>492.9477</v>
      </c>
      <c r="W44" s="159">
        <v>1.2</v>
      </c>
      <c r="X44" s="158">
        <f t="shared" si="0"/>
        <v>591.53724</v>
      </c>
      <c r="Y44" s="181">
        <f t="shared" si="2"/>
        <v>295.76862</v>
      </c>
    </row>
    <row r="45" spans="1:26" s="3" customFormat="1" ht="45" x14ac:dyDescent="0.25">
      <c r="A45" s="111" t="s">
        <v>2372</v>
      </c>
      <c r="B45" s="112" t="s">
        <v>5248</v>
      </c>
      <c r="C45" s="305" t="s">
        <v>5249</v>
      </c>
      <c r="D45" s="305"/>
      <c r="E45" s="305"/>
      <c r="F45" s="208" t="s">
        <v>437</v>
      </c>
      <c r="G45" s="113">
        <v>1</v>
      </c>
      <c r="H45" s="114">
        <v>1033.03</v>
      </c>
      <c r="I45" s="114"/>
      <c r="J45" s="114"/>
      <c r="K45" s="144" t="s">
        <v>52</v>
      </c>
      <c r="L45" s="114">
        <v>6435.78</v>
      </c>
      <c r="M45" s="114"/>
      <c r="N45" s="115"/>
      <c r="O45" s="114"/>
      <c r="P45" s="154"/>
      <c r="Q45" s="154"/>
      <c r="R45" s="154"/>
      <c r="S45" s="154"/>
      <c r="T45" s="154"/>
      <c r="U45" s="154">
        <v>1.03</v>
      </c>
      <c r="V45" s="180">
        <f t="shared" si="1"/>
        <v>6628.8534</v>
      </c>
      <c r="W45" s="159">
        <v>1.2</v>
      </c>
      <c r="X45" s="158">
        <f t="shared" si="0"/>
        <v>7954.6240799999996</v>
      </c>
      <c r="Y45" s="181">
        <f t="shared" si="2"/>
        <v>7954.6240799999996</v>
      </c>
    </row>
    <row r="46" spans="1:26" s="3" customFormat="1" ht="45" x14ac:dyDescent="0.25">
      <c r="A46" s="111" t="s">
        <v>4968</v>
      </c>
      <c r="B46" s="112" t="s">
        <v>5250</v>
      </c>
      <c r="C46" s="305" t="s">
        <v>5251</v>
      </c>
      <c r="D46" s="305"/>
      <c r="E46" s="305"/>
      <c r="F46" s="208" t="s">
        <v>437</v>
      </c>
      <c r="G46" s="113">
        <v>2</v>
      </c>
      <c r="H46" s="114">
        <v>46.15</v>
      </c>
      <c r="I46" s="114"/>
      <c r="J46" s="114"/>
      <c r="K46" s="144" t="s">
        <v>52</v>
      </c>
      <c r="L46" s="114">
        <v>575.03</v>
      </c>
      <c r="M46" s="114"/>
      <c r="N46" s="115"/>
      <c r="O46" s="114"/>
      <c r="P46" s="154"/>
      <c r="Q46" s="154"/>
      <c r="R46" s="154"/>
      <c r="S46" s="154"/>
      <c r="T46" s="154"/>
      <c r="U46" s="154">
        <v>1.03</v>
      </c>
      <c r="V46" s="180">
        <f t="shared" si="1"/>
        <v>592.28089999999997</v>
      </c>
      <c r="W46" s="159">
        <v>1.2</v>
      </c>
      <c r="X46" s="158">
        <f t="shared" si="0"/>
        <v>710.73707999999999</v>
      </c>
      <c r="Y46" s="181">
        <f t="shared" si="2"/>
        <v>355.36854</v>
      </c>
    </row>
    <row r="47" spans="1:26" s="3" customFormat="1" ht="45" x14ac:dyDescent="0.25">
      <c r="A47" s="111" t="s">
        <v>116</v>
      </c>
      <c r="B47" s="112" t="s">
        <v>5252</v>
      </c>
      <c r="C47" s="305" t="s">
        <v>5253</v>
      </c>
      <c r="D47" s="305"/>
      <c r="E47" s="305"/>
      <c r="F47" s="208" t="s">
        <v>437</v>
      </c>
      <c r="G47" s="113">
        <v>1</v>
      </c>
      <c r="H47" s="114">
        <v>832.41</v>
      </c>
      <c r="I47" s="114"/>
      <c r="J47" s="114"/>
      <c r="K47" s="144" t="s">
        <v>52</v>
      </c>
      <c r="L47" s="114">
        <v>5185.91</v>
      </c>
      <c r="M47" s="114"/>
      <c r="N47" s="115"/>
      <c r="O47" s="114"/>
      <c r="P47" s="154"/>
      <c r="Q47" s="154"/>
      <c r="R47" s="154"/>
      <c r="S47" s="154"/>
      <c r="T47" s="154"/>
      <c r="U47" s="154">
        <v>1.03</v>
      </c>
      <c r="V47" s="180">
        <f t="shared" si="1"/>
        <v>5341.4872999999998</v>
      </c>
      <c r="W47" s="159">
        <v>1.2</v>
      </c>
      <c r="X47" s="158">
        <f t="shared" si="0"/>
        <v>6409.7847599999996</v>
      </c>
      <c r="Y47" s="181">
        <f t="shared" si="2"/>
        <v>6409.7847599999996</v>
      </c>
    </row>
    <row r="48" spans="1:26" s="3" customFormat="1" ht="67.5" x14ac:dyDescent="0.25">
      <c r="A48" s="35" t="s">
        <v>119</v>
      </c>
      <c r="B48" s="36" t="s">
        <v>5254</v>
      </c>
      <c r="C48" s="316" t="s">
        <v>5255</v>
      </c>
      <c r="D48" s="316"/>
      <c r="E48" s="316"/>
      <c r="F48" s="205" t="s">
        <v>109</v>
      </c>
      <c r="G48" s="383">
        <v>54</v>
      </c>
      <c r="H48" s="39" t="s">
        <v>5256</v>
      </c>
      <c r="I48" s="39"/>
      <c r="J48" s="39">
        <v>5.57</v>
      </c>
      <c r="K48" s="37" t="s">
        <v>42</v>
      </c>
      <c r="L48" s="39">
        <v>130173.79</v>
      </c>
      <c r="M48" s="39">
        <v>127599.11</v>
      </c>
      <c r="N48" s="40"/>
      <c r="O48" s="39">
        <v>2574.6799999999998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385">
        <f>O48*P48*Q48*R48*S48*T48*U48</f>
        <v>3082.2392957514776</v>
      </c>
      <c r="W48" s="159">
        <v>1.2</v>
      </c>
      <c r="X48" s="158">
        <f t="shared" si="0"/>
        <v>3698.6871549017728</v>
      </c>
      <c r="Y48" s="181">
        <f t="shared" si="2"/>
        <v>68.494206572255052</v>
      </c>
      <c r="Z48" s="147"/>
    </row>
    <row r="49" spans="1:26" s="3" customFormat="1" ht="18.75" x14ac:dyDescent="0.25">
      <c r="A49" s="42"/>
      <c r="B49" s="43"/>
      <c r="C49" s="44" t="s">
        <v>5257</v>
      </c>
      <c r="D49" s="45"/>
      <c r="E49" s="45"/>
      <c r="F49" s="206"/>
      <c r="G49" s="45"/>
      <c r="H49" s="45"/>
      <c r="I49" s="45"/>
      <c r="J49" s="45"/>
      <c r="K49" s="45"/>
      <c r="L49" s="45"/>
      <c r="M49" s="45"/>
      <c r="N49" s="45"/>
      <c r="O49" s="46"/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/>
      <c r="W49" s="159">
        <v>1.2</v>
      </c>
      <c r="X49" s="158">
        <f t="shared" si="0"/>
        <v>0</v>
      </c>
      <c r="Y49" s="181"/>
    </row>
    <row r="50" spans="1:26" s="3" customFormat="1" ht="18.75" x14ac:dyDescent="0.25">
      <c r="A50" s="47"/>
      <c r="B50" s="48"/>
      <c r="C50" s="48"/>
      <c r="D50" s="48"/>
      <c r="E50" s="49" t="s">
        <v>5258</v>
      </c>
      <c r="F50" s="207"/>
      <c r="G50" s="50"/>
      <c r="H50" s="51"/>
      <c r="I50" s="17"/>
      <c r="J50" s="17"/>
      <c r="K50" s="17"/>
      <c r="L50" s="52">
        <v>121219.15</v>
      </c>
      <c r="M50" s="53"/>
      <c r="N50" s="53"/>
      <c r="O50" s="54"/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/>
      <c r="W50" s="159">
        <v>1.2</v>
      </c>
      <c r="X50" s="158">
        <f t="shared" si="0"/>
        <v>0</v>
      </c>
      <c r="Y50" s="181"/>
    </row>
    <row r="51" spans="1:26" s="3" customFormat="1" ht="18.75" x14ac:dyDescent="0.25">
      <c r="A51" s="47"/>
      <c r="B51" s="48"/>
      <c r="C51" s="48"/>
      <c r="D51" s="48"/>
      <c r="E51" s="49" t="s">
        <v>5259</v>
      </c>
      <c r="F51" s="207"/>
      <c r="G51" s="50"/>
      <c r="H51" s="51"/>
      <c r="I51" s="17"/>
      <c r="J51" s="17"/>
      <c r="K51" s="17"/>
      <c r="L51" s="52">
        <v>67627.53</v>
      </c>
      <c r="M51" s="53"/>
      <c r="N51" s="53"/>
      <c r="O51" s="54"/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/>
      <c r="W51" s="159">
        <v>1.2</v>
      </c>
      <c r="X51" s="158">
        <f t="shared" si="0"/>
        <v>0</v>
      </c>
      <c r="Y51" s="181"/>
    </row>
    <row r="52" spans="1:26" s="3" customFormat="1" ht="18.75" x14ac:dyDescent="0.25">
      <c r="A52" s="368"/>
      <c r="B52" s="369"/>
      <c r="C52" s="369"/>
      <c r="D52" s="369"/>
      <c r="E52" s="370" t="s">
        <v>47</v>
      </c>
      <c r="F52" s="371"/>
      <c r="G52" s="372"/>
      <c r="H52" s="373"/>
      <c r="I52" s="374"/>
      <c r="J52" s="374"/>
      <c r="K52" s="374"/>
      <c r="L52" s="375">
        <v>319020.46999999997</v>
      </c>
      <c r="M52" s="376"/>
      <c r="N52" s="376"/>
      <c r="O52" s="377"/>
      <c r="P52" s="378">
        <v>1.052</v>
      </c>
      <c r="Q52" s="378">
        <v>1.0209999999999999</v>
      </c>
      <c r="R52" s="378">
        <v>1.0349999999999999</v>
      </c>
      <c r="S52" s="378">
        <v>1.0249999999999999</v>
      </c>
      <c r="T52" s="378">
        <v>1.02</v>
      </c>
      <c r="U52" s="378">
        <v>1.03</v>
      </c>
      <c r="V52" s="379">
        <f>L52*P52*Q52*R52*S52*T52*U52</f>
        <v>381910.53986635443</v>
      </c>
      <c r="W52" s="380">
        <v>1.2</v>
      </c>
      <c r="X52" s="381">
        <f t="shared" ref="X52" si="3">V52*W52</f>
        <v>458292.64783962531</v>
      </c>
      <c r="Y52" s="382">
        <f>X52/G48</f>
        <v>8486.9008859189871</v>
      </c>
      <c r="Z52" s="147">
        <f>Y52/1</f>
        <v>8486.9008859189871</v>
      </c>
    </row>
    <row r="53" spans="1:26" s="3" customFormat="1" ht="67.5" x14ac:dyDescent="0.25">
      <c r="A53" s="35" t="s">
        <v>1015</v>
      </c>
      <c r="B53" s="36" t="s">
        <v>5260</v>
      </c>
      <c r="C53" s="316" t="s">
        <v>5261</v>
      </c>
      <c r="D53" s="316"/>
      <c r="E53" s="316"/>
      <c r="F53" s="205" t="s">
        <v>437</v>
      </c>
      <c r="G53" s="55">
        <v>18</v>
      </c>
      <c r="H53" s="39">
        <v>55.46</v>
      </c>
      <c r="I53" s="39"/>
      <c r="J53" s="39">
        <v>55.46</v>
      </c>
      <c r="K53" s="37" t="s">
        <v>42</v>
      </c>
      <c r="L53" s="39">
        <v>8545.2800000000007</v>
      </c>
      <c r="M53" s="39"/>
      <c r="N53" s="40"/>
      <c r="O53" s="39">
        <v>8545.2800000000007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385">
        <f>O53*P53*Q53*R53*S53*T53*U53</f>
        <v>10229.852956172879</v>
      </c>
      <c r="W53" s="159">
        <v>1.2</v>
      </c>
      <c r="X53" s="158">
        <f t="shared" si="0"/>
        <v>12275.823547407455</v>
      </c>
      <c r="Y53" s="181">
        <f>X53/G53</f>
        <v>681.99019707819195</v>
      </c>
    </row>
    <row r="54" spans="1:26" s="3" customFormat="1" ht="67.5" x14ac:dyDescent="0.25">
      <c r="A54" s="35" t="s">
        <v>126</v>
      </c>
      <c r="B54" s="36" t="s">
        <v>5262</v>
      </c>
      <c r="C54" s="316" t="s">
        <v>5263</v>
      </c>
      <c r="D54" s="316"/>
      <c r="E54" s="316"/>
      <c r="F54" s="205" t="s">
        <v>437</v>
      </c>
      <c r="G54" s="55">
        <v>18</v>
      </c>
      <c r="H54" s="39">
        <v>56.88</v>
      </c>
      <c r="I54" s="39"/>
      <c r="J54" s="39">
        <v>56.88</v>
      </c>
      <c r="K54" s="37" t="s">
        <v>42</v>
      </c>
      <c r="L54" s="39">
        <v>8764.07</v>
      </c>
      <c r="M54" s="39"/>
      <c r="N54" s="40"/>
      <c r="O54" s="39">
        <v>8764.07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385">
        <f>O54*P54*Q54*R54*S54*T54*U54</f>
        <v>10491.774101914276</v>
      </c>
      <c r="W54" s="159">
        <v>1.2</v>
      </c>
      <c r="X54" s="158">
        <f t="shared" si="0"/>
        <v>12590.12892229713</v>
      </c>
      <c r="Y54" s="181">
        <f>X54/G54</f>
        <v>699.451606794285</v>
      </c>
    </row>
    <row r="55" spans="1:26" s="3" customFormat="1" ht="67.5" x14ac:dyDescent="0.25">
      <c r="A55" s="35" t="s">
        <v>131</v>
      </c>
      <c r="B55" s="36" t="s">
        <v>5264</v>
      </c>
      <c r="C55" s="316" t="s">
        <v>5265</v>
      </c>
      <c r="D55" s="316"/>
      <c r="E55" s="316"/>
      <c r="F55" s="205" t="s">
        <v>437</v>
      </c>
      <c r="G55" s="55">
        <v>18</v>
      </c>
      <c r="H55" s="39">
        <v>56.88</v>
      </c>
      <c r="I55" s="39"/>
      <c r="J55" s="39">
        <v>56.88</v>
      </c>
      <c r="K55" s="37" t="s">
        <v>42</v>
      </c>
      <c r="L55" s="39">
        <v>8764.07</v>
      </c>
      <c r="M55" s="39"/>
      <c r="N55" s="40"/>
      <c r="O55" s="39">
        <v>8764.07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385">
        <f>O55*P55*Q55*R55*S55*T55*U55</f>
        <v>10491.774101914276</v>
      </c>
      <c r="W55" s="159">
        <v>1.2</v>
      </c>
      <c r="X55" s="158">
        <f t="shared" si="0"/>
        <v>12590.12892229713</v>
      </c>
      <c r="Y55" s="181">
        <f>X55/G55</f>
        <v>699.451606794285</v>
      </c>
    </row>
    <row r="56" spans="1:26" s="3" customFormat="1" ht="67.5" x14ac:dyDescent="0.25">
      <c r="A56" s="35" t="s">
        <v>1016</v>
      </c>
      <c r="B56" s="36" t="s">
        <v>5266</v>
      </c>
      <c r="C56" s="316" t="s">
        <v>5267</v>
      </c>
      <c r="D56" s="316"/>
      <c r="E56" s="316"/>
      <c r="F56" s="205" t="s">
        <v>437</v>
      </c>
      <c r="G56" s="55">
        <v>72</v>
      </c>
      <c r="H56" s="39">
        <v>6.45</v>
      </c>
      <c r="I56" s="39"/>
      <c r="J56" s="39">
        <v>6.45</v>
      </c>
      <c r="K56" s="37" t="s">
        <v>42</v>
      </c>
      <c r="L56" s="39">
        <v>3975.26</v>
      </c>
      <c r="M56" s="39"/>
      <c r="N56" s="40"/>
      <c r="O56" s="39">
        <v>3975.26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385">
        <f>O56*P56*Q56*R56*S56*T56*U56</f>
        <v>4758.92250020547</v>
      </c>
      <c r="W56" s="159">
        <v>1.2</v>
      </c>
      <c r="X56" s="158">
        <f t="shared" si="0"/>
        <v>5710.7070002465634</v>
      </c>
      <c r="Y56" s="181">
        <f>X56/G56</f>
        <v>79.315375003424492</v>
      </c>
    </row>
    <row r="57" spans="1:26" s="3" customFormat="1" ht="67.5" x14ac:dyDescent="0.25">
      <c r="A57" s="35" t="s">
        <v>142</v>
      </c>
      <c r="B57" s="36" t="s">
        <v>132</v>
      </c>
      <c r="C57" s="316" t="s">
        <v>133</v>
      </c>
      <c r="D57" s="316"/>
      <c r="E57" s="316"/>
      <c r="F57" s="205" t="s">
        <v>109</v>
      </c>
      <c r="G57" s="383">
        <v>1</v>
      </c>
      <c r="H57" s="39" t="s">
        <v>134</v>
      </c>
      <c r="I57" s="39" t="s">
        <v>135</v>
      </c>
      <c r="J57" s="39">
        <v>4.09</v>
      </c>
      <c r="K57" s="37" t="s">
        <v>42</v>
      </c>
      <c r="L57" s="39">
        <v>1811.78</v>
      </c>
      <c r="M57" s="39">
        <v>1154.53</v>
      </c>
      <c r="N57" s="40" t="s">
        <v>2850</v>
      </c>
      <c r="O57" s="39">
        <v>35.01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385">
        <f>O57*P57*Q57*R57*S57*T57*U57</f>
        <v>41.91169300427984</v>
      </c>
      <c r="W57" s="159">
        <v>1.2</v>
      </c>
      <c r="X57" s="158">
        <f t="shared" si="0"/>
        <v>50.294031605135807</v>
      </c>
      <c r="Y57" s="181">
        <f>X57/G57</f>
        <v>50.294031605135807</v>
      </c>
      <c r="Z57" s="147"/>
    </row>
    <row r="58" spans="1:26" s="3" customFormat="1" ht="18.75" x14ac:dyDescent="0.25">
      <c r="A58" s="47"/>
      <c r="B58" s="48"/>
      <c r="C58" s="48"/>
      <c r="D58" s="48"/>
      <c r="E58" s="49" t="s">
        <v>2851</v>
      </c>
      <c r="F58" s="207"/>
      <c r="G58" s="50"/>
      <c r="H58" s="51"/>
      <c r="I58" s="17"/>
      <c r="J58" s="17"/>
      <c r="K58" s="17"/>
      <c r="L58" s="52">
        <v>1263.9000000000001</v>
      </c>
      <c r="M58" s="53"/>
      <c r="N58" s="53"/>
      <c r="O58" s="54"/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/>
      <c r="W58" s="159">
        <v>1.2</v>
      </c>
      <c r="X58" s="158">
        <f t="shared" si="0"/>
        <v>0</v>
      </c>
      <c r="Y58" s="181"/>
    </row>
    <row r="59" spans="1:26" s="3" customFormat="1" ht="18.75" x14ac:dyDescent="0.25">
      <c r="A59" s="47"/>
      <c r="B59" s="48"/>
      <c r="C59" s="48"/>
      <c r="D59" s="48"/>
      <c r="E59" s="49" t="s">
        <v>2852</v>
      </c>
      <c r="F59" s="207"/>
      <c r="G59" s="50"/>
      <c r="H59" s="51"/>
      <c r="I59" s="17"/>
      <c r="J59" s="17"/>
      <c r="K59" s="17"/>
      <c r="L59" s="52">
        <v>664.52</v>
      </c>
      <c r="M59" s="53"/>
      <c r="N59" s="53"/>
      <c r="O59" s="54"/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/>
      <c r="W59" s="159">
        <v>1.2</v>
      </c>
      <c r="X59" s="158">
        <f t="shared" si="0"/>
        <v>0</v>
      </c>
      <c r="Y59" s="181"/>
    </row>
    <row r="60" spans="1:26" s="3" customFormat="1" ht="18.75" x14ac:dyDescent="0.25">
      <c r="A60" s="368"/>
      <c r="B60" s="369"/>
      <c r="C60" s="369"/>
      <c r="D60" s="369"/>
      <c r="E60" s="370" t="s">
        <v>47</v>
      </c>
      <c r="F60" s="371"/>
      <c r="G60" s="372"/>
      <c r="H60" s="373"/>
      <c r="I60" s="374"/>
      <c r="J60" s="374"/>
      <c r="K60" s="374"/>
      <c r="L60" s="375">
        <v>3740.2</v>
      </c>
      <c r="M60" s="376"/>
      <c r="N60" s="376"/>
      <c r="O60" s="377"/>
      <c r="P60" s="378">
        <v>1.052</v>
      </c>
      <c r="Q60" s="378">
        <v>1.0209999999999999</v>
      </c>
      <c r="R60" s="378">
        <v>1.0349999999999999</v>
      </c>
      <c r="S60" s="378">
        <v>1.0249999999999999</v>
      </c>
      <c r="T60" s="378">
        <v>1.02</v>
      </c>
      <c r="U60" s="378">
        <v>1.03</v>
      </c>
      <c r="V60" s="379">
        <f>L60*P60*Q60*R60*S60*T60*U60</f>
        <v>4477.5239695689079</v>
      </c>
      <c r="W60" s="380">
        <v>1.2</v>
      </c>
      <c r="X60" s="381">
        <f t="shared" ref="X60" si="4">V60*W60</f>
        <v>5373.0287634826891</v>
      </c>
      <c r="Y60" s="382">
        <f>X60/G57</f>
        <v>5373.0287634826891</v>
      </c>
      <c r="Z60" s="147">
        <f>Y60/1</f>
        <v>5373.0287634826891</v>
      </c>
    </row>
    <row r="61" spans="1:26" s="3" customFormat="1" ht="45" x14ac:dyDescent="0.25">
      <c r="A61" s="111" t="s">
        <v>147</v>
      </c>
      <c r="B61" s="112" t="s">
        <v>5268</v>
      </c>
      <c r="C61" s="305" t="s">
        <v>5269</v>
      </c>
      <c r="D61" s="305"/>
      <c r="E61" s="305"/>
      <c r="F61" s="208" t="s">
        <v>437</v>
      </c>
      <c r="G61" s="113">
        <v>1</v>
      </c>
      <c r="H61" s="114">
        <v>9022.56</v>
      </c>
      <c r="I61" s="114"/>
      <c r="J61" s="114"/>
      <c r="K61" s="144" t="s">
        <v>52</v>
      </c>
      <c r="L61" s="114">
        <v>56210.55</v>
      </c>
      <c r="M61" s="114"/>
      <c r="N61" s="115"/>
      <c r="O61" s="114"/>
      <c r="P61" s="154"/>
      <c r="Q61" s="154"/>
      <c r="R61" s="154"/>
      <c r="S61" s="154"/>
      <c r="T61" s="154"/>
      <c r="U61" s="154">
        <v>1.03</v>
      </c>
      <c r="V61" s="180">
        <f>L61*U61</f>
        <v>57896.866500000004</v>
      </c>
      <c r="W61" s="159">
        <v>1.2</v>
      </c>
      <c r="X61" s="158">
        <f t="shared" si="0"/>
        <v>69476.239799999996</v>
      </c>
      <c r="Y61" s="181">
        <f>X61/G61</f>
        <v>69476.239799999996</v>
      </c>
    </row>
    <row r="62" spans="1:26" s="3" customFormat="1" ht="67.5" x14ac:dyDescent="0.25">
      <c r="A62" s="35" t="s">
        <v>1018</v>
      </c>
      <c r="B62" s="36" t="s">
        <v>5270</v>
      </c>
      <c r="C62" s="316" t="s">
        <v>5271</v>
      </c>
      <c r="D62" s="316"/>
      <c r="E62" s="316"/>
      <c r="F62" s="205" t="s">
        <v>109</v>
      </c>
      <c r="G62" s="383">
        <v>1</v>
      </c>
      <c r="H62" s="39" t="s">
        <v>5272</v>
      </c>
      <c r="I62" s="39" t="s">
        <v>5273</v>
      </c>
      <c r="J62" s="39">
        <v>5.74</v>
      </c>
      <c r="K62" s="37" t="s">
        <v>42</v>
      </c>
      <c r="L62" s="39">
        <v>2323.12</v>
      </c>
      <c r="M62" s="39">
        <v>1154.53</v>
      </c>
      <c r="N62" s="40" t="s">
        <v>5274</v>
      </c>
      <c r="O62" s="39">
        <v>49.13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385">
        <f>O62*P62*Q62*R62*S62*T62*U62</f>
        <v>58.815237854906279</v>
      </c>
      <c r="W62" s="159">
        <v>1.2</v>
      </c>
      <c r="X62" s="158">
        <f t="shared" si="0"/>
        <v>70.578285425887529</v>
      </c>
      <c r="Y62" s="181"/>
      <c r="Z62" s="147"/>
    </row>
    <row r="63" spans="1:26" s="3" customFormat="1" ht="18.75" x14ac:dyDescent="0.25">
      <c r="A63" s="47"/>
      <c r="B63" s="48"/>
      <c r="C63" s="48"/>
      <c r="D63" s="48"/>
      <c r="E63" s="49" t="s">
        <v>5275</v>
      </c>
      <c r="F63" s="207"/>
      <c r="G63" s="50"/>
      <c r="H63" s="51"/>
      <c r="I63" s="17"/>
      <c r="J63" s="17"/>
      <c r="K63" s="17"/>
      <c r="L63" s="52">
        <v>1366.94</v>
      </c>
      <c r="M63" s="53"/>
      <c r="N63" s="53"/>
      <c r="O63" s="54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>
        <v>1.2</v>
      </c>
      <c r="X63" s="158">
        <f t="shared" si="0"/>
        <v>0</v>
      </c>
      <c r="Y63" s="181"/>
    </row>
    <row r="64" spans="1:26" s="3" customFormat="1" ht="18.75" x14ac:dyDescent="0.25">
      <c r="A64" s="47"/>
      <c r="B64" s="48"/>
      <c r="C64" s="48"/>
      <c r="D64" s="48"/>
      <c r="E64" s="49" t="s">
        <v>5276</v>
      </c>
      <c r="F64" s="207"/>
      <c r="G64" s="50"/>
      <c r="H64" s="51"/>
      <c r="I64" s="17"/>
      <c r="J64" s="17"/>
      <c r="K64" s="17"/>
      <c r="L64" s="52">
        <v>718.7</v>
      </c>
      <c r="M64" s="53"/>
      <c r="N64" s="53"/>
      <c r="O64" s="54"/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/>
      <c r="W64" s="159">
        <v>1.2</v>
      </c>
      <c r="X64" s="158">
        <f t="shared" si="0"/>
        <v>0</v>
      </c>
      <c r="Y64" s="181"/>
    </row>
    <row r="65" spans="1:26" s="3" customFormat="1" ht="18.75" x14ac:dyDescent="0.25">
      <c r="A65" s="368"/>
      <c r="B65" s="369"/>
      <c r="C65" s="369"/>
      <c r="D65" s="369"/>
      <c r="E65" s="370" t="s">
        <v>47</v>
      </c>
      <c r="F65" s="371"/>
      <c r="G65" s="372"/>
      <c r="H65" s="373"/>
      <c r="I65" s="374"/>
      <c r="J65" s="374"/>
      <c r="K65" s="374"/>
      <c r="L65" s="375">
        <v>4408.76</v>
      </c>
      <c r="M65" s="376"/>
      <c r="N65" s="376"/>
      <c r="O65" s="377"/>
      <c r="P65" s="378">
        <v>1.052</v>
      </c>
      <c r="Q65" s="378">
        <v>1.0209999999999999</v>
      </c>
      <c r="R65" s="378">
        <v>1.0349999999999999</v>
      </c>
      <c r="S65" s="378">
        <v>1.0249999999999999</v>
      </c>
      <c r="T65" s="378">
        <v>1.02</v>
      </c>
      <c r="U65" s="378">
        <v>1.03</v>
      </c>
      <c r="V65" s="379">
        <f>L65*P65*Q65*R65*S65*T65*U65</f>
        <v>5277.8804812781727</v>
      </c>
      <c r="W65" s="380">
        <v>1.2</v>
      </c>
      <c r="X65" s="381">
        <f t="shared" ref="X65" si="5">V65*W65</f>
        <v>6333.4565775338069</v>
      </c>
      <c r="Y65" s="382">
        <f>X65/G62</f>
        <v>6333.4565775338069</v>
      </c>
      <c r="Z65" s="147">
        <f>Y65/1</f>
        <v>6333.4565775338069</v>
      </c>
    </row>
    <row r="66" spans="1:26" s="3" customFormat="1" ht="67.5" x14ac:dyDescent="0.25">
      <c r="A66" s="35" t="s">
        <v>151</v>
      </c>
      <c r="B66" s="36" t="s">
        <v>5277</v>
      </c>
      <c r="C66" s="316" t="s">
        <v>5278</v>
      </c>
      <c r="D66" s="316"/>
      <c r="E66" s="316"/>
      <c r="F66" s="205" t="s">
        <v>437</v>
      </c>
      <c r="G66" s="55">
        <v>1</v>
      </c>
      <c r="H66" s="39">
        <v>4251.58</v>
      </c>
      <c r="I66" s="39"/>
      <c r="J66" s="39">
        <v>4251.58</v>
      </c>
      <c r="K66" s="37" t="s">
        <v>42</v>
      </c>
      <c r="L66" s="39">
        <v>36393.519999999997</v>
      </c>
      <c r="M66" s="39"/>
      <c r="N66" s="40"/>
      <c r="O66" s="39">
        <v>36393.519999999997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385">
        <f>O66*P66*Q66*R66*S66*T66*U66</f>
        <v>43567.953087264177</v>
      </c>
      <c r="W66" s="159">
        <v>1.2</v>
      </c>
      <c r="X66" s="158">
        <f t="shared" si="0"/>
        <v>52281.543704717013</v>
      </c>
      <c r="Y66" s="181">
        <f>X66/G66</f>
        <v>52281.543704717013</v>
      </c>
    </row>
    <row r="67" spans="1:26" s="3" customFormat="1" ht="67.5" x14ac:dyDescent="0.25">
      <c r="A67" s="35" t="s">
        <v>156</v>
      </c>
      <c r="B67" s="36" t="s">
        <v>5279</v>
      </c>
      <c r="C67" s="316" t="s">
        <v>5280</v>
      </c>
      <c r="D67" s="316"/>
      <c r="E67" s="316"/>
      <c r="F67" s="205" t="s">
        <v>109</v>
      </c>
      <c r="G67" s="383">
        <v>4</v>
      </c>
      <c r="H67" s="39" t="s">
        <v>5281</v>
      </c>
      <c r="I67" s="39" t="s">
        <v>5282</v>
      </c>
      <c r="J67" s="39">
        <v>58</v>
      </c>
      <c r="K67" s="37" t="s">
        <v>42</v>
      </c>
      <c r="L67" s="39">
        <v>5078.71</v>
      </c>
      <c r="M67" s="39">
        <v>2846.94</v>
      </c>
      <c r="N67" s="40" t="s">
        <v>5283</v>
      </c>
      <c r="O67" s="39">
        <v>1985.92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385">
        <f>O67*P67*Q67*R67*S67*T67*U67</f>
        <v>2377.4141494161508</v>
      </c>
      <c r="W67" s="159">
        <v>1.2</v>
      </c>
      <c r="X67" s="158">
        <f t="shared" si="0"/>
        <v>2852.8969792993807</v>
      </c>
      <c r="Y67" s="181">
        <f>X67/G67</f>
        <v>713.22424482484519</v>
      </c>
      <c r="Z67" s="147"/>
    </row>
    <row r="68" spans="1:26" s="3" customFormat="1" ht="18.75" x14ac:dyDescent="0.25">
      <c r="A68" s="47"/>
      <c r="B68" s="48"/>
      <c r="C68" s="48"/>
      <c r="D68" s="48"/>
      <c r="E68" s="49" t="s">
        <v>5284</v>
      </c>
      <c r="F68" s="207"/>
      <c r="G68" s="50"/>
      <c r="H68" s="51"/>
      <c r="I68" s="17"/>
      <c r="J68" s="17"/>
      <c r="K68" s="17"/>
      <c r="L68" s="52">
        <v>2786.66</v>
      </c>
      <c r="M68" s="53"/>
      <c r="N68" s="53"/>
      <c r="O68" s="54"/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/>
      <c r="W68" s="159">
        <v>1.2</v>
      </c>
      <c r="X68" s="158">
        <f t="shared" si="0"/>
        <v>0</v>
      </c>
      <c r="Y68" s="181"/>
    </row>
    <row r="69" spans="1:26" s="3" customFormat="1" ht="18.75" x14ac:dyDescent="0.25">
      <c r="A69" s="47"/>
      <c r="B69" s="48"/>
      <c r="C69" s="48"/>
      <c r="D69" s="48"/>
      <c r="E69" s="49" t="s">
        <v>5285</v>
      </c>
      <c r="F69" s="207"/>
      <c r="G69" s="50"/>
      <c r="H69" s="51"/>
      <c r="I69" s="17"/>
      <c r="J69" s="17"/>
      <c r="K69" s="17"/>
      <c r="L69" s="52">
        <v>1465.15</v>
      </c>
      <c r="M69" s="53"/>
      <c r="N69" s="53"/>
      <c r="O69" s="54"/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/>
      <c r="W69" s="159">
        <v>1.2</v>
      </c>
      <c r="X69" s="158">
        <f t="shared" si="0"/>
        <v>0</v>
      </c>
      <c r="Y69" s="181"/>
    </row>
    <row r="70" spans="1:26" s="3" customFormat="1" ht="18.75" x14ac:dyDescent="0.25">
      <c r="A70" s="368"/>
      <c r="B70" s="369"/>
      <c r="C70" s="369"/>
      <c r="D70" s="369"/>
      <c r="E70" s="370" t="s">
        <v>47</v>
      </c>
      <c r="F70" s="371"/>
      <c r="G70" s="372"/>
      <c r="H70" s="373"/>
      <c r="I70" s="374"/>
      <c r="J70" s="374"/>
      <c r="K70" s="374"/>
      <c r="L70" s="375">
        <v>9330.52</v>
      </c>
      <c r="M70" s="376"/>
      <c r="N70" s="376"/>
      <c r="O70" s="377"/>
      <c r="P70" s="378">
        <v>1.052</v>
      </c>
      <c r="Q70" s="378">
        <v>1.0209999999999999</v>
      </c>
      <c r="R70" s="378">
        <v>1.0349999999999999</v>
      </c>
      <c r="S70" s="378">
        <v>1.0249999999999999</v>
      </c>
      <c r="T70" s="378">
        <v>1.02</v>
      </c>
      <c r="U70" s="378">
        <v>1.03</v>
      </c>
      <c r="V70" s="379">
        <f>L70*P70*Q70*R70*S70*T70*U70</f>
        <v>11169.891168531653</v>
      </c>
      <c r="W70" s="380">
        <v>1.2</v>
      </c>
      <c r="X70" s="381">
        <f t="shared" si="0"/>
        <v>13403.869402237982</v>
      </c>
      <c r="Y70" s="382">
        <f>X70/G67</f>
        <v>3350.9673505594956</v>
      </c>
      <c r="Z70" s="147">
        <f>Y70/1</f>
        <v>3350.9673505594956</v>
      </c>
    </row>
    <row r="71" spans="1:26" s="3" customFormat="1" ht="67.5" x14ac:dyDescent="0.25">
      <c r="A71" s="35" t="s">
        <v>1019</v>
      </c>
      <c r="B71" s="36" t="s">
        <v>5286</v>
      </c>
      <c r="C71" s="316" t="s">
        <v>5287</v>
      </c>
      <c r="D71" s="316"/>
      <c r="E71" s="316"/>
      <c r="F71" s="205" t="s">
        <v>437</v>
      </c>
      <c r="G71" s="55">
        <v>1</v>
      </c>
      <c r="H71" s="39">
        <v>22.22</v>
      </c>
      <c r="I71" s="39"/>
      <c r="J71" s="39">
        <v>22.22</v>
      </c>
      <c r="K71" s="37" t="s">
        <v>42</v>
      </c>
      <c r="L71" s="39">
        <v>190.2</v>
      </c>
      <c r="M71" s="39"/>
      <c r="N71" s="40"/>
      <c r="O71" s="39">
        <v>190.2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385">
        <f>O71*P71*Q71*R71*S71*T71*U71</f>
        <v>227.695058823594</v>
      </c>
      <c r="W71" s="159">
        <v>1.2</v>
      </c>
      <c r="X71" s="158">
        <f t="shared" si="0"/>
        <v>273.23407058831276</v>
      </c>
      <c r="Y71" s="181">
        <f>X71/G71</f>
        <v>273.23407058831276</v>
      </c>
    </row>
    <row r="72" spans="1:26" s="3" customFormat="1" ht="67.5" x14ac:dyDescent="0.25">
      <c r="A72" s="35" t="s">
        <v>1020</v>
      </c>
      <c r="B72" s="36" t="s">
        <v>5288</v>
      </c>
      <c r="C72" s="316" t="s">
        <v>5289</v>
      </c>
      <c r="D72" s="316"/>
      <c r="E72" s="316"/>
      <c r="F72" s="205" t="s">
        <v>238</v>
      </c>
      <c r="G72" s="383">
        <v>2</v>
      </c>
      <c r="H72" s="39" t="s">
        <v>5290</v>
      </c>
      <c r="I72" s="39" t="s">
        <v>5291</v>
      </c>
      <c r="J72" s="39">
        <v>91.29</v>
      </c>
      <c r="K72" s="37" t="s">
        <v>42</v>
      </c>
      <c r="L72" s="39">
        <v>21594.11</v>
      </c>
      <c r="M72" s="39">
        <v>18994.25</v>
      </c>
      <c r="N72" s="40" t="s">
        <v>5292</v>
      </c>
      <c r="O72" s="39">
        <v>1562.88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385">
        <f>O72*P72*Q72*R72*S72*T72*U72</f>
        <v>1870.9781994438415</v>
      </c>
      <c r="W72" s="159">
        <v>1.2</v>
      </c>
      <c r="X72" s="158">
        <f t="shared" si="0"/>
        <v>2245.1738393326095</v>
      </c>
      <c r="Y72" s="181">
        <f>X72/G72</f>
        <v>1122.5869196663048</v>
      </c>
      <c r="Z72" s="147"/>
    </row>
    <row r="73" spans="1:26" s="3" customFormat="1" ht="18.75" x14ac:dyDescent="0.25">
      <c r="A73" s="42"/>
      <c r="B73" s="43"/>
      <c r="C73" s="44" t="s">
        <v>3210</v>
      </c>
      <c r="D73" s="45"/>
      <c r="E73" s="45"/>
      <c r="F73" s="206"/>
      <c r="G73" s="45"/>
      <c r="H73" s="45"/>
      <c r="I73" s="45"/>
      <c r="J73" s="45"/>
      <c r="K73" s="45"/>
      <c r="L73" s="45"/>
      <c r="M73" s="45"/>
      <c r="N73" s="45"/>
      <c r="O73" s="46"/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/>
      <c r="W73" s="159">
        <v>1.2</v>
      </c>
      <c r="X73" s="158">
        <f t="shared" si="0"/>
        <v>0</v>
      </c>
      <c r="Y73" s="181"/>
    </row>
    <row r="74" spans="1:26" s="3" customFormat="1" ht="18.75" x14ac:dyDescent="0.25">
      <c r="A74" s="47"/>
      <c r="B74" s="48"/>
      <c r="C74" s="48"/>
      <c r="D74" s="48"/>
      <c r="E74" s="49" t="s">
        <v>5293</v>
      </c>
      <c r="F74" s="207"/>
      <c r="G74" s="50"/>
      <c r="H74" s="51"/>
      <c r="I74" s="17"/>
      <c r="J74" s="17"/>
      <c r="K74" s="17"/>
      <c r="L74" s="52">
        <v>18436.98</v>
      </c>
      <c r="M74" s="53"/>
      <c r="N74" s="53"/>
      <c r="O74" s="54"/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/>
      <c r="W74" s="159">
        <v>1.2</v>
      </c>
      <c r="X74" s="158">
        <f t="shared" si="0"/>
        <v>0</v>
      </c>
      <c r="Y74" s="181"/>
    </row>
    <row r="75" spans="1:26" s="3" customFormat="1" ht="18.75" x14ac:dyDescent="0.25">
      <c r="A75" s="47"/>
      <c r="B75" s="48"/>
      <c r="C75" s="48"/>
      <c r="D75" s="48"/>
      <c r="E75" s="49" t="s">
        <v>5294</v>
      </c>
      <c r="F75" s="207"/>
      <c r="G75" s="50"/>
      <c r="H75" s="51"/>
      <c r="I75" s="17"/>
      <c r="J75" s="17"/>
      <c r="K75" s="17"/>
      <c r="L75" s="52">
        <v>9693.67</v>
      </c>
      <c r="M75" s="53"/>
      <c r="N75" s="53"/>
      <c r="O75" s="54"/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/>
      <c r="W75" s="159">
        <v>1.2</v>
      </c>
      <c r="X75" s="158">
        <f t="shared" si="0"/>
        <v>0</v>
      </c>
      <c r="Y75" s="181"/>
    </row>
    <row r="76" spans="1:26" s="3" customFormat="1" ht="18.75" x14ac:dyDescent="0.25">
      <c r="A76" s="368"/>
      <c r="B76" s="369"/>
      <c r="C76" s="369"/>
      <c r="D76" s="369"/>
      <c r="E76" s="370" t="s">
        <v>47</v>
      </c>
      <c r="F76" s="371"/>
      <c r="G76" s="372"/>
      <c r="H76" s="373"/>
      <c r="I76" s="374"/>
      <c r="J76" s="374"/>
      <c r="K76" s="374"/>
      <c r="L76" s="375">
        <v>49724.76</v>
      </c>
      <c r="M76" s="376"/>
      <c r="N76" s="376"/>
      <c r="O76" s="377"/>
      <c r="P76" s="378">
        <v>1.052</v>
      </c>
      <c r="Q76" s="378">
        <v>1.0209999999999999</v>
      </c>
      <c r="R76" s="378">
        <v>1.0349999999999999</v>
      </c>
      <c r="S76" s="378">
        <v>1.0249999999999999</v>
      </c>
      <c r="T76" s="378">
        <v>1.02</v>
      </c>
      <c r="U76" s="378">
        <v>1.03</v>
      </c>
      <c r="V76" s="379">
        <f>L76*P76*Q76*R76*S76*T76*U76</f>
        <v>59527.245810668217</v>
      </c>
      <c r="W76" s="380">
        <v>1.2</v>
      </c>
      <c r="X76" s="381">
        <f t="shared" si="0"/>
        <v>71432.694972801852</v>
      </c>
      <c r="Y76" s="382">
        <f>X76/G72</f>
        <v>35716.347486400926</v>
      </c>
      <c r="Z76" s="147">
        <f>Y76/100</f>
        <v>357.16347486400923</v>
      </c>
    </row>
    <row r="77" spans="1:26" s="3" customFormat="1" ht="67.5" x14ac:dyDescent="0.25">
      <c r="A77" s="35" t="s">
        <v>171</v>
      </c>
      <c r="B77" s="36" t="s">
        <v>5295</v>
      </c>
      <c r="C77" s="316" t="s">
        <v>5296</v>
      </c>
      <c r="D77" s="316"/>
      <c r="E77" s="316"/>
      <c r="F77" s="205" t="s">
        <v>265</v>
      </c>
      <c r="G77" s="55">
        <v>200</v>
      </c>
      <c r="H77" s="39">
        <v>125.89</v>
      </c>
      <c r="I77" s="39"/>
      <c r="J77" s="39">
        <v>125.89</v>
      </c>
      <c r="K77" s="37" t="s">
        <v>42</v>
      </c>
      <c r="L77" s="39">
        <v>215523.68</v>
      </c>
      <c r="M77" s="39"/>
      <c r="N77" s="40"/>
      <c r="O77" s="39">
        <v>215523.68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385">
        <f>O77*P77*Q77*R77*S77*T77*U77</f>
        <v>258010.92006034413</v>
      </c>
      <c r="W77" s="159">
        <v>1.2</v>
      </c>
      <c r="X77" s="158">
        <f t="shared" si="0"/>
        <v>309613.10407241294</v>
      </c>
      <c r="Y77" s="181">
        <f>X77/G77</f>
        <v>1548.0655203620647</v>
      </c>
    </row>
    <row r="78" spans="1:26" s="3" customFormat="1" ht="67.5" x14ac:dyDescent="0.25">
      <c r="A78" s="35" t="s">
        <v>181</v>
      </c>
      <c r="B78" s="36" t="s">
        <v>5297</v>
      </c>
      <c r="C78" s="316" t="s">
        <v>5298</v>
      </c>
      <c r="D78" s="316"/>
      <c r="E78" s="316"/>
      <c r="F78" s="205" t="s">
        <v>437</v>
      </c>
      <c r="G78" s="55">
        <v>20</v>
      </c>
      <c r="H78" s="39">
        <v>9.23</v>
      </c>
      <c r="I78" s="39"/>
      <c r="J78" s="39">
        <v>9.23</v>
      </c>
      <c r="K78" s="37" t="s">
        <v>42</v>
      </c>
      <c r="L78" s="39">
        <v>1580.18</v>
      </c>
      <c r="M78" s="39"/>
      <c r="N78" s="40"/>
      <c r="O78" s="39">
        <v>1580.18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385">
        <f>O78*P78*Q78*R78*S78*T78*U78</f>
        <v>1891.6886332905722</v>
      </c>
      <c r="W78" s="159">
        <v>1.2</v>
      </c>
      <c r="X78" s="158">
        <f t="shared" si="0"/>
        <v>2270.0263599486866</v>
      </c>
      <c r="Y78" s="181">
        <f>X78/G78</f>
        <v>113.50131799743433</v>
      </c>
    </row>
    <row r="79" spans="1:26" s="3" customFormat="1" ht="67.5" x14ac:dyDescent="0.25">
      <c r="A79" s="35" t="s">
        <v>185</v>
      </c>
      <c r="B79" s="36" t="s">
        <v>5299</v>
      </c>
      <c r="C79" s="316" t="s">
        <v>5300</v>
      </c>
      <c r="D79" s="316"/>
      <c r="E79" s="316"/>
      <c r="F79" s="205" t="s">
        <v>437</v>
      </c>
      <c r="G79" s="55">
        <v>15</v>
      </c>
      <c r="H79" s="39">
        <v>95.4</v>
      </c>
      <c r="I79" s="39"/>
      <c r="J79" s="39">
        <v>95.4</v>
      </c>
      <c r="K79" s="37" t="s">
        <v>42</v>
      </c>
      <c r="L79" s="39">
        <v>12249.36</v>
      </c>
      <c r="M79" s="39"/>
      <c r="N79" s="40"/>
      <c r="O79" s="39">
        <v>12249.36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385">
        <f>O79*P79*Q79*R79*S79*T79*U79</f>
        <v>14664.136412993585</v>
      </c>
      <c r="W79" s="159">
        <v>1.2</v>
      </c>
      <c r="X79" s="158">
        <f t="shared" si="0"/>
        <v>17596.963695592302</v>
      </c>
      <c r="Y79" s="181">
        <f>X79/G79</f>
        <v>1173.1309130394868</v>
      </c>
    </row>
    <row r="80" spans="1:26" s="3" customFormat="1" ht="67.5" x14ac:dyDescent="0.25">
      <c r="A80" s="35" t="s">
        <v>187</v>
      </c>
      <c r="B80" s="36" t="s">
        <v>5301</v>
      </c>
      <c r="C80" s="316" t="s">
        <v>5302</v>
      </c>
      <c r="D80" s="316"/>
      <c r="E80" s="316"/>
      <c r="F80" s="205" t="s">
        <v>437</v>
      </c>
      <c r="G80" s="55">
        <v>15</v>
      </c>
      <c r="H80" s="39">
        <v>107.34</v>
      </c>
      <c r="I80" s="39"/>
      <c r="J80" s="39">
        <v>107.34</v>
      </c>
      <c r="K80" s="37" t="s">
        <v>42</v>
      </c>
      <c r="L80" s="39">
        <v>13782.46</v>
      </c>
      <c r="M80" s="39"/>
      <c r="N80" s="40"/>
      <c r="O80" s="39">
        <v>13782.46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385">
        <f>O80*P80*Q80*R80*S80*T80*U80</f>
        <v>16499.463934983341</v>
      </c>
      <c r="W80" s="159">
        <v>1.2</v>
      </c>
      <c r="X80" s="158">
        <f t="shared" si="0"/>
        <v>19799.35672198001</v>
      </c>
      <c r="Y80" s="181">
        <f>X80/G80</f>
        <v>1319.9571147986674</v>
      </c>
    </row>
    <row r="81" spans="1:26" s="3" customFormat="1" ht="67.5" x14ac:dyDescent="0.25">
      <c r="A81" s="35" t="s">
        <v>196</v>
      </c>
      <c r="B81" s="36" t="s">
        <v>470</v>
      </c>
      <c r="C81" s="316" t="s">
        <v>471</v>
      </c>
      <c r="D81" s="316"/>
      <c r="E81" s="316"/>
      <c r="F81" s="205" t="s">
        <v>238</v>
      </c>
      <c r="G81" s="384">
        <v>4.8</v>
      </c>
      <c r="H81" s="39" t="s">
        <v>5303</v>
      </c>
      <c r="I81" s="39" t="s">
        <v>473</v>
      </c>
      <c r="J81" s="39">
        <v>97.77</v>
      </c>
      <c r="K81" s="37" t="s">
        <v>42</v>
      </c>
      <c r="L81" s="39">
        <v>123601.79</v>
      </c>
      <c r="M81" s="39">
        <v>87632.98</v>
      </c>
      <c r="N81" s="40" t="s">
        <v>5304</v>
      </c>
      <c r="O81" s="39">
        <v>4017.17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385">
        <f>O81*P81*Q81*R81*S81*T81*U81</f>
        <v>4809.0944240503532</v>
      </c>
      <c r="W81" s="159">
        <v>1.2</v>
      </c>
      <c r="X81" s="158">
        <f t="shared" si="0"/>
        <v>5770.913308860424</v>
      </c>
      <c r="Y81" s="181">
        <f>X81/G81</f>
        <v>1202.2736060125883</v>
      </c>
      <c r="Z81" s="147"/>
    </row>
    <row r="82" spans="1:26" s="3" customFormat="1" ht="18.75" x14ac:dyDescent="0.25">
      <c r="A82" s="42"/>
      <c r="B82" s="43"/>
      <c r="C82" s="44" t="s">
        <v>5305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/>
      <c r="W82" s="159">
        <v>1.2</v>
      </c>
      <c r="X82" s="158">
        <f t="shared" si="0"/>
        <v>0</v>
      </c>
      <c r="Y82" s="181"/>
    </row>
    <row r="83" spans="1:26" s="3" customFormat="1" ht="18.75" x14ac:dyDescent="0.25">
      <c r="A83" s="47"/>
      <c r="B83" s="48"/>
      <c r="C83" s="48"/>
      <c r="D83" s="48"/>
      <c r="E83" s="49" t="s">
        <v>5306</v>
      </c>
      <c r="F83" s="207"/>
      <c r="G83" s="50"/>
      <c r="H83" s="51"/>
      <c r="I83" s="17"/>
      <c r="J83" s="17"/>
      <c r="K83" s="17"/>
      <c r="L83" s="52">
        <v>109226.22</v>
      </c>
      <c r="M83" s="53"/>
      <c r="N83" s="53"/>
      <c r="O83" s="54"/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/>
      <c r="W83" s="159">
        <v>1.2</v>
      </c>
      <c r="X83" s="158">
        <f t="shared" si="0"/>
        <v>0</v>
      </c>
      <c r="Y83" s="181"/>
    </row>
    <row r="84" spans="1:26" s="3" customFormat="1" ht="18.75" x14ac:dyDescent="0.25">
      <c r="A84" s="47"/>
      <c r="B84" s="48"/>
      <c r="C84" s="48"/>
      <c r="D84" s="48"/>
      <c r="E84" s="49" t="s">
        <v>5307</v>
      </c>
      <c r="F84" s="207"/>
      <c r="G84" s="50"/>
      <c r="H84" s="51"/>
      <c r="I84" s="17"/>
      <c r="J84" s="17"/>
      <c r="K84" s="17"/>
      <c r="L84" s="52">
        <v>57428.22</v>
      </c>
      <c r="M84" s="53"/>
      <c r="N84" s="53"/>
      <c r="O84" s="54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>
        <v>1.2</v>
      </c>
      <c r="X84" s="158">
        <f t="shared" si="0"/>
        <v>0</v>
      </c>
      <c r="Y84" s="181"/>
    </row>
    <row r="85" spans="1:26" s="3" customFormat="1" ht="18.75" x14ac:dyDescent="0.25">
      <c r="A85" s="368"/>
      <c r="B85" s="369"/>
      <c r="C85" s="369"/>
      <c r="D85" s="369"/>
      <c r="E85" s="370" t="s">
        <v>47</v>
      </c>
      <c r="F85" s="371"/>
      <c r="G85" s="372"/>
      <c r="H85" s="373"/>
      <c r="I85" s="374"/>
      <c r="J85" s="374"/>
      <c r="K85" s="374"/>
      <c r="L85" s="375">
        <v>290256.23</v>
      </c>
      <c r="M85" s="376"/>
      <c r="N85" s="376"/>
      <c r="O85" s="377"/>
      <c r="P85" s="378">
        <v>1.052</v>
      </c>
      <c r="Q85" s="378">
        <v>1.0209999999999999</v>
      </c>
      <c r="R85" s="378">
        <v>1.0349999999999999</v>
      </c>
      <c r="S85" s="378">
        <v>1.0249999999999999</v>
      </c>
      <c r="T85" s="378">
        <v>1.02</v>
      </c>
      <c r="U85" s="378">
        <v>1.03</v>
      </c>
      <c r="V85" s="379">
        <f>L85*P85*Q85*R85*S85*T85*U85</f>
        <v>347475.86416280043</v>
      </c>
      <c r="W85" s="380">
        <v>1.2</v>
      </c>
      <c r="X85" s="381">
        <f t="shared" si="0"/>
        <v>416971.03699536051</v>
      </c>
      <c r="Y85" s="382">
        <f>X85/G81</f>
        <v>86868.966040700107</v>
      </c>
      <c r="Z85" s="147">
        <f>Y85/100</f>
        <v>868.68966040700104</v>
      </c>
    </row>
    <row r="86" spans="1:26" s="3" customFormat="1" ht="67.5" x14ac:dyDescent="0.25">
      <c r="A86" s="35" t="s">
        <v>198</v>
      </c>
      <c r="B86" s="36" t="s">
        <v>5308</v>
      </c>
      <c r="C86" s="316" t="s">
        <v>5309</v>
      </c>
      <c r="D86" s="316"/>
      <c r="E86" s="316"/>
      <c r="F86" s="205" t="s">
        <v>265</v>
      </c>
      <c r="G86" s="55">
        <v>480</v>
      </c>
      <c r="H86" s="39">
        <v>70.77</v>
      </c>
      <c r="I86" s="39"/>
      <c r="J86" s="39">
        <v>70.77</v>
      </c>
      <c r="K86" s="37" t="s">
        <v>42</v>
      </c>
      <c r="L86" s="39">
        <v>290779.78000000003</v>
      </c>
      <c r="M86" s="39"/>
      <c r="N86" s="40"/>
      <c r="O86" s="39">
        <v>290779.78000000003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385">
        <f t="shared" ref="V86:V93" si="6">O86*P86*Q86*R86*S86*T86*U86</f>
        <v>348102.62414201751</v>
      </c>
      <c r="W86" s="159">
        <v>1.2</v>
      </c>
      <c r="X86" s="158">
        <f t="shared" si="0"/>
        <v>417723.148970421</v>
      </c>
      <c r="Y86" s="181">
        <f t="shared" ref="Y86:Y93" si="7">X86/G86</f>
        <v>870.25656035504369</v>
      </c>
    </row>
    <row r="87" spans="1:26" s="3" customFormat="1" ht="67.5" x14ac:dyDescent="0.25">
      <c r="A87" s="35" t="s">
        <v>200</v>
      </c>
      <c r="B87" s="36" t="s">
        <v>5310</v>
      </c>
      <c r="C87" s="316" t="s">
        <v>5311</v>
      </c>
      <c r="D87" s="316"/>
      <c r="E87" s="316"/>
      <c r="F87" s="205" t="s">
        <v>5312</v>
      </c>
      <c r="G87" s="55">
        <v>40</v>
      </c>
      <c r="H87" s="39">
        <v>265.77</v>
      </c>
      <c r="I87" s="39"/>
      <c r="J87" s="39">
        <v>265.77</v>
      </c>
      <c r="K87" s="37" t="s">
        <v>42</v>
      </c>
      <c r="L87" s="39">
        <v>90999.65</v>
      </c>
      <c r="M87" s="39"/>
      <c r="N87" s="40"/>
      <c r="O87" s="39">
        <v>90999.65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385">
        <f t="shared" si="6"/>
        <v>108938.85730639572</v>
      </c>
      <c r="W87" s="159">
        <v>1.2</v>
      </c>
      <c r="X87" s="158">
        <f t="shared" si="0"/>
        <v>130726.62876767485</v>
      </c>
      <c r="Y87" s="181">
        <f t="shared" si="7"/>
        <v>3268.1657191918712</v>
      </c>
    </row>
    <row r="88" spans="1:26" s="3" customFormat="1" ht="67.5" x14ac:dyDescent="0.25">
      <c r="A88" s="35" t="s">
        <v>202</v>
      </c>
      <c r="B88" s="36" t="s">
        <v>5313</v>
      </c>
      <c r="C88" s="316" t="s">
        <v>5314</v>
      </c>
      <c r="D88" s="316"/>
      <c r="E88" s="316"/>
      <c r="F88" s="205" t="s">
        <v>5312</v>
      </c>
      <c r="G88" s="55">
        <v>20</v>
      </c>
      <c r="H88" s="39">
        <v>314.47000000000003</v>
      </c>
      <c r="I88" s="39"/>
      <c r="J88" s="39">
        <v>314.47000000000003</v>
      </c>
      <c r="K88" s="37" t="s">
        <v>42</v>
      </c>
      <c r="L88" s="39">
        <v>53837.26</v>
      </c>
      <c r="M88" s="39"/>
      <c r="N88" s="40"/>
      <c r="O88" s="39">
        <v>53837.26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385">
        <f t="shared" si="6"/>
        <v>64450.463105158393</v>
      </c>
      <c r="W88" s="159">
        <v>1.2</v>
      </c>
      <c r="X88" s="158">
        <f t="shared" si="0"/>
        <v>77340.555726190069</v>
      </c>
      <c r="Y88" s="181">
        <f t="shared" si="7"/>
        <v>3867.0277863095034</v>
      </c>
    </row>
    <row r="89" spans="1:26" s="3" customFormat="1" ht="67.5" x14ac:dyDescent="0.25">
      <c r="A89" s="35" t="s">
        <v>211</v>
      </c>
      <c r="B89" s="36" t="s">
        <v>5315</v>
      </c>
      <c r="C89" s="316" t="s">
        <v>5316</v>
      </c>
      <c r="D89" s="316"/>
      <c r="E89" s="316"/>
      <c r="F89" s="205" t="s">
        <v>437</v>
      </c>
      <c r="G89" s="55">
        <v>3000</v>
      </c>
      <c r="H89" s="39">
        <v>1.41</v>
      </c>
      <c r="I89" s="39"/>
      <c r="J89" s="39">
        <v>1.41</v>
      </c>
      <c r="K89" s="37" t="s">
        <v>42</v>
      </c>
      <c r="L89" s="39">
        <v>36208.800000000003</v>
      </c>
      <c r="M89" s="39"/>
      <c r="N89" s="40"/>
      <c r="O89" s="39">
        <v>36208.800000000003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385">
        <f t="shared" si="6"/>
        <v>43346.818327716886</v>
      </c>
      <c r="W89" s="159">
        <v>1.2</v>
      </c>
      <c r="X89" s="158">
        <f t="shared" si="0"/>
        <v>52016.181993260259</v>
      </c>
      <c r="Y89" s="181">
        <f t="shared" si="7"/>
        <v>17.338727331086751</v>
      </c>
    </row>
    <row r="90" spans="1:26" s="3" customFormat="1" ht="67.5" x14ac:dyDescent="0.25">
      <c r="A90" s="35" t="s">
        <v>213</v>
      </c>
      <c r="B90" s="36" t="s">
        <v>5317</v>
      </c>
      <c r="C90" s="316" t="s">
        <v>5318</v>
      </c>
      <c r="D90" s="316"/>
      <c r="E90" s="316"/>
      <c r="F90" s="205" t="s">
        <v>437</v>
      </c>
      <c r="G90" s="55">
        <v>3000</v>
      </c>
      <c r="H90" s="39">
        <v>0.87</v>
      </c>
      <c r="I90" s="39"/>
      <c r="J90" s="39">
        <v>0.87</v>
      </c>
      <c r="K90" s="37" t="s">
        <v>42</v>
      </c>
      <c r="L90" s="39">
        <v>22341.599999999999</v>
      </c>
      <c r="M90" s="39"/>
      <c r="N90" s="40"/>
      <c r="O90" s="39">
        <v>22341.599999999999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385">
        <f t="shared" si="6"/>
        <v>26745.909180931696</v>
      </c>
      <c r="W90" s="159">
        <v>1.2</v>
      </c>
      <c r="X90" s="158">
        <f t="shared" si="0"/>
        <v>32095.091017118033</v>
      </c>
      <c r="Y90" s="181">
        <f t="shared" si="7"/>
        <v>10.698363672372677</v>
      </c>
    </row>
    <row r="91" spans="1:26" s="3" customFormat="1" ht="67.5" x14ac:dyDescent="0.25">
      <c r="A91" s="35" t="s">
        <v>215</v>
      </c>
      <c r="B91" s="36" t="s">
        <v>5319</v>
      </c>
      <c r="C91" s="316" t="s">
        <v>5320</v>
      </c>
      <c r="D91" s="316"/>
      <c r="E91" s="316"/>
      <c r="F91" s="205" t="s">
        <v>437</v>
      </c>
      <c r="G91" s="55">
        <v>3477</v>
      </c>
      <c r="H91" s="39">
        <v>0.56999999999999995</v>
      </c>
      <c r="I91" s="39"/>
      <c r="J91" s="39">
        <v>0.56999999999999995</v>
      </c>
      <c r="K91" s="37" t="s">
        <v>42</v>
      </c>
      <c r="L91" s="39">
        <v>16964.98</v>
      </c>
      <c r="M91" s="39"/>
      <c r="N91" s="40"/>
      <c r="O91" s="39">
        <v>16964.98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385">
        <f t="shared" si="6"/>
        <v>20309.369711046766</v>
      </c>
      <c r="W91" s="159">
        <v>1.2</v>
      </c>
      <c r="X91" s="158">
        <f t="shared" si="0"/>
        <v>24371.243653256119</v>
      </c>
      <c r="Y91" s="181">
        <f t="shared" si="7"/>
        <v>7.0092734119229565</v>
      </c>
    </row>
    <row r="92" spans="1:26" s="3" customFormat="1" ht="67.5" x14ac:dyDescent="0.25">
      <c r="A92" s="35" t="s">
        <v>217</v>
      </c>
      <c r="B92" s="36" t="s">
        <v>5321</v>
      </c>
      <c r="C92" s="316" t="s">
        <v>5322</v>
      </c>
      <c r="D92" s="316"/>
      <c r="E92" s="316"/>
      <c r="F92" s="205" t="s">
        <v>437</v>
      </c>
      <c r="G92" s="55">
        <v>3477</v>
      </c>
      <c r="H92" s="39">
        <v>0.65</v>
      </c>
      <c r="I92" s="39"/>
      <c r="J92" s="39">
        <v>0.65</v>
      </c>
      <c r="K92" s="37" t="s">
        <v>42</v>
      </c>
      <c r="L92" s="39">
        <v>19346.03</v>
      </c>
      <c r="M92" s="39"/>
      <c r="N92" s="40"/>
      <c r="O92" s="39">
        <v>19346.03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385">
        <f t="shared" si="6"/>
        <v>23159.807775252448</v>
      </c>
      <c r="W92" s="159">
        <v>1.2</v>
      </c>
      <c r="X92" s="158">
        <f t="shared" si="0"/>
        <v>27791.769330302937</v>
      </c>
      <c r="Y92" s="181">
        <f t="shared" si="7"/>
        <v>7.9930311562562375</v>
      </c>
    </row>
    <row r="93" spans="1:26" s="3" customFormat="1" ht="67.5" x14ac:dyDescent="0.25">
      <c r="A93" s="35" t="s">
        <v>219</v>
      </c>
      <c r="B93" s="36" t="s">
        <v>5323</v>
      </c>
      <c r="C93" s="316" t="s">
        <v>5324</v>
      </c>
      <c r="D93" s="316"/>
      <c r="E93" s="316"/>
      <c r="F93" s="205" t="s">
        <v>5325</v>
      </c>
      <c r="G93" s="383">
        <v>15</v>
      </c>
      <c r="H93" s="39" t="s">
        <v>5326</v>
      </c>
      <c r="I93" s="39">
        <v>4.1399999999999997</v>
      </c>
      <c r="J93" s="39"/>
      <c r="K93" s="37" t="s">
        <v>42</v>
      </c>
      <c r="L93" s="39">
        <v>80256.53</v>
      </c>
      <c r="M93" s="39">
        <v>79547.350000000006</v>
      </c>
      <c r="N93" s="40">
        <v>709.18</v>
      </c>
      <c r="O93" s="39"/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/>
      <c r="W93" s="159">
        <v>1.2</v>
      </c>
      <c r="X93" s="158">
        <f t="shared" si="0"/>
        <v>0</v>
      </c>
      <c r="Y93" s="181"/>
      <c r="Z93" s="147"/>
    </row>
    <row r="94" spans="1:26" s="3" customFormat="1" ht="18.75" x14ac:dyDescent="0.25">
      <c r="A94" s="42"/>
      <c r="B94" s="43"/>
      <c r="C94" s="44" t="s">
        <v>3273</v>
      </c>
      <c r="D94" s="45"/>
      <c r="E94" s="45"/>
      <c r="F94" s="206"/>
      <c r="G94" s="45"/>
      <c r="H94" s="45"/>
      <c r="I94" s="45"/>
      <c r="J94" s="45"/>
      <c r="K94" s="45"/>
      <c r="L94" s="45"/>
      <c r="M94" s="45"/>
      <c r="N94" s="45"/>
      <c r="O94" s="46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>
        <v>1.2</v>
      </c>
      <c r="X94" s="158">
        <f t="shared" si="0"/>
        <v>0</v>
      </c>
      <c r="Y94" s="181"/>
    </row>
    <row r="95" spans="1:26" s="3" customFormat="1" ht="18.75" x14ac:dyDescent="0.25">
      <c r="A95" s="47"/>
      <c r="B95" s="48"/>
      <c r="C95" s="48"/>
      <c r="D95" s="48"/>
      <c r="E95" s="49" t="s">
        <v>5327</v>
      </c>
      <c r="F95" s="207"/>
      <c r="G95" s="50"/>
      <c r="H95" s="51"/>
      <c r="I95" s="17"/>
      <c r="J95" s="17"/>
      <c r="K95" s="17"/>
      <c r="L95" s="52">
        <v>73979.039999999994</v>
      </c>
      <c r="M95" s="53"/>
      <c r="N95" s="53"/>
      <c r="O95" s="54"/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/>
      <c r="W95" s="159">
        <v>1.2</v>
      </c>
      <c r="X95" s="158">
        <f t="shared" ref="X95:X140" si="8">V95*W95</f>
        <v>0</v>
      </c>
      <c r="Y95" s="181"/>
    </row>
    <row r="96" spans="1:26" s="3" customFormat="1" ht="18.75" x14ac:dyDescent="0.25">
      <c r="A96" s="47"/>
      <c r="B96" s="48"/>
      <c r="C96" s="48"/>
      <c r="D96" s="48"/>
      <c r="E96" s="49" t="s">
        <v>5328</v>
      </c>
      <c r="F96" s="207"/>
      <c r="G96" s="50"/>
      <c r="H96" s="51"/>
      <c r="I96" s="17"/>
      <c r="J96" s="17"/>
      <c r="K96" s="17"/>
      <c r="L96" s="52">
        <v>49319.360000000001</v>
      </c>
      <c r="M96" s="53"/>
      <c r="N96" s="53"/>
      <c r="O96" s="54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>
        <v>1.2</v>
      </c>
      <c r="X96" s="158">
        <f t="shared" si="8"/>
        <v>0</v>
      </c>
      <c r="Y96" s="181"/>
    </row>
    <row r="97" spans="1:26" s="3" customFormat="1" ht="18.75" x14ac:dyDescent="0.25">
      <c r="A97" s="368"/>
      <c r="B97" s="369"/>
      <c r="C97" s="369"/>
      <c r="D97" s="369"/>
      <c r="E97" s="370" t="s">
        <v>47</v>
      </c>
      <c r="F97" s="371"/>
      <c r="G97" s="372"/>
      <c r="H97" s="373"/>
      <c r="I97" s="374"/>
      <c r="J97" s="374"/>
      <c r="K97" s="374"/>
      <c r="L97" s="375">
        <v>203554.93</v>
      </c>
      <c r="M97" s="376"/>
      <c r="N97" s="376"/>
      <c r="O97" s="377"/>
      <c r="P97" s="378">
        <v>1.052</v>
      </c>
      <c r="Q97" s="378">
        <v>1.0209999999999999</v>
      </c>
      <c r="R97" s="378">
        <v>1.0349999999999999</v>
      </c>
      <c r="S97" s="378">
        <v>1.0249999999999999</v>
      </c>
      <c r="T97" s="378">
        <v>1.02</v>
      </c>
      <c r="U97" s="378">
        <v>1.03</v>
      </c>
      <c r="V97" s="379">
        <f>L97*P97*Q97*R97*S97*T97*U97</f>
        <v>243682.71167288415</v>
      </c>
      <c r="W97" s="380">
        <v>1.2</v>
      </c>
      <c r="X97" s="381">
        <f t="shared" si="8"/>
        <v>292419.25400746096</v>
      </c>
      <c r="Y97" s="382">
        <f>X97/G93</f>
        <v>19494.61693383073</v>
      </c>
      <c r="Z97" s="147">
        <f>Y97/100</f>
        <v>194.9461693383073</v>
      </c>
    </row>
    <row r="98" spans="1:26" s="3" customFormat="1" ht="67.5" x14ac:dyDescent="0.25">
      <c r="A98" s="35" t="s">
        <v>221</v>
      </c>
      <c r="B98" s="36" t="s">
        <v>5329</v>
      </c>
      <c r="C98" s="316" t="s">
        <v>5330</v>
      </c>
      <c r="D98" s="316"/>
      <c r="E98" s="316"/>
      <c r="F98" s="205" t="s">
        <v>437</v>
      </c>
      <c r="G98" s="55">
        <v>1500</v>
      </c>
      <c r="H98" s="39">
        <v>5.99</v>
      </c>
      <c r="I98" s="39"/>
      <c r="J98" s="39">
        <v>5.99</v>
      </c>
      <c r="K98" s="37" t="s">
        <v>42</v>
      </c>
      <c r="L98" s="39">
        <v>76911.600000000006</v>
      </c>
      <c r="M98" s="39"/>
      <c r="N98" s="40"/>
      <c r="O98" s="39">
        <v>76911.600000000006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385">
        <f>O98*P98*Q98*R98*S98*T98*U98</f>
        <v>92073.560915966023</v>
      </c>
      <c r="W98" s="159">
        <v>1.2</v>
      </c>
      <c r="X98" s="158">
        <f t="shared" si="8"/>
        <v>110488.27309915923</v>
      </c>
      <c r="Y98" s="181">
        <f>X98/G98</f>
        <v>73.65884873277281</v>
      </c>
    </row>
    <row r="99" spans="1:26" s="3" customFormat="1" ht="67.5" x14ac:dyDescent="0.25">
      <c r="A99" s="35" t="s">
        <v>230</v>
      </c>
      <c r="B99" s="36" t="s">
        <v>5331</v>
      </c>
      <c r="C99" s="316" t="s">
        <v>5332</v>
      </c>
      <c r="D99" s="316"/>
      <c r="E99" s="316"/>
      <c r="F99" s="205" t="s">
        <v>174</v>
      </c>
      <c r="G99" s="383">
        <v>15</v>
      </c>
      <c r="H99" s="39" t="s">
        <v>5333</v>
      </c>
      <c r="I99" s="39" t="s">
        <v>5334</v>
      </c>
      <c r="J99" s="39">
        <v>66.349999999999994</v>
      </c>
      <c r="K99" s="37" t="s">
        <v>42</v>
      </c>
      <c r="L99" s="39">
        <v>120558.28</v>
      </c>
      <c r="M99" s="39">
        <v>102080.84</v>
      </c>
      <c r="N99" s="40" t="s">
        <v>5335</v>
      </c>
      <c r="O99" s="39">
        <v>8519.34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385">
        <f>O99*P99*Q99*R99*S99*T99*U99</f>
        <v>10198.799276751828</v>
      </c>
      <c r="W99" s="159">
        <v>1.2</v>
      </c>
      <c r="X99" s="158">
        <f t="shared" si="8"/>
        <v>12238.559132102193</v>
      </c>
      <c r="Y99" s="181">
        <f>X99/G99</f>
        <v>815.90394214014623</v>
      </c>
      <c r="Z99" s="147"/>
    </row>
    <row r="100" spans="1:26" s="3" customFormat="1" ht="18.75" x14ac:dyDescent="0.25">
      <c r="A100" s="42"/>
      <c r="B100" s="43"/>
      <c r="C100" s="44" t="s">
        <v>3273</v>
      </c>
      <c r="D100" s="45"/>
      <c r="E100" s="45"/>
      <c r="F100" s="206"/>
      <c r="G100" s="45"/>
      <c r="H100" s="45"/>
      <c r="I100" s="45"/>
      <c r="J100" s="45"/>
      <c r="K100" s="45"/>
      <c r="L100" s="45"/>
      <c r="M100" s="45"/>
      <c r="N100" s="45"/>
      <c r="O100" s="46"/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/>
      <c r="W100" s="159">
        <v>1.2</v>
      </c>
      <c r="X100" s="158">
        <f t="shared" si="8"/>
        <v>0</v>
      </c>
      <c r="Y100" s="181"/>
    </row>
    <row r="101" spans="1:26" s="3" customFormat="1" ht="18.75" x14ac:dyDescent="0.25">
      <c r="A101" s="47"/>
      <c r="B101" s="48"/>
      <c r="C101" s="48"/>
      <c r="D101" s="48"/>
      <c r="E101" s="49" t="s">
        <v>5336</v>
      </c>
      <c r="F101" s="207"/>
      <c r="G101" s="50"/>
      <c r="H101" s="51"/>
      <c r="I101" s="17"/>
      <c r="J101" s="17"/>
      <c r="K101" s="17"/>
      <c r="L101" s="52">
        <v>99112.66</v>
      </c>
      <c r="M101" s="53"/>
      <c r="N101" s="53"/>
      <c r="O101" s="54"/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/>
      <c r="W101" s="159">
        <v>1.2</v>
      </c>
      <c r="X101" s="158">
        <f t="shared" si="8"/>
        <v>0</v>
      </c>
      <c r="Y101" s="181"/>
    </row>
    <row r="102" spans="1:26" s="3" customFormat="1" ht="18.75" x14ac:dyDescent="0.25">
      <c r="A102" s="47"/>
      <c r="B102" s="48"/>
      <c r="C102" s="48"/>
      <c r="D102" s="48"/>
      <c r="E102" s="49" t="s">
        <v>5337</v>
      </c>
      <c r="F102" s="207"/>
      <c r="G102" s="50"/>
      <c r="H102" s="51"/>
      <c r="I102" s="17"/>
      <c r="J102" s="17"/>
      <c r="K102" s="17"/>
      <c r="L102" s="52">
        <v>52110.78</v>
      </c>
      <c r="M102" s="53"/>
      <c r="N102" s="53"/>
      <c r="O102" s="54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>
        <v>1.2</v>
      </c>
      <c r="X102" s="158">
        <f t="shared" si="8"/>
        <v>0</v>
      </c>
      <c r="Y102" s="181"/>
    </row>
    <row r="103" spans="1:26" s="3" customFormat="1" ht="18.75" x14ac:dyDescent="0.25">
      <c r="A103" s="368"/>
      <c r="B103" s="369"/>
      <c r="C103" s="369"/>
      <c r="D103" s="369"/>
      <c r="E103" s="370" t="s">
        <v>47</v>
      </c>
      <c r="F103" s="371"/>
      <c r="G103" s="372"/>
      <c r="H103" s="373"/>
      <c r="I103" s="374"/>
      <c r="J103" s="374"/>
      <c r="K103" s="374"/>
      <c r="L103" s="375">
        <v>271781.71999999997</v>
      </c>
      <c r="M103" s="376"/>
      <c r="N103" s="376"/>
      <c r="O103" s="377"/>
      <c r="P103" s="378">
        <v>1.052</v>
      </c>
      <c r="Q103" s="378">
        <v>1.0209999999999999</v>
      </c>
      <c r="R103" s="378">
        <v>1.0349999999999999</v>
      </c>
      <c r="S103" s="378">
        <v>1.0249999999999999</v>
      </c>
      <c r="T103" s="378">
        <v>1.02</v>
      </c>
      <c r="U103" s="378">
        <v>1.03</v>
      </c>
      <c r="V103" s="379">
        <f>L103*P103*Q103*R103*S103*T103*U103</f>
        <v>325359.38339946145</v>
      </c>
      <c r="W103" s="380">
        <v>1.2</v>
      </c>
      <c r="X103" s="381">
        <f t="shared" si="8"/>
        <v>390431.26007935376</v>
      </c>
      <c r="Y103" s="382">
        <f>X103/G99</f>
        <v>26028.750671956917</v>
      </c>
      <c r="Z103" s="147">
        <f>Y103/100</f>
        <v>260.28750671956919</v>
      </c>
    </row>
    <row r="104" spans="1:26" s="3" customFormat="1" ht="67.5" x14ac:dyDescent="0.25">
      <c r="A104" s="35" t="s">
        <v>232</v>
      </c>
      <c r="B104" s="36" t="s">
        <v>5338</v>
      </c>
      <c r="C104" s="316" t="s">
        <v>5339</v>
      </c>
      <c r="D104" s="316"/>
      <c r="E104" s="316"/>
      <c r="F104" s="205" t="s">
        <v>437</v>
      </c>
      <c r="G104" s="55">
        <v>1500</v>
      </c>
      <c r="H104" s="39">
        <v>89.48</v>
      </c>
      <c r="I104" s="39"/>
      <c r="J104" s="39">
        <v>89.48</v>
      </c>
      <c r="K104" s="37" t="s">
        <v>42</v>
      </c>
      <c r="L104" s="39">
        <v>1148923.2</v>
      </c>
      <c r="M104" s="39"/>
      <c r="N104" s="40"/>
      <c r="O104" s="39">
        <v>1148923.2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385">
        <f>O104*P104*Q104*R104*S104*T104*U104</f>
        <v>1375416.0652354991</v>
      </c>
      <c r="W104" s="159">
        <v>1.2</v>
      </c>
      <c r="X104" s="158">
        <f t="shared" si="8"/>
        <v>1650499.2782825988</v>
      </c>
      <c r="Y104" s="181">
        <f>X104/G104</f>
        <v>1100.3328521883993</v>
      </c>
    </row>
    <row r="105" spans="1:26" s="3" customFormat="1" ht="67.5" x14ac:dyDescent="0.25">
      <c r="A105" s="35" t="s">
        <v>235</v>
      </c>
      <c r="B105" s="36" t="s">
        <v>559</v>
      </c>
      <c r="C105" s="316" t="s">
        <v>560</v>
      </c>
      <c r="D105" s="316"/>
      <c r="E105" s="316"/>
      <c r="F105" s="205" t="s">
        <v>174</v>
      </c>
      <c r="G105" s="383">
        <v>15</v>
      </c>
      <c r="H105" s="39" t="s">
        <v>561</v>
      </c>
      <c r="I105" s="39" t="s">
        <v>562</v>
      </c>
      <c r="J105" s="39">
        <v>156.91</v>
      </c>
      <c r="K105" s="37" t="s">
        <v>42</v>
      </c>
      <c r="L105" s="39">
        <v>324812.11</v>
      </c>
      <c r="M105" s="39">
        <v>254630.79</v>
      </c>
      <c r="N105" s="40" t="s">
        <v>5340</v>
      </c>
      <c r="O105" s="39">
        <v>20148.53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385">
        <f>O105*P105*Q105*R105*S105*T105*U105</f>
        <v>24120.508536061774</v>
      </c>
      <c r="W105" s="159">
        <v>1.2</v>
      </c>
      <c r="X105" s="158">
        <f t="shared" si="8"/>
        <v>28944.610243274128</v>
      </c>
      <c r="Y105" s="181">
        <f>X105/G105</f>
        <v>1929.640682884942</v>
      </c>
      <c r="Z105" s="147"/>
    </row>
    <row r="106" spans="1:26" s="3" customFormat="1" ht="18.75" x14ac:dyDescent="0.25">
      <c r="A106" s="42"/>
      <c r="B106" s="43"/>
      <c r="C106" s="44" t="s">
        <v>3273</v>
      </c>
      <c r="D106" s="45"/>
      <c r="E106" s="45"/>
      <c r="F106" s="206"/>
      <c r="G106" s="45"/>
      <c r="H106" s="45"/>
      <c r="I106" s="45"/>
      <c r="J106" s="45"/>
      <c r="K106" s="45"/>
      <c r="L106" s="45"/>
      <c r="M106" s="45"/>
      <c r="N106" s="45"/>
      <c r="O106" s="46"/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/>
      <c r="W106" s="159">
        <v>1.2</v>
      </c>
      <c r="X106" s="158">
        <f t="shared" si="8"/>
        <v>0</v>
      </c>
      <c r="Y106" s="181"/>
    </row>
    <row r="107" spans="1:26" s="3" customFormat="1" ht="18.75" x14ac:dyDescent="0.25">
      <c r="A107" s="47"/>
      <c r="B107" s="48"/>
      <c r="C107" s="48"/>
      <c r="D107" s="48"/>
      <c r="E107" s="49" t="s">
        <v>5341</v>
      </c>
      <c r="F107" s="207"/>
      <c r="G107" s="50"/>
      <c r="H107" s="51"/>
      <c r="I107" s="17"/>
      <c r="J107" s="17"/>
      <c r="K107" s="17"/>
      <c r="L107" s="52">
        <v>247086.11</v>
      </c>
      <c r="M107" s="53"/>
      <c r="N107" s="53"/>
      <c r="O107" s="54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>
        <v>1.2</v>
      </c>
      <c r="X107" s="158">
        <f t="shared" si="8"/>
        <v>0</v>
      </c>
      <c r="Y107" s="181"/>
    </row>
    <row r="108" spans="1:26" s="3" customFormat="1" ht="18.75" x14ac:dyDescent="0.25">
      <c r="A108" s="47"/>
      <c r="B108" s="48"/>
      <c r="C108" s="48"/>
      <c r="D108" s="48"/>
      <c r="E108" s="49" t="s">
        <v>5342</v>
      </c>
      <c r="F108" s="207"/>
      <c r="G108" s="50"/>
      <c r="H108" s="51"/>
      <c r="I108" s="17"/>
      <c r="J108" s="17"/>
      <c r="K108" s="17"/>
      <c r="L108" s="52">
        <v>129911.25</v>
      </c>
      <c r="M108" s="53"/>
      <c r="N108" s="53"/>
      <c r="O108" s="54"/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/>
      <c r="W108" s="159">
        <v>1.2</v>
      </c>
      <c r="X108" s="158">
        <f t="shared" si="8"/>
        <v>0</v>
      </c>
      <c r="Y108" s="181"/>
    </row>
    <row r="109" spans="1:26" s="3" customFormat="1" ht="18.75" x14ac:dyDescent="0.25">
      <c r="A109" s="368"/>
      <c r="B109" s="369"/>
      <c r="C109" s="369"/>
      <c r="D109" s="369"/>
      <c r="E109" s="370" t="s">
        <v>47</v>
      </c>
      <c r="F109" s="371"/>
      <c r="G109" s="372"/>
      <c r="H109" s="373"/>
      <c r="I109" s="374"/>
      <c r="J109" s="374"/>
      <c r="K109" s="374"/>
      <c r="L109" s="375">
        <v>701809.47</v>
      </c>
      <c r="M109" s="376"/>
      <c r="N109" s="376"/>
      <c r="O109" s="377"/>
      <c r="P109" s="378">
        <v>1.052</v>
      </c>
      <c r="Q109" s="378">
        <v>1.0209999999999999</v>
      </c>
      <c r="R109" s="378">
        <v>1.0349999999999999</v>
      </c>
      <c r="S109" s="378">
        <v>1.0249999999999999</v>
      </c>
      <c r="T109" s="378">
        <v>1.02</v>
      </c>
      <c r="U109" s="378">
        <v>1.03</v>
      </c>
      <c r="V109" s="379">
        <f>L109*P109*Q109*R109*S109*T109*U109</f>
        <v>840160.6128002383</v>
      </c>
      <c r="W109" s="380">
        <v>1.2</v>
      </c>
      <c r="X109" s="381">
        <f t="shared" ref="X109" si="9">V109*W109</f>
        <v>1008192.735360286</v>
      </c>
      <c r="Y109" s="382">
        <f>X109/G105</f>
        <v>67212.849024019059</v>
      </c>
      <c r="Z109" s="147">
        <f>Y109/100</f>
        <v>672.12849024019056</v>
      </c>
    </row>
    <row r="110" spans="1:26" s="3" customFormat="1" ht="67.5" x14ac:dyDescent="0.25">
      <c r="A110" s="35" t="s">
        <v>245</v>
      </c>
      <c r="B110" s="36" t="s">
        <v>5343</v>
      </c>
      <c r="C110" s="316" t="s">
        <v>5344</v>
      </c>
      <c r="D110" s="316"/>
      <c r="E110" s="316"/>
      <c r="F110" s="205" t="s">
        <v>265</v>
      </c>
      <c r="G110" s="55">
        <v>1500</v>
      </c>
      <c r="H110" s="39">
        <v>33.19</v>
      </c>
      <c r="I110" s="39"/>
      <c r="J110" s="39">
        <v>33.19</v>
      </c>
      <c r="K110" s="37" t="s">
        <v>42</v>
      </c>
      <c r="L110" s="39">
        <v>426159.6</v>
      </c>
      <c r="M110" s="39"/>
      <c r="N110" s="40"/>
      <c r="O110" s="39">
        <v>426159.6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385">
        <f>O110*P110*Q110*R110*S110*T110*U110</f>
        <v>510170.53202018555</v>
      </c>
      <c r="W110" s="159">
        <v>1.2</v>
      </c>
      <c r="X110" s="158">
        <f t="shared" si="8"/>
        <v>612204.63842422259</v>
      </c>
      <c r="Y110" s="181">
        <f>X110/G110</f>
        <v>408.13642561614841</v>
      </c>
    </row>
    <row r="111" spans="1:26" s="3" customFormat="1" ht="67.5" x14ac:dyDescent="0.25">
      <c r="A111" s="35" t="s">
        <v>254</v>
      </c>
      <c r="B111" s="36" t="s">
        <v>324</v>
      </c>
      <c r="C111" s="316" t="s">
        <v>325</v>
      </c>
      <c r="D111" s="316"/>
      <c r="E111" s="316"/>
      <c r="F111" s="205" t="s">
        <v>326</v>
      </c>
      <c r="G111" s="383">
        <v>19</v>
      </c>
      <c r="H111" s="39" t="s">
        <v>327</v>
      </c>
      <c r="I111" s="39"/>
      <c r="J111" s="39">
        <v>13.62</v>
      </c>
      <c r="K111" s="37" t="s">
        <v>42</v>
      </c>
      <c r="L111" s="39">
        <v>5626.66</v>
      </c>
      <c r="M111" s="39">
        <v>3411.5</v>
      </c>
      <c r="N111" s="40"/>
      <c r="O111" s="39">
        <v>2215.16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385">
        <f>O111*P111*Q111*R111*S111*T111*U111</f>
        <v>2651.8453549088986</v>
      </c>
      <c r="W111" s="159">
        <v>1.2</v>
      </c>
      <c r="X111" s="158">
        <f t="shared" si="8"/>
        <v>3182.2144258906783</v>
      </c>
      <c r="Y111" s="181">
        <f>X111/G111</f>
        <v>167.48496978371992</v>
      </c>
      <c r="Z111" s="147"/>
    </row>
    <row r="112" spans="1:26" s="3" customFormat="1" ht="18.75" x14ac:dyDescent="0.25">
      <c r="A112" s="47"/>
      <c r="B112" s="48"/>
      <c r="C112" s="48"/>
      <c r="D112" s="48"/>
      <c r="E112" s="49" t="s">
        <v>5345</v>
      </c>
      <c r="F112" s="207"/>
      <c r="G112" s="50"/>
      <c r="H112" s="51"/>
      <c r="I112" s="17"/>
      <c r="J112" s="17"/>
      <c r="K112" s="17"/>
      <c r="L112" s="52">
        <v>3309.16</v>
      </c>
      <c r="M112" s="53"/>
      <c r="N112" s="53"/>
      <c r="O112" s="54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>
        <v>1.2</v>
      </c>
      <c r="X112" s="158">
        <f t="shared" si="8"/>
        <v>0</v>
      </c>
      <c r="Y112" s="181"/>
    </row>
    <row r="113" spans="1:26" s="3" customFormat="1" ht="18.75" x14ac:dyDescent="0.25">
      <c r="A113" s="47"/>
      <c r="B113" s="48"/>
      <c r="C113" s="48"/>
      <c r="D113" s="48"/>
      <c r="E113" s="49" t="s">
        <v>5346</v>
      </c>
      <c r="F113" s="207"/>
      <c r="G113" s="50"/>
      <c r="H113" s="51"/>
      <c r="I113" s="17"/>
      <c r="J113" s="17"/>
      <c r="K113" s="17"/>
      <c r="L113" s="52">
        <v>1739.87</v>
      </c>
      <c r="M113" s="53"/>
      <c r="N113" s="53"/>
      <c r="O113" s="54"/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/>
      <c r="W113" s="159">
        <v>1.2</v>
      </c>
      <c r="X113" s="158">
        <f t="shared" si="8"/>
        <v>0</v>
      </c>
      <c r="Y113" s="181"/>
    </row>
    <row r="114" spans="1:26" s="3" customFormat="1" ht="18.75" x14ac:dyDescent="0.25">
      <c r="A114" s="368"/>
      <c r="B114" s="369"/>
      <c r="C114" s="369"/>
      <c r="D114" s="369"/>
      <c r="E114" s="370" t="s">
        <v>47</v>
      </c>
      <c r="F114" s="371"/>
      <c r="G114" s="372"/>
      <c r="H114" s="373"/>
      <c r="I114" s="374"/>
      <c r="J114" s="374"/>
      <c r="K114" s="374"/>
      <c r="L114" s="375">
        <v>10675.69</v>
      </c>
      <c r="M114" s="376"/>
      <c r="N114" s="376"/>
      <c r="O114" s="377"/>
      <c r="P114" s="378">
        <v>1.052</v>
      </c>
      <c r="Q114" s="378">
        <v>1.0209999999999999</v>
      </c>
      <c r="R114" s="378">
        <v>1.0349999999999999</v>
      </c>
      <c r="S114" s="378">
        <v>1.0249999999999999</v>
      </c>
      <c r="T114" s="378">
        <v>1.02</v>
      </c>
      <c r="U114" s="378">
        <v>1.03</v>
      </c>
      <c r="V114" s="379">
        <f>L114*P114*Q114*R114*S114*T114*U114</f>
        <v>12780.241127930887</v>
      </c>
      <c r="W114" s="380">
        <v>1.2</v>
      </c>
      <c r="X114" s="381">
        <f t="shared" ref="X114" si="10">V114*W114</f>
        <v>15336.289353517064</v>
      </c>
      <c r="Y114" s="382">
        <f>X114/G111</f>
        <v>807.17312386931917</v>
      </c>
      <c r="Z114" s="147"/>
    </row>
    <row r="115" spans="1:26" s="3" customFormat="1" ht="67.5" x14ac:dyDescent="0.25">
      <c r="A115" s="35" t="s">
        <v>288</v>
      </c>
      <c r="B115" s="36" t="s">
        <v>5347</v>
      </c>
      <c r="C115" s="316" t="s">
        <v>5348</v>
      </c>
      <c r="D115" s="316"/>
      <c r="E115" s="316"/>
      <c r="F115" s="205" t="s">
        <v>437</v>
      </c>
      <c r="G115" s="55">
        <v>10</v>
      </c>
      <c r="H115" s="39">
        <v>361.69</v>
      </c>
      <c r="I115" s="39"/>
      <c r="J115" s="39">
        <v>361.69</v>
      </c>
      <c r="K115" s="37" t="s">
        <v>42</v>
      </c>
      <c r="L115" s="39">
        <v>30960.66</v>
      </c>
      <c r="M115" s="39"/>
      <c r="N115" s="40"/>
      <c r="O115" s="39">
        <v>30960.66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385">
        <f>O115*P115*Q115*R115*S115*T115*U115</f>
        <v>37064.08675035381</v>
      </c>
      <c r="W115" s="159">
        <v>1.2</v>
      </c>
      <c r="X115" s="158">
        <f t="shared" si="8"/>
        <v>44476.904100424574</v>
      </c>
      <c r="Y115" s="181">
        <f>X115/G115</f>
        <v>4447.6904100424572</v>
      </c>
    </row>
    <row r="116" spans="1:26" s="3" customFormat="1" ht="67.5" x14ac:dyDescent="0.25">
      <c r="A116" s="35" t="s">
        <v>300</v>
      </c>
      <c r="B116" s="36" t="s">
        <v>894</v>
      </c>
      <c r="C116" s="316" t="s">
        <v>895</v>
      </c>
      <c r="D116" s="316"/>
      <c r="E116" s="316"/>
      <c r="F116" s="205" t="s">
        <v>238</v>
      </c>
      <c r="G116" s="383">
        <v>4</v>
      </c>
      <c r="H116" s="39" t="s">
        <v>896</v>
      </c>
      <c r="I116" s="39">
        <v>72.959999999999994</v>
      </c>
      <c r="J116" s="39">
        <v>17.54</v>
      </c>
      <c r="K116" s="37" t="s">
        <v>42</v>
      </c>
      <c r="L116" s="39">
        <v>31358.92</v>
      </c>
      <c r="M116" s="39">
        <v>27425.72</v>
      </c>
      <c r="N116" s="40">
        <v>3332.63</v>
      </c>
      <c r="O116" s="39">
        <v>600.57000000000005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385">
        <f>O116*P116*Q116*R116*S116*T116*U116</f>
        <v>718.96330955670817</v>
      </c>
      <c r="W116" s="159">
        <v>1.2</v>
      </c>
      <c r="X116" s="158">
        <f t="shared" si="8"/>
        <v>862.75597146804978</v>
      </c>
      <c r="Y116" s="181">
        <f>X116/G116</f>
        <v>215.68899286701244</v>
      </c>
      <c r="Z116" s="147"/>
    </row>
    <row r="117" spans="1:26" s="3" customFormat="1" ht="18.75" x14ac:dyDescent="0.25">
      <c r="A117" s="42"/>
      <c r="B117" s="43"/>
      <c r="C117" s="44" t="s">
        <v>5349</v>
      </c>
      <c r="D117" s="45"/>
      <c r="E117" s="45"/>
      <c r="F117" s="206"/>
      <c r="G117" s="45"/>
      <c r="H117" s="45"/>
      <c r="I117" s="45"/>
      <c r="J117" s="45"/>
      <c r="K117" s="45"/>
      <c r="L117" s="45"/>
      <c r="M117" s="45"/>
      <c r="N117" s="45"/>
      <c r="O117" s="46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>
        <v>1.2</v>
      </c>
      <c r="X117" s="158">
        <f t="shared" si="8"/>
        <v>0</v>
      </c>
      <c r="Y117" s="181"/>
    </row>
    <row r="118" spans="1:26" s="3" customFormat="1" ht="18.75" x14ac:dyDescent="0.25">
      <c r="A118" s="47"/>
      <c r="B118" s="48"/>
      <c r="C118" s="48"/>
      <c r="D118" s="48"/>
      <c r="E118" s="49" t="s">
        <v>5350</v>
      </c>
      <c r="F118" s="207"/>
      <c r="G118" s="50"/>
      <c r="H118" s="51"/>
      <c r="I118" s="17"/>
      <c r="J118" s="17"/>
      <c r="K118" s="17"/>
      <c r="L118" s="52">
        <v>26602.95</v>
      </c>
      <c r="M118" s="53"/>
      <c r="N118" s="53"/>
      <c r="O118" s="54"/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/>
      <c r="W118" s="159">
        <v>1.2</v>
      </c>
      <c r="X118" s="158">
        <f t="shared" si="8"/>
        <v>0</v>
      </c>
      <c r="Y118" s="181"/>
    </row>
    <row r="119" spans="1:26" s="3" customFormat="1" ht="18.75" x14ac:dyDescent="0.25">
      <c r="A119" s="47"/>
      <c r="B119" s="48"/>
      <c r="C119" s="48"/>
      <c r="D119" s="48"/>
      <c r="E119" s="49" t="s">
        <v>5351</v>
      </c>
      <c r="F119" s="207"/>
      <c r="G119" s="50"/>
      <c r="H119" s="51"/>
      <c r="I119" s="17"/>
      <c r="J119" s="17"/>
      <c r="K119" s="17"/>
      <c r="L119" s="52">
        <v>13987.12</v>
      </c>
      <c r="M119" s="53"/>
      <c r="N119" s="53"/>
      <c r="O119" s="54"/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/>
      <c r="W119" s="159">
        <v>1.2</v>
      </c>
      <c r="X119" s="158">
        <f t="shared" si="8"/>
        <v>0</v>
      </c>
      <c r="Y119" s="181"/>
    </row>
    <row r="120" spans="1:26" s="3" customFormat="1" ht="18.75" x14ac:dyDescent="0.25">
      <c r="A120" s="368"/>
      <c r="B120" s="369"/>
      <c r="C120" s="369"/>
      <c r="D120" s="369"/>
      <c r="E120" s="370" t="s">
        <v>47</v>
      </c>
      <c r="F120" s="371"/>
      <c r="G120" s="372"/>
      <c r="H120" s="373"/>
      <c r="I120" s="374"/>
      <c r="J120" s="374"/>
      <c r="K120" s="374"/>
      <c r="L120" s="375">
        <v>71948.990000000005</v>
      </c>
      <c r="M120" s="376"/>
      <c r="N120" s="376"/>
      <c r="O120" s="377"/>
      <c r="P120" s="378">
        <v>1.052</v>
      </c>
      <c r="Q120" s="378">
        <v>1.0209999999999999</v>
      </c>
      <c r="R120" s="378">
        <v>1.0349999999999999</v>
      </c>
      <c r="S120" s="378">
        <v>1.0249999999999999</v>
      </c>
      <c r="T120" s="378">
        <v>1.02</v>
      </c>
      <c r="U120" s="378">
        <v>1.03</v>
      </c>
      <c r="V120" s="379">
        <f>L120*P120*Q120*R120*S120*T120*U120</f>
        <v>86132.647267866341</v>
      </c>
      <c r="W120" s="380">
        <v>1.2</v>
      </c>
      <c r="X120" s="381">
        <f t="shared" ref="X120" si="11">V120*W120</f>
        <v>103359.17672143961</v>
      </c>
      <c r="Y120" s="382">
        <f>X120/G116</f>
        <v>25839.794180359902</v>
      </c>
      <c r="Z120" s="147">
        <f>Y120/100</f>
        <v>258.397941803599</v>
      </c>
    </row>
    <row r="121" spans="1:26" s="3" customFormat="1" ht="67.5" x14ac:dyDescent="0.25">
      <c r="A121" s="35" t="s">
        <v>309</v>
      </c>
      <c r="B121" s="36" t="s">
        <v>5352</v>
      </c>
      <c r="C121" s="316" t="s">
        <v>5353</v>
      </c>
      <c r="D121" s="316"/>
      <c r="E121" s="316"/>
      <c r="F121" s="205" t="s">
        <v>265</v>
      </c>
      <c r="G121" s="55">
        <v>400</v>
      </c>
      <c r="H121" s="39">
        <v>14</v>
      </c>
      <c r="I121" s="39"/>
      <c r="J121" s="39">
        <v>14</v>
      </c>
      <c r="K121" s="37" t="s">
        <v>42</v>
      </c>
      <c r="L121" s="39">
        <v>47936</v>
      </c>
      <c r="M121" s="39"/>
      <c r="N121" s="40"/>
      <c r="O121" s="39">
        <v>47936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385">
        <f>O121*P121*Q121*R121*S121*T121*U121</f>
        <v>57385.85877901053</v>
      </c>
      <c r="W121" s="159">
        <v>1.2</v>
      </c>
      <c r="X121" s="158">
        <f t="shared" si="8"/>
        <v>68863.030534812628</v>
      </c>
      <c r="Y121" s="181">
        <f>X121/G121</f>
        <v>172.15757633703157</v>
      </c>
    </row>
    <row r="122" spans="1:26" s="3" customFormat="1" ht="67.5" x14ac:dyDescent="0.25">
      <c r="A122" s="35" t="s">
        <v>323</v>
      </c>
      <c r="B122" s="36" t="s">
        <v>5354</v>
      </c>
      <c r="C122" s="316" t="s">
        <v>5355</v>
      </c>
      <c r="D122" s="316"/>
      <c r="E122" s="316"/>
      <c r="F122" s="205" t="s">
        <v>5312</v>
      </c>
      <c r="G122" s="55">
        <v>10</v>
      </c>
      <c r="H122" s="39">
        <v>44.2</v>
      </c>
      <c r="I122" s="39"/>
      <c r="J122" s="39">
        <v>44.2</v>
      </c>
      <c r="K122" s="37" t="s">
        <v>42</v>
      </c>
      <c r="L122" s="39">
        <v>3783.52</v>
      </c>
      <c r="M122" s="39"/>
      <c r="N122" s="40"/>
      <c r="O122" s="39">
        <v>3783.52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385">
        <f>O122*P122*Q122*R122*S122*T122*U122</f>
        <v>4529.3838536290459</v>
      </c>
      <c r="W122" s="159">
        <v>1.2</v>
      </c>
      <c r="X122" s="158">
        <f t="shared" si="8"/>
        <v>5435.2606243548553</v>
      </c>
      <c r="Y122" s="181">
        <f>X122/G122</f>
        <v>543.52606243548553</v>
      </c>
    </row>
    <row r="123" spans="1:26" s="3" customFormat="1" ht="67.5" x14ac:dyDescent="0.25">
      <c r="A123" s="35" t="s">
        <v>331</v>
      </c>
      <c r="B123" s="36" t="s">
        <v>737</v>
      </c>
      <c r="C123" s="316" t="s">
        <v>738</v>
      </c>
      <c r="D123" s="316"/>
      <c r="E123" s="316"/>
      <c r="F123" s="205" t="s">
        <v>739</v>
      </c>
      <c r="G123" s="384">
        <v>17.7</v>
      </c>
      <c r="H123" s="39" t="s">
        <v>740</v>
      </c>
      <c r="I123" s="39" t="s">
        <v>741</v>
      </c>
      <c r="J123" s="39">
        <v>45.86</v>
      </c>
      <c r="K123" s="37" t="s">
        <v>42</v>
      </c>
      <c r="L123" s="39">
        <v>105650.29</v>
      </c>
      <c r="M123" s="39">
        <v>82978.75</v>
      </c>
      <c r="N123" s="40" t="s">
        <v>5356</v>
      </c>
      <c r="O123" s="39">
        <v>6948.34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385">
        <f>O123*P123*Q123*R123*S123*T123*U123</f>
        <v>8318.10034188397</v>
      </c>
      <c r="W123" s="159">
        <v>1.2</v>
      </c>
      <c r="X123" s="158">
        <f t="shared" si="8"/>
        <v>9981.7204102607629</v>
      </c>
      <c r="Y123" s="181">
        <f>X123/G123</f>
        <v>563.93900622942169</v>
      </c>
      <c r="Z123" s="147"/>
    </row>
    <row r="124" spans="1:26" s="3" customFormat="1" ht="18.75" x14ac:dyDescent="0.25">
      <c r="A124" s="42"/>
      <c r="B124" s="43"/>
      <c r="C124" s="44" t="s">
        <v>5357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/>
      <c r="W124" s="159">
        <v>1.2</v>
      </c>
      <c r="X124" s="158">
        <f t="shared" si="8"/>
        <v>0</v>
      </c>
      <c r="Y124" s="181"/>
    </row>
    <row r="125" spans="1:26" s="3" customFormat="1" ht="18.75" x14ac:dyDescent="0.25">
      <c r="A125" s="47"/>
      <c r="B125" s="48"/>
      <c r="C125" s="48"/>
      <c r="D125" s="48"/>
      <c r="E125" s="49" t="s">
        <v>5358</v>
      </c>
      <c r="F125" s="207"/>
      <c r="G125" s="50"/>
      <c r="H125" s="51"/>
      <c r="I125" s="17"/>
      <c r="J125" s="17"/>
      <c r="K125" s="17"/>
      <c r="L125" s="52">
        <v>82673.56</v>
      </c>
      <c r="M125" s="53"/>
      <c r="N125" s="53"/>
      <c r="O125" s="54"/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/>
      <c r="W125" s="159">
        <v>1.2</v>
      </c>
      <c r="X125" s="158">
        <f t="shared" si="8"/>
        <v>0</v>
      </c>
      <c r="Y125" s="181"/>
    </row>
    <row r="126" spans="1:26" s="3" customFormat="1" ht="18.75" x14ac:dyDescent="0.25">
      <c r="A126" s="47"/>
      <c r="B126" s="48"/>
      <c r="C126" s="48"/>
      <c r="D126" s="48"/>
      <c r="E126" s="49" t="s">
        <v>5359</v>
      </c>
      <c r="F126" s="207"/>
      <c r="G126" s="50"/>
      <c r="H126" s="51"/>
      <c r="I126" s="17"/>
      <c r="J126" s="17"/>
      <c r="K126" s="17"/>
      <c r="L126" s="52">
        <v>43467.54</v>
      </c>
      <c r="M126" s="53"/>
      <c r="N126" s="53"/>
      <c r="O126" s="54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>
        <v>1.2</v>
      </c>
      <c r="X126" s="158">
        <f t="shared" si="8"/>
        <v>0</v>
      </c>
      <c r="Y126" s="181"/>
    </row>
    <row r="127" spans="1:26" s="3" customFormat="1" ht="18.75" x14ac:dyDescent="0.25">
      <c r="A127" s="368"/>
      <c r="B127" s="369"/>
      <c r="C127" s="369"/>
      <c r="D127" s="369"/>
      <c r="E127" s="370" t="s">
        <v>47</v>
      </c>
      <c r="F127" s="371"/>
      <c r="G127" s="372"/>
      <c r="H127" s="373"/>
      <c r="I127" s="374"/>
      <c r="J127" s="374"/>
      <c r="K127" s="374"/>
      <c r="L127" s="375">
        <v>231791.39</v>
      </c>
      <c r="M127" s="376"/>
      <c r="N127" s="376"/>
      <c r="O127" s="377"/>
      <c r="P127" s="378">
        <v>1.052</v>
      </c>
      <c r="Q127" s="378">
        <v>1.0209999999999999</v>
      </c>
      <c r="R127" s="378">
        <v>1.0349999999999999</v>
      </c>
      <c r="S127" s="378">
        <v>1.0249999999999999</v>
      </c>
      <c r="T127" s="378">
        <v>1.02</v>
      </c>
      <c r="U127" s="378">
        <v>1.03</v>
      </c>
      <c r="V127" s="379">
        <f>L127*P127*Q127*R127*S127*T127*U127</f>
        <v>277485.56351657532</v>
      </c>
      <c r="W127" s="380">
        <v>1.2</v>
      </c>
      <c r="X127" s="381">
        <f t="shared" ref="X127" si="12">V127*W127</f>
        <v>332982.67621989036</v>
      </c>
      <c r="Y127" s="382">
        <f>X127/G123</f>
        <v>18812.580577394936</v>
      </c>
      <c r="Z127" s="147">
        <f>Y127/100</f>
        <v>188.12580577394937</v>
      </c>
    </row>
    <row r="128" spans="1:26" s="3" customFormat="1" ht="67.5" x14ac:dyDescent="0.25">
      <c r="A128" s="35" t="s">
        <v>335</v>
      </c>
      <c r="B128" s="36" t="s">
        <v>5360</v>
      </c>
      <c r="C128" s="316" t="s">
        <v>5361</v>
      </c>
      <c r="D128" s="316"/>
      <c r="E128" s="316"/>
      <c r="F128" s="205" t="s">
        <v>265</v>
      </c>
      <c r="G128" s="55">
        <v>408</v>
      </c>
      <c r="H128" s="39">
        <v>10.71</v>
      </c>
      <c r="I128" s="39"/>
      <c r="J128" s="39">
        <v>10.71</v>
      </c>
      <c r="K128" s="37" t="s">
        <v>42</v>
      </c>
      <c r="L128" s="39">
        <v>37404.46</v>
      </c>
      <c r="M128" s="39"/>
      <c r="N128" s="40"/>
      <c r="O128" s="39">
        <v>37404.46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385">
        <f>O128*P128*Q128*R128*S128*T128*U128</f>
        <v>44778.184647554001</v>
      </c>
      <c r="W128" s="159">
        <v>1.2</v>
      </c>
      <c r="X128" s="158">
        <f t="shared" si="8"/>
        <v>53733.821577064802</v>
      </c>
      <c r="Y128" s="181">
        <f>X128/G128</f>
        <v>131.70054308104119</v>
      </c>
    </row>
    <row r="129" spans="1:25" s="3" customFormat="1" ht="18.75" x14ac:dyDescent="0.25">
      <c r="A129" s="42"/>
      <c r="B129" s="43"/>
      <c r="C129" s="44" t="s">
        <v>1859</v>
      </c>
      <c r="D129" s="45"/>
      <c r="E129" s="45"/>
      <c r="F129" s="206"/>
      <c r="G129" s="45"/>
      <c r="H129" s="45"/>
      <c r="I129" s="45"/>
      <c r="J129" s="45"/>
      <c r="K129" s="45"/>
      <c r="L129" s="45"/>
      <c r="M129" s="45"/>
      <c r="N129" s="45"/>
      <c r="O129" s="46"/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/>
      <c r="W129" s="159">
        <v>1.2</v>
      </c>
      <c r="X129" s="158">
        <f t="shared" si="8"/>
        <v>0</v>
      </c>
      <c r="Y129" s="181"/>
    </row>
    <row r="130" spans="1:25" s="3" customFormat="1" ht="67.5" x14ac:dyDescent="0.25">
      <c r="A130" s="35" t="s">
        <v>339</v>
      </c>
      <c r="B130" s="36" t="s">
        <v>5362</v>
      </c>
      <c r="C130" s="316" t="s">
        <v>5363</v>
      </c>
      <c r="D130" s="316"/>
      <c r="E130" s="316"/>
      <c r="F130" s="205" t="s">
        <v>265</v>
      </c>
      <c r="G130" s="55">
        <v>204</v>
      </c>
      <c r="H130" s="39">
        <v>24.2</v>
      </c>
      <c r="I130" s="39"/>
      <c r="J130" s="39">
        <v>24.2</v>
      </c>
      <c r="K130" s="37" t="s">
        <v>42</v>
      </c>
      <c r="L130" s="39">
        <v>42259.01</v>
      </c>
      <c r="M130" s="39"/>
      <c r="N130" s="40"/>
      <c r="O130" s="39">
        <v>42259.01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385">
        <f>O130*P130*Q130*R130*S130*T130*U130</f>
        <v>50589.73589788039</v>
      </c>
      <c r="W130" s="159">
        <v>1.2</v>
      </c>
      <c r="X130" s="158">
        <f t="shared" si="8"/>
        <v>60707.683077456466</v>
      </c>
      <c r="Y130" s="181">
        <f>X130/G130</f>
        <v>297.58668175223755</v>
      </c>
    </row>
    <row r="131" spans="1:25" s="3" customFormat="1" ht="18.75" x14ac:dyDescent="0.25">
      <c r="A131" s="42"/>
      <c r="B131" s="43"/>
      <c r="C131" s="44" t="s">
        <v>1371</v>
      </c>
      <c r="D131" s="45"/>
      <c r="E131" s="45"/>
      <c r="F131" s="206"/>
      <c r="G131" s="45"/>
      <c r="H131" s="45"/>
      <c r="I131" s="45"/>
      <c r="J131" s="45"/>
      <c r="K131" s="45"/>
      <c r="L131" s="45"/>
      <c r="M131" s="45"/>
      <c r="N131" s="45"/>
      <c r="O131" s="46"/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/>
      <c r="W131" s="159">
        <v>1.2</v>
      </c>
      <c r="X131" s="158">
        <f t="shared" si="8"/>
        <v>0</v>
      </c>
      <c r="Y131" s="181"/>
    </row>
    <row r="132" spans="1:25" s="3" customFormat="1" ht="67.5" x14ac:dyDescent="0.25">
      <c r="A132" s="35" t="s">
        <v>342</v>
      </c>
      <c r="B132" s="36" t="s">
        <v>5364</v>
      </c>
      <c r="C132" s="316" t="s">
        <v>5365</v>
      </c>
      <c r="D132" s="316"/>
      <c r="E132" s="316"/>
      <c r="F132" s="205" t="s">
        <v>265</v>
      </c>
      <c r="G132" s="55">
        <v>153</v>
      </c>
      <c r="H132" s="39">
        <v>25.39</v>
      </c>
      <c r="I132" s="39"/>
      <c r="J132" s="39">
        <v>25.39</v>
      </c>
      <c r="K132" s="37" t="s">
        <v>42</v>
      </c>
      <c r="L132" s="39">
        <v>33252.78</v>
      </c>
      <c r="M132" s="39"/>
      <c r="N132" s="40"/>
      <c r="O132" s="39">
        <v>33252.78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385">
        <f>O132*P132*Q132*R132*S132*T132*U132</f>
        <v>39808.06360750804</v>
      </c>
      <c r="W132" s="159">
        <v>1.2</v>
      </c>
      <c r="X132" s="158">
        <f t="shared" si="8"/>
        <v>47769.67632900965</v>
      </c>
      <c r="Y132" s="181">
        <f>X132/G132</f>
        <v>312.22010672555325</v>
      </c>
    </row>
    <row r="133" spans="1:25" s="3" customFormat="1" ht="18.75" x14ac:dyDescent="0.25">
      <c r="A133" s="42"/>
      <c r="B133" s="43"/>
      <c r="C133" s="44" t="s">
        <v>1079</v>
      </c>
      <c r="D133" s="45"/>
      <c r="E133" s="45"/>
      <c r="F133" s="206"/>
      <c r="G133" s="45"/>
      <c r="H133" s="45"/>
      <c r="I133" s="45"/>
      <c r="J133" s="45"/>
      <c r="K133" s="45"/>
      <c r="L133" s="45"/>
      <c r="M133" s="45"/>
      <c r="N133" s="45"/>
      <c r="O133" s="46"/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/>
      <c r="W133" s="159">
        <v>1.2</v>
      </c>
      <c r="X133" s="158">
        <f t="shared" si="8"/>
        <v>0</v>
      </c>
      <c r="Y133" s="181"/>
    </row>
    <row r="134" spans="1:25" s="3" customFormat="1" ht="67.5" x14ac:dyDescent="0.25">
      <c r="A134" s="35" t="s">
        <v>350</v>
      </c>
      <c r="B134" s="36" t="s">
        <v>5366</v>
      </c>
      <c r="C134" s="316" t="s">
        <v>5367</v>
      </c>
      <c r="D134" s="316"/>
      <c r="E134" s="316"/>
      <c r="F134" s="205" t="s">
        <v>265</v>
      </c>
      <c r="G134" s="55">
        <v>816</v>
      </c>
      <c r="H134" s="39">
        <v>39.4</v>
      </c>
      <c r="I134" s="39"/>
      <c r="J134" s="39">
        <v>39.4</v>
      </c>
      <c r="K134" s="37" t="s">
        <v>42</v>
      </c>
      <c r="L134" s="39">
        <v>275207.42</v>
      </c>
      <c r="M134" s="39"/>
      <c r="N134" s="40"/>
      <c r="O134" s="39">
        <v>275207.42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385">
        <f>O134*P134*Q134*R134*S134*T134*U134</f>
        <v>329460.40844158537</v>
      </c>
      <c r="W134" s="159">
        <v>1.2</v>
      </c>
      <c r="X134" s="158">
        <f t="shared" si="8"/>
        <v>395352.49012990244</v>
      </c>
      <c r="Y134" s="181">
        <f>X134/G134</f>
        <v>484.50060064939026</v>
      </c>
    </row>
    <row r="135" spans="1:25" s="3" customFormat="1" ht="18.75" x14ac:dyDescent="0.25">
      <c r="A135" s="42"/>
      <c r="B135" s="43"/>
      <c r="C135" s="44" t="s">
        <v>5368</v>
      </c>
      <c r="D135" s="45"/>
      <c r="E135" s="45"/>
      <c r="F135" s="206"/>
      <c r="G135" s="45"/>
      <c r="H135" s="45"/>
      <c r="I135" s="45"/>
      <c r="J135" s="45"/>
      <c r="K135" s="45"/>
      <c r="L135" s="45"/>
      <c r="M135" s="45"/>
      <c r="N135" s="45"/>
      <c r="O135" s="46"/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/>
      <c r="W135" s="159">
        <v>1.2</v>
      </c>
      <c r="X135" s="158">
        <f t="shared" si="8"/>
        <v>0</v>
      </c>
      <c r="Y135" s="181"/>
    </row>
    <row r="136" spans="1:25" s="3" customFormat="1" ht="67.5" x14ac:dyDescent="0.25">
      <c r="A136" s="35" t="s">
        <v>353</v>
      </c>
      <c r="B136" s="36" t="s">
        <v>5369</v>
      </c>
      <c r="C136" s="316" t="s">
        <v>5370</v>
      </c>
      <c r="D136" s="316"/>
      <c r="E136" s="316"/>
      <c r="F136" s="205" t="s">
        <v>265</v>
      </c>
      <c r="G136" s="38">
        <v>20.399999999999999</v>
      </c>
      <c r="H136" s="39">
        <v>323.05</v>
      </c>
      <c r="I136" s="39"/>
      <c r="J136" s="39">
        <v>323.05</v>
      </c>
      <c r="K136" s="37" t="s">
        <v>42</v>
      </c>
      <c r="L136" s="39">
        <v>56412.28</v>
      </c>
      <c r="M136" s="39"/>
      <c r="N136" s="40"/>
      <c r="O136" s="39">
        <v>56412.28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385">
        <f>O136*P136*Q136*R136*S136*T136*U136</f>
        <v>67533.109426777373</v>
      </c>
      <c r="W136" s="159">
        <v>1.2</v>
      </c>
      <c r="X136" s="158">
        <f t="shared" si="8"/>
        <v>81039.731312132848</v>
      </c>
      <c r="Y136" s="181">
        <f>X136/G136</f>
        <v>3972.5358486339633</v>
      </c>
    </row>
    <row r="137" spans="1:25" s="3" customFormat="1" ht="18.75" x14ac:dyDescent="0.25">
      <c r="A137" s="42"/>
      <c r="B137" s="43"/>
      <c r="C137" s="44" t="s">
        <v>266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/>
      <c r="W137" s="159">
        <v>1.2</v>
      </c>
      <c r="X137" s="158">
        <f t="shared" si="8"/>
        <v>0</v>
      </c>
      <c r="Y137" s="181"/>
    </row>
    <row r="138" spans="1:25" s="3" customFormat="1" ht="67.5" x14ac:dyDescent="0.25">
      <c r="A138" s="35" t="s">
        <v>355</v>
      </c>
      <c r="B138" s="36" t="s">
        <v>5371</v>
      </c>
      <c r="C138" s="316" t="s">
        <v>5372</v>
      </c>
      <c r="D138" s="316"/>
      <c r="E138" s="316"/>
      <c r="F138" s="205" t="s">
        <v>265</v>
      </c>
      <c r="G138" s="38">
        <v>112.2</v>
      </c>
      <c r="H138" s="39">
        <v>246.18</v>
      </c>
      <c r="I138" s="39"/>
      <c r="J138" s="39">
        <v>246.18</v>
      </c>
      <c r="K138" s="37" t="s">
        <v>42</v>
      </c>
      <c r="L138" s="39">
        <v>236439.15</v>
      </c>
      <c r="M138" s="39"/>
      <c r="N138" s="40"/>
      <c r="O138" s="39">
        <v>236439.15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385">
        <f>O138*P138*Q138*R138*S138*T138*U138</f>
        <v>283049.55924001342</v>
      </c>
      <c r="W138" s="159">
        <v>1.2</v>
      </c>
      <c r="X138" s="158">
        <f t="shared" si="8"/>
        <v>339659.47108801611</v>
      </c>
      <c r="Y138" s="181">
        <f>X138/G138</f>
        <v>3027.2680132621758</v>
      </c>
    </row>
    <row r="139" spans="1:25" s="3" customFormat="1" ht="18.75" x14ac:dyDescent="0.25">
      <c r="A139" s="42"/>
      <c r="B139" s="43"/>
      <c r="C139" s="44" t="s">
        <v>274</v>
      </c>
      <c r="D139" s="45"/>
      <c r="E139" s="45"/>
      <c r="F139" s="206"/>
      <c r="G139" s="45"/>
      <c r="H139" s="45"/>
      <c r="I139" s="45"/>
      <c r="J139" s="45"/>
      <c r="K139" s="45"/>
      <c r="L139" s="45"/>
      <c r="M139" s="45"/>
      <c r="N139" s="45"/>
      <c r="O139" s="46"/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/>
      <c r="W139" s="159">
        <v>1.2</v>
      </c>
      <c r="X139" s="158">
        <f t="shared" si="8"/>
        <v>0</v>
      </c>
      <c r="Y139" s="181"/>
    </row>
    <row r="140" spans="1:25" s="3" customFormat="1" ht="68.25" thickBot="1" x14ac:dyDescent="0.3">
      <c r="A140" s="35" t="s">
        <v>363</v>
      </c>
      <c r="B140" s="36" t="s">
        <v>5373</v>
      </c>
      <c r="C140" s="316" t="s">
        <v>5374</v>
      </c>
      <c r="D140" s="316"/>
      <c r="E140" s="316"/>
      <c r="F140" s="205" t="s">
        <v>265</v>
      </c>
      <c r="G140" s="38">
        <v>91.8</v>
      </c>
      <c r="H140" s="39">
        <v>181.6</v>
      </c>
      <c r="I140" s="39"/>
      <c r="J140" s="39">
        <v>181.6</v>
      </c>
      <c r="K140" s="37" t="s">
        <v>42</v>
      </c>
      <c r="L140" s="39">
        <v>142702.73000000001</v>
      </c>
      <c r="M140" s="39"/>
      <c r="N140" s="40"/>
      <c r="O140" s="39">
        <v>142702.73000000001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94">
        <v>1.03</v>
      </c>
      <c r="V140" s="386">
        <f>O140*P140*Q140*R140*S140*T140*U140</f>
        <v>170834.41904120639</v>
      </c>
      <c r="W140" s="196">
        <v>1.2</v>
      </c>
      <c r="X140" s="197">
        <f t="shared" si="8"/>
        <v>205001.30284944767</v>
      </c>
      <c r="Y140" s="198">
        <f>X140/G140</f>
        <v>2233.1296606693645</v>
      </c>
    </row>
    <row r="141" spans="1:25" s="3" customFormat="1" ht="19.5" thickTop="1" x14ac:dyDescent="0.25">
      <c r="A141" s="42"/>
      <c r="B141" s="43"/>
      <c r="C141" s="44" t="s">
        <v>2419</v>
      </c>
      <c r="D141" s="45"/>
      <c r="E141" s="45"/>
      <c r="F141" s="206"/>
      <c r="G141" s="45"/>
      <c r="H141" s="45"/>
      <c r="I141" s="45"/>
      <c r="J141" s="45"/>
      <c r="K141" s="45"/>
      <c r="L141" s="45"/>
      <c r="M141" s="45"/>
      <c r="N141" s="45"/>
      <c r="O141" s="46"/>
      <c r="V141" s="172">
        <f>V140+V138+V136+V134+V132+V130+V128+V123+V122+V121+V116+V115+V111+V110+V105+V104+V99+V98+V92+V91+V90+V89+V88+V87+V86+V81+V80+V79+V78+V77+V72+V71+V67+V66+V62+V61+V57+V56+V55+V54+V53+V48+V47+V46+V45+V44+V43+V42+V41+V40+V35+V34+V30</f>
        <v>4397868.4095756114</v>
      </c>
      <c r="W141" s="159"/>
      <c r="X141" s="158">
        <f>SUM(X30:X140)</f>
        <v>8826144.6579805687</v>
      </c>
      <c r="Y141" s="181"/>
    </row>
    <row r="142" spans="1:25" s="3" customFormat="1" ht="22.5" x14ac:dyDescent="0.25">
      <c r="A142" s="317" t="s">
        <v>938</v>
      </c>
      <c r="B142" s="318"/>
      <c r="C142" s="318"/>
      <c r="D142" s="318"/>
      <c r="E142" s="318"/>
      <c r="F142" s="318"/>
      <c r="G142" s="318"/>
      <c r="H142" s="318"/>
      <c r="I142" s="318"/>
      <c r="J142" s="318"/>
      <c r="K142" s="319"/>
      <c r="L142" s="39">
        <v>4705033.0199999996</v>
      </c>
      <c r="M142" s="39">
        <v>899574.48</v>
      </c>
      <c r="N142" s="39" t="s">
        <v>5375</v>
      </c>
      <c r="O142" s="39">
        <v>3584819.91</v>
      </c>
      <c r="V142" s="180">
        <f>L199+L200</f>
        <v>4397868.4095756104</v>
      </c>
      <c r="W142" s="159"/>
      <c r="X142" s="158">
        <f>V142*1.2</f>
        <v>5277442.0914907325</v>
      </c>
      <c r="Y142" s="181"/>
    </row>
    <row r="143" spans="1:25" s="3" customFormat="1" ht="18.75" x14ac:dyDescent="0.25">
      <c r="A143" s="317" t="s">
        <v>940</v>
      </c>
      <c r="B143" s="318"/>
      <c r="C143" s="318"/>
      <c r="D143" s="318"/>
      <c r="E143" s="318"/>
      <c r="F143" s="318"/>
      <c r="G143" s="318"/>
      <c r="H143" s="318"/>
      <c r="I143" s="318"/>
      <c r="J143" s="318"/>
      <c r="K143" s="319"/>
      <c r="L143" s="39">
        <v>893983.82</v>
      </c>
      <c r="M143" s="39"/>
      <c r="N143" s="39"/>
      <c r="O143" s="39"/>
      <c r="V143" s="172"/>
      <c r="W143" s="159"/>
      <c r="X143" s="158"/>
      <c r="Y143" s="181"/>
    </row>
    <row r="144" spans="1:25" s="3" customFormat="1" ht="18.75" x14ac:dyDescent="0.25">
      <c r="A144" s="320" t="s">
        <v>941</v>
      </c>
      <c r="B144" s="321"/>
      <c r="C144" s="321"/>
      <c r="D144" s="321"/>
      <c r="E144" s="321"/>
      <c r="F144" s="321"/>
      <c r="G144" s="321"/>
      <c r="H144" s="321"/>
      <c r="I144" s="321"/>
      <c r="J144" s="321"/>
      <c r="K144" s="322"/>
      <c r="L144" s="61"/>
      <c r="M144" s="61"/>
      <c r="N144" s="61"/>
      <c r="O144" s="61"/>
      <c r="V144" s="379">
        <f>V33+V39+V52+V60+V65+V70+V76+V85+V97+V103+V109+V114+V120+V127</f>
        <v>2957252.1387415333</v>
      </c>
      <c r="W144" s="159"/>
      <c r="X144" s="158"/>
      <c r="Y144" s="181"/>
    </row>
    <row r="145" spans="1:25" s="3" customFormat="1" ht="18.75" x14ac:dyDescent="0.25">
      <c r="A145" s="320" t="s">
        <v>5376</v>
      </c>
      <c r="B145" s="321"/>
      <c r="C145" s="321"/>
      <c r="D145" s="321"/>
      <c r="E145" s="321"/>
      <c r="F145" s="321"/>
      <c r="G145" s="321"/>
      <c r="H145" s="321"/>
      <c r="I145" s="321"/>
      <c r="J145" s="321"/>
      <c r="K145" s="322"/>
      <c r="L145" s="61">
        <v>73979.039999999994</v>
      </c>
      <c r="M145" s="61"/>
      <c r="N145" s="61"/>
      <c r="O145" s="61"/>
      <c r="V145" s="172"/>
      <c r="W145" s="159"/>
      <c r="X145" s="158"/>
      <c r="Y145" s="181"/>
    </row>
    <row r="146" spans="1:25" s="3" customFormat="1" ht="18.75" x14ac:dyDescent="0.25">
      <c r="A146" s="320" t="s">
        <v>5377</v>
      </c>
      <c r="B146" s="321"/>
      <c r="C146" s="321"/>
      <c r="D146" s="321"/>
      <c r="E146" s="321"/>
      <c r="F146" s="321"/>
      <c r="G146" s="321"/>
      <c r="H146" s="321"/>
      <c r="I146" s="321"/>
      <c r="J146" s="321"/>
      <c r="K146" s="322"/>
      <c r="L146" s="61">
        <v>121219.15</v>
      </c>
      <c r="M146" s="61"/>
      <c r="N146" s="61"/>
      <c r="O146" s="61"/>
      <c r="V146" s="172"/>
      <c r="W146" s="159"/>
      <c r="X146" s="158"/>
      <c r="Y146" s="181"/>
    </row>
    <row r="147" spans="1:25" s="3" customFormat="1" ht="18.75" x14ac:dyDescent="0.25">
      <c r="A147" s="320" t="s">
        <v>5378</v>
      </c>
      <c r="B147" s="321"/>
      <c r="C147" s="321"/>
      <c r="D147" s="321"/>
      <c r="E147" s="321"/>
      <c r="F147" s="321"/>
      <c r="G147" s="321"/>
      <c r="H147" s="321"/>
      <c r="I147" s="321"/>
      <c r="J147" s="321"/>
      <c r="K147" s="322"/>
      <c r="L147" s="61">
        <v>698785.63</v>
      </c>
      <c r="M147" s="61"/>
      <c r="N147" s="61"/>
      <c r="O147" s="61"/>
      <c r="V147" s="172"/>
      <c r="W147" s="159"/>
      <c r="X147" s="158"/>
      <c r="Y147" s="181"/>
    </row>
    <row r="148" spans="1:25" s="3" customFormat="1" ht="18.75" x14ac:dyDescent="0.25">
      <c r="A148" s="317" t="s">
        <v>945</v>
      </c>
      <c r="B148" s="318"/>
      <c r="C148" s="318"/>
      <c r="D148" s="318"/>
      <c r="E148" s="318"/>
      <c r="F148" s="318"/>
      <c r="G148" s="318"/>
      <c r="H148" s="318"/>
      <c r="I148" s="318"/>
      <c r="J148" s="318"/>
      <c r="K148" s="319"/>
      <c r="L148" s="39">
        <v>484349.65</v>
      </c>
      <c r="M148" s="39"/>
      <c r="N148" s="39"/>
      <c r="O148" s="39"/>
      <c r="V148" s="172"/>
      <c r="W148" s="159"/>
      <c r="X148" s="158"/>
      <c r="Y148" s="181"/>
    </row>
    <row r="149" spans="1:25" s="3" customFormat="1" ht="18.75" x14ac:dyDescent="0.25">
      <c r="A149" s="320" t="s">
        <v>941</v>
      </c>
      <c r="B149" s="321"/>
      <c r="C149" s="321"/>
      <c r="D149" s="321"/>
      <c r="E149" s="321"/>
      <c r="F149" s="321"/>
      <c r="G149" s="321"/>
      <c r="H149" s="321"/>
      <c r="I149" s="321"/>
      <c r="J149" s="321"/>
      <c r="K149" s="322"/>
      <c r="L149" s="61"/>
      <c r="M149" s="61"/>
      <c r="N149" s="61"/>
      <c r="O149" s="61"/>
      <c r="V149" s="172"/>
      <c r="W149" s="159"/>
      <c r="X149" s="158"/>
      <c r="Y149" s="181"/>
    </row>
    <row r="150" spans="1:25" s="3" customFormat="1" ht="18.75" x14ac:dyDescent="0.25">
      <c r="A150" s="320" t="s">
        <v>5379</v>
      </c>
      <c r="B150" s="321"/>
      <c r="C150" s="321"/>
      <c r="D150" s="321"/>
      <c r="E150" s="321"/>
      <c r="F150" s="321"/>
      <c r="G150" s="321"/>
      <c r="H150" s="321"/>
      <c r="I150" s="321"/>
      <c r="J150" s="321"/>
      <c r="K150" s="322"/>
      <c r="L150" s="61">
        <v>367402.76</v>
      </c>
      <c r="M150" s="61"/>
      <c r="N150" s="61"/>
      <c r="O150" s="61"/>
      <c r="V150" s="172"/>
      <c r="W150" s="159"/>
      <c r="X150" s="158"/>
      <c r="Y150" s="181"/>
    </row>
    <row r="151" spans="1:25" s="3" customFormat="1" ht="18.75" x14ac:dyDescent="0.25">
      <c r="A151" s="320" t="s">
        <v>5380</v>
      </c>
      <c r="B151" s="321"/>
      <c r="C151" s="321"/>
      <c r="D151" s="321"/>
      <c r="E151" s="321"/>
      <c r="F151" s="321"/>
      <c r="G151" s="321"/>
      <c r="H151" s="321"/>
      <c r="I151" s="321"/>
      <c r="J151" s="321"/>
      <c r="K151" s="322"/>
      <c r="L151" s="61">
        <v>67627.53</v>
      </c>
      <c r="M151" s="61"/>
      <c r="N151" s="61"/>
      <c r="O151" s="61"/>
      <c r="V151" s="172"/>
      <c r="W151" s="159"/>
      <c r="X151" s="158"/>
      <c r="Y151" s="181"/>
    </row>
    <row r="152" spans="1:25" s="3" customFormat="1" ht="18.75" x14ac:dyDescent="0.25">
      <c r="A152" s="320" t="s">
        <v>5381</v>
      </c>
      <c r="B152" s="321"/>
      <c r="C152" s="321"/>
      <c r="D152" s="321"/>
      <c r="E152" s="321"/>
      <c r="F152" s="321"/>
      <c r="G152" s="321"/>
      <c r="H152" s="321"/>
      <c r="I152" s="321"/>
      <c r="J152" s="321"/>
      <c r="K152" s="322"/>
      <c r="L152" s="61">
        <v>49319.360000000001</v>
      </c>
      <c r="M152" s="61"/>
      <c r="N152" s="61"/>
      <c r="O152" s="61"/>
      <c r="V152" s="172"/>
      <c r="W152" s="159"/>
      <c r="X152" s="158"/>
      <c r="Y152" s="181"/>
    </row>
    <row r="153" spans="1:25" s="3" customFormat="1" ht="18.75" x14ac:dyDescent="0.25">
      <c r="A153" s="317" t="s">
        <v>951</v>
      </c>
      <c r="B153" s="318"/>
      <c r="C153" s="318"/>
      <c r="D153" s="318"/>
      <c r="E153" s="318"/>
      <c r="F153" s="318"/>
      <c r="G153" s="318"/>
      <c r="H153" s="318"/>
      <c r="I153" s="318"/>
      <c r="J153" s="318"/>
      <c r="K153" s="319"/>
      <c r="L153" s="39"/>
      <c r="M153" s="39"/>
      <c r="N153" s="39"/>
      <c r="O153" s="39"/>
      <c r="V153" s="172"/>
      <c r="W153" s="159"/>
      <c r="X153" s="158"/>
      <c r="Y153" s="181"/>
    </row>
    <row r="154" spans="1:25" s="3" customFormat="1" ht="18.75" x14ac:dyDescent="0.25">
      <c r="A154" s="320" t="s">
        <v>952</v>
      </c>
      <c r="B154" s="321"/>
      <c r="C154" s="321"/>
      <c r="D154" s="321"/>
      <c r="E154" s="321"/>
      <c r="F154" s="321"/>
      <c r="G154" s="321"/>
      <c r="H154" s="321"/>
      <c r="I154" s="321"/>
      <c r="J154" s="321"/>
      <c r="K154" s="322"/>
      <c r="L154" s="61"/>
      <c r="M154" s="61"/>
      <c r="N154" s="61"/>
      <c r="O154" s="61"/>
      <c r="V154" s="172"/>
      <c r="W154" s="159"/>
      <c r="X154" s="158"/>
      <c r="Y154" s="181"/>
    </row>
    <row r="155" spans="1:25" s="3" customFormat="1" ht="18.75" x14ac:dyDescent="0.25">
      <c r="A155" s="320" t="s">
        <v>1022</v>
      </c>
      <c r="B155" s="321"/>
      <c r="C155" s="321"/>
      <c r="D155" s="321"/>
      <c r="E155" s="321"/>
      <c r="F155" s="321"/>
      <c r="G155" s="321"/>
      <c r="H155" s="321"/>
      <c r="I155" s="321"/>
      <c r="J155" s="321"/>
      <c r="K155" s="322"/>
      <c r="L155" s="61"/>
      <c r="M155" s="61"/>
      <c r="N155" s="61"/>
      <c r="O155" s="61"/>
      <c r="V155" s="172"/>
      <c r="W155" s="159"/>
      <c r="X155" s="158"/>
      <c r="Y155" s="181"/>
    </row>
    <row r="156" spans="1:25" s="3" customFormat="1" ht="18.75" x14ac:dyDescent="0.25">
      <c r="A156" s="320" t="s">
        <v>5382</v>
      </c>
      <c r="B156" s="321"/>
      <c r="C156" s="321"/>
      <c r="D156" s="321"/>
      <c r="E156" s="321"/>
      <c r="F156" s="321"/>
      <c r="G156" s="321"/>
      <c r="H156" s="321"/>
      <c r="I156" s="321"/>
      <c r="J156" s="321"/>
      <c r="K156" s="322"/>
      <c r="L156" s="61">
        <v>80256.53</v>
      </c>
      <c r="M156" s="61">
        <v>79547.350000000006</v>
      </c>
      <c r="N156" s="61">
        <v>709.18</v>
      </c>
      <c r="O156" s="61"/>
      <c r="V156" s="172"/>
      <c r="W156" s="159"/>
      <c r="X156" s="158"/>
      <c r="Y156" s="181"/>
    </row>
    <row r="157" spans="1:25" s="3" customFormat="1" ht="18.75" x14ac:dyDescent="0.25">
      <c r="A157" s="320" t="s">
        <v>5383</v>
      </c>
      <c r="B157" s="321"/>
      <c r="C157" s="321"/>
      <c r="D157" s="321"/>
      <c r="E157" s="321"/>
      <c r="F157" s="321"/>
      <c r="G157" s="321"/>
      <c r="H157" s="321"/>
      <c r="I157" s="321"/>
      <c r="J157" s="321"/>
      <c r="K157" s="322"/>
      <c r="L157" s="61">
        <v>73979.039999999994</v>
      </c>
      <c r="M157" s="61"/>
      <c r="N157" s="61"/>
      <c r="O157" s="61"/>
      <c r="V157" s="172"/>
      <c r="W157" s="159"/>
      <c r="X157" s="158"/>
      <c r="Y157" s="181"/>
    </row>
    <row r="158" spans="1:25" s="3" customFormat="1" ht="18.75" x14ac:dyDescent="0.25">
      <c r="A158" s="320" t="s">
        <v>5384</v>
      </c>
      <c r="B158" s="321"/>
      <c r="C158" s="321"/>
      <c r="D158" s="321"/>
      <c r="E158" s="321"/>
      <c r="F158" s="321"/>
      <c r="G158" s="321"/>
      <c r="H158" s="321"/>
      <c r="I158" s="321"/>
      <c r="J158" s="321"/>
      <c r="K158" s="322"/>
      <c r="L158" s="61">
        <v>49319.360000000001</v>
      </c>
      <c r="M158" s="61"/>
      <c r="N158" s="61"/>
      <c r="O158" s="61"/>
      <c r="V158" s="172"/>
      <c r="W158" s="159"/>
      <c r="X158" s="158"/>
      <c r="Y158" s="181"/>
    </row>
    <row r="159" spans="1:25" s="3" customFormat="1" ht="18.75" x14ac:dyDescent="0.25">
      <c r="A159" s="320" t="s">
        <v>957</v>
      </c>
      <c r="B159" s="321"/>
      <c r="C159" s="321"/>
      <c r="D159" s="321"/>
      <c r="E159" s="321"/>
      <c r="F159" s="321"/>
      <c r="G159" s="321"/>
      <c r="H159" s="321"/>
      <c r="I159" s="321"/>
      <c r="J159" s="321"/>
      <c r="K159" s="322"/>
      <c r="L159" s="61">
        <v>203554.93</v>
      </c>
      <c r="M159" s="61"/>
      <c r="N159" s="61"/>
      <c r="O159" s="61"/>
      <c r="V159" s="172"/>
      <c r="W159" s="159"/>
      <c r="X159" s="158"/>
      <c r="Y159" s="181"/>
    </row>
    <row r="160" spans="1:25" s="3" customFormat="1" ht="18.75" x14ac:dyDescent="0.25">
      <c r="A160" s="320" t="s">
        <v>958</v>
      </c>
      <c r="B160" s="321"/>
      <c r="C160" s="321"/>
      <c r="D160" s="321"/>
      <c r="E160" s="321"/>
      <c r="F160" s="321"/>
      <c r="G160" s="321"/>
      <c r="H160" s="321"/>
      <c r="I160" s="321"/>
      <c r="J160" s="321"/>
      <c r="K160" s="322"/>
      <c r="L160" s="61">
        <v>203554.93</v>
      </c>
      <c r="M160" s="61"/>
      <c r="N160" s="61"/>
      <c r="O160" s="61"/>
      <c r="V160" s="172"/>
      <c r="W160" s="159"/>
      <c r="X160" s="158"/>
      <c r="Y160" s="181"/>
    </row>
    <row r="161" spans="1:25" s="3" customFormat="1" ht="18.75" x14ac:dyDescent="0.25">
      <c r="A161" s="320" t="s">
        <v>959</v>
      </c>
      <c r="B161" s="321"/>
      <c r="C161" s="321"/>
      <c r="D161" s="321"/>
      <c r="E161" s="321"/>
      <c r="F161" s="321"/>
      <c r="G161" s="321"/>
      <c r="H161" s="321"/>
      <c r="I161" s="321"/>
      <c r="J161" s="321"/>
      <c r="K161" s="322"/>
      <c r="L161" s="61"/>
      <c r="M161" s="61"/>
      <c r="N161" s="61"/>
      <c r="O161" s="61"/>
      <c r="V161" s="172"/>
      <c r="W161" s="159"/>
      <c r="X161" s="158"/>
      <c r="Y161" s="181"/>
    </row>
    <row r="162" spans="1:25" s="3" customFormat="1" ht="18.75" x14ac:dyDescent="0.25">
      <c r="A162" s="320" t="s">
        <v>960</v>
      </c>
      <c r="B162" s="321"/>
      <c r="C162" s="321"/>
      <c r="D162" s="321"/>
      <c r="E162" s="321"/>
      <c r="F162" s="321"/>
      <c r="G162" s="321"/>
      <c r="H162" s="321"/>
      <c r="I162" s="321"/>
      <c r="J162" s="321"/>
      <c r="K162" s="322"/>
      <c r="L162" s="61"/>
      <c r="M162" s="61"/>
      <c r="N162" s="61"/>
      <c r="O162" s="61"/>
      <c r="V162" s="172"/>
      <c r="W162" s="159"/>
      <c r="X162" s="158"/>
      <c r="Y162" s="181"/>
    </row>
    <row r="163" spans="1:25" s="3" customFormat="1" ht="22.5" x14ac:dyDescent="0.25">
      <c r="A163" s="320" t="s">
        <v>5385</v>
      </c>
      <c r="B163" s="321"/>
      <c r="C163" s="321"/>
      <c r="D163" s="321"/>
      <c r="E163" s="321"/>
      <c r="F163" s="321"/>
      <c r="G163" s="321"/>
      <c r="H163" s="321"/>
      <c r="I163" s="321"/>
      <c r="J163" s="321"/>
      <c r="K163" s="322"/>
      <c r="L163" s="61">
        <v>881510.98</v>
      </c>
      <c r="M163" s="61">
        <v>692428.02</v>
      </c>
      <c r="N163" s="61" t="s">
        <v>5386</v>
      </c>
      <c r="O163" s="61">
        <v>72411.149999999994</v>
      </c>
      <c r="V163" s="172"/>
      <c r="W163" s="159"/>
      <c r="X163" s="158"/>
      <c r="Y163" s="181"/>
    </row>
    <row r="164" spans="1:25" s="3" customFormat="1" ht="18.75" x14ac:dyDescent="0.25">
      <c r="A164" s="320" t="s">
        <v>5387</v>
      </c>
      <c r="B164" s="321"/>
      <c r="C164" s="321"/>
      <c r="D164" s="321"/>
      <c r="E164" s="321"/>
      <c r="F164" s="321"/>
      <c r="G164" s="321"/>
      <c r="H164" s="321"/>
      <c r="I164" s="321"/>
      <c r="J164" s="321"/>
      <c r="K164" s="322"/>
      <c r="L164" s="61">
        <v>698785.63</v>
      </c>
      <c r="M164" s="61"/>
      <c r="N164" s="61"/>
      <c r="O164" s="61"/>
      <c r="V164" s="172"/>
      <c r="W164" s="159"/>
      <c r="X164" s="158"/>
      <c r="Y164" s="181"/>
    </row>
    <row r="165" spans="1:25" s="3" customFormat="1" ht="18.75" x14ac:dyDescent="0.25">
      <c r="A165" s="320" t="s">
        <v>5388</v>
      </c>
      <c r="B165" s="321"/>
      <c r="C165" s="321"/>
      <c r="D165" s="321"/>
      <c r="E165" s="321"/>
      <c r="F165" s="321"/>
      <c r="G165" s="321"/>
      <c r="H165" s="321"/>
      <c r="I165" s="321"/>
      <c r="J165" s="321"/>
      <c r="K165" s="322"/>
      <c r="L165" s="61">
        <v>367402.76</v>
      </c>
      <c r="M165" s="61"/>
      <c r="N165" s="61"/>
      <c r="O165" s="61"/>
      <c r="V165" s="172"/>
      <c r="W165" s="159"/>
      <c r="X165" s="158"/>
      <c r="Y165" s="181"/>
    </row>
    <row r="166" spans="1:25" s="3" customFormat="1" ht="18.75" x14ac:dyDescent="0.25">
      <c r="A166" s="320" t="s">
        <v>957</v>
      </c>
      <c r="B166" s="321"/>
      <c r="C166" s="321"/>
      <c r="D166" s="321"/>
      <c r="E166" s="321"/>
      <c r="F166" s="321"/>
      <c r="G166" s="321"/>
      <c r="H166" s="321"/>
      <c r="I166" s="321"/>
      <c r="J166" s="321"/>
      <c r="K166" s="322"/>
      <c r="L166" s="61">
        <v>1947699.37</v>
      </c>
      <c r="M166" s="61"/>
      <c r="N166" s="61"/>
      <c r="O166" s="61"/>
      <c r="V166" s="172"/>
      <c r="W166" s="159"/>
      <c r="X166" s="158"/>
      <c r="Y166" s="181"/>
    </row>
    <row r="167" spans="1:25" s="3" customFormat="1" ht="18.75" x14ac:dyDescent="0.25">
      <c r="A167" s="320" t="s">
        <v>976</v>
      </c>
      <c r="B167" s="321"/>
      <c r="C167" s="321"/>
      <c r="D167" s="321"/>
      <c r="E167" s="321"/>
      <c r="F167" s="321"/>
      <c r="G167" s="321"/>
      <c r="H167" s="321"/>
      <c r="I167" s="321"/>
      <c r="J167" s="321"/>
      <c r="K167" s="322"/>
      <c r="L167" s="61"/>
      <c r="M167" s="61"/>
      <c r="N167" s="61"/>
      <c r="O167" s="61"/>
      <c r="V167" s="172"/>
      <c r="W167" s="159"/>
      <c r="X167" s="158"/>
      <c r="Y167" s="181"/>
    </row>
    <row r="168" spans="1:25" s="3" customFormat="1" ht="18.75" x14ac:dyDescent="0.25">
      <c r="A168" s="320" t="s">
        <v>5389</v>
      </c>
      <c r="B168" s="321"/>
      <c r="C168" s="321"/>
      <c r="D168" s="321"/>
      <c r="E168" s="321"/>
      <c r="F168" s="321"/>
      <c r="G168" s="321"/>
      <c r="H168" s="321"/>
      <c r="I168" s="321"/>
      <c r="J168" s="321"/>
      <c r="K168" s="322"/>
      <c r="L168" s="61">
        <v>3509834.08</v>
      </c>
      <c r="M168" s="61"/>
      <c r="N168" s="61"/>
      <c r="O168" s="61">
        <v>3509834.08</v>
      </c>
      <c r="V168" s="172"/>
      <c r="W168" s="159"/>
      <c r="X168" s="158"/>
      <c r="Y168" s="181"/>
    </row>
    <row r="169" spans="1:25" s="3" customFormat="1" ht="18.75" x14ac:dyDescent="0.25">
      <c r="A169" s="320" t="s">
        <v>979</v>
      </c>
      <c r="B169" s="321"/>
      <c r="C169" s="321"/>
      <c r="D169" s="321"/>
      <c r="E169" s="321"/>
      <c r="F169" s="321"/>
      <c r="G169" s="321"/>
      <c r="H169" s="321"/>
      <c r="I169" s="321"/>
      <c r="J169" s="321"/>
      <c r="K169" s="322"/>
      <c r="L169" s="61"/>
      <c r="M169" s="61"/>
      <c r="N169" s="61"/>
      <c r="O169" s="61"/>
      <c r="V169" s="172"/>
      <c r="W169" s="159"/>
      <c r="X169" s="158"/>
      <c r="Y169" s="181"/>
    </row>
    <row r="170" spans="1:25" s="3" customFormat="1" ht="18.75" x14ac:dyDescent="0.25">
      <c r="A170" s="320" t="s">
        <v>5390</v>
      </c>
      <c r="B170" s="321"/>
      <c r="C170" s="321"/>
      <c r="D170" s="321"/>
      <c r="E170" s="321"/>
      <c r="F170" s="321"/>
      <c r="G170" s="321"/>
      <c r="H170" s="321"/>
      <c r="I170" s="321"/>
      <c r="J170" s="321"/>
      <c r="K170" s="322"/>
      <c r="L170" s="61">
        <v>130173.79</v>
      </c>
      <c r="M170" s="61">
        <v>127599.11</v>
      </c>
      <c r="N170" s="61"/>
      <c r="O170" s="61">
        <v>2574.6799999999998</v>
      </c>
      <c r="V170" s="172"/>
      <c r="W170" s="159"/>
      <c r="X170" s="158"/>
      <c r="Y170" s="181"/>
    </row>
    <row r="171" spans="1:25" s="3" customFormat="1" ht="18.75" x14ac:dyDescent="0.25">
      <c r="A171" s="320" t="s">
        <v>5391</v>
      </c>
      <c r="B171" s="321"/>
      <c r="C171" s="321"/>
      <c r="D171" s="321"/>
      <c r="E171" s="321"/>
      <c r="F171" s="321"/>
      <c r="G171" s="321"/>
      <c r="H171" s="321"/>
      <c r="I171" s="321"/>
      <c r="J171" s="321"/>
      <c r="K171" s="322"/>
      <c r="L171" s="61">
        <v>121219.15</v>
      </c>
      <c r="M171" s="61"/>
      <c r="N171" s="61"/>
      <c r="O171" s="61"/>
      <c r="V171" s="172"/>
      <c r="W171" s="159"/>
      <c r="X171" s="158"/>
      <c r="Y171" s="181"/>
    </row>
    <row r="172" spans="1:25" s="3" customFormat="1" ht="18.75" x14ac:dyDescent="0.25">
      <c r="A172" s="320" t="s">
        <v>5392</v>
      </c>
      <c r="B172" s="321"/>
      <c r="C172" s="321"/>
      <c r="D172" s="321"/>
      <c r="E172" s="321"/>
      <c r="F172" s="321"/>
      <c r="G172" s="321"/>
      <c r="H172" s="321"/>
      <c r="I172" s="321"/>
      <c r="J172" s="321"/>
      <c r="K172" s="322"/>
      <c r="L172" s="61">
        <v>67627.53</v>
      </c>
      <c r="M172" s="61"/>
      <c r="N172" s="61"/>
      <c r="O172" s="61"/>
      <c r="V172" s="172"/>
      <c r="W172" s="159"/>
      <c r="X172" s="158"/>
      <c r="Y172" s="181"/>
    </row>
    <row r="173" spans="1:25" s="3" customFormat="1" ht="18.75" x14ac:dyDescent="0.25">
      <c r="A173" s="320" t="s">
        <v>957</v>
      </c>
      <c r="B173" s="321"/>
      <c r="C173" s="321"/>
      <c r="D173" s="321"/>
      <c r="E173" s="321"/>
      <c r="F173" s="321"/>
      <c r="G173" s="321"/>
      <c r="H173" s="321"/>
      <c r="I173" s="321"/>
      <c r="J173" s="321"/>
      <c r="K173" s="322"/>
      <c r="L173" s="61">
        <v>319020.46999999997</v>
      </c>
      <c r="M173" s="61"/>
      <c r="N173" s="61"/>
      <c r="O173" s="61"/>
      <c r="V173" s="172"/>
      <c r="W173" s="159"/>
      <c r="X173" s="158"/>
      <c r="Y173" s="181"/>
    </row>
    <row r="174" spans="1:25" s="3" customFormat="1" ht="18.75" x14ac:dyDescent="0.25">
      <c r="A174" s="320" t="s">
        <v>958</v>
      </c>
      <c r="B174" s="321"/>
      <c r="C174" s="321"/>
      <c r="D174" s="321"/>
      <c r="E174" s="321"/>
      <c r="F174" s="321"/>
      <c r="G174" s="321"/>
      <c r="H174" s="321"/>
      <c r="I174" s="321"/>
      <c r="J174" s="321"/>
      <c r="K174" s="322"/>
      <c r="L174" s="61">
        <v>5776553.9199999999</v>
      </c>
      <c r="M174" s="61"/>
      <c r="N174" s="61"/>
      <c r="O174" s="61"/>
      <c r="V174" s="172"/>
      <c r="W174" s="159"/>
      <c r="X174" s="158"/>
      <c r="Y174" s="181"/>
    </row>
    <row r="175" spans="1:25" s="3" customFormat="1" ht="18.75" x14ac:dyDescent="0.25">
      <c r="A175" s="320" t="s">
        <v>983</v>
      </c>
      <c r="B175" s="321"/>
      <c r="C175" s="321"/>
      <c r="D175" s="321"/>
      <c r="E175" s="321"/>
      <c r="F175" s="321"/>
      <c r="G175" s="321"/>
      <c r="H175" s="321"/>
      <c r="I175" s="321"/>
      <c r="J175" s="321"/>
      <c r="K175" s="322"/>
      <c r="L175" s="61"/>
      <c r="M175" s="61"/>
      <c r="N175" s="61"/>
      <c r="O175" s="61"/>
      <c r="V175" s="172"/>
      <c r="W175" s="159"/>
      <c r="X175" s="158"/>
      <c r="Y175" s="181"/>
    </row>
    <row r="176" spans="1:25" s="3" customFormat="1" ht="18.75" x14ac:dyDescent="0.25">
      <c r="A176" s="320" t="s">
        <v>986</v>
      </c>
      <c r="B176" s="321"/>
      <c r="C176" s="321"/>
      <c r="D176" s="321"/>
      <c r="E176" s="321"/>
      <c r="F176" s="321"/>
      <c r="G176" s="321"/>
      <c r="H176" s="321"/>
      <c r="I176" s="321"/>
      <c r="J176" s="321"/>
      <c r="K176" s="322"/>
      <c r="L176" s="61"/>
      <c r="M176" s="61"/>
      <c r="N176" s="61"/>
      <c r="O176" s="61"/>
      <c r="V176" s="172"/>
      <c r="W176" s="159"/>
      <c r="X176" s="158"/>
      <c r="Y176" s="181"/>
    </row>
    <row r="177" spans="1:25" s="3" customFormat="1" ht="18.75" x14ac:dyDescent="0.25">
      <c r="A177" s="320" t="s">
        <v>5393</v>
      </c>
      <c r="B177" s="321"/>
      <c r="C177" s="321"/>
      <c r="D177" s="321"/>
      <c r="E177" s="321"/>
      <c r="F177" s="321"/>
      <c r="G177" s="321"/>
      <c r="H177" s="321"/>
      <c r="I177" s="321"/>
      <c r="J177" s="321"/>
      <c r="K177" s="322"/>
      <c r="L177" s="61">
        <v>103257.64</v>
      </c>
      <c r="M177" s="61"/>
      <c r="N177" s="61"/>
      <c r="O177" s="61"/>
      <c r="V177" s="172"/>
      <c r="W177" s="159"/>
      <c r="X177" s="158"/>
      <c r="Y177" s="181"/>
    </row>
    <row r="178" spans="1:25" s="3" customFormat="1" ht="18.75" x14ac:dyDescent="0.25">
      <c r="A178" s="320" t="s">
        <v>958</v>
      </c>
      <c r="B178" s="321"/>
      <c r="C178" s="321"/>
      <c r="D178" s="321"/>
      <c r="E178" s="321"/>
      <c r="F178" s="321"/>
      <c r="G178" s="321"/>
      <c r="H178" s="321"/>
      <c r="I178" s="321"/>
      <c r="J178" s="321"/>
      <c r="K178" s="322"/>
      <c r="L178" s="61">
        <v>103257.64</v>
      </c>
      <c r="M178" s="61"/>
      <c r="N178" s="61"/>
      <c r="O178" s="61"/>
      <c r="V178" s="172"/>
      <c r="W178" s="159"/>
      <c r="X178" s="158"/>
      <c r="Y178" s="181"/>
    </row>
    <row r="179" spans="1:25" s="3" customFormat="1" ht="18.75" x14ac:dyDescent="0.25">
      <c r="A179" s="320" t="s">
        <v>988</v>
      </c>
      <c r="B179" s="321"/>
      <c r="C179" s="321"/>
      <c r="D179" s="321"/>
      <c r="E179" s="321"/>
      <c r="F179" s="321"/>
      <c r="G179" s="321"/>
      <c r="H179" s="321"/>
      <c r="I179" s="321"/>
      <c r="J179" s="321"/>
      <c r="K179" s="322"/>
      <c r="L179" s="61">
        <v>6083366.4900000002</v>
      </c>
      <c r="M179" s="61"/>
      <c r="N179" s="61"/>
      <c r="O179" s="61"/>
      <c r="V179" s="172"/>
      <c r="W179" s="159"/>
      <c r="X179" s="158"/>
      <c r="Y179" s="181"/>
    </row>
    <row r="180" spans="1:25" s="3" customFormat="1" ht="18.75" x14ac:dyDescent="0.25">
      <c r="A180" s="320" t="s">
        <v>989</v>
      </c>
      <c r="B180" s="321"/>
      <c r="C180" s="321"/>
      <c r="D180" s="321"/>
      <c r="E180" s="321"/>
      <c r="F180" s="321"/>
      <c r="G180" s="321"/>
      <c r="H180" s="321"/>
      <c r="I180" s="321"/>
      <c r="J180" s="321"/>
      <c r="K180" s="322"/>
      <c r="L180" s="61"/>
      <c r="M180" s="61"/>
      <c r="N180" s="61"/>
      <c r="O180" s="61"/>
      <c r="V180" s="172"/>
      <c r="W180" s="159"/>
      <c r="X180" s="158"/>
      <c r="Y180" s="181"/>
    </row>
    <row r="181" spans="1:25" s="3" customFormat="1" ht="18.75" x14ac:dyDescent="0.25">
      <c r="A181" s="320" t="s">
        <v>1024</v>
      </c>
      <c r="B181" s="321"/>
      <c r="C181" s="321"/>
      <c r="D181" s="321"/>
      <c r="E181" s="321"/>
      <c r="F181" s="321"/>
      <c r="G181" s="321"/>
      <c r="H181" s="321"/>
      <c r="I181" s="321"/>
      <c r="J181" s="321"/>
      <c r="K181" s="322"/>
      <c r="L181" s="61">
        <v>899574.48</v>
      </c>
      <c r="M181" s="61"/>
      <c r="N181" s="61"/>
      <c r="O181" s="61"/>
      <c r="V181" s="172"/>
      <c r="W181" s="159"/>
      <c r="X181" s="158"/>
      <c r="Y181" s="181"/>
    </row>
    <row r="182" spans="1:25" s="3" customFormat="1" ht="18.75" x14ac:dyDescent="0.25">
      <c r="A182" s="320" t="s">
        <v>990</v>
      </c>
      <c r="B182" s="321"/>
      <c r="C182" s="321"/>
      <c r="D182" s="321"/>
      <c r="E182" s="321"/>
      <c r="F182" s="321"/>
      <c r="G182" s="321"/>
      <c r="H182" s="321"/>
      <c r="I182" s="321"/>
      <c r="J182" s="321"/>
      <c r="K182" s="322"/>
      <c r="L182" s="61">
        <v>3584819.91</v>
      </c>
      <c r="M182" s="61"/>
      <c r="N182" s="61"/>
      <c r="O182" s="61"/>
      <c r="V182" s="172"/>
      <c r="W182" s="159"/>
      <c r="X182" s="158"/>
      <c r="Y182" s="181"/>
    </row>
    <row r="183" spans="1:25" s="3" customFormat="1" ht="18.75" x14ac:dyDescent="0.25">
      <c r="A183" s="320" t="s">
        <v>991</v>
      </c>
      <c r="B183" s="321"/>
      <c r="C183" s="321"/>
      <c r="D183" s="321"/>
      <c r="E183" s="321"/>
      <c r="F183" s="321"/>
      <c r="G183" s="321"/>
      <c r="H183" s="321"/>
      <c r="I183" s="321"/>
      <c r="J183" s="321"/>
      <c r="K183" s="322"/>
      <c r="L183" s="61">
        <v>117380.99</v>
      </c>
      <c r="M183" s="61"/>
      <c r="N183" s="61"/>
      <c r="O183" s="61"/>
      <c r="V183" s="172"/>
      <c r="W183" s="159"/>
      <c r="X183" s="158"/>
      <c r="Y183" s="181"/>
    </row>
    <row r="184" spans="1:25" s="3" customFormat="1" ht="18.75" x14ac:dyDescent="0.25">
      <c r="A184" s="320" t="s">
        <v>1025</v>
      </c>
      <c r="B184" s="321"/>
      <c r="C184" s="321"/>
      <c r="D184" s="321"/>
      <c r="E184" s="321"/>
      <c r="F184" s="321"/>
      <c r="G184" s="321"/>
      <c r="H184" s="321"/>
      <c r="I184" s="321"/>
      <c r="J184" s="321"/>
      <c r="K184" s="322"/>
      <c r="L184" s="146">
        <v>27969.54</v>
      </c>
      <c r="M184" s="61"/>
      <c r="N184" s="61"/>
      <c r="O184" s="61"/>
      <c r="V184" s="172"/>
      <c r="W184" s="159"/>
      <c r="X184" s="158"/>
      <c r="Y184" s="181"/>
    </row>
    <row r="185" spans="1:25" s="3" customFormat="1" ht="18.75" x14ac:dyDescent="0.25">
      <c r="A185" s="320" t="s">
        <v>993</v>
      </c>
      <c r="B185" s="321"/>
      <c r="C185" s="321"/>
      <c r="D185" s="321"/>
      <c r="E185" s="321"/>
      <c r="F185" s="321"/>
      <c r="G185" s="321"/>
      <c r="H185" s="321"/>
      <c r="I185" s="321"/>
      <c r="J185" s="321"/>
      <c r="K185" s="322"/>
      <c r="L185" s="61">
        <v>103257.64</v>
      </c>
      <c r="M185" s="61"/>
      <c r="N185" s="61"/>
      <c r="O185" s="61"/>
      <c r="V185" s="172"/>
      <c r="W185" s="159"/>
      <c r="X185" s="158"/>
      <c r="Y185" s="181"/>
    </row>
    <row r="186" spans="1:25" s="3" customFormat="1" ht="18.75" x14ac:dyDescent="0.25">
      <c r="A186" s="320" t="s">
        <v>994</v>
      </c>
      <c r="B186" s="321"/>
      <c r="C186" s="321"/>
      <c r="D186" s="321"/>
      <c r="E186" s="321"/>
      <c r="F186" s="321"/>
      <c r="G186" s="321"/>
      <c r="H186" s="321"/>
      <c r="I186" s="321"/>
      <c r="J186" s="321"/>
      <c r="K186" s="322"/>
      <c r="L186" s="61">
        <v>893983.82</v>
      </c>
      <c r="M186" s="61"/>
      <c r="N186" s="61"/>
      <c r="O186" s="61"/>
      <c r="V186" s="172"/>
      <c r="W186" s="159"/>
      <c r="X186" s="158"/>
      <c r="Y186" s="181"/>
    </row>
    <row r="187" spans="1:25" s="3" customFormat="1" ht="18.75" x14ac:dyDescent="0.25">
      <c r="A187" s="320" t="s">
        <v>995</v>
      </c>
      <c r="B187" s="321"/>
      <c r="C187" s="321"/>
      <c r="D187" s="321"/>
      <c r="E187" s="321"/>
      <c r="F187" s="321"/>
      <c r="G187" s="321"/>
      <c r="H187" s="321"/>
      <c r="I187" s="321"/>
      <c r="J187" s="321"/>
      <c r="K187" s="322"/>
      <c r="L187" s="61">
        <v>484349.65</v>
      </c>
      <c r="M187" s="61"/>
      <c r="N187" s="61"/>
      <c r="O187" s="61"/>
      <c r="V187" s="172"/>
      <c r="W187" s="159"/>
      <c r="X187" s="158"/>
      <c r="Y187" s="181"/>
    </row>
    <row r="188" spans="1:25" s="3" customFormat="1" ht="18.75" x14ac:dyDescent="0.25">
      <c r="A188" s="320" t="s">
        <v>996</v>
      </c>
      <c r="B188" s="321"/>
      <c r="C188" s="321"/>
      <c r="D188" s="321"/>
      <c r="E188" s="321"/>
      <c r="F188" s="321"/>
      <c r="G188" s="321"/>
      <c r="H188" s="321"/>
      <c r="I188" s="321"/>
      <c r="J188" s="321"/>
      <c r="K188" s="322"/>
      <c r="L188" s="61">
        <v>5980108.8499999996</v>
      </c>
      <c r="M188" s="61"/>
      <c r="N188" s="61"/>
      <c r="O188" s="61"/>
      <c r="P188" s="147">
        <f>L179-L188</f>
        <v>103257.6400000006</v>
      </c>
      <c r="V188" s="172"/>
      <c r="W188" s="159"/>
      <c r="X188" s="158"/>
      <c r="Y188" s="181"/>
    </row>
    <row r="189" spans="1:25" s="3" customFormat="1" ht="18.75" x14ac:dyDescent="0.25">
      <c r="A189" s="320" t="s">
        <v>997</v>
      </c>
      <c r="B189" s="321"/>
      <c r="C189" s="321"/>
      <c r="D189" s="321"/>
      <c r="E189" s="321"/>
      <c r="F189" s="321"/>
      <c r="G189" s="321"/>
      <c r="H189" s="321"/>
      <c r="I189" s="321"/>
      <c r="J189" s="321"/>
      <c r="K189" s="322"/>
      <c r="L189" s="61">
        <v>310965.65999999997</v>
      </c>
      <c r="M189" s="61"/>
      <c r="N189" s="61"/>
      <c r="O189" s="61"/>
      <c r="V189" s="172"/>
      <c r="W189" s="159"/>
      <c r="X189" s="158"/>
      <c r="Y189" s="181"/>
    </row>
    <row r="190" spans="1:25" s="3" customFormat="1" ht="18.75" x14ac:dyDescent="0.25">
      <c r="A190" s="317" t="s">
        <v>988</v>
      </c>
      <c r="B190" s="318"/>
      <c r="C190" s="318"/>
      <c r="D190" s="318"/>
      <c r="E190" s="318"/>
      <c r="F190" s="318"/>
      <c r="G190" s="318"/>
      <c r="H190" s="318"/>
      <c r="I190" s="318"/>
      <c r="J190" s="318"/>
      <c r="K190" s="319"/>
      <c r="L190" s="39">
        <v>6291074.5099999998</v>
      </c>
      <c r="M190" s="39"/>
      <c r="N190" s="39"/>
      <c r="O190" s="39"/>
      <c r="V190" s="172"/>
      <c r="W190" s="159"/>
      <c r="X190" s="158"/>
      <c r="Y190" s="181"/>
    </row>
    <row r="191" spans="1:25" s="3" customFormat="1" ht="18.75" x14ac:dyDescent="0.25">
      <c r="A191" s="320" t="s">
        <v>998</v>
      </c>
      <c r="B191" s="321"/>
      <c r="C191" s="321"/>
      <c r="D191" s="321"/>
      <c r="E191" s="321"/>
      <c r="F191" s="321"/>
      <c r="G191" s="321"/>
      <c r="H191" s="321"/>
      <c r="I191" s="321"/>
      <c r="J191" s="321"/>
      <c r="K191" s="322"/>
      <c r="L191" s="61">
        <v>132112.56</v>
      </c>
      <c r="M191" s="61"/>
      <c r="N191" s="61"/>
      <c r="O191" s="61"/>
      <c r="V191" s="172"/>
      <c r="W191" s="159"/>
      <c r="X191" s="158"/>
      <c r="Y191" s="181"/>
    </row>
    <row r="192" spans="1:25" s="3" customFormat="1" ht="18.75" x14ac:dyDescent="0.25">
      <c r="A192" s="320" t="s">
        <v>999</v>
      </c>
      <c r="B192" s="321"/>
      <c r="C192" s="321"/>
      <c r="D192" s="321"/>
      <c r="E192" s="321"/>
      <c r="F192" s="321"/>
      <c r="G192" s="321"/>
      <c r="H192" s="321"/>
      <c r="I192" s="321"/>
      <c r="J192" s="321"/>
      <c r="K192" s="322"/>
      <c r="L192" s="61">
        <v>220187.61</v>
      </c>
      <c r="M192" s="61"/>
      <c r="N192" s="61"/>
      <c r="O192" s="61"/>
      <c r="V192" s="172"/>
      <c r="W192" s="159"/>
      <c r="X192" s="158"/>
      <c r="Y192" s="181"/>
    </row>
    <row r="193" spans="1:40" s="3" customFormat="1" ht="18.75" x14ac:dyDescent="0.25">
      <c r="A193" s="320" t="s">
        <v>1000</v>
      </c>
      <c r="B193" s="321"/>
      <c r="C193" s="321"/>
      <c r="D193" s="321"/>
      <c r="E193" s="321"/>
      <c r="F193" s="321"/>
      <c r="G193" s="321"/>
      <c r="H193" s="321"/>
      <c r="I193" s="321"/>
      <c r="J193" s="321"/>
      <c r="K193" s="322"/>
      <c r="L193" s="61">
        <v>157276.85999999999</v>
      </c>
      <c r="M193" s="61"/>
      <c r="N193" s="61"/>
      <c r="O193" s="61"/>
      <c r="V193" s="172"/>
      <c r="W193" s="159"/>
      <c r="X193" s="158"/>
      <c r="Y193" s="181"/>
    </row>
    <row r="194" spans="1:40" s="3" customFormat="1" ht="18.75" x14ac:dyDescent="0.25">
      <c r="A194" s="320" t="s">
        <v>1001</v>
      </c>
      <c r="B194" s="321"/>
      <c r="C194" s="321"/>
      <c r="D194" s="321"/>
      <c r="E194" s="321"/>
      <c r="F194" s="321"/>
      <c r="G194" s="321"/>
      <c r="H194" s="321"/>
      <c r="I194" s="321"/>
      <c r="J194" s="321"/>
      <c r="K194" s="322"/>
      <c r="L194" s="61">
        <v>125821.49</v>
      </c>
      <c r="M194" s="61"/>
      <c r="N194" s="61"/>
      <c r="O194" s="61"/>
      <c r="V194" s="172"/>
      <c r="W194" s="159"/>
      <c r="X194" s="158"/>
      <c r="Y194" s="181"/>
    </row>
    <row r="195" spans="1:40" s="3" customFormat="1" ht="18.75" x14ac:dyDescent="0.25">
      <c r="A195" s="317" t="s">
        <v>988</v>
      </c>
      <c r="B195" s="318"/>
      <c r="C195" s="318"/>
      <c r="D195" s="318"/>
      <c r="E195" s="318"/>
      <c r="F195" s="318"/>
      <c r="G195" s="318"/>
      <c r="H195" s="318"/>
      <c r="I195" s="318"/>
      <c r="J195" s="318"/>
      <c r="K195" s="319"/>
      <c r="L195" s="39">
        <v>6926473.0300000003</v>
      </c>
      <c r="M195" s="39"/>
      <c r="N195" s="39"/>
      <c r="O195" s="39"/>
      <c r="V195" s="172"/>
      <c r="W195" s="159"/>
      <c r="X195" s="158"/>
      <c r="Y195" s="181"/>
    </row>
    <row r="196" spans="1:40" s="3" customFormat="1" ht="18.75" x14ac:dyDescent="0.25">
      <c r="A196" s="320" t="s">
        <v>5394</v>
      </c>
      <c r="B196" s="321"/>
      <c r="C196" s="321"/>
      <c r="D196" s="321"/>
      <c r="E196" s="321"/>
      <c r="F196" s="321"/>
      <c r="G196" s="321"/>
      <c r="H196" s="321"/>
      <c r="I196" s="321"/>
      <c r="J196" s="321"/>
      <c r="K196" s="322"/>
      <c r="L196" s="61">
        <v>7029730.6699999999</v>
      </c>
      <c r="M196" s="61"/>
      <c r="N196" s="61"/>
      <c r="O196" s="61"/>
      <c r="V196" s="172"/>
      <c r="W196" s="159"/>
      <c r="X196" s="158"/>
      <c r="Y196" s="181"/>
    </row>
    <row r="197" spans="1:40" s="3" customFormat="1" ht="18.75" x14ac:dyDescent="0.25">
      <c r="A197" s="320" t="s">
        <v>1003</v>
      </c>
      <c r="B197" s="321"/>
      <c r="C197" s="321"/>
      <c r="D197" s="321"/>
      <c r="E197" s="321"/>
      <c r="F197" s="321"/>
      <c r="G197" s="321"/>
      <c r="H197" s="321"/>
      <c r="I197" s="321"/>
      <c r="J197" s="321"/>
      <c r="K197" s="322"/>
      <c r="L197" s="61">
        <v>210891.92</v>
      </c>
      <c r="M197" s="61"/>
      <c r="N197" s="61"/>
      <c r="O197" s="61"/>
      <c r="V197" s="172"/>
      <c r="W197" s="159"/>
      <c r="X197" s="158"/>
      <c r="Y197" s="181"/>
    </row>
    <row r="198" spans="1:40" s="116" customFormat="1" ht="18.75" x14ac:dyDescent="0.25">
      <c r="A198" s="324" t="s">
        <v>5479</v>
      </c>
      <c r="B198" s="325"/>
      <c r="C198" s="325"/>
      <c r="D198" s="325"/>
      <c r="E198" s="325"/>
      <c r="F198" s="325"/>
      <c r="G198" s="325"/>
      <c r="H198" s="325"/>
      <c r="I198" s="325"/>
      <c r="J198" s="325"/>
      <c r="K198" s="326"/>
      <c r="L198" s="117">
        <f>L196+L197</f>
        <v>7240622.5899999999</v>
      </c>
      <c r="M198" s="117"/>
      <c r="N198" s="117"/>
      <c r="O198" s="117"/>
      <c r="P198" s="65"/>
      <c r="Q198" s="65"/>
      <c r="R198" s="65"/>
      <c r="S198" s="65"/>
      <c r="T198" s="65"/>
      <c r="V198" s="174"/>
      <c r="W198" s="161"/>
      <c r="X198" s="160"/>
      <c r="Y198" s="183"/>
    </row>
    <row r="199" spans="1:40" s="121" customFormat="1" ht="15" customHeight="1" x14ac:dyDescent="0.25">
      <c r="A199" s="327" t="s">
        <v>5480</v>
      </c>
      <c r="B199" s="328"/>
      <c r="C199" s="328"/>
      <c r="D199" s="328"/>
      <c r="E199" s="328"/>
      <c r="F199" s="328"/>
      <c r="G199" s="328"/>
      <c r="H199" s="328"/>
      <c r="I199" s="328"/>
      <c r="J199" s="328"/>
      <c r="K199" s="329"/>
      <c r="L199" s="118">
        <f>L182*1.052*1.021*1.035*1.025*1.02*1.03</f>
        <v>4291513.0403756108</v>
      </c>
      <c r="M199" s="119"/>
      <c r="N199" s="120"/>
      <c r="O199" s="120"/>
      <c r="P199" s="65"/>
      <c r="Q199" s="65"/>
      <c r="R199" s="65"/>
      <c r="S199" s="65"/>
      <c r="T199" s="65"/>
      <c r="V199" s="175"/>
      <c r="W199" s="163"/>
      <c r="X199" s="162"/>
      <c r="Y199" s="184"/>
      <c r="AD199" s="122"/>
      <c r="AF199" s="122"/>
      <c r="AH199" s="123"/>
      <c r="AI199" s="124"/>
      <c r="AJ199" s="124"/>
      <c r="AK199" s="124"/>
      <c r="AL199" s="124"/>
      <c r="AM199" s="124"/>
      <c r="AN199" s="124"/>
    </row>
    <row r="200" spans="1:40" s="121" customFormat="1" ht="15" customHeight="1" x14ac:dyDescent="0.25">
      <c r="A200" s="327" t="s">
        <v>5486</v>
      </c>
      <c r="B200" s="328"/>
      <c r="C200" s="328"/>
      <c r="D200" s="328"/>
      <c r="E200" s="328"/>
      <c r="F200" s="328"/>
      <c r="G200" s="328"/>
      <c r="H200" s="328"/>
      <c r="I200" s="328"/>
      <c r="J200" s="328"/>
      <c r="K200" s="329"/>
      <c r="L200" s="118">
        <f>L185*1.03</f>
        <v>106355.3692</v>
      </c>
      <c r="M200" s="119"/>
      <c r="N200" s="120"/>
      <c r="O200" s="120"/>
      <c r="P200" s="65"/>
      <c r="Q200" s="65"/>
      <c r="R200" s="65"/>
      <c r="S200" s="65"/>
      <c r="T200" s="65"/>
      <c r="V200" s="175"/>
      <c r="W200" s="163"/>
      <c r="X200" s="162"/>
      <c r="Y200" s="184"/>
      <c r="AD200" s="122"/>
      <c r="AF200" s="122"/>
      <c r="AH200" s="123"/>
      <c r="AI200" s="124"/>
      <c r="AJ200" s="124"/>
      <c r="AK200" s="124"/>
      <c r="AL200" s="124"/>
      <c r="AM200" s="124"/>
      <c r="AN200" s="124"/>
    </row>
    <row r="201" spans="1:40" s="121" customFormat="1" ht="15" customHeight="1" x14ac:dyDescent="0.25">
      <c r="A201" s="327" t="s">
        <v>5481</v>
      </c>
      <c r="B201" s="328"/>
      <c r="C201" s="328"/>
      <c r="D201" s="328"/>
      <c r="E201" s="328"/>
      <c r="F201" s="328"/>
      <c r="G201" s="328"/>
      <c r="H201" s="328"/>
      <c r="I201" s="328"/>
      <c r="J201" s="328"/>
      <c r="K201" s="329"/>
      <c r="L201" s="118">
        <f>L198-L199-L200</f>
        <v>2842754.180424389</v>
      </c>
      <c r="M201" s="119"/>
      <c r="N201" s="120"/>
      <c r="O201" s="120"/>
      <c r="P201" s="65"/>
      <c r="Q201" s="65"/>
      <c r="R201" s="65"/>
      <c r="S201" s="65"/>
      <c r="T201" s="65"/>
      <c r="V201" s="175"/>
      <c r="W201" s="163"/>
      <c r="X201" s="162"/>
      <c r="Y201" s="184"/>
      <c r="AD201" s="122"/>
      <c r="AF201" s="122"/>
      <c r="AH201" s="123"/>
      <c r="AI201" s="124"/>
      <c r="AJ201" s="124"/>
      <c r="AK201" s="124"/>
      <c r="AL201" s="124"/>
      <c r="AM201" s="124"/>
      <c r="AN201" s="124"/>
    </row>
    <row r="202" spans="1:40" s="65" customFormat="1" ht="15" customHeight="1" x14ac:dyDescent="0.25">
      <c r="A202" s="330" t="s">
        <v>5482</v>
      </c>
      <c r="B202" s="331"/>
      <c r="C202" s="331"/>
      <c r="D202" s="331"/>
      <c r="E202" s="331"/>
      <c r="F202" s="331"/>
      <c r="G202" s="331"/>
      <c r="H202" s="331"/>
      <c r="I202" s="331"/>
      <c r="J202" s="331"/>
      <c r="K202" s="332"/>
      <c r="L202" s="145">
        <v>1</v>
      </c>
      <c r="M202" s="89"/>
      <c r="N202" s="126"/>
      <c r="O202" s="89"/>
      <c r="V202" s="176"/>
      <c r="W202" s="165"/>
      <c r="X202" s="164"/>
      <c r="Y202" s="185"/>
      <c r="AD202" s="95"/>
      <c r="AE202" s="101"/>
      <c r="AF202" s="95"/>
      <c r="AH202" s="127"/>
    </row>
    <row r="203" spans="1:40" s="65" customFormat="1" ht="28.5" customHeight="1" x14ac:dyDescent="0.25">
      <c r="A203" s="330" t="s">
        <v>5483</v>
      </c>
      <c r="B203" s="331"/>
      <c r="C203" s="331"/>
      <c r="D203" s="331"/>
      <c r="E203" s="331"/>
      <c r="F203" s="331"/>
      <c r="G203" s="331"/>
      <c r="H203" s="331"/>
      <c r="I203" s="331"/>
      <c r="J203" s="331"/>
      <c r="K203" s="332"/>
      <c r="L203" s="128">
        <f>L199+L200+L201*L202</f>
        <v>7240622.5899999999</v>
      </c>
      <c r="M203" s="129"/>
      <c r="N203" s="98"/>
      <c r="O203" s="98"/>
      <c r="V203" s="176"/>
      <c r="W203" s="165"/>
      <c r="X203" s="164"/>
      <c r="Y203" s="185"/>
      <c r="AD203" s="95"/>
      <c r="AF203" s="95"/>
      <c r="AH203" s="130"/>
    </row>
    <row r="204" spans="1:40" s="65" customFormat="1" ht="15" customHeight="1" x14ac:dyDescent="0.25">
      <c r="A204" s="333" t="s">
        <v>1005</v>
      </c>
      <c r="B204" s="334"/>
      <c r="C204" s="334"/>
      <c r="D204" s="334"/>
      <c r="E204" s="334"/>
      <c r="F204" s="334"/>
      <c r="G204" s="334"/>
      <c r="H204" s="334"/>
      <c r="I204" s="334"/>
      <c r="J204" s="334"/>
      <c r="K204" s="335"/>
      <c r="L204" s="131">
        <f>L203*0.2</f>
        <v>1448124.5180000002</v>
      </c>
      <c r="M204" s="89"/>
      <c r="N204" s="89"/>
      <c r="O204" s="89"/>
      <c r="V204" s="176"/>
      <c r="W204" s="165"/>
      <c r="X204" s="164"/>
      <c r="Y204" s="185"/>
      <c r="AD204" s="95"/>
      <c r="AE204" s="101"/>
      <c r="AF204" s="95"/>
    </row>
    <row r="205" spans="1:40" s="65" customFormat="1" ht="15" customHeight="1" x14ac:dyDescent="0.25">
      <c r="A205" s="330" t="s">
        <v>1006</v>
      </c>
      <c r="B205" s="331"/>
      <c r="C205" s="331"/>
      <c r="D205" s="331"/>
      <c r="E205" s="331"/>
      <c r="F205" s="331"/>
      <c r="G205" s="331"/>
      <c r="H205" s="331"/>
      <c r="I205" s="331"/>
      <c r="J205" s="331"/>
      <c r="K205" s="332"/>
      <c r="L205" s="132">
        <f>L203+L204</f>
        <v>8688747.1079999991</v>
      </c>
      <c r="M205" s="98"/>
      <c r="N205" s="98"/>
      <c r="O205" s="98"/>
      <c r="V205" s="176"/>
      <c r="W205" s="165"/>
      <c r="X205" s="164"/>
      <c r="Y205" s="185"/>
      <c r="AD205" s="95"/>
      <c r="AF205" s="95"/>
      <c r="AG205" s="95"/>
      <c r="AJ205" s="127"/>
    </row>
    <row r="206" spans="1:40" s="16" customFormat="1" ht="12.75" customHeight="1" x14ac:dyDescent="0.2">
      <c r="A206" s="323"/>
      <c r="B206" s="323"/>
      <c r="C206" s="323"/>
      <c r="D206" s="323"/>
      <c r="E206" s="323"/>
      <c r="F206" s="323"/>
      <c r="G206" s="323"/>
      <c r="H206" s="323"/>
      <c r="I206" s="323"/>
      <c r="J206" s="323"/>
      <c r="K206" s="323"/>
      <c r="L206" s="323"/>
      <c r="M206" s="323"/>
      <c r="N206" s="323"/>
      <c r="O206" s="323"/>
      <c r="P206" s="62"/>
      <c r="Q206" s="62"/>
      <c r="R206" s="62"/>
      <c r="S206" s="25"/>
      <c r="V206" s="177"/>
      <c r="W206" s="167"/>
      <c r="X206" s="166"/>
      <c r="Y206" s="186"/>
    </row>
    <row r="207" spans="1:40" s="135" customFormat="1" ht="12.75" customHeight="1" x14ac:dyDescent="0.2">
      <c r="A207" s="287" t="s">
        <v>5484</v>
      </c>
      <c r="B207" s="287"/>
      <c r="C207" s="287"/>
      <c r="D207" s="287"/>
      <c r="E207" s="287"/>
      <c r="F207" s="287"/>
      <c r="G207" s="287"/>
      <c r="H207" s="287"/>
      <c r="I207" s="287"/>
      <c r="J207" s="287"/>
      <c r="K207" s="287"/>
      <c r="L207" s="287"/>
      <c r="M207" s="287"/>
      <c r="N207" s="287"/>
      <c r="O207" s="287"/>
      <c r="P207" s="133"/>
      <c r="Q207" s="133"/>
      <c r="R207" s="133"/>
      <c r="S207" s="134"/>
      <c r="V207" s="178"/>
      <c r="W207" s="169"/>
      <c r="X207" s="168"/>
      <c r="Y207" s="187"/>
    </row>
    <row r="208" spans="1:40" s="135" customFormat="1" ht="12.75" customHeight="1" x14ac:dyDescent="0.2">
      <c r="A208" s="288" t="s">
        <v>1007</v>
      </c>
      <c r="B208" s="288"/>
      <c r="C208" s="288"/>
      <c r="D208" s="288"/>
      <c r="E208" s="288"/>
      <c r="F208" s="288"/>
      <c r="G208" s="288"/>
      <c r="H208" s="288"/>
      <c r="I208" s="288"/>
      <c r="J208" s="288"/>
      <c r="K208" s="288"/>
      <c r="L208" s="288"/>
      <c r="M208" s="288"/>
      <c r="N208" s="288"/>
      <c r="O208" s="288"/>
      <c r="P208" s="136"/>
      <c r="Q208" s="136"/>
      <c r="R208" s="136"/>
      <c r="S208" s="134"/>
      <c r="V208" s="178"/>
      <c r="W208" s="169"/>
      <c r="X208" s="168"/>
      <c r="Y208" s="187"/>
    </row>
    <row r="209" spans="1:25" s="135" customFormat="1" ht="13.5" customHeight="1" x14ac:dyDescent="0.25">
      <c r="A209" s="137"/>
      <c r="B209" s="137"/>
      <c r="C209" s="137"/>
      <c r="D209" s="137"/>
      <c r="E209" s="137"/>
      <c r="F209" s="209"/>
      <c r="G209" s="137"/>
      <c r="H209" s="138"/>
      <c r="I209" s="139"/>
      <c r="J209" s="139"/>
      <c r="K209" s="139"/>
      <c r="L209" s="139"/>
      <c r="M209" s="137"/>
      <c r="N209" s="137"/>
      <c r="O209" s="137"/>
      <c r="P209" s="116"/>
      <c r="Q209" s="116"/>
      <c r="R209" s="116"/>
      <c r="S209" s="134"/>
      <c r="V209" s="178"/>
      <c r="W209" s="169"/>
      <c r="X209" s="168"/>
      <c r="Y209" s="187"/>
    </row>
    <row r="210" spans="1:25" s="135" customFormat="1" ht="12.75" customHeight="1" x14ac:dyDescent="0.2">
      <c r="A210" s="287" t="s">
        <v>5485</v>
      </c>
      <c r="B210" s="287"/>
      <c r="C210" s="287"/>
      <c r="D210" s="287"/>
      <c r="E210" s="287"/>
      <c r="F210" s="287"/>
      <c r="G210" s="287"/>
      <c r="H210" s="287"/>
      <c r="I210" s="287"/>
      <c r="J210" s="287"/>
      <c r="K210" s="287"/>
      <c r="L210" s="287"/>
      <c r="M210" s="287"/>
      <c r="N210" s="287"/>
      <c r="O210" s="287"/>
      <c r="P210" s="133"/>
      <c r="Q210" s="133"/>
      <c r="R210" s="133"/>
      <c r="S210" s="134"/>
      <c r="V210" s="178"/>
      <c r="W210" s="169"/>
      <c r="X210" s="168"/>
      <c r="Y210" s="187"/>
    </row>
    <row r="211" spans="1:25" s="135" customFormat="1" ht="12.75" customHeight="1" x14ac:dyDescent="0.2">
      <c r="A211" s="288" t="s">
        <v>1007</v>
      </c>
      <c r="B211" s="288"/>
      <c r="C211" s="288"/>
      <c r="D211" s="288"/>
      <c r="E211" s="288"/>
      <c r="F211" s="288"/>
      <c r="G211" s="288"/>
      <c r="H211" s="288"/>
      <c r="I211" s="288"/>
      <c r="J211" s="288"/>
      <c r="K211" s="288"/>
      <c r="L211" s="288"/>
      <c r="M211" s="288"/>
      <c r="N211" s="288"/>
      <c r="O211" s="288"/>
      <c r="P211" s="136"/>
      <c r="Q211" s="136"/>
      <c r="R211" s="136"/>
      <c r="S211" s="134"/>
      <c r="V211" s="178"/>
      <c r="W211" s="169"/>
      <c r="X211" s="168"/>
      <c r="Y211" s="187"/>
    </row>
    <row r="212" spans="1:25" s="135" customFormat="1" ht="13.5" customHeight="1" x14ac:dyDescent="0.25">
      <c r="A212" s="137"/>
      <c r="B212" s="137"/>
      <c r="C212" s="137"/>
      <c r="D212" s="137"/>
      <c r="E212" s="137"/>
      <c r="F212" s="209"/>
      <c r="G212" s="137"/>
      <c r="H212" s="138"/>
      <c r="I212" s="139"/>
      <c r="J212" s="139"/>
      <c r="K212" s="139"/>
      <c r="L212" s="139"/>
      <c r="M212" s="137"/>
      <c r="N212" s="137"/>
      <c r="O212" s="137"/>
      <c r="P212" s="116"/>
      <c r="Q212" s="116"/>
      <c r="R212" s="116"/>
      <c r="S212" s="134"/>
      <c r="V212" s="178"/>
      <c r="W212" s="169"/>
      <c r="X212" s="168"/>
      <c r="Y212" s="187"/>
    </row>
  </sheetData>
  <autoFilter ref="A28:AN205" xr:uid="{00000000-0001-0000-1700-000000000000}">
    <filterColumn colId="2" showButton="0"/>
    <filterColumn colId="3" showButton="0"/>
  </autoFilter>
  <mergeCells count="152">
    <mergeCell ref="A206:O206"/>
    <mergeCell ref="A196:K196"/>
    <mergeCell ref="A197:K197"/>
    <mergeCell ref="A198:K198"/>
    <mergeCell ref="A199:K199"/>
    <mergeCell ref="A200:K200"/>
    <mergeCell ref="A201:K201"/>
    <mergeCell ref="A202:K202"/>
    <mergeCell ref="A203:K203"/>
    <mergeCell ref="A204:K204"/>
    <mergeCell ref="A205:K205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C140:E140"/>
    <mergeCell ref="A142:K142"/>
    <mergeCell ref="A143:K143"/>
    <mergeCell ref="A144:K144"/>
    <mergeCell ref="A145:K145"/>
    <mergeCell ref="C130:E130"/>
    <mergeCell ref="C132:E132"/>
    <mergeCell ref="C134:E134"/>
    <mergeCell ref="C136:E136"/>
    <mergeCell ref="C138:E138"/>
    <mergeCell ref="C116:E116"/>
    <mergeCell ref="C121:E121"/>
    <mergeCell ref="C122:E122"/>
    <mergeCell ref="C123:E123"/>
    <mergeCell ref="C128:E128"/>
    <mergeCell ref="C104:E104"/>
    <mergeCell ref="C105:E105"/>
    <mergeCell ref="C110:E110"/>
    <mergeCell ref="C111:E111"/>
    <mergeCell ref="C115:E115"/>
    <mergeCell ref="C91:E91"/>
    <mergeCell ref="C92:E92"/>
    <mergeCell ref="C93:E93"/>
    <mergeCell ref="C98:E98"/>
    <mergeCell ref="C99:E99"/>
    <mergeCell ref="C86:E86"/>
    <mergeCell ref="C87:E87"/>
    <mergeCell ref="C88:E88"/>
    <mergeCell ref="C89:E89"/>
    <mergeCell ref="C90:E90"/>
    <mergeCell ref="C77:E77"/>
    <mergeCell ref="C78:E78"/>
    <mergeCell ref="C79:E79"/>
    <mergeCell ref="C80:E80"/>
    <mergeCell ref="C81:E81"/>
    <mergeCell ref="C62:E62"/>
    <mergeCell ref="C66:E66"/>
    <mergeCell ref="C67:E67"/>
    <mergeCell ref="C71:E71"/>
    <mergeCell ref="C72:E72"/>
    <mergeCell ref="C55:E55"/>
    <mergeCell ref="C56:E56"/>
    <mergeCell ref="C57:E57"/>
    <mergeCell ref="C61:E61"/>
    <mergeCell ref="C45:E45"/>
    <mergeCell ref="C46:E46"/>
    <mergeCell ref="C47:E47"/>
    <mergeCell ref="C48:E48"/>
    <mergeCell ref="C53:E53"/>
    <mergeCell ref="C42:E42"/>
    <mergeCell ref="C43:E43"/>
    <mergeCell ref="C44:E44"/>
    <mergeCell ref="C28:E28"/>
    <mergeCell ref="A29:O29"/>
    <mergeCell ref="C30:E30"/>
    <mergeCell ref="C34:E34"/>
    <mergeCell ref="C35:E35"/>
    <mergeCell ref="C54:E54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A207:O207"/>
    <mergeCell ref="A208:O208"/>
    <mergeCell ref="A210:O210"/>
    <mergeCell ref="A211:O211"/>
    <mergeCell ref="A8:O8"/>
    <mergeCell ref="A9:O9"/>
    <mergeCell ref="A11:O11"/>
    <mergeCell ref="A12:O12"/>
    <mergeCell ref="A13:O13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40:E40"/>
    <mergeCell ref="C41:E4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DB457"/>
  <sheetViews>
    <sheetView topLeftCell="D245" workbookViewId="0">
      <selection activeCell="L362" sqref="L362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customWidth="1" outlineLevel="1"/>
    <col min="17" max="18" width="10.7109375" style="1" customWidth="1" outlineLevel="1"/>
    <col min="19" max="19" width="14.28515625" style="1" customWidth="1" outlineLevel="1"/>
    <col min="20" max="20" width="15.28515625" style="1" customWidth="1" outlineLevel="1"/>
    <col min="21" max="21" width="11.85546875" style="1" bestFit="1" customWidth="1"/>
    <col min="22" max="22" width="12.42578125" style="179" bestFit="1" customWidth="1"/>
    <col min="23" max="23" width="12" style="171" customWidth="1"/>
    <col min="24" max="24" width="15.85546875" style="170" customWidth="1"/>
    <col min="25" max="25" width="16.85546875" style="188" customWidth="1"/>
    <col min="26" max="29" width="10.7109375" style="1" customWidth="1"/>
    <col min="30" max="33" width="50" style="2" hidden="1" customWidth="1"/>
    <col min="34" max="38" width="55.7109375" style="2" hidden="1" customWidth="1"/>
    <col min="39" max="68" width="172.5703125" style="2" hidden="1" customWidth="1"/>
    <col min="69" max="78" width="109.28515625" style="2" hidden="1" customWidth="1"/>
    <col min="79" max="79" width="172.5703125" style="2" hidden="1" customWidth="1"/>
    <col min="80" max="80" width="34.140625" style="2" hidden="1" customWidth="1"/>
    <col min="81" max="84" width="127.5703125" style="2" hidden="1" customWidth="1"/>
    <col min="85" max="16384" width="9.140625" style="1"/>
  </cols>
  <sheetData>
    <row r="1" spans="1:68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68" s="3" customFormat="1" ht="11.25" customHeight="1" x14ac:dyDescent="0.25">
      <c r="A2" s="306" t="s">
        <v>0</v>
      </c>
      <c r="B2" s="306"/>
      <c r="C2" s="306"/>
      <c r="D2" s="6"/>
      <c r="E2" s="4"/>
      <c r="F2" s="199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68" s="3" customFormat="1" ht="11.25" customHeight="1" x14ac:dyDescent="0.25">
      <c r="A3" s="307"/>
      <c r="B3" s="307"/>
      <c r="C3" s="307"/>
      <c r="D3" s="307"/>
      <c r="E3" s="4"/>
      <c r="F3" s="199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68" s="3" customFormat="1" ht="18.75" x14ac:dyDescent="0.25">
      <c r="A4" s="309"/>
      <c r="B4" s="309"/>
      <c r="C4" s="309"/>
      <c r="D4" s="309"/>
      <c r="E4" s="4"/>
      <c r="F4" s="199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D4" s="2" t="s">
        <v>2</v>
      </c>
      <c r="AE4" s="2" t="s">
        <v>2</v>
      </c>
      <c r="AF4" s="2" t="s">
        <v>2</v>
      </c>
      <c r="AG4" s="2" t="s">
        <v>2</v>
      </c>
      <c r="AH4" s="2" t="s">
        <v>2</v>
      </c>
      <c r="AI4" s="2" t="s">
        <v>2</v>
      </c>
      <c r="AJ4" s="2" t="s">
        <v>2</v>
      </c>
      <c r="AK4" s="2" t="s">
        <v>2</v>
      </c>
      <c r="AL4" s="2" t="s">
        <v>2</v>
      </c>
    </row>
    <row r="5" spans="1:68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68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68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68" s="3" customFormat="1" ht="18.75" x14ac:dyDescent="0.25">
      <c r="A8" s="289" t="s">
        <v>1026</v>
      </c>
      <c r="B8" s="289"/>
      <c r="C8" s="289"/>
      <c r="D8" s="289"/>
      <c r="E8" s="289"/>
      <c r="F8" s="338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M8" s="12" t="s">
        <v>1026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  <c r="AS8" s="12" t="s">
        <v>2</v>
      </c>
      <c r="AT8" s="12" t="s">
        <v>2</v>
      </c>
      <c r="AU8" s="12" t="s">
        <v>2</v>
      </c>
      <c r="AV8" s="12" t="s">
        <v>2</v>
      </c>
      <c r="AW8" s="12" t="s">
        <v>2</v>
      </c>
      <c r="AX8" s="12" t="s">
        <v>2</v>
      </c>
      <c r="AY8" s="12" t="s">
        <v>2</v>
      </c>
      <c r="AZ8" s="12" t="s">
        <v>2</v>
      </c>
      <c r="BA8" s="12" t="s">
        <v>2</v>
      </c>
    </row>
    <row r="9" spans="1:68" s="3" customFormat="1" ht="18.75" x14ac:dyDescent="0.25">
      <c r="A9" s="290" t="s">
        <v>4</v>
      </c>
      <c r="B9" s="290"/>
      <c r="C9" s="290"/>
      <c r="D9" s="290"/>
      <c r="E9" s="290"/>
      <c r="F9" s="339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68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68" s="3" customFormat="1" ht="28.5" customHeight="1" x14ac:dyDescent="0.25">
      <c r="A11" s="291" t="s">
        <v>4704</v>
      </c>
      <c r="B11" s="291"/>
      <c r="C11" s="291"/>
      <c r="D11" s="291"/>
      <c r="E11" s="291"/>
      <c r="F11" s="340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68" s="3" customFormat="1" ht="21" customHeight="1" x14ac:dyDescent="0.25">
      <c r="A12" s="290" t="s">
        <v>6</v>
      </c>
      <c r="B12" s="290"/>
      <c r="C12" s="290"/>
      <c r="D12" s="290"/>
      <c r="E12" s="290"/>
      <c r="F12" s="339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68" s="3" customFormat="1" ht="39" x14ac:dyDescent="0.25">
      <c r="A13" s="289" t="s">
        <v>4705</v>
      </c>
      <c r="B13" s="289"/>
      <c r="C13" s="289"/>
      <c r="D13" s="289"/>
      <c r="E13" s="289"/>
      <c r="F13" s="338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BB13" s="12" t="s">
        <v>4705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  <c r="BJ13" s="12" t="s">
        <v>2</v>
      </c>
      <c r="BK13" s="12" t="s">
        <v>2</v>
      </c>
      <c r="BL13" s="12" t="s">
        <v>2</v>
      </c>
      <c r="BM13" s="12" t="s">
        <v>2</v>
      </c>
      <c r="BN13" s="12" t="s">
        <v>2</v>
      </c>
      <c r="BO13" s="12" t="s">
        <v>2</v>
      </c>
      <c r="BP13" s="12" t="s">
        <v>2</v>
      </c>
    </row>
    <row r="14" spans="1:68" s="3" customFormat="1" ht="15.75" customHeight="1" x14ac:dyDescent="0.25">
      <c r="A14" s="290" t="s">
        <v>8</v>
      </c>
      <c r="B14" s="290"/>
      <c r="C14" s="290"/>
      <c r="D14" s="290"/>
      <c r="E14" s="290"/>
      <c r="F14" s="339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68" s="3" customFormat="1" ht="30.75" customHeight="1" x14ac:dyDescent="0.25">
      <c r="A15" s="4"/>
      <c r="B15" s="14" t="s">
        <v>9</v>
      </c>
      <c r="C15" s="310" t="s">
        <v>3116</v>
      </c>
      <c r="D15" s="310"/>
      <c r="E15" s="310"/>
      <c r="F15" s="342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68" s="3" customFormat="1" ht="12.75" customHeight="1" x14ac:dyDescent="0.25">
      <c r="B16" s="16" t="s">
        <v>11</v>
      </c>
      <c r="C16" s="16"/>
      <c r="D16" s="17"/>
      <c r="E16" s="18">
        <v>65286.822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80" s="3" customFormat="1" ht="12.75" customHeight="1" x14ac:dyDescent="0.25">
      <c r="B17" s="16" t="s">
        <v>13</v>
      </c>
      <c r="D17" s="17"/>
      <c r="E17" s="18">
        <v>33995.258999999998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80" s="3" customFormat="1" ht="12.75" customHeight="1" x14ac:dyDescent="0.25">
      <c r="B18" s="16" t="s">
        <v>14</v>
      </c>
      <c r="D18" s="17"/>
      <c r="E18" s="18">
        <v>9611.64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80" s="3" customFormat="1" ht="12.75" customHeight="1" x14ac:dyDescent="0.25">
      <c r="B19" s="16" t="s">
        <v>15</v>
      </c>
      <c r="D19" s="17"/>
      <c r="E19" s="18">
        <v>2313.2750000000001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80" s="3" customFormat="1" ht="12.75" customHeight="1" x14ac:dyDescent="0.25">
      <c r="B20" s="16" t="s">
        <v>16</v>
      </c>
      <c r="C20" s="16"/>
      <c r="D20" s="17"/>
      <c r="E20" s="18">
        <v>1266.8920000000001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80" s="3" customFormat="1" ht="12.75" customHeight="1" x14ac:dyDescent="0.25">
      <c r="B21" s="16" t="s">
        <v>17</v>
      </c>
      <c r="C21" s="16"/>
      <c r="D21" s="23"/>
      <c r="E21" s="18">
        <v>3118.09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80" s="3" customFormat="1" ht="18.75" x14ac:dyDescent="0.25">
      <c r="B22" s="16" t="s">
        <v>19</v>
      </c>
      <c r="C22" s="16"/>
      <c r="E22" s="21"/>
      <c r="F22" s="343" t="s">
        <v>1793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Q22" s="25" t="s">
        <v>1793</v>
      </c>
      <c r="BR22" s="25" t="s">
        <v>2</v>
      </c>
      <c r="BS22" s="25" t="s">
        <v>2</v>
      </c>
      <c r="BT22" s="25" t="s">
        <v>2</v>
      </c>
      <c r="BU22" s="25" t="s">
        <v>2</v>
      </c>
      <c r="BV22" s="25" t="s">
        <v>2</v>
      </c>
      <c r="BW22" s="25" t="s">
        <v>2</v>
      </c>
      <c r="BX22" s="25" t="s">
        <v>2</v>
      </c>
      <c r="BY22" s="25" t="s">
        <v>2</v>
      </c>
      <c r="BZ22" s="25" t="s">
        <v>2</v>
      </c>
    </row>
    <row r="23" spans="1:80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80" s="3" customFormat="1" ht="18.75" x14ac:dyDescent="0.25">
      <c r="A24" s="28"/>
      <c r="F24" s="203"/>
      <c r="V24" s="172"/>
      <c r="W24" s="159"/>
      <c r="X24" s="158"/>
      <c r="Y24" s="181"/>
    </row>
    <row r="25" spans="1:80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294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80" s="3" customFormat="1" ht="36.75" customHeight="1" x14ac:dyDescent="0.25">
      <c r="A26" s="293"/>
      <c r="B26" s="293"/>
      <c r="C26" s="293"/>
      <c r="D26" s="293"/>
      <c r="E26" s="293"/>
      <c r="F26" s="295"/>
      <c r="G26" s="293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80" s="3" customFormat="1" ht="37.5" x14ac:dyDescent="0.25">
      <c r="A27" s="293"/>
      <c r="B27" s="293"/>
      <c r="C27" s="293"/>
      <c r="D27" s="293"/>
      <c r="E27" s="293"/>
      <c r="F27" s="296"/>
      <c r="G27" s="293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80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80" s="3" customFormat="1" ht="18.75" x14ac:dyDescent="0.25">
      <c r="A29" s="313" t="s">
        <v>3117</v>
      </c>
      <c r="B29" s="314"/>
      <c r="C29" s="314"/>
      <c r="D29" s="314"/>
      <c r="E29" s="314"/>
      <c r="F29" s="341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CA29" s="33" t="s">
        <v>3117</v>
      </c>
    </row>
    <row r="30" spans="1:80" s="3" customFormat="1" ht="67.5" x14ac:dyDescent="0.25">
      <c r="A30" s="35" t="s">
        <v>36</v>
      </c>
      <c r="B30" s="36" t="s">
        <v>1801</v>
      </c>
      <c r="C30" s="316" t="s">
        <v>1802</v>
      </c>
      <c r="D30" s="316"/>
      <c r="E30" s="316"/>
      <c r="F30" s="205" t="s">
        <v>109</v>
      </c>
      <c r="G30" s="383">
        <v>2</v>
      </c>
      <c r="H30" s="39" t="s">
        <v>1803</v>
      </c>
      <c r="I30" s="39" t="s">
        <v>1804</v>
      </c>
      <c r="J30" s="39">
        <v>43.72</v>
      </c>
      <c r="K30" s="37" t="s">
        <v>42</v>
      </c>
      <c r="L30" s="39">
        <f>M30+189+O30</f>
        <v>3596</v>
      </c>
      <c r="M30" s="39">
        <v>2659</v>
      </c>
      <c r="N30" s="40" t="s">
        <v>3125</v>
      </c>
      <c r="O30" s="39">
        <v>748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895.45690851760423</v>
      </c>
      <c r="W30" s="159">
        <v>1.2</v>
      </c>
      <c r="X30" s="158">
        <f>V30*W30</f>
        <v>1074.5482902211249</v>
      </c>
      <c r="Y30" s="181">
        <f>X30/G30</f>
        <v>537.27414511056247</v>
      </c>
      <c r="CA30" s="33"/>
      <c r="CB30" s="41" t="s">
        <v>1802</v>
      </c>
    </row>
    <row r="31" spans="1:80" s="3" customFormat="1" ht="18.75" x14ac:dyDescent="0.25">
      <c r="A31" s="42"/>
      <c r="B31" s="43"/>
      <c r="C31" s="44" t="s">
        <v>1374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/>
      <c r="X31" s="158"/>
      <c r="Y31" s="181"/>
      <c r="CA31" s="33"/>
      <c r="CB31" s="41"/>
    </row>
    <row r="32" spans="1:80" s="3" customFormat="1" ht="18.75" x14ac:dyDescent="0.25">
      <c r="A32" s="47"/>
      <c r="B32" s="48"/>
      <c r="C32" s="48"/>
      <c r="D32" s="48"/>
      <c r="E32" s="49" t="s">
        <v>3126</v>
      </c>
      <c r="F32" s="207"/>
      <c r="G32" s="50"/>
      <c r="H32" s="51"/>
      <c r="I32" s="17"/>
      <c r="J32" s="17"/>
      <c r="K32" s="17"/>
      <c r="L32" s="52">
        <v>2616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/>
      <c r="X32" s="158"/>
      <c r="Y32" s="181"/>
      <c r="CA32" s="33"/>
      <c r="CB32" s="41"/>
    </row>
    <row r="33" spans="1:80" s="3" customFormat="1" ht="18.75" x14ac:dyDescent="0.25">
      <c r="A33" s="47"/>
      <c r="B33" s="48"/>
      <c r="C33" s="48"/>
      <c r="D33" s="48"/>
      <c r="E33" s="49" t="s">
        <v>3127</v>
      </c>
      <c r="F33" s="207"/>
      <c r="G33" s="50"/>
      <c r="H33" s="51"/>
      <c r="I33" s="17"/>
      <c r="J33" s="17"/>
      <c r="K33" s="17"/>
      <c r="L33" s="52">
        <v>1375</v>
      </c>
      <c r="M33" s="53"/>
      <c r="N33" s="53"/>
      <c r="O33" s="54"/>
      <c r="P33" s="154">
        <v>1.052</v>
      </c>
      <c r="Q33" s="154">
        <v>1.0209999999999999</v>
      </c>
      <c r="R33" s="154">
        <v>1.0349999999999999</v>
      </c>
      <c r="S33" s="154">
        <v>1.0249999999999999</v>
      </c>
      <c r="T33" s="154">
        <v>1.02</v>
      </c>
      <c r="U33" s="154">
        <v>1.03</v>
      </c>
      <c r="V33" s="172"/>
      <c r="W33" s="159"/>
      <c r="X33" s="158"/>
      <c r="Y33" s="181"/>
      <c r="CA33" s="33"/>
      <c r="CB33" s="41"/>
    </row>
    <row r="34" spans="1:80" s="3" customFormat="1" ht="18.75" x14ac:dyDescent="0.25">
      <c r="A34" s="368"/>
      <c r="B34" s="369"/>
      <c r="C34" s="369"/>
      <c r="D34" s="369"/>
      <c r="E34" s="370" t="s">
        <v>47</v>
      </c>
      <c r="F34" s="371"/>
      <c r="G34" s="372"/>
      <c r="H34" s="373"/>
      <c r="I34" s="374"/>
      <c r="J34" s="374"/>
      <c r="K34" s="374"/>
      <c r="L34" s="375">
        <f>L30+L32+L33</f>
        <v>7587</v>
      </c>
      <c r="M34" s="376"/>
      <c r="N34" s="376"/>
      <c r="O34" s="377"/>
      <c r="P34" s="378">
        <v>1.052</v>
      </c>
      <c r="Q34" s="378">
        <v>1.0209999999999999</v>
      </c>
      <c r="R34" s="378">
        <v>1.0349999999999999</v>
      </c>
      <c r="S34" s="378">
        <v>1.0249999999999999</v>
      </c>
      <c r="T34" s="378">
        <v>1.02</v>
      </c>
      <c r="U34" s="378">
        <v>1.03</v>
      </c>
      <c r="V34" s="379">
        <f>L34*P34*Q34*R34*S34*T34*U34</f>
        <v>9082.6625199506198</v>
      </c>
      <c r="W34" s="380">
        <v>1.2</v>
      </c>
      <c r="X34" s="381">
        <f>V34*W34</f>
        <v>10899.195023940743</v>
      </c>
      <c r="Y34" s="382">
        <f>X34/G30</f>
        <v>5449.5975119703717</v>
      </c>
      <c r="CA34" s="33"/>
      <c r="CB34" s="41"/>
    </row>
    <row r="35" spans="1:80" s="3" customFormat="1" ht="45" x14ac:dyDescent="0.25">
      <c r="A35" s="111" t="s">
        <v>48</v>
      </c>
      <c r="B35" s="112" t="s">
        <v>2633</v>
      </c>
      <c r="C35" s="305" t="s">
        <v>2635</v>
      </c>
      <c r="D35" s="305"/>
      <c r="E35" s="305"/>
      <c r="F35" s="111" t="s">
        <v>51</v>
      </c>
      <c r="G35" s="113">
        <v>1</v>
      </c>
      <c r="H35" s="114">
        <v>57012.73</v>
      </c>
      <c r="I35" s="114"/>
      <c r="J35" s="114"/>
      <c r="K35" s="144" t="s">
        <v>52</v>
      </c>
      <c r="L35" s="114">
        <v>355189</v>
      </c>
      <c r="M35" s="114"/>
      <c r="N35" s="115"/>
      <c r="O35" s="114"/>
      <c r="P35" s="189">
        <v>1.052</v>
      </c>
      <c r="Q35" s="189">
        <v>1.0209999999999999</v>
      </c>
      <c r="R35" s="189">
        <v>1.0349999999999999</v>
      </c>
      <c r="S35" s="189">
        <v>1.0249999999999999</v>
      </c>
      <c r="T35" s="189">
        <v>1.02</v>
      </c>
      <c r="U35" s="189">
        <v>1.03</v>
      </c>
      <c r="V35" s="180">
        <f>L35*U35</f>
        <v>365844.67</v>
      </c>
      <c r="W35" s="190">
        <v>1.2</v>
      </c>
      <c r="X35" s="191">
        <f t="shared" ref="X35:X93" si="0">V35*W35</f>
        <v>439013.60399999999</v>
      </c>
      <c r="Y35" s="181">
        <f t="shared" ref="Y35:Y93" si="1">X35/G35</f>
        <v>439013.60399999999</v>
      </c>
      <c r="CA35" s="33"/>
      <c r="CB35" s="41" t="s">
        <v>2635</v>
      </c>
    </row>
    <row r="36" spans="1:80" s="3" customFormat="1" ht="45" x14ac:dyDescent="0.25">
      <c r="A36" s="111" t="s">
        <v>1045</v>
      </c>
      <c r="B36" s="112" t="s">
        <v>2633</v>
      </c>
      <c r="C36" s="305" t="s">
        <v>2634</v>
      </c>
      <c r="D36" s="305"/>
      <c r="E36" s="305"/>
      <c r="F36" s="111" t="s">
        <v>51</v>
      </c>
      <c r="G36" s="113">
        <v>1</v>
      </c>
      <c r="H36" s="114">
        <v>42558.8</v>
      </c>
      <c r="I36" s="114"/>
      <c r="J36" s="114"/>
      <c r="K36" s="144" t="s">
        <v>52</v>
      </c>
      <c r="L36" s="114">
        <v>265141</v>
      </c>
      <c r="M36" s="114"/>
      <c r="N36" s="115"/>
      <c r="O36" s="114"/>
      <c r="P36" s="189">
        <v>1.052</v>
      </c>
      <c r="Q36" s="189">
        <v>1.0209999999999999</v>
      </c>
      <c r="R36" s="189">
        <v>1.0349999999999999</v>
      </c>
      <c r="S36" s="189">
        <v>1.0249999999999999</v>
      </c>
      <c r="T36" s="189">
        <v>1.02</v>
      </c>
      <c r="U36" s="189">
        <v>1.03</v>
      </c>
      <c r="V36" s="180">
        <f>L36*U36</f>
        <v>273095.23</v>
      </c>
      <c r="W36" s="190">
        <v>1.2</v>
      </c>
      <c r="X36" s="191">
        <f t="shared" si="0"/>
        <v>327714.27599999995</v>
      </c>
      <c r="Y36" s="181">
        <f t="shared" si="1"/>
        <v>327714.27599999995</v>
      </c>
      <c r="CA36" s="33"/>
      <c r="CB36" s="41" t="s">
        <v>2634</v>
      </c>
    </row>
    <row r="37" spans="1:80" s="3" customFormat="1" ht="67.5" x14ac:dyDescent="0.25">
      <c r="A37" s="35" t="s">
        <v>63</v>
      </c>
      <c r="B37" s="36" t="s">
        <v>132</v>
      </c>
      <c r="C37" s="316" t="s">
        <v>133</v>
      </c>
      <c r="D37" s="316"/>
      <c r="E37" s="316"/>
      <c r="F37" s="205" t="s">
        <v>109</v>
      </c>
      <c r="G37" s="383">
        <v>1</v>
      </c>
      <c r="H37" s="39" t="s">
        <v>134</v>
      </c>
      <c r="I37" s="39" t="s">
        <v>135</v>
      </c>
      <c r="J37" s="39">
        <v>4.09</v>
      </c>
      <c r="K37" s="37" t="s">
        <v>42</v>
      </c>
      <c r="L37" s="39">
        <f>M37+622+O37</f>
        <v>1812</v>
      </c>
      <c r="M37" s="39">
        <v>1155</v>
      </c>
      <c r="N37" s="40" t="s">
        <v>4706</v>
      </c>
      <c r="O37" s="39">
        <v>35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ref="V37:V93" si="2">O37*P37*Q37*R37*S37*T37*U37</f>
        <v>41.899721655235489</v>
      </c>
      <c r="W37" s="159">
        <v>1.2</v>
      </c>
      <c r="X37" s="158">
        <f t="shared" si="0"/>
        <v>50.279665986282588</v>
      </c>
      <c r="Y37" s="181">
        <f t="shared" si="1"/>
        <v>50.279665986282588</v>
      </c>
      <c r="CA37" s="33"/>
      <c r="CB37" s="41" t="s">
        <v>133</v>
      </c>
    </row>
    <row r="38" spans="1:80" s="3" customFormat="1" ht="18.75" x14ac:dyDescent="0.25">
      <c r="A38" s="47"/>
      <c r="B38" s="48"/>
      <c r="C38" s="48"/>
      <c r="D38" s="48"/>
      <c r="E38" s="49" t="s">
        <v>4707</v>
      </c>
      <c r="F38" s="207"/>
      <c r="G38" s="50"/>
      <c r="H38" s="51"/>
      <c r="I38" s="17"/>
      <c r="J38" s="17"/>
      <c r="K38" s="17"/>
      <c r="L38" s="52">
        <v>1264</v>
      </c>
      <c r="M38" s="53"/>
      <c r="N38" s="53"/>
      <c r="O38" s="54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/>
      <c r="X38" s="158"/>
      <c r="Y38" s="181"/>
      <c r="CA38" s="33"/>
      <c r="CB38" s="41"/>
    </row>
    <row r="39" spans="1:80" s="3" customFormat="1" ht="18.75" x14ac:dyDescent="0.25">
      <c r="A39" s="47"/>
      <c r="B39" s="48"/>
      <c r="C39" s="48"/>
      <c r="D39" s="48"/>
      <c r="E39" s="49" t="s">
        <v>4708</v>
      </c>
      <c r="F39" s="207"/>
      <c r="G39" s="50"/>
      <c r="H39" s="51"/>
      <c r="I39" s="17"/>
      <c r="J39" s="17"/>
      <c r="K39" s="17"/>
      <c r="L39" s="52">
        <v>665</v>
      </c>
      <c r="M39" s="53"/>
      <c r="N39" s="53"/>
      <c r="O39" s="54"/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/>
      <c r="W39" s="159"/>
      <c r="X39" s="158"/>
      <c r="Y39" s="181"/>
      <c r="CA39" s="33"/>
      <c r="CB39" s="41"/>
    </row>
    <row r="40" spans="1:80" s="3" customFormat="1" ht="18.75" x14ac:dyDescent="0.25">
      <c r="A40" s="368"/>
      <c r="B40" s="369"/>
      <c r="C40" s="369"/>
      <c r="D40" s="369"/>
      <c r="E40" s="370" t="s">
        <v>47</v>
      </c>
      <c r="F40" s="371"/>
      <c r="G40" s="372"/>
      <c r="H40" s="373"/>
      <c r="I40" s="374"/>
      <c r="J40" s="374"/>
      <c r="K40" s="374"/>
      <c r="L40" s="375">
        <f>L37+L38+L39</f>
        <v>3741</v>
      </c>
      <c r="M40" s="376"/>
      <c r="N40" s="376"/>
      <c r="O40" s="377"/>
      <c r="P40" s="378">
        <v>1.052</v>
      </c>
      <c r="Q40" s="378">
        <v>1.0209999999999999</v>
      </c>
      <c r="R40" s="378">
        <v>1.0349999999999999</v>
      </c>
      <c r="S40" s="378">
        <v>1.0249999999999999</v>
      </c>
      <c r="T40" s="378">
        <v>1.02</v>
      </c>
      <c r="U40" s="378">
        <v>1.03</v>
      </c>
      <c r="V40" s="379">
        <f>L40*P40*Q40*R40*S40*T40*U40</f>
        <v>4478.4816774924566</v>
      </c>
      <c r="W40" s="380">
        <v>1.2</v>
      </c>
      <c r="X40" s="381">
        <f>V40*W40</f>
        <v>5374.1780129909475</v>
      </c>
      <c r="Y40" s="382">
        <f>X40/G37</f>
        <v>5374.1780129909475</v>
      </c>
      <c r="CA40" s="33"/>
      <c r="CB40" s="41"/>
    </row>
    <row r="41" spans="1:80" s="3" customFormat="1" ht="45" x14ac:dyDescent="0.25">
      <c r="A41" s="111" t="s">
        <v>1809</v>
      </c>
      <c r="B41" s="112" t="s">
        <v>2633</v>
      </c>
      <c r="C41" s="305" t="s">
        <v>2373</v>
      </c>
      <c r="D41" s="305"/>
      <c r="E41" s="305"/>
      <c r="F41" s="111" t="s">
        <v>51</v>
      </c>
      <c r="G41" s="113">
        <v>1</v>
      </c>
      <c r="H41" s="114">
        <v>125898.34</v>
      </c>
      <c r="I41" s="114"/>
      <c r="J41" s="114"/>
      <c r="K41" s="144" t="s">
        <v>52</v>
      </c>
      <c r="L41" s="114">
        <v>784347</v>
      </c>
      <c r="M41" s="114"/>
      <c r="N41" s="115"/>
      <c r="O41" s="114"/>
      <c r="P41" s="189">
        <v>1.052</v>
      </c>
      <c r="Q41" s="189">
        <v>1.0209999999999999</v>
      </c>
      <c r="R41" s="189">
        <v>1.0349999999999999</v>
      </c>
      <c r="S41" s="189">
        <v>1.0249999999999999</v>
      </c>
      <c r="T41" s="189">
        <v>1.02</v>
      </c>
      <c r="U41" s="189">
        <v>1.03</v>
      </c>
      <c r="V41" s="180">
        <f>L41*U41</f>
        <v>807877.41</v>
      </c>
      <c r="W41" s="190">
        <v>1.2</v>
      </c>
      <c r="X41" s="191">
        <f t="shared" si="0"/>
        <v>969452.89199999999</v>
      </c>
      <c r="Y41" s="181">
        <f t="shared" si="1"/>
        <v>969452.89199999999</v>
      </c>
      <c r="CA41" s="33"/>
      <c r="CB41" s="41" t="s">
        <v>2373</v>
      </c>
    </row>
    <row r="42" spans="1:80" s="3" customFormat="1" ht="18.75" x14ac:dyDescent="0.25">
      <c r="A42" s="313" t="s">
        <v>4709</v>
      </c>
      <c r="B42" s="314"/>
      <c r="C42" s="314"/>
      <c r="D42" s="314"/>
      <c r="E42" s="314"/>
      <c r="F42" s="341"/>
      <c r="G42" s="314"/>
      <c r="H42" s="314"/>
      <c r="I42" s="314"/>
      <c r="J42" s="314"/>
      <c r="K42" s="314"/>
      <c r="L42" s="314"/>
      <c r="M42" s="314"/>
      <c r="N42" s="314"/>
      <c r="O42" s="315"/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/>
      <c r="W42" s="159"/>
      <c r="X42" s="158"/>
      <c r="Y42" s="181"/>
      <c r="CA42" s="33" t="s">
        <v>4709</v>
      </c>
      <c r="CB42" s="41"/>
    </row>
    <row r="43" spans="1:80" s="3" customFormat="1" ht="67.5" x14ac:dyDescent="0.25">
      <c r="A43" s="35" t="s">
        <v>80</v>
      </c>
      <c r="B43" s="36" t="s">
        <v>203</v>
      </c>
      <c r="C43" s="316" t="s">
        <v>204</v>
      </c>
      <c r="D43" s="316"/>
      <c r="E43" s="316"/>
      <c r="F43" s="205" t="s">
        <v>174</v>
      </c>
      <c r="G43" s="406">
        <v>2.42</v>
      </c>
      <c r="H43" s="39" t="s">
        <v>205</v>
      </c>
      <c r="I43" s="39" t="s">
        <v>206</v>
      </c>
      <c r="J43" s="39">
        <v>515.91999999999996</v>
      </c>
      <c r="K43" s="37" t="s">
        <v>42</v>
      </c>
      <c r="L43" s="39">
        <f>M43+8492+O43</f>
        <v>102448</v>
      </c>
      <c r="M43" s="39">
        <v>83269</v>
      </c>
      <c r="N43" s="40" t="s">
        <v>4710</v>
      </c>
      <c r="O43" s="39">
        <v>10687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2"/>
        <v>12793.780723700051</v>
      </c>
      <c r="W43" s="159">
        <v>1.2</v>
      </c>
      <c r="X43" s="158">
        <f t="shared" si="0"/>
        <v>15352.53686844006</v>
      </c>
      <c r="Y43" s="181">
        <f t="shared" si="1"/>
        <v>6344.0234993553968</v>
      </c>
      <c r="CA43" s="33"/>
      <c r="CB43" s="41" t="s">
        <v>204</v>
      </c>
    </row>
    <row r="44" spans="1:80" s="3" customFormat="1" ht="18.75" x14ac:dyDescent="0.25">
      <c r="A44" s="42"/>
      <c r="B44" s="43"/>
      <c r="C44" s="44" t="s">
        <v>2375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/>
      <c r="W44" s="159"/>
      <c r="X44" s="158"/>
      <c r="Y44" s="181"/>
      <c r="CA44" s="33"/>
      <c r="CB44" s="41"/>
    </row>
    <row r="45" spans="1:80" s="3" customFormat="1" ht="18.75" x14ac:dyDescent="0.25">
      <c r="A45" s="47"/>
      <c r="B45" s="48"/>
      <c r="C45" s="48"/>
      <c r="D45" s="48"/>
      <c r="E45" s="49" t="s">
        <v>4711</v>
      </c>
      <c r="F45" s="207"/>
      <c r="G45" s="50"/>
      <c r="H45" s="51"/>
      <c r="I45" s="17"/>
      <c r="J45" s="17"/>
      <c r="K45" s="17"/>
      <c r="L45" s="52">
        <v>82084</v>
      </c>
      <c r="M45" s="53"/>
      <c r="N45" s="53"/>
      <c r="O45" s="54"/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/>
      <c r="W45" s="159"/>
      <c r="X45" s="158"/>
      <c r="Y45" s="181"/>
      <c r="CA45" s="33"/>
      <c r="CB45" s="41"/>
    </row>
    <row r="46" spans="1:80" s="3" customFormat="1" ht="18.75" x14ac:dyDescent="0.25">
      <c r="A46" s="47"/>
      <c r="B46" s="48"/>
      <c r="C46" s="48"/>
      <c r="D46" s="48"/>
      <c r="E46" s="49" t="s">
        <v>4712</v>
      </c>
      <c r="F46" s="207"/>
      <c r="G46" s="50"/>
      <c r="H46" s="51"/>
      <c r="I46" s="17"/>
      <c r="J46" s="17"/>
      <c r="K46" s="17"/>
      <c r="L46" s="52">
        <v>43158</v>
      </c>
      <c r="M46" s="53"/>
      <c r="N46" s="53"/>
      <c r="O46" s="54"/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/>
      <c r="W46" s="159"/>
      <c r="X46" s="158"/>
      <c r="Y46" s="181"/>
      <c r="CA46" s="33"/>
      <c r="CB46" s="41"/>
    </row>
    <row r="47" spans="1:80" s="3" customFormat="1" ht="18.75" x14ac:dyDescent="0.25">
      <c r="A47" s="368"/>
      <c r="B47" s="369"/>
      <c r="C47" s="369"/>
      <c r="D47" s="369"/>
      <c r="E47" s="370" t="s">
        <v>47</v>
      </c>
      <c r="F47" s="371"/>
      <c r="G47" s="372"/>
      <c r="H47" s="373"/>
      <c r="I47" s="374"/>
      <c r="J47" s="374"/>
      <c r="K47" s="374"/>
      <c r="L47" s="375">
        <f>L43+L45+L46</f>
        <v>227690</v>
      </c>
      <c r="M47" s="376"/>
      <c r="N47" s="376"/>
      <c r="O47" s="377"/>
      <c r="P47" s="378">
        <v>1.052</v>
      </c>
      <c r="Q47" s="378">
        <v>1.0209999999999999</v>
      </c>
      <c r="R47" s="378">
        <v>1.0349999999999999</v>
      </c>
      <c r="S47" s="378">
        <v>1.0249999999999999</v>
      </c>
      <c r="T47" s="378">
        <v>1.02</v>
      </c>
      <c r="U47" s="378">
        <v>1.03</v>
      </c>
      <c r="V47" s="379">
        <f>L47*P47*Q47*R47*S47*T47*U47</f>
        <v>272575.64639087341</v>
      </c>
      <c r="W47" s="380">
        <v>1.2</v>
      </c>
      <c r="X47" s="381">
        <f>V47*W47</f>
        <v>327090.77566904807</v>
      </c>
      <c r="Y47" s="382">
        <f>X47/G43</f>
        <v>135161.47754919343</v>
      </c>
      <c r="CA47" s="33"/>
      <c r="CB47" s="41"/>
    </row>
    <row r="48" spans="1:80" s="3" customFormat="1" ht="67.5" x14ac:dyDescent="0.25">
      <c r="A48" s="387" t="s">
        <v>89</v>
      </c>
      <c r="B48" s="388" t="s">
        <v>1815</v>
      </c>
      <c r="C48" s="389" t="s">
        <v>4394</v>
      </c>
      <c r="D48" s="389"/>
      <c r="E48" s="389"/>
      <c r="F48" s="390" t="s">
        <v>437</v>
      </c>
      <c r="G48" s="391">
        <v>2</v>
      </c>
      <c r="H48" s="392">
        <v>10552.11</v>
      </c>
      <c r="I48" s="392"/>
      <c r="J48" s="392">
        <v>10552.11</v>
      </c>
      <c r="K48" s="393" t="s">
        <v>42</v>
      </c>
      <c r="L48" s="392">
        <v>180652</v>
      </c>
      <c r="M48" s="392"/>
      <c r="N48" s="394"/>
      <c r="O48" s="392">
        <v>180652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396">
        <v>1.03</v>
      </c>
      <c r="V48" s="385">
        <f t="shared" si="2"/>
        <v>216264.81475604576</v>
      </c>
      <c r="W48" s="397">
        <v>1.2</v>
      </c>
      <c r="X48" s="398">
        <f t="shared" si="0"/>
        <v>259517.77770725489</v>
      </c>
      <c r="Y48" s="181">
        <f t="shared" si="1"/>
        <v>129758.88885362745</v>
      </c>
      <c r="CA48" s="33"/>
      <c r="CB48" s="41" t="s">
        <v>4394</v>
      </c>
    </row>
    <row r="49" spans="1:80" s="3" customFormat="1" ht="67.5" x14ac:dyDescent="0.25">
      <c r="A49" s="387" t="s">
        <v>1013</v>
      </c>
      <c r="B49" s="388" t="s">
        <v>1815</v>
      </c>
      <c r="C49" s="389" t="s">
        <v>3842</v>
      </c>
      <c r="D49" s="389"/>
      <c r="E49" s="389"/>
      <c r="F49" s="390" t="s">
        <v>437</v>
      </c>
      <c r="G49" s="391">
        <v>222</v>
      </c>
      <c r="H49" s="392">
        <v>5395.12</v>
      </c>
      <c r="I49" s="392"/>
      <c r="J49" s="392">
        <v>5395.12</v>
      </c>
      <c r="K49" s="393" t="s">
        <v>42</v>
      </c>
      <c r="L49" s="392">
        <v>10252454</v>
      </c>
      <c r="M49" s="392"/>
      <c r="N49" s="394"/>
      <c r="O49" s="392">
        <v>10252454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396">
        <v>1.03</v>
      </c>
      <c r="V49" s="385">
        <f t="shared" si="2"/>
        <v>12273570.539517308</v>
      </c>
      <c r="W49" s="397">
        <v>1.2</v>
      </c>
      <c r="X49" s="398">
        <f t="shared" si="0"/>
        <v>14728284.64742077</v>
      </c>
      <c r="Y49" s="181">
        <f t="shared" si="1"/>
        <v>66343.624537931391</v>
      </c>
      <c r="CA49" s="33"/>
      <c r="CB49" s="41" t="s">
        <v>3842</v>
      </c>
    </row>
    <row r="50" spans="1:80" s="3" customFormat="1" ht="67.5" x14ac:dyDescent="0.25">
      <c r="A50" s="387" t="s">
        <v>101</v>
      </c>
      <c r="B50" s="388" t="s">
        <v>1815</v>
      </c>
      <c r="C50" s="389" t="s">
        <v>3497</v>
      </c>
      <c r="D50" s="389"/>
      <c r="E50" s="389"/>
      <c r="F50" s="390" t="s">
        <v>437</v>
      </c>
      <c r="G50" s="391">
        <v>16</v>
      </c>
      <c r="H50" s="392">
        <v>3887.06</v>
      </c>
      <c r="I50" s="392"/>
      <c r="J50" s="392">
        <v>3887.06</v>
      </c>
      <c r="K50" s="393" t="s">
        <v>42</v>
      </c>
      <c r="L50" s="392">
        <v>532372</v>
      </c>
      <c r="M50" s="392"/>
      <c r="N50" s="394"/>
      <c r="O50" s="392">
        <v>532372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396">
        <v>1.03</v>
      </c>
      <c r="V50" s="385">
        <f t="shared" si="2"/>
        <v>637321.10334402951</v>
      </c>
      <c r="W50" s="397">
        <v>1.2</v>
      </c>
      <c r="X50" s="398">
        <f t="shared" si="0"/>
        <v>764785.32401283539</v>
      </c>
      <c r="Y50" s="181">
        <f t="shared" si="1"/>
        <v>47799.082750802212</v>
      </c>
      <c r="CA50" s="33"/>
      <c r="CB50" s="41" t="s">
        <v>3497</v>
      </c>
    </row>
    <row r="51" spans="1:80" s="3" customFormat="1" ht="67.5" x14ac:dyDescent="0.25">
      <c r="A51" s="387" t="s">
        <v>106</v>
      </c>
      <c r="B51" s="388" t="s">
        <v>1815</v>
      </c>
      <c r="C51" s="389" t="s">
        <v>4395</v>
      </c>
      <c r="D51" s="389"/>
      <c r="E51" s="389"/>
      <c r="F51" s="390" t="s">
        <v>437</v>
      </c>
      <c r="G51" s="391">
        <v>2</v>
      </c>
      <c r="H51" s="392">
        <v>5957.94</v>
      </c>
      <c r="I51" s="392"/>
      <c r="J51" s="392">
        <v>5957.94</v>
      </c>
      <c r="K51" s="393" t="s">
        <v>42</v>
      </c>
      <c r="L51" s="392">
        <v>102000</v>
      </c>
      <c r="M51" s="392"/>
      <c r="N51" s="394"/>
      <c r="O51" s="392">
        <v>102000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396">
        <v>1.03</v>
      </c>
      <c r="V51" s="385">
        <f t="shared" si="2"/>
        <v>122107.76025240058</v>
      </c>
      <c r="W51" s="397">
        <v>1.2</v>
      </c>
      <c r="X51" s="398">
        <f t="shared" si="0"/>
        <v>146529.31230288069</v>
      </c>
      <c r="Y51" s="181">
        <f t="shared" si="1"/>
        <v>73264.656151440344</v>
      </c>
      <c r="CA51" s="33"/>
      <c r="CB51" s="41" t="s">
        <v>4395</v>
      </c>
    </row>
    <row r="52" spans="1:80" s="3" customFormat="1" ht="67.5" x14ac:dyDescent="0.25">
      <c r="A52" s="387" t="s">
        <v>1014</v>
      </c>
      <c r="B52" s="388" t="s">
        <v>2384</v>
      </c>
      <c r="C52" s="389" t="s">
        <v>2385</v>
      </c>
      <c r="D52" s="389"/>
      <c r="E52" s="389"/>
      <c r="F52" s="390" t="s">
        <v>174</v>
      </c>
      <c r="G52" s="395">
        <v>0.96</v>
      </c>
      <c r="H52" s="392">
        <v>2637</v>
      </c>
      <c r="I52" s="392"/>
      <c r="J52" s="392">
        <v>2637</v>
      </c>
      <c r="K52" s="393" t="s">
        <v>42</v>
      </c>
      <c r="L52" s="392">
        <v>21670</v>
      </c>
      <c r="M52" s="392"/>
      <c r="N52" s="394"/>
      <c r="O52" s="392">
        <v>21670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396">
        <v>1.03</v>
      </c>
      <c r="V52" s="385">
        <f t="shared" si="2"/>
        <v>25941.913379112942</v>
      </c>
      <c r="W52" s="397">
        <v>1.2</v>
      </c>
      <c r="X52" s="398">
        <f t="shared" si="0"/>
        <v>31130.29605493553</v>
      </c>
      <c r="Y52" s="248">
        <f t="shared" si="1"/>
        <v>32427.391723891178</v>
      </c>
      <c r="CA52" s="33"/>
      <c r="CB52" s="41" t="s">
        <v>2385</v>
      </c>
    </row>
    <row r="53" spans="1:80" s="3" customFormat="1" ht="18.75" x14ac:dyDescent="0.25">
      <c r="A53" s="42"/>
      <c r="B53" s="43"/>
      <c r="C53" s="44" t="s">
        <v>4713</v>
      </c>
      <c r="D53" s="45"/>
      <c r="E53" s="45"/>
      <c r="F53" s="206"/>
      <c r="G53" s="45"/>
      <c r="H53" s="45"/>
      <c r="I53" s="45"/>
      <c r="J53" s="45"/>
      <c r="K53" s="45"/>
      <c r="L53" s="45"/>
      <c r="M53" s="45"/>
      <c r="N53" s="45"/>
      <c r="O53" s="46"/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/>
      <c r="W53" s="159"/>
      <c r="X53" s="158"/>
      <c r="Y53" s="181"/>
      <c r="CA53" s="33"/>
      <c r="CB53" s="41"/>
    </row>
    <row r="54" spans="1:80" s="3" customFormat="1" ht="18.75" x14ac:dyDescent="0.25">
      <c r="A54" s="313" t="s">
        <v>1817</v>
      </c>
      <c r="B54" s="314"/>
      <c r="C54" s="314"/>
      <c r="D54" s="314"/>
      <c r="E54" s="314"/>
      <c r="F54" s="341"/>
      <c r="G54" s="314"/>
      <c r="H54" s="314"/>
      <c r="I54" s="314"/>
      <c r="J54" s="314"/>
      <c r="K54" s="314"/>
      <c r="L54" s="314"/>
      <c r="M54" s="314"/>
      <c r="N54" s="314"/>
      <c r="O54" s="315"/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/>
      <c r="W54" s="159"/>
      <c r="X54" s="158"/>
      <c r="Y54" s="181"/>
      <c r="CA54" s="33" t="s">
        <v>1817</v>
      </c>
      <c r="CB54" s="41"/>
    </row>
    <row r="55" spans="1:80" s="3" customFormat="1" ht="67.5" x14ac:dyDescent="0.25">
      <c r="A55" s="35" t="s">
        <v>1015</v>
      </c>
      <c r="B55" s="36" t="s">
        <v>255</v>
      </c>
      <c r="C55" s="316" t="s">
        <v>256</v>
      </c>
      <c r="D55" s="316"/>
      <c r="E55" s="316"/>
      <c r="F55" s="205" t="s">
        <v>238</v>
      </c>
      <c r="G55" s="406">
        <v>18.88</v>
      </c>
      <c r="H55" s="39" t="s">
        <v>257</v>
      </c>
      <c r="I55" s="39" t="s">
        <v>258</v>
      </c>
      <c r="J55" s="39">
        <v>57.82</v>
      </c>
      <c r="K55" s="37" t="s">
        <v>42</v>
      </c>
      <c r="L55" s="39">
        <f>M55+12534+O55</f>
        <v>128635</v>
      </c>
      <c r="M55" s="39">
        <v>106757</v>
      </c>
      <c r="N55" s="40" t="s">
        <v>4714</v>
      </c>
      <c r="O55" s="39">
        <v>9344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11186.028547043439</v>
      </c>
      <c r="W55" s="159">
        <v>1.2</v>
      </c>
      <c r="X55" s="158">
        <f t="shared" si="0"/>
        <v>13423.234256452126</v>
      </c>
      <c r="Y55" s="181">
        <f t="shared" si="1"/>
        <v>710.97639070191349</v>
      </c>
      <c r="CA55" s="33"/>
      <c r="CB55" s="41" t="s">
        <v>256</v>
      </c>
    </row>
    <row r="56" spans="1:80" s="3" customFormat="1" ht="18.75" x14ac:dyDescent="0.25">
      <c r="A56" s="42"/>
      <c r="B56" s="43"/>
      <c r="C56" s="44" t="s">
        <v>1272</v>
      </c>
      <c r="D56" s="45"/>
      <c r="E56" s="45"/>
      <c r="F56" s="206"/>
      <c r="G56" s="45"/>
      <c r="H56" s="45"/>
      <c r="I56" s="45"/>
      <c r="J56" s="45"/>
      <c r="K56" s="45"/>
      <c r="L56" s="45"/>
      <c r="M56" s="45"/>
      <c r="N56" s="45"/>
      <c r="O56" s="46"/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/>
      <c r="W56" s="159"/>
      <c r="X56" s="158"/>
      <c r="Y56" s="181"/>
      <c r="CA56" s="33"/>
      <c r="CB56" s="41"/>
    </row>
    <row r="57" spans="1:80" s="3" customFormat="1" ht="18.75" x14ac:dyDescent="0.25">
      <c r="A57" s="47"/>
      <c r="B57" s="48"/>
      <c r="C57" s="48"/>
      <c r="D57" s="48"/>
      <c r="E57" s="49" t="s">
        <v>4715</v>
      </c>
      <c r="F57" s="207"/>
      <c r="G57" s="50"/>
      <c r="H57" s="51"/>
      <c r="I57" s="17"/>
      <c r="J57" s="17"/>
      <c r="K57" s="17"/>
      <c r="L57" s="52">
        <v>104716</v>
      </c>
      <c r="M57" s="53"/>
      <c r="N57" s="53"/>
      <c r="O57" s="54"/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/>
      <c r="W57" s="159"/>
      <c r="X57" s="158"/>
      <c r="Y57" s="181"/>
      <c r="CA57" s="33"/>
      <c r="CB57" s="41"/>
    </row>
    <row r="58" spans="1:80" s="3" customFormat="1" ht="18.75" x14ac:dyDescent="0.25">
      <c r="A58" s="47"/>
      <c r="B58" s="48"/>
      <c r="C58" s="48"/>
      <c r="D58" s="48"/>
      <c r="E58" s="49" t="s">
        <v>4716</v>
      </c>
      <c r="F58" s="207"/>
      <c r="G58" s="50"/>
      <c r="H58" s="51"/>
      <c r="I58" s="17"/>
      <c r="J58" s="17"/>
      <c r="K58" s="17"/>
      <c r="L58" s="52">
        <v>55057</v>
      </c>
      <c r="M58" s="53"/>
      <c r="N58" s="53"/>
      <c r="O58" s="54"/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/>
      <c r="W58" s="159"/>
      <c r="X58" s="158"/>
      <c r="Y58" s="181"/>
      <c r="CA58" s="33"/>
      <c r="CB58" s="41"/>
    </row>
    <row r="59" spans="1:80" s="3" customFormat="1" ht="18.75" x14ac:dyDescent="0.25">
      <c r="A59" s="368"/>
      <c r="B59" s="369"/>
      <c r="C59" s="369"/>
      <c r="D59" s="369"/>
      <c r="E59" s="370" t="s">
        <v>47</v>
      </c>
      <c r="F59" s="371"/>
      <c r="G59" s="372"/>
      <c r="H59" s="373"/>
      <c r="I59" s="374"/>
      <c r="J59" s="374"/>
      <c r="K59" s="374"/>
      <c r="L59" s="375">
        <f>L55+L57+L58</f>
        <v>288408</v>
      </c>
      <c r="M59" s="376"/>
      <c r="N59" s="376"/>
      <c r="O59" s="377"/>
      <c r="P59" s="378">
        <v>1.052</v>
      </c>
      <c r="Q59" s="378">
        <v>1.0209999999999999</v>
      </c>
      <c r="R59" s="378">
        <v>1.0349999999999999</v>
      </c>
      <c r="S59" s="378">
        <v>1.0249999999999999</v>
      </c>
      <c r="T59" s="378">
        <v>1.02</v>
      </c>
      <c r="U59" s="378">
        <v>1.03</v>
      </c>
      <c r="V59" s="379">
        <f>L59*P59*Q59*R59*S59*T59*U59</f>
        <v>345263.28351837589</v>
      </c>
      <c r="W59" s="380">
        <v>1.2</v>
      </c>
      <c r="X59" s="381">
        <f>V59*W59</f>
        <v>414315.94022205105</v>
      </c>
      <c r="Y59" s="382">
        <f>X59/G55</f>
        <v>21944.700223625587</v>
      </c>
      <c r="CA59" s="33"/>
      <c r="CB59" s="41"/>
    </row>
    <row r="60" spans="1:80" s="3" customFormat="1" ht="67.5" x14ac:dyDescent="0.25">
      <c r="A60" s="35" t="s">
        <v>126</v>
      </c>
      <c r="B60" s="36" t="s">
        <v>246</v>
      </c>
      <c r="C60" s="316" t="s">
        <v>247</v>
      </c>
      <c r="D60" s="316"/>
      <c r="E60" s="316"/>
      <c r="F60" s="205" t="s">
        <v>238</v>
      </c>
      <c r="G60" s="384">
        <v>23.7</v>
      </c>
      <c r="H60" s="39" t="s">
        <v>248</v>
      </c>
      <c r="I60" s="39" t="s">
        <v>249</v>
      </c>
      <c r="J60" s="39">
        <v>52.81</v>
      </c>
      <c r="K60" s="37" t="s">
        <v>42</v>
      </c>
      <c r="L60" s="39">
        <f>M60+2506+O60</f>
        <v>82086</v>
      </c>
      <c r="M60" s="39">
        <v>68866</v>
      </c>
      <c r="N60" s="40" t="s">
        <v>4717</v>
      </c>
      <c r="O60" s="39">
        <v>10714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2"/>
        <v>12826.103366119803</v>
      </c>
      <c r="W60" s="159">
        <v>1.2</v>
      </c>
      <c r="X60" s="158">
        <f t="shared" si="0"/>
        <v>15391.324039343763</v>
      </c>
      <c r="Y60" s="181">
        <f t="shared" si="1"/>
        <v>649.42295524657231</v>
      </c>
      <c r="CA60" s="33"/>
      <c r="CB60" s="41" t="s">
        <v>247</v>
      </c>
    </row>
    <row r="61" spans="1:80" s="3" customFormat="1" ht="18.75" x14ac:dyDescent="0.25">
      <c r="A61" s="42"/>
      <c r="B61" s="43"/>
      <c r="C61" s="44" t="s">
        <v>4718</v>
      </c>
      <c r="D61" s="45"/>
      <c r="E61" s="45"/>
      <c r="F61" s="206"/>
      <c r="G61" s="45"/>
      <c r="H61" s="45"/>
      <c r="I61" s="45"/>
      <c r="J61" s="45"/>
      <c r="K61" s="45"/>
      <c r="L61" s="45"/>
      <c r="M61" s="45"/>
      <c r="N61" s="45"/>
      <c r="O61" s="46"/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/>
      <c r="W61" s="159"/>
      <c r="X61" s="158"/>
      <c r="Y61" s="181"/>
      <c r="CA61" s="33"/>
      <c r="CB61" s="41"/>
    </row>
    <row r="62" spans="1:80" s="3" customFormat="1" ht="18.75" x14ac:dyDescent="0.25">
      <c r="A62" s="47"/>
      <c r="B62" s="48"/>
      <c r="C62" s="48"/>
      <c r="D62" s="48"/>
      <c r="E62" s="49" t="s">
        <v>4719</v>
      </c>
      <c r="F62" s="207"/>
      <c r="G62" s="50"/>
      <c r="H62" s="51"/>
      <c r="I62" s="17"/>
      <c r="J62" s="17"/>
      <c r="K62" s="17"/>
      <c r="L62" s="52">
        <v>67240</v>
      </c>
      <c r="M62" s="53"/>
      <c r="N62" s="53"/>
      <c r="O62" s="54"/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/>
      <c r="W62" s="159"/>
      <c r="X62" s="158"/>
      <c r="Y62" s="181"/>
      <c r="CA62" s="33"/>
      <c r="CB62" s="41"/>
    </row>
    <row r="63" spans="1:80" s="3" customFormat="1" ht="18.75" x14ac:dyDescent="0.25">
      <c r="A63" s="47"/>
      <c r="B63" s="48"/>
      <c r="C63" s="48"/>
      <c r="D63" s="48"/>
      <c r="E63" s="49" t="s">
        <v>4720</v>
      </c>
      <c r="F63" s="207"/>
      <c r="G63" s="50"/>
      <c r="H63" s="51"/>
      <c r="I63" s="17"/>
      <c r="J63" s="17"/>
      <c r="K63" s="17"/>
      <c r="L63" s="52">
        <v>35353</v>
      </c>
      <c r="M63" s="53"/>
      <c r="N63" s="53"/>
      <c r="O63" s="54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/>
      <c r="X63" s="158"/>
      <c r="Y63" s="181"/>
      <c r="CA63" s="33"/>
      <c r="CB63" s="41"/>
    </row>
    <row r="64" spans="1:80" s="3" customFormat="1" ht="18.75" x14ac:dyDescent="0.25">
      <c r="A64" s="368"/>
      <c r="B64" s="369"/>
      <c r="C64" s="369"/>
      <c r="D64" s="369"/>
      <c r="E64" s="370" t="s">
        <v>47</v>
      </c>
      <c r="F64" s="371"/>
      <c r="G64" s="372"/>
      <c r="H64" s="373"/>
      <c r="I64" s="374"/>
      <c r="J64" s="374"/>
      <c r="K64" s="374"/>
      <c r="L64" s="375">
        <f>L61+L62+L63</f>
        <v>102593</v>
      </c>
      <c r="M64" s="376"/>
      <c r="N64" s="376"/>
      <c r="O64" s="377"/>
      <c r="P64" s="378">
        <v>1.052</v>
      </c>
      <c r="Q64" s="378">
        <v>1.0209999999999999</v>
      </c>
      <c r="R64" s="378">
        <v>1.0349999999999999</v>
      </c>
      <c r="S64" s="378">
        <v>1.0249999999999999</v>
      </c>
      <c r="T64" s="378">
        <v>1.02</v>
      </c>
      <c r="U64" s="378">
        <v>1.03</v>
      </c>
      <c r="V64" s="379">
        <f>L64*P64*Q64*R64*S64*T64*U64</f>
        <v>122817.66125073071</v>
      </c>
      <c r="W64" s="380">
        <v>1.2</v>
      </c>
      <c r="X64" s="381">
        <f>V64*W64</f>
        <v>147381.19350087686</v>
      </c>
      <c r="Y64" s="382">
        <f>X64/G60</f>
        <v>6218.6157595306695</v>
      </c>
      <c r="CA64" s="33"/>
      <c r="CB64" s="41"/>
    </row>
    <row r="65" spans="1:80" s="3" customFormat="1" ht="67.5" x14ac:dyDescent="0.25">
      <c r="A65" s="387" t="s">
        <v>131</v>
      </c>
      <c r="B65" s="388" t="s">
        <v>1325</v>
      </c>
      <c r="C65" s="389" t="s">
        <v>3144</v>
      </c>
      <c r="D65" s="389"/>
      <c r="E65" s="389"/>
      <c r="F65" s="390" t="s">
        <v>265</v>
      </c>
      <c r="G65" s="395">
        <v>59.16</v>
      </c>
      <c r="H65" s="392">
        <v>471.01</v>
      </c>
      <c r="I65" s="392"/>
      <c r="J65" s="392">
        <v>471.01</v>
      </c>
      <c r="K65" s="393" t="s">
        <v>42</v>
      </c>
      <c r="L65" s="392">
        <v>238524</v>
      </c>
      <c r="M65" s="392"/>
      <c r="N65" s="394"/>
      <c r="O65" s="392">
        <v>238524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396">
        <v>1.03</v>
      </c>
      <c r="V65" s="385">
        <f t="shared" si="2"/>
        <v>285545.40594552545</v>
      </c>
      <c r="W65" s="397">
        <v>1.2</v>
      </c>
      <c r="X65" s="398">
        <f t="shared" si="0"/>
        <v>342654.4871346305</v>
      </c>
      <c r="Y65" s="248">
        <f t="shared" si="1"/>
        <v>5791.996063803761</v>
      </c>
      <c r="CA65" s="33"/>
      <c r="CB65" s="41" t="s">
        <v>3144</v>
      </c>
    </row>
    <row r="66" spans="1:80" s="3" customFormat="1" ht="18.75" x14ac:dyDescent="0.25">
      <c r="A66" s="42"/>
      <c r="B66" s="43"/>
      <c r="C66" s="44" t="s">
        <v>4721</v>
      </c>
      <c r="D66" s="45"/>
      <c r="E66" s="45"/>
      <c r="F66" s="206"/>
      <c r="G66" s="45"/>
      <c r="H66" s="45"/>
      <c r="I66" s="45"/>
      <c r="J66" s="45"/>
      <c r="K66" s="45"/>
      <c r="L66" s="45"/>
      <c r="M66" s="45"/>
      <c r="N66" s="45"/>
      <c r="O66" s="46"/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/>
      <c r="W66" s="159"/>
      <c r="X66" s="158"/>
      <c r="Y66" s="181"/>
      <c r="CA66" s="33"/>
      <c r="CB66" s="41"/>
    </row>
    <row r="67" spans="1:80" s="3" customFormat="1" ht="67.5" x14ac:dyDescent="0.25">
      <c r="A67" s="387" t="s">
        <v>1016</v>
      </c>
      <c r="B67" s="388" t="s">
        <v>1325</v>
      </c>
      <c r="C67" s="389" t="s">
        <v>3146</v>
      </c>
      <c r="D67" s="389"/>
      <c r="E67" s="389"/>
      <c r="F67" s="390" t="s">
        <v>265</v>
      </c>
      <c r="G67" s="391">
        <v>153</v>
      </c>
      <c r="H67" s="392">
        <v>282.27999999999997</v>
      </c>
      <c r="I67" s="392"/>
      <c r="J67" s="392">
        <v>282.27999999999997</v>
      </c>
      <c r="K67" s="393" t="s">
        <v>42</v>
      </c>
      <c r="L67" s="392">
        <v>369696</v>
      </c>
      <c r="M67" s="392"/>
      <c r="N67" s="394"/>
      <c r="O67" s="392">
        <v>369696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396">
        <v>1.03</v>
      </c>
      <c r="V67" s="385">
        <f t="shared" si="2"/>
        <v>442575.9856301127</v>
      </c>
      <c r="W67" s="397">
        <v>1.2</v>
      </c>
      <c r="X67" s="398">
        <f t="shared" si="0"/>
        <v>531091.18275613524</v>
      </c>
      <c r="Y67" s="181">
        <f t="shared" si="1"/>
        <v>3471.1842010204919</v>
      </c>
      <c r="CA67" s="33"/>
      <c r="CB67" s="41" t="s">
        <v>3146</v>
      </c>
    </row>
    <row r="68" spans="1:80" s="3" customFormat="1" ht="18.75" x14ac:dyDescent="0.25">
      <c r="A68" s="42"/>
      <c r="B68" s="43"/>
      <c r="C68" s="44" t="s">
        <v>1079</v>
      </c>
      <c r="D68" s="45"/>
      <c r="E68" s="45"/>
      <c r="F68" s="206"/>
      <c r="G68" s="45"/>
      <c r="H68" s="45"/>
      <c r="I68" s="45"/>
      <c r="J68" s="45"/>
      <c r="K68" s="45"/>
      <c r="L68" s="45"/>
      <c r="M68" s="45"/>
      <c r="N68" s="45"/>
      <c r="O68" s="46"/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/>
      <c r="W68" s="159"/>
      <c r="X68" s="158"/>
      <c r="Y68" s="181"/>
      <c r="CA68" s="33"/>
      <c r="CB68" s="41"/>
    </row>
    <row r="69" spans="1:80" s="3" customFormat="1" ht="67.5" x14ac:dyDescent="0.25">
      <c r="A69" s="387" t="s">
        <v>142</v>
      </c>
      <c r="B69" s="388" t="s">
        <v>1325</v>
      </c>
      <c r="C69" s="389" t="s">
        <v>2671</v>
      </c>
      <c r="D69" s="389"/>
      <c r="E69" s="389"/>
      <c r="F69" s="390" t="s">
        <v>265</v>
      </c>
      <c r="G69" s="395">
        <v>298.86</v>
      </c>
      <c r="H69" s="392">
        <v>219.53</v>
      </c>
      <c r="I69" s="392"/>
      <c r="J69" s="392">
        <v>219.53</v>
      </c>
      <c r="K69" s="393" t="s">
        <v>42</v>
      </c>
      <c r="L69" s="392">
        <v>561611</v>
      </c>
      <c r="M69" s="392"/>
      <c r="N69" s="394"/>
      <c r="O69" s="392">
        <v>561611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396">
        <v>1.03</v>
      </c>
      <c r="V69" s="385">
        <f t="shared" si="2"/>
        <v>672324.13081481319</v>
      </c>
      <c r="W69" s="397">
        <v>1.2</v>
      </c>
      <c r="X69" s="398">
        <f t="shared" si="0"/>
        <v>806788.95697777579</v>
      </c>
      <c r="Y69" s="181">
        <f t="shared" si="1"/>
        <v>2699.5548316194063</v>
      </c>
      <c r="CA69" s="33"/>
      <c r="CB69" s="41" t="s">
        <v>2671</v>
      </c>
    </row>
    <row r="70" spans="1:80" s="3" customFormat="1" ht="18.75" x14ac:dyDescent="0.25">
      <c r="A70" s="42"/>
      <c r="B70" s="43"/>
      <c r="C70" s="44" t="s">
        <v>4722</v>
      </c>
      <c r="D70" s="45"/>
      <c r="E70" s="45"/>
      <c r="F70" s="206"/>
      <c r="G70" s="45"/>
      <c r="H70" s="45"/>
      <c r="I70" s="45"/>
      <c r="J70" s="45"/>
      <c r="K70" s="45"/>
      <c r="L70" s="45"/>
      <c r="M70" s="45"/>
      <c r="N70" s="45"/>
      <c r="O70" s="46"/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/>
      <c r="W70" s="159"/>
      <c r="X70" s="158"/>
      <c r="Y70" s="181"/>
      <c r="CA70" s="33"/>
      <c r="CB70" s="41"/>
    </row>
    <row r="71" spans="1:80" s="3" customFormat="1" ht="67.5" x14ac:dyDescent="0.25">
      <c r="A71" s="387" t="s">
        <v>1017</v>
      </c>
      <c r="B71" s="388" t="s">
        <v>1325</v>
      </c>
      <c r="C71" s="389" t="s">
        <v>3148</v>
      </c>
      <c r="D71" s="389"/>
      <c r="E71" s="389"/>
      <c r="F71" s="390" t="s">
        <v>265</v>
      </c>
      <c r="G71" s="395">
        <v>119.34</v>
      </c>
      <c r="H71" s="392">
        <v>175.26</v>
      </c>
      <c r="I71" s="392"/>
      <c r="J71" s="392">
        <v>175.26</v>
      </c>
      <c r="K71" s="393" t="s">
        <v>42</v>
      </c>
      <c r="L71" s="392">
        <v>179037</v>
      </c>
      <c r="M71" s="392"/>
      <c r="N71" s="394"/>
      <c r="O71" s="392">
        <v>179037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396">
        <v>1.03</v>
      </c>
      <c r="V71" s="385">
        <f t="shared" si="2"/>
        <v>214331.44188538275</v>
      </c>
      <c r="W71" s="397">
        <v>1.2</v>
      </c>
      <c r="X71" s="398">
        <f t="shared" si="0"/>
        <v>257197.73026245928</v>
      </c>
      <c r="Y71" s="181">
        <f t="shared" si="1"/>
        <v>2155.1678419847435</v>
      </c>
      <c r="CA71" s="33"/>
      <c r="CB71" s="41" t="s">
        <v>3148</v>
      </c>
    </row>
    <row r="72" spans="1:80" s="3" customFormat="1" ht="18.75" x14ac:dyDescent="0.25">
      <c r="A72" s="42"/>
      <c r="B72" s="43"/>
      <c r="C72" s="44" t="s">
        <v>4723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/>
      <c r="W72" s="159"/>
      <c r="X72" s="158"/>
      <c r="Y72" s="181"/>
      <c r="CA72" s="33"/>
      <c r="CB72" s="41"/>
    </row>
    <row r="73" spans="1:80" s="3" customFormat="1" ht="67.5" x14ac:dyDescent="0.25">
      <c r="A73" s="387" t="s">
        <v>1018</v>
      </c>
      <c r="B73" s="388" t="s">
        <v>2410</v>
      </c>
      <c r="C73" s="389" t="s">
        <v>3149</v>
      </c>
      <c r="D73" s="389"/>
      <c r="E73" s="389"/>
      <c r="F73" s="390" t="s">
        <v>265</v>
      </c>
      <c r="G73" s="395">
        <v>426.36</v>
      </c>
      <c r="H73" s="392">
        <v>118.59</v>
      </c>
      <c r="I73" s="392"/>
      <c r="J73" s="392">
        <v>118.59</v>
      </c>
      <c r="K73" s="393" t="s">
        <v>42</v>
      </c>
      <c r="L73" s="392">
        <v>432811</v>
      </c>
      <c r="M73" s="392"/>
      <c r="N73" s="394"/>
      <c r="O73" s="392">
        <v>432811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396">
        <v>1.03</v>
      </c>
      <c r="V73" s="385">
        <f t="shared" si="2"/>
        <v>518133.15512354654</v>
      </c>
      <c r="W73" s="397">
        <v>1.2</v>
      </c>
      <c r="X73" s="398">
        <f t="shared" si="0"/>
        <v>621759.78614825581</v>
      </c>
      <c r="Y73" s="181">
        <f t="shared" si="1"/>
        <v>1458.2976502210709</v>
      </c>
      <c r="CA73" s="33"/>
      <c r="CB73" s="41" t="s">
        <v>3149</v>
      </c>
    </row>
    <row r="74" spans="1:80" s="3" customFormat="1" ht="18.75" x14ac:dyDescent="0.25">
      <c r="A74" s="42"/>
      <c r="B74" s="43"/>
      <c r="C74" s="44" t="s">
        <v>4724</v>
      </c>
      <c r="D74" s="45"/>
      <c r="E74" s="45"/>
      <c r="F74" s="206"/>
      <c r="G74" s="45"/>
      <c r="H74" s="45"/>
      <c r="I74" s="45"/>
      <c r="J74" s="45"/>
      <c r="K74" s="45"/>
      <c r="L74" s="45"/>
      <c r="M74" s="45"/>
      <c r="N74" s="45"/>
      <c r="O74" s="46"/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/>
      <c r="W74" s="159"/>
      <c r="X74" s="158"/>
      <c r="Y74" s="181"/>
      <c r="CA74" s="33"/>
      <c r="CB74" s="41"/>
    </row>
    <row r="75" spans="1:80" s="3" customFormat="1" ht="67.5" x14ac:dyDescent="0.25">
      <c r="A75" s="387" t="s">
        <v>151</v>
      </c>
      <c r="B75" s="388" t="s">
        <v>1338</v>
      </c>
      <c r="C75" s="389" t="s">
        <v>3151</v>
      </c>
      <c r="D75" s="389"/>
      <c r="E75" s="389"/>
      <c r="F75" s="390" t="s">
        <v>265</v>
      </c>
      <c r="G75" s="399">
        <v>326.39999999999998</v>
      </c>
      <c r="H75" s="392">
        <v>76.42</v>
      </c>
      <c r="I75" s="392"/>
      <c r="J75" s="392">
        <v>76.42</v>
      </c>
      <c r="K75" s="393" t="s">
        <v>42</v>
      </c>
      <c r="L75" s="392">
        <v>213516</v>
      </c>
      <c r="M75" s="392"/>
      <c r="N75" s="394"/>
      <c r="O75" s="392">
        <v>213516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396">
        <v>1.03</v>
      </c>
      <c r="V75" s="385">
        <f t="shared" si="2"/>
        <v>255607.45625540745</v>
      </c>
      <c r="W75" s="397">
        <v>1.2</v>
      </c>
      <c r="X75" s="398">
        <f t="shared" si="0"/>
        <v>306728.94750648894</v>
      </c>
      <c r="Y75" s="181">
        <f t="shared" si="1"/>
        <v>939.73329505664515</v>
      </c>
      <c r="CA75" s="33"/>
      <c r="CB75" s="41" t="s">
        <v>3151</v>
      </c>
    </row>
    <row r="76" spans="1:80" s="3" customFormat="1" ht="18.75" x14ac:dyDescent="0.25">
      <c r="A76" s="42"/>
      <c r="B76" s="43"/>
      <c r="C76" s="44" t="s">
        <v>4725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/>
      <c r="W76" s="159"/>
      <c r="X76" s="158"/>
      <c r="Y76" s="181"/>
      <c r="CA76" s="33"/>
      <c r="CB76" s="41"/>
    </row>
    <row r="77" spans="1:80" s="3" customFormat="1" ht="67.5" x14ac:dyDescent="0.25">
      <c r="A77" s="387" t="s">
        <v>156</v>
      </c>
      <c r="B77" s="388" t="s">
        <v>1347</v>
      </c>
      <c r="C77" s="389" t="s">
        <v>2673</v>
      </c>
      <c r="D77" s="389"/>
      <c r="E77" s="389"/>
      <c r="F77" s="390" t="s">
        <v>265</v>
      </c>
      <c r="G77" s="399">
        <v>183.6</v>
      </c>
      <c r="H77" s="392">
        <v>47.84</v>
      </c>
      <c r="I77" s="392"/>
      <c r="J77" s="392">
        <v>47.84</v>
      </c>
      <c r="K77" s="393" t="s">
        <v>42</v>
      </c>
      <c r="L77" s="392">
        <v>75186</v>
      </c>
      <c r="M77" s="392"/>
      <c r="N77" s="394"/>
      <c r="O77" s="392">
        <v>75186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396">
        <v>1.03</v>
      </c>
      <c r="V77" s="385">
        <f t="shared" si="2"/>
        <v>90007.784924872452</v>
      </c>
      <c r="W77" s="397">
        <v>1.2</v>
      </c>
      <c r="X77" s="398">
        <f t="shared" si="0"/>
        <v>108009.34190984695</v>
      </c>
      <c r="Y77" s="181">
        <f t="shared" si="1"/>
        <v>588.28617597955849</v>
      </c>
      <c r="CA77" s="33"/>
      <c r="CB77" s="41" t="s">
        <v>2673</v>
      </c>
    </row>
    <row r="78" spans="1:80" s="3" customFormat="1" ht="18.75" x14ac:dyDescent="0.25">
      <c r="A78" s="42"/>
      <c r="B78" s="43"/>
      <c r="C78" s="44" t="s">
        <v>4726</v>
      </c>
      <c r="D78" s="45"/>
      <c r="E78" s="45"/>
      <c r="F78" s="206"/>
      <c r="G78" s="45"/>
      <c r="H78" s="45"/>
      <c r="I78" s="45"/>
      <c r="J78" s="45"/>
      <c r="K78" s="45"/>
      <c r="L78" s="45"/>
      <c r="M78" s="45"/>
      <c r="N78" s="45"/>
      <c r="O78" s="46"/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/>
      <c r="W78" s="159"/>
      <c r="X78" s="158"/>
      <c r="Y78" s="181"/>
      <c r="CA78" s="33"/>
      <c r="CB78" s="41"/>
    </row>
    <row r="79" spans="1:80" s="3" customFormat="1" ht="67.5" x14ac:dyDescent="0.25">
      <c r="A79" s="387" t="s">
        <v>1019</v>
      </c>
      <c r="B79" s="388" t="s">
        <v>1347</v>
      </c>
      <c r="C79" s="389" t="s">
        <v>4187</v>
      </c>
      <c r="D79" s="389"/>
      <c r="E79" s="389"/>
      <c r="F79" s="390" t="s">
        <v>265</v>
      </c>
      <c r="G79" s="395">
        <v>247.86</v>
      </c>
      <c r="H79" s="392">
        <v>146.71</v>
      </c>
      <c r="I79" s="392"/>
      <c r="J79" s="392">
        <v>146.71</v>
      </c>
      <c r="K79" s="393" t="s">
        <v>42</v>
      </c>
      <c r="L79" s="392">
        <v>311272</v>
      </c>
      <c r="M79" s="392"/>
      <c r="N79" s="394"/>
      <c r="O79" s="392">
        <v>311272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396">
        <v>1.03</v>
      </c>
      <c r="V79" s="385">
        <f t="shared" si="2"/>
        <v>372634.57597338466</v>
      </c>
      <c r="W79" s="397">
        <v>1.2</v>
      </c>
      <c r="X79" s="398">
        <f t="shared" si="0"/>
        <v>447161.49116806156</v>
      </c>
      <c r="Y79" s="181">
        <f t="shared" si="1"/>
        <v>1804.0889662231161</v>
      </c>
      <c r="CA79" s="33"/>
      <c r="CB79" s="41" t="s">
        <v>4187</v>
      </c>
    </row>
    <row r="80" spans="1:80" s="3" customFormat="1" ht="18.75" x14ac:dyDescent="0.25">
      <c r="A80" s="42"/>
      <c r="B80" s="43"/>
      <c r="C80" s="44" t="s">
        <v>4188</v>
      </c>
      <c r="D80" s="45"/>
      <c r="E80" s="45"/>
      <c r="F80" s="206"/>
      <c r="G80" s="45"/>
      <c r="H80" s="45"/>
      <c r="I80" s="45"/>
      <c r="J80" s="45"/>
      <c r="K80" s="45"/>
      <c r="L80" s="45"/>
      <c r="M80" s="45"/>
      <c r="N80" s="45"/>
      <c r="O80" s="46"/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/>
      <c r="W80" s="159"/>
      <c r="X80" s="158"/>
      <c r="Y80" s="181"/>
      <c r="CA80" s="33"/>
      <c r="CB80" s="41"/>
    </row>
    <row r="81" spans="1:80" s="3" customFormat="1" ht="67.5" x14ac:dyDescent="0.25">
      <c r="A81" s="387" t="s">
        <v>1020</v>
      </c>
      <c r="B81" s="388" t="s">
        <v>1347</v>
      </c>
      <c r="C81" s="389" t="s">
        <v>2675</v>
      </c>
      <c r="D81" s="389"/>
      <c r="E81" s="389"/>
      <c r="F81" s="390" t="s">
        <v>265</v>
      </c>
      <c r="G81" s="395">
        <v>109.14</v>
      </c>
      <c r="H81" s="392">
        <v>86.33</v>
      </c>
      <c r="I81" s="392"/>
      <c r="J81" s="392">
        <v>86.33</v>
      </c>
      <c r="K81" s="393" t="s">
        <v>42</v>
      </c>
      <c r="L81" s="392">
        <v>80653</v>
      </c>
      <c r="M81" s="392"/>
      <c r="N81" s="394"/>
      <c r="O81" s="392">
        <v>80653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396">
        <v>1.03</v>
      </c>
      <c r="V81" s="385">
        <f t="shared" si="2"/>
        <v>96552.521447420237</v>
      </c>
      <c r="W81" s="397">
        <v>1.2</v>
      </c>
      <c r="X81" s="398">
        <f t="shared" si="0"/>
        <v>115863.02573690428</v>
      </c>
      <c r="Y81" s="181">
        <f t="shared" si="1"/>
        <v>1061.600015914461</v>
      </c>
      <c r="CA81" s="33"/>
      <c r="CB81" s="41" t="s">
        <v>2675</v>
      </c>
    </row>
    <row r="82" spans="1:80" s="3" customFormat="1" ht="18.75" x14ac:dyDescent="0.25">
      <c r="A82" s="42"/>
      <c r="B82" s="43"/>
      <c r="C82" s="44" t="s">
        <v>4727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/>
      <c r="W82" s="159"/>
      <c r="X82" s="158"/>
      <c r="Y82" s="181"/>
      <c r="CA82" s="33"/>
      <c r="CB82" s="41"/>
    </row>
    <row r="83" spans="1:80" s="3" customFormat="1" ht="67.5" x14ac:dyDescent="0.25">
      <c r="A83" s="387" t="s">
        <v>171</v>
      </c>
      <c r="B83" s="388" t="s">
        <v>2415</v>
      </c>
      <c r="C83" s="389" t="s">
        <v>2677</v>
      </c>
      <c r="D83" s="389"/>
      <c r="E83" s="389"/>
      <c r="F83" s="390" t="s">
        <v>265</v>
      </c>
      <c r="G83" s="395">
        <v>73.44</v>
      </c>
      <c r="H83" s="392">
        <v>55.8</v>
      </c>
      <c r="I83" s="392"/>
      <c r="J83" s="392">
        <v>55.8</v>
      </c>
      <c r="K83" s="393" t="s">
        <v>42</v>
      </c>
      <c r="L83" s="392">
        <v>35078</v>
      </c>
      <c r="M83" s="392"/>
      <c r="N83" s="394"/>
      <c r="O83" s="392">
        <v>35078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396">
        <v>1.03</v>
      </c>
      <c r="V83" s="385">
        <f t="shared" si="2"/>
        <v>41993.098177781438</v>
      </c>
      <c r="W83" s="397">
        <v>1.2</v>
      </c>
      <c r="X83" s="398">
        <f t="shared" si="0"/>
        <v>50391.717813337724</v>
      </c>
      <c r="Y83" s="181">
        <f t="shared" si="1"/>
        <v>686.16173493106919</v>
      </c>
      <c r="CA83" s="33"/>
      <c r="CB83" s="41" t="s">
        <v>2677</v>
      </c>
    </row>
    <row r="84" spans="1:80" s="3" customFormat="1" ht="18.75" x14ac:dyDescent="0.25">
      <c r="A84" s="42"/>
      <c r="B84" s="43"/>
      <c r="C84" s="44" t="s">
        <v>4728</v>
      </c>
      <c r="D84" s="45"/>
      <c r="E84" s="45"/>
      <c r="F84" s="206"/>
      <c r="G84" s="45"/>
      <c r="H84" s="45"/>
      <c r="I84" s="45"/>
      <c r="J84" s="45"/>
      <c r="K84" s="45"/>
      <c r="L84" s="45"/>
      <c r="M84" s="45"/>
      <c r="N84" s="45"/>
      <c r="O84" s="46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/>
      <c r="X84" s="158"/>
      <c r="Y84" s="181"/>
      <c r="CA84" s="33"/>
      <c r="CB84" s="41"/>
    </row>
    <row r="85" spans="1:80" s="3" customFormat="1" ht="67.5" x14ac:dyDescent="0.25">
      <c r="A85" s="387" t="s">
        <v>181</v>
      </c>
      <c r="B85" s="388" t="s">
        <v>1347</v>
      </c>
      <c r="C85" s="389" t="s">
        <v>2679</v>
      </c>
      <c r="D85" s="389"/>
      <c r="E85" s="389"/>
      <c r="F85" s="390" t="s">
        <v>265</v>
      </c>
      <c r="G85" s="399">
        <v>749.7</v>
      </c>
      <c r="H85" s="392">
        <v>35.549999999999997</v>
      </c>
      <c r="I85" s="392"/>
      <c r="J85" s="392">
        <v>35.549999999999997</v>
      </c>
      <c r="K85" s="393" t="s">
        <v>42</v>
      </c>
      <c r="L85" s="392">
        <v>228140</v>
      </c>
      <c r="M85" s="392"/>
      <c r="N85" s="394"/>
      <c r="O85" s="392">
        <v>228140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396">
        <v>1.03</v>
      </c>
      <c r="V85" s="385">
        <f t="shared" si="2"/>
        <v>273114.35709786927</v>
      </c>
      <c r="W85" s="397">
        <v>1.2</v>
      </c>
      <c r="X85" s="398">
        <f t="shared" si="0"/>
        <v>327737.22851744312</v>
      </c>
      <c r="Y85" s="181">
        <f t="shared" si="1"/>
        <v>437.15783449038696</v>
      </c>
      <c r="CA85" s="33"/>
      <c r="CB85" s="41" t="s">
        <v>2679</v>
      </c>
    </row>
    <row r="86" spans="1:80" s="3" customFormat="1" ht="18.75" x14ac:dyDescent="0.25">
      <c r="A86" s="42"/>
      <c r="B86" s="43"/>
      <c r="C86" s="44" t="s">
        <v>2130</v>
      </c>
      <c r="D86" s="45"/>
      <c r="E86" s="45"/>
      <c r="F86" s="206"/>
      <c r="G86" s="45"/>
      <c r="H86" s="45"/>
      <c r="I86" s="45"/>
      <c r="J86" s="45"/>
      <c r="K86" s="45"/>
      <c r="L86" s="45"/>
      <c r="M86" s="45"/>
      <c r="N86" s="45"/>
      <c r="O86" s="46"/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/>
      <c r="W86" s="159"/>
      <c r="X86" s="158"/>
      <c r="Y86" s="181"/>
      <c r="CA86" s="33"/>
      <c r="CB86" s="41"/>
    </row>
    <row r="87" spans="1:80" s="3" customFormat="1" ht="68.25" x14ac:dyDescent="0.25">
      <c r="A87" s="387" t="s">
        <v>185</v>
      </c>
      <c r="B87" s="388" t="s">
        <v>1325</v>
      </c>
      <c r="C87" s="389" t="s">
        <v>2681</v>
      </c>
      <c r="D87" s="389"/>
      <c r="E87" s="389"/>
      <c r="F87" s="390" t="s">
        <v>265</v>
      </c>
      <c r="G87" s="399">
        <v>40.799999999999997</v>
      </c>
      <c r="H87" s="392">
        <v>205.49</v>
      </c>
      <c r="I87" s="392"/>
      <c r="J87" s="392">
        <v>205.49</v>
      </c>
      <c r="K87" s="393" t="s">
        <v>42</v>
      </c>
      <c r="L87" s="392">
        <v>71767</v>
      </c>
      <c r="M87" s="392"/>
      <c r="N87" s="394"/>
      <c r="O87" s="392">
        <v>71767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396">
        <v>1.03</v>
      </c>
      <c r="V87" s="385">
        <f t="shared" si="2"/>
        <v>85914.780686608181</v>
      </c>
      <c r="W87" s="397">
        <v>1.2</v>
      </c>
      <c r="X87" s="398">
        <f t="shared" si="0"/>
        <v>103097.73682392981</v>
      </c>
      <c r="Y87" s="181">
        <f t="shared" si="1"/>
        <v>2526.9053143120054</v>
      </c>
      <c r="CA87" s="33"/>
      <c r="CB87" s="41" t="s">
        <v>2681</v>
      </c>
    </row>
    <row r="88" spans="1:80" s="3" customFormat="1" ht="18.75" x14ac:dyDescent="0.25">
      <c r="A88" s="42"/>
      <c r="B88" s="43"/>
      <c r="C88" s="44" t="s">
        <v>268</v>
      </c>
      <c r="D88" s="45"/>
      <c r="E88" s="45"/>
      <c r="F88" s="206"/>
      <c r="G88" s="45"/>
      <c r="H88" s="45"/>
      <c r="I88" s="45"/>
      <c r="J88" s="45"/>
      <c r="K88" s="45"/>
      <c r="L88" s="45"/>
      <c r="M88" s="45"/>
      <c r="N88" s="45"/>
      <c r="O88" s="46"/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/>
      <c r="W88" s="159"/>
      <c r="X88" s="158"/>
      <c r="Y88" s="181"/>
      <c r="CA88" s="33"/>
      <c r="CB88" s="41"/>
    </row>
    <row r="89" spans="1:80" s="3" customFormat="1" ht="68.25" x14ac:dyDescent="0.25">
      <c r="A89" s="387" t="s">
        <v>187</v>
      </c>
      <c r="B89" s="388" t="s">
        <v>1347</v>
      </c>
      <c r="C89" s="389" t="s">
        <v>3155</v>
      </c>
      <c r="D89" s="389"/>
      <c r="E89" s="389"/>
      <c r="F89" s="390" t="s">
        <v>265</v>
      </c>
      <c r="G89" s="399">
        <v>61.2</v>
      </c>
      <c r="H89" s="392">
        <v>146.24</v>
      </c>
      <c r="I89" s="392"/>
      <c r="J89" s="392">
        <v>146.24</v>
      </c>
      <c r="K89" s="393" t="s">
        <v>42</v>
      </c>
      <c r="L89" s="392">
        <v>76611</v>
      </c>
      <c r="M89" s="392"/>
      <c r="N89" s="394"/>
      <c r="O89" s="392">
        <v>76611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396">
        <v>1.03</v>
      </c>
      <c r="V89" s="385">
        <f t="shared" si="2"/>
        <v>91713.702163692738</v>
      </c>
      <c r="W89" s="397">
        <v>1.2</v>
      </c>
      <c r="X89" s="398">
        <f t="shared" si="0"/>
        <v>110056.44259643128</v>
      </c>
      <c r="Y89" s="181">
        <f t="shared" si="1"/>
        <v>1798.3078855626027</v>
      </c>
      <c r="CA89" s="33"/>
      <c r="CB89" s="41" t="s">
        <v>3155</v>
      </c>
    </row>
    <row r="90" spans="1:80" s="3" customFormat="1" ht="18.75" x14ac:dyDescent="0.25">
      <c r="A90" s="42"/>
      <c r="B90" s="43"/>
      <c r="C90" s="44" t="s">
        <v>1083</v>
      </c>
      <c r="D90" s="45"/>
      <c r="E90" s="45"/>
      <c r="F90" s="206"/>
      <c r="G90" s="45"/>
      <c r="H90" s="45"/>
      <c r="I90" s="45"/>
      <c r="J90" s="45"/>
      <c r="K90" s="45"/>
      <c r="L90" s="45"/>
      <c r="M90" s="45"/>
      <c r="N90" s="45"/>
      <c r="O90" s="46"/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/>
      <c r="W90" s="159"/>
      <c r="X90" s="158"/>
      <c r="Y90" s="181"/>
      <c r="CA90" s="33"/>
      <c r="CB90" s="41"/>
    </row>
    <row r="91" spans="1:80" s="3" customFormat="1" ht="68.25" x14ac:dyDescent="0.25">
      <c r="A91" s="387" t="s">
        <v>196</v>
      </c>
      <c r="B91" s="388" t="s">
        <v>1347</v>
      </c>
      <c r="C91" s="389" t="s">
        <v>2683</v>
      </c>
      <c r="D91" s="389"/>
      <c r="E91" s="389"/>
      <c r="F91" s="390" t="s">
        <v>265</v>
      </c>
      <c r="G91" s="399">
        <v>249.9</v>
      </c>
      <c r="H91" s="392">
        <v>99.36</v>
      </c>
      <c r="I91" s="392"/>
      <c r="J91" s="392">
        <v>99.36</v>
      </c>
      <c r="K91" s="393" t="s">
        <v>42</v>
      </c>
      <c r="L91" s="392">
        <v>212545</v>
      </c>
      <c r="M91" s="392"/>
      <c r="N91" s="394"/>
      <c r="O91" s="392">
        <v>212545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396">
        <v>1.03</v>
      </c>
      <c r="V91" s="385">
        <f t="shared" si="2"/>
        <v>254445.03826320075</v>
      </c>
      <c r="W91" s="397">
        <v>1.2</v>
      </c>
      <c r="X91" s="398">
        <f t="shared" si="0"/>
        <v>305334.04591584089</v>
      </c>
      <c r="Y91" s="181">
        <f t="shared" si="1"/>
        <v>1221.824913628815</v>
      </c>
      <c r="CA91" s="33"/>
      <c r="CB91" s="41" t="s">
        <v>2683</v>
      </c>
    </row>
    <row r="92" spans="1:80" s="3" customFormat="1" ht="18.75" x14ac:dyDescent="0.25">
      <c r="A92" s="42"/>
      <c r="B92" s="43"/>
      <c r="C92" s="44" t="s">
        <v>3865</v>
      </c>
      <c r="D92" s="45"/>
      <c r="E92" s="45"/>
      <c r="F92" s="206"/>
      <c r="G92" s="45"/>
      <c r="H92" s="45"/>
      <c r="I92" s="45"/>
      <c r="J92" s="45"/>
      <c r="K92" s="45"/>
      <c r="L92" s="45"/>
      <c r="M92" s="45"/>
      <c r="N92" s="45"/>
      <c r="O92" s="46"/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/>
      <c r="W92" s="159"/>
      <c r="X92" s="158"/>
      <c r="Y92" s="181"/>
      <c r="CA92" s="33"/>
      <c r="CB92" s="41"/>
    </row>
    <row r="93" spans="1:80" s="3" customFormat="1" ht="68.25" x14ac:dyDescent="0.25">
      <c r="A93" s="387" t="s">
        <v>198</v>
      </c>
      <c r="B93" s="388" t="s">
        <v>1347</v>
      </c>
      <c r="C93" s="389" t="s">
        <v>2684</v>
      </c>
      <c r="D93" s="389"/>
      <c r="E93" s="389"/>
      <c r="F93" s="390" t="s">
        <v>265</v>
      </c>
      <c r="G93" s="399">
        <v>158.1</v>
      </c>
      <c r="H93" s="392">
        <v>64.28</v>
      </c>
      <c r="I93" s="392"/>
      <c r="J93" s="392">
        <v>64.28</v>
      </c>
      <c r="K93" s="393" t="s">
        <v>42</v>
      </c>
      <c r="L93" s="392">
        <v>86992</v>
      </c>
      <c r="M93" s="392"/>
      <c r="N93" s="394"/>
      <c r="O93" s="392">
        <v>86992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396">
        <v>1.03</v>
      </c>
      <c r="V93" s="385">
        <f t="shared" si="2"/>
        <v>104141.15960663559</v>
      </c>
      <c r="W93" s="397">
        <v>1.2</v>
      </c>
      <c r="X93" s="398">
        <f t="shared" si="0"/>
        <v>124969.3915279627</v>
      </c>
      <c r="Y93" s="181">
        <f t="shared" si="1"/>
        <v>790.44523420596272</v>
      </c>
      <c r="CA93" s="33"/>
      <c r="CB93" s="41" t="s">
        <v>2684</v>
      </c>
    </row>
    <row r="94" spans="1:80" s="3" customFormat="1" ht="18.75" x14ac:dyDescent="0.25">
      <c r="A94" s="42"/>
      <c r="B94" s="43"/>
      <c r="C94" s="44" t="s">
        <v>270</v>
      </c>
      <c r="D94" s="45"/>
      <c r="E94" s="45"/>
      <c r="F94" s="206"/>
      <c r="G94" s="45"/>
      <c r="H94" s="45"/>
      <c r="I94" s="45"/>
      <c r="J94" s="45"/>
      <c r="K94" s="45"/>
      <c r="L94" s="45"/>
      <c r="M94" s="45"/>
      <c r="N94" s="45"/>
      <c r="O94" s="46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/>
      <c r="X94" s="158"/>
      <c r="Y94" s="181"/>
      <c r="CA94" s="33"/>
      <c r="CB94" s="41"/>
    </row>
    <row r="95" spans="1:80" s="3" customFormat="1" ht="68.25" x14ac:dyDescent="0.25">
      <c r="A95" s="387" t="s">
        <v>200</v>
      </c>
      <c r="B95" s="388" t="s">
        <v>1347</v>
      </c>
      <c r="C95" s="389" t="s">
        <v>2686</v>
      </c>
      <c r="D95" s="389"/>
      <c r="E95" s="389"/>
      <c r="F95" s="390" t="s">
        <v>265</v>
      </c>
      <c r="G95" s="399">
        <v>576.29999999999995</v>
      </c>
      <c r="H95" s="392">
        <v>72.33</v>
      </c>
      <c r="I95" s="392"/>
      <c r="J95" s="392">
        <v>72.33</v>
      </c>
      <c r="K95" s="393" t="s">
        <v>42</v>
      </c>
      <c r="L95" s="392">
        <v>356813</v>
      </c>
      <c r="M95" s="392"/>
      <c r="N95" s="394"/>
      <c r="O95" s="392">
        <v>356813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396">
        <v>1.03</v>
      </c>
      <c r="V95" s="385">
        <f t="shared" ref="V95:V154" si="3">O95*P95*Q95*R95*S95*T95*U95</f>
        <v>427153.29665627267</v>
      </c>
      <c r="W95" s="397">
        <v>1.2</v>
      </c>
      <c r="X95" s="398">
        <f t="shared" ref="X95:X158" si="4">V95*W95</f>
        <v>512583.95598752715</v>
      </c>
      <c r="Y95" s="181">
        <f t="shared" ref="Y95:Y158" si="5">X95/G95</f>
        <v>889.43945165283219</v>
      </c>
      <c r="CA95" s="33"/>
      <c r="CB95" s="41" t="s">
        <v>2686</v>
      </c>
    </row>
    <row r="96" spans="1:80" s="3" customFormat="1" ht="18.75" x14ac:dyDescent="0.25">
      <c r="A96" s="42"/>
      <c r="B96" s="43"/>
      <c r="C96" s="44" t="s">
        <v>4729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/>
      <c r="X96" s="158"/>
      <c r="Y96" s="181"/>
      <c r="CA96" s="33"/>
      <c r="CB96" s="41"/>
    </row>
    <row r="97" spans="1:80" s="3" customFormat="1" ht="68.25" x14ac:dyDescent="0.25">
      <c r="A97" s="387" t="s">
        <v>202</v>
      </c>
      <c r="B97" s="388" t="s">
        <v>1347</v>
      </c>
      <c r="C97" s="389" t="s">
        <v>2688</v>
      </c>
      <c r="D97" s="389"/>
      <c r="E97" s="389"/>
      <c r="F97" s="390" t="s">
        <v>265</v>
      </c>
      <c r="G97" s="391">
        <v>510</v>
      </c>
      <c r="H97" s="392">
        <v>47.4</v>
      </c>
      <c r="I97" s="392"/>
      <c r="J97" s="392">
        <v>47.4</v>
      </c>
      <c r="K97" s="393" t="s">
        <v>42</v>
      </c>
      <c r="L97" s="392">
        <v>206929</v>
      </c>
      <c r="M97" s="392"/>
      <c r="N97" s="394"/>
      <c r="O97" s="392">
        <v>206929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396">
        <v>1.03</v>
      </c>
      <c r="V97" s="385">
        <f t="shared" si="3"/>
        <v>247721.9286398922</v>
      </c>
      <c r="W97" s="397">
        <v>1.2</v>
      </c>
      <c r="X97" s="398">
        <f t="shared" si="4"/>
        <v>297266.31436787063</v>
      </c>
      <c r="Y97" s="181">
        <f t="shared" si="5"/>
        <v>582.87512621151097</v>
      </c>
      <c r="CA97" s="33"/>
      <c r="CB97" s="41" t="s">
        <v>2688</v>
      </c>
    </row>
    <row r="98" spans="1:80" s="3" customFormat="1" ht="18.75" x14ac:dyDescent="0.25">
      <c r="A98" s="42"/>
      <c r="B98" s="43"/>
      <c r="C98" s="44" t="s">
        <v>3728</v>
      </c>
      <c r="D98" s="45"/>
      <c r="E98" s="45"/>
      <c r="F98" s="206"/>
      <c r="G98" s="45"/>
      <c r="H98" s="45"/>
      <c r="I98" s="45"/>
      <c r="J98" s="45"/>
      <c r="K98" s="45"/>
      <c r="L98" s="45"/>
      <c r="M98" s="45"/>
      <c r="N98" s="45"/>
      <c r="O98" s="46"/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/>
      <c r="W98" s="159"/>
      <c r="X98" s="158"/>
      <c r="Y98" s="181"/>
      <c r="CA98" s="33"/>
      <c r="CB98" s="41"/>
    </row>
    <row r="99" spans="1:80" s="3" customFormat="1" ht="67.5" x14ac:dyDescent="0.25">
      <c r="A99" s="387" t="s">
        <v>211</v>
      </c>
      <c r="B99" s="388" t="s">
        <v>3158</v>
      </c>
      <c r="C99" s="389" t="s">
        <v>2428</v>
      </c>
      <c r="D99" s="389"/>
      <c r="E99" s="389"/>
      <c r="F99" s="390" t="s">
        <v>265</v>
      </c>
      <c r="G99" s="391">
        <v>51</v>
      </c>
      <c r="H99" s="392">
        <v>54.01</v>
      </c>
      <c r="I99" s="392"/>
      <c r="J99" s="392">
        <v>54.01</v>
      </c>
      <c r="K99" s="393" t="s">
        <v>42</v>
      </c>
      <c r="L99" s="392">
        <v>23579</v>
      </c>
      <c r="M99" s="392"/>
      <c r="N99" s="394"/>
      <c r="O99" s="392">
        <v>23579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396">
        <v>1.03</v>
      </c>
      <c r="V99" s="385">
        <f t="shared" si="3"/>
        <v>28227.243911679932</v>
      </c>
      <c r="W99" s="397">
        <v>1.2</v>
      </c>
      <c r="X99" s="398">
        <f t="shared" si="4"/>
        <v>33872.692694015917</v>
      </c>
      <c r="Y99" s="248">
        <f t="shared" si="5"/>
        <v>664.17044498070425</v>
      </c>
      <c r="CA99" s="33"/>
      <c r="CB99" s="41" t="s">
        <v>2428</v>
      </c>
    </row>
    <row r="100" spans="1:80" s="3" customFormat="1" ht="18.75" x14ac:dyDescent="0.25">
      <c r="A100" s="42"/>
      <c r="B100" s="43"/>
      <c r="C100" s="44" t="s">
        <v>287</v>
      </c>
      <c r="D100" s="45"/>
      <c r="E100" s="45"/>
      <c r="F100" s="206"/>
      <c r="G100" s="45"/>
      <c r="H100" s="45"/>
      <c r="I100" s="45"/>
      <c r="J100" s="45"/>
      <c r="K100" s="45"/>
      <c r="L100" s="45"/>
      <c r="M100" s="45"/>
      <c r="N100" s="45"/>
      <c r="O100" s="46"/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/>
      <c r="W100" s="159"/>
      <c r="X100" s="158"/>
      <c r="Y100" s="181"/>
      <c r="CA100" s="33"/>
      <c r="CB100" s="41"/>
    </row>
    <row r="101" spans="1:80" s="3" customFormat="1" ht="67.5" x14ac:dyDescent="0.25">
      <c r="A101" s="35" t="s">
        <v>213</v>
      </c>
      <c r="B101" s="36" t="s">
        <v>310</v>
      </c>
      <c r="C101" s="316" t="s">
        <v>311</v>
      </c>
      <c r="D101" s="316"/>
      <c r="E101" s="316"/>
      <c r="F101" s="205" t="s">
        <v>238</v>
      </c>
      <c r="G101" s="383">
        <v>1</v>
      </c>
      <c r="H101" s="39" t="s">
        <v>312</v>
      </c>
      <c r="I101" s="39" t="s">
        <v>313</v>
      </c>
      <c r="J101" s="39">
        <v>171.88</v>
      </c>
      <c r="K101" s="37" t="s">
        <v>42</v>
      </c>
      <c r="L101" s="39">
        <f>M101+437+O101</f>
        <v>16765</v>
      </c>
      <c r="M101" s="39">
        <v>14857</v>
      </c>
      <c r="N101" s="40" t="s">
        <v>4586</v>
      </c>
      <c r="O101" s="39">
        <v>1471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3"/>
        <v>1760.985444424326</v>
      </c>
      <c r="W101" s="159">
        <v>1.2</v>
      </c>
      <c r="X101" s="158">
        <f t="shared" si="4"/>
        <v>2113.1825333091911</v>
      </c>
      <c r="Y101" s="181">
        <f t="shared" si="5"/>
        <v>2113.1825333091911</v>
      </c>
      <c r="CA101" s="33"/>
      <c r="CB101" s="41" t="s">
        <v>311</v>
      </c>
    </row>
    <row r="102" spans="1:80" s="3" customFormat="1" ht="18.75" x14ac:dyDescent="0.25">
      <c r="A102" s="42"/>
      <c r="B102" s="43"/>
      <c r="C102" s="44" t="s">
        <v>4587</v>
      </c>
      <c r="D102" s="45"/>
      <c r="E102" s="45"/>
      <c r="F102" s="206"/>
      <c r="G102" s="45"/>
      <c r="H102" s="45"/>
      <c r="I102" s="45"/>
      <c r="J102" s="45"/>
      <c r="K102" s="45"/>
      <c r="L102" s="45"/>
      <c r="M102" s="45"/>
      <c r="N102" s="45"/>
      <c r="O102" s="46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/>
      <c r="X102" s="158"/>
      <c r="Y102" s="181"/>
      <c r="CA102" s="33"/>
      <c r="CB102" s="41"/>
    </row>
    <row r="103" spans="1:80" s="3" customFormat="1" ht="18.75" x14ac:dyDescent="0.25">
      <c r="A103" s="47"/>
      <c r="B103" s="48"/>
      <c r="C103" s="48"/>
      <c r="D103" s="48"/>
      <c r="E103" s="49" t="s">
        <v>4588</v>
      </c>
      <c r="F103" s="207"/>
      <c r="G103" s="50"/>
      <c r="H103" s="51"/>
      <c r="I103" s="17"/>
      <c r="J103" s="17"/>
      <c r="K103" s="17"/>
      <c r="L103" s="52">
        <v>14430</v>
      </c>
      <c r="M103" s="53"/>
      <c r="N103" s="53"/>
      <c r="O103" s="54"/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/>
      <c r="W103" s="159"/>
      <c r="X103" s="158"/>
      <c r="Y103" s="181"/>
      <c r="CA103" s="33"/>
      <c r="CB103" s="41"/>
    </row>
    <row r="104" spans="1:80" s="3" customFormat="1" ht="18.75" x14ac:dyDescent="0.25">
      <c r="A104" s="47"/>
      <c r="B104" s="48"/>
      <c r="C104" s="48"/>
      <c r="D104" s="48"/>
      <c r="E104" s="49" t="s">
        <v>4589</v>
      </c>
      <c r="F104" s="207"/>
      <c r="G104" s="50"/>
      <c r="H104" s="51"/>
      <c r="I104" s="17"/>
      <c r="J104" s="17"/>
      <c r="K104" s="17"/>
      <c r="L104" s="52">
        <v>7587</v>
      </c>
      <c r="M104" s="53"/>
      <c r="N104" s="53"/>
      <c r="O104" s="54"/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/>
      <c r="W104" s="159"/>
      <c r="X104" s="158"/>
      <c r="Y104" s="181"/>
      <c r="CA104" s="33"/>
      <c r="CB104" s="41"/>
    </row>
    <row r="105" spans="1:80" s="3" customFormat="1" ht="18.75" x14ac:dyDescent="0.25">
      <c r="A105" s="368"/>
      <c r="B105" s="369"/>
      <c r="C105" s="369"/>
      <c r="D105" s="369"/>
      <c r="E105" s="370" t="s">
        <v>47</v>
      </c>
      <c r="F105" s="371"/>
      <c r="G105" s="372"/>
      <c r="H105" s="373"/>
      <c r="I105" s="374"/>
      <c r="J105" s="374"/>
      <c r="K105" s="374"/>
      <c r="L105" s="375">
        <f>L101+L103+L104</f>
        <v>38782</v>
      </c>
      <c r="M105" s="376"/>
      <c r="N105" s="376"/>
      <c r="O105" s="377"/>
      <c r="P105" s="378">
        <v>1.052</v>
      </c>
      <c r="Q105" s="378">
        <v>1.0209999999999999</v>
      </c>
      <c r="R105" s="378">
        <v>1.0349999999999999</v>
      </c>
      <c r="S105" s="378">
        <v>1.0249999999999999</v>
      </c>
      <c r="T105" s="378">
        <v>1.02</v>
      </c>
      <c r="U105" s="378">
        <v>1.03</v>
      </c>
      <c r="V105" s="379">
        <f>L105*P105*Q105*R105*S105*T105*U105</f>
        <v>46427.285863809804</v>
      </c>
      <c r="W105" s="380">
        <v>1.2</v>
      </c>
      <c r="X105" s="381">
        <f>V105*W105</f>
        <v>55712.743036571766</v>
      </c>
      <c r="Y105" s="382">
        <f>X105/G101</f>
        <v>55712.743036571766</v>
      </c>
      <c r="CA105" s="33"/>
      <c r="CB105" s="41"/>
    </row>
    <row r="106" spans="1:80" s="3" customFormat="1" ht="67.5" x14ac:dyDescent="0.25">
      <c r="A106" s="387" t="s">
        <v>215</v>
      </c>
      <c r="B106" s="388" t="s">
        <v>1359</v>
      </c>
      <c r="C106" s="389" t="s">
        <v>1866</v>
      </c>
      <c r="D106" s="389"/>
      <c r="E106" s="389"/>
      <c r="F106" s="390" t="s">
        <v>265</v>
      </c>
      <c r="G106" s="391">
        <v>51</v>
      </c>
      <c r="H106" s="392">
        <v>29.8</v>
      </c>
      <c r="I106" s="392"/>
      <c r="J106" s="392">
        <v>29.8</v>
      </c>
      <c r="K106" s="393" t="s">
        <v>42</v>
      </c>
      <c r="L106" s="392">
        <v>13009</v>
      </c>
      <c r="M106" s="392"/>
      <c r="N106" s="394"/>
      <c r="O106" s="392">
        <v>13009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396">
        <v>1.03</v>
      </c>
      <c r="V106" s="385">
        <f t="shared" si="3"/>
        <v>15573.527971798816</v>
      </c>
      <c r="W106" s="397">
        <v>1.2</v>
      </c>
      <c r="X106" s="398">
        <f t="shared" si="4"/>
        <v>18688.233566158578</v>
      </c>
      <c r="Y106" s="248">
        <f t="shared" si="5"/>
        <v>366.43595227761921</v>
      </c>
      <c r="CA106" s="33"/>
      <c r="CB106" s="41" t="s">
        <v>1866</v>
      </c>
    </row>
    <row r="107" spans="1:80" s="3" customFormat="1" ht="18.75" x14ac:dyDescent="0.25">
      <c r="A107" s="42"/>
      <c r="B107" s="43"/>
      <c r="C107" s="44" t="s">
        <v>287</v>
      </c>
      <c r="D107" s="45"/>
      <c r="E107" s="45"/>
      <c r="F107" s="206"/>
      <c r="G107" s="45"/>
      <c r="H107" s="45"/>
      <c r="I107" s="45"/>
      <c r="J107" s="45"/>
      <c r="K107" s="45"/>
      <c r="L107" s="45"/>
      <c r="M107" s="45"/>
      <c r="N107" s="45"/>
      <c r="O107" s="46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/>
      <c r="X107" s="158"/>
      <c r="Y107" s="181"/>
      <c r="CA107" s="33"/>
      <c r="CB107" s="41"/>
    </row>
    <row r="108" spans="1:80" s="3" customFormat="1" ht="67.5" x14ac:dyDescent="0.25">
      <c r="A108" s="387" t="s">
        <v>217</v>
      </c>
      <c r="B108" s="388" t="s">
        <v>1369</v>
      </c>
      <c r="C108" s="389" t="s">
        <v>1867</v>
      </c>
      <c r="D108" s="389"/>
      <c r="E108" s="389"/>
      <c r="F108" s="390" t="s">
        <v>265</v>
      </c>
      <c r="G108" s="399">
        <v>51.5</v>
      </c>
      <c r="H108" s="392">
        <v>7.41</v>
      </c>
      <c r="I108" s="392"/>
      <c r="J108" s="392">
        <v>7.41</v>
      </c>
      <c r="K108" s="393" t="s">
        <v>42</v>
      </c>
      <c r="L108" s="392">
        <v>3267</v>
      </c>
      <c r="M108" s="392"/>
      <c r="N108" s="394"/>
      <c r="O108" s="392">
        <v>3267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396">
        <v>1.03</v>
      </c>
      <c r="V108" s="385">
        <f t="shared" si="3"/>
        <v>3911.0397327901242</v>
      </c>
      <c r="W108" s="397">
        <v>1.2</v>
      </c>
      <c r="X108" s="398">
        <f t="shared" si="4"/>
        <v>4693.2476793481492</v>
      </c>
      <c r="Y108" s="248">
        <f t="shared" si="5"/>
        <v>91.131022899964066</v>
      </c>
      <c r="CA108" s="33"/>
      <c r="CB108" s="41" t="s">
        <v>1867</v>
      </c>
    </row>
    <row r="109" spans="1:80" s="3" customFormat="1" ht="18.75" x14ac:dyDescent="0.25">
      <c r="A109" s="42"/>
      <c r="B109" s="43"/>
      <c r="C109" s="44" t="s">
        <v>321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/>
      <c r="W109" s="159"/>
      <c r="X109" s="158"/>
      <c r="Y109" s="181"/>
      <c r="CA109" s="33"/>
      <c r="CB109" s="41"/>
    </row>
    <row r="110" spans="1:80" s="3" customFormat="1" ht="18.75" x14ac:dyDescent="0.25">
      <c r="A110" s="313" t="s">
        <v>1871</v>
      </c>
      <c r="B110" s="314"/>
      <c r="C110" s="314"/>
      <c r="D110" s="314"/>
      <c r="E110" s="314"/>
      <c r="F110" s="341"/>
      <c r="G110" s="314"/>
      <c r="H110" s="314"/>
      <c r="I110" s="314"/>
      <c r="J110" s="314"/>
      <c r="K110" s="314"/>
      <c r="L110" s="314"/>
      <c r="M110" s="314"/>
      <c r="N110" s="314"/>
      <c r="O110" s="315"/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/>
      <c r="W110" s="159"/>
      <c r="X110" s="158"/>
      <c r="Y110" s="181"/>
      <c r="CA110" s="33" t="s">
        <v>1871</v>
      </c>
      <c r="CB110" s="41"/>
    </row>
    <row r="111" spans="1:80" s="3" customFormat="1" ht="67.5" x14ac:dyDescent="0.25">
      <c r="A111" s="35" t="s">
        <v>219</v>
      </c>
      <c r="B111" s="36" t="s">
        <v>589</v>
      </c>
      <c r="C111" s="316" t="s">
        <v>590</v>
      </c>
      <c r="D111" s="316"/>
      <c r="E111" s="316"/>
      <c r="F111" s="205" t="s">
        <v>174</v>
      </c>
      <c r="G111" s="406">
        <v>0.02</v>
      </c>
      <c r="H111" s="39" t="s">
        <v>591</v>
      </c>
      <c r="I111" s="39" t="s">
        <v>592</v>
      </c>
      <c r="J111" s="39">
        <v>109.43</v>
      </c>
      <c r="K111" s="37" t="s">
        <v>42</v>
      </c>
      <c r="L111" s="39">
        <f>M111+N111+O111</f>
        <v>331</v>
      </c>
      <c r="M111" s="39">
        <v>308</v>
      </c>
      <c r="N111" s="40">
        <v>4</v>
      </c>
      <c r="O111" s="39">
        <v>19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3"/>
        <v>22.745563184270697</v>
      </c>
      <c r="W111" s="159">
        <v>1.2</v>
      </c>
      <c r="X111" s="158">
        <f t="shared" si="4"/>
        <v>27.294675821124837</v>
      </c>
      <c r="Y111" s="181">
        <f t="shared" si="5"/>
        <v>1364.7337910562419</v>
      </c>
      <c r="CA111" s="33"/>
      <c r="CB111" s="41" t="s">
        <v>590</v>
      </c>
    </row>
    <row r="112" spans="1:80" s="3" customFormat="1" ht="18.75" x14ac:dyDescent="0.25">
      <c r="A112" s="42"/>
      <c r="B112" s="43"/>
      <c r="C112" s="44" t="s">
        <v>680</v>
      </c>
      <c r="D112" s="45"/>
      <c r="E112" s="45"/>
      <c r="F112" s="206"/>
      <c r="G112" s="45"/>
      <c r="H112" s="45"/>
      <c r="I112" s="45"/>
      <c r="J112" s="45"/>
      <c r="K112" s="45"/>
      <c r="L112" s="45"/>
      <c r="M112" s="45"/>
      <c r="N112" s="45"/>
      <c r="O112" s="46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/>
      <c r="X112" s="158"/>
      <c r="Y112" s="181"/>
      <c r="CA112" s="33"/>
      <c r="CB112" s="41"/>
    </row>
    <row r="113" spans="1:80" s="3" customFormat="1" ht="18.75" x14ac:dyDescent="0.25">
      <c r="A113" s="47"/>
      <c r="B113" s="48"/>
      <c r="C113" s="48"/>
      <c r="D113" s="48"/>
      <c r="E113" s="49" t="s">
        <v>3163</v>
      </c>
      <c r="F113" s="207"/>
      <c r="G113" s="50"/>
      <c r="H113" s="51"/>
      <c r="I113" s="17"/>
      <c r="J113" s="17"/>
      <c r="K113" s="17"/>
      <c r="L113" s="52">
        <v>299</v>
      </c>
      <c r="M113" s="53"/>
      <c r="N113" s="53"/>
      <c r="O113" s="54"/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/>
      <c r="W113" s="159"/>
      <c r="X113" s="158"/>
      <c r="Y113" s="181"/>
      <c r="CA113" s="33"/>
      <c r="CB113" s="41"/>
    </row>
    <row r="114" spans="1:80" s="3" customFormat="1" ht="18.75" x14ac:dyDescent="0.25">
      <c r="A114" s="47"/>
      <c r="B114" s="48"/>
      <c r="C114" s="48"/>
      <c r="D114" s="48"/>
      <c r="E114" s="49" t="s">
        <v>3164</v>
      </c>
      <c r="F114" s="207"/>
      <c r="G114" s="50"/>
      <c r="H114" s="51"/>
      <c r="I114" s="17"/>
      <c r="J114" s="17"/>
      <c r="K114" s="17"/>
      <c r="L114" s="52">
        <v>157</v>
      </c>
      <c r="M114" s="53"/>
      <c r="N114" s="53"/>
      <c r="O114" s="54"/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/>
      <c r="W114" s="159"/>
      <c r="X114" s="158"/>
      <c r="Y114" s="181"/>
      <c r="CA114" s="33"/>
      <c r="CB114" s="41"/>
    </row>
    <row r="115" spans="1:80" s="3" customFormat="1" ht="18.75" x14ac:dyDescent="0.25">
      <c r="A115" s="368"/>
      <c r="B115" s="369"/>
      <c r="C115" s="369"/>
      <c r="D115" s="369"/>
      <c r="E115" s="370" t="s">
        <v>47</v>
      </c>
      <c r="F115" s="371"/>
      <c r="G115" s="372"/>
      <c r="H115" s="373"/>
      <c r="I115" s="374"/>
      <c r="J115" s="374"/>
      <c r="K115" s="374"/>
      <c r="L115" s="375">
        <f>L111+L113+L114</f>
        <v>787</v>
      </c>
      <c r="M115" s="376"/>
      <c r="N115" s="376"/>
      <c r="O115" s="377"/>
      <c r="P115" s="378">
        <v>1.052</v>
      </c>
      <c r="Q115" s="378">
        <v>1.0209999999999999</v>
      </c>
      <c r="R115" s="378">
        <v>1.0349999999999999</v>
      </c>
      <c r="S115" s="378">
        <v>1.0249999999999999</v>
      </c>
      <c r="T115" s="378">
        <v>1.02</v>
      </c>
      <c r="U115" s="378">
        <v>1.03</v>
      </c>
      <c r="V115" s="379">
        <f>L115*P115*Q115*R115*S115*T115*U115</f>
        <v>942.14516979058101</v>
      </c>
      <c r="W115" s="380">
        <v>1.2</v>
      </c>
      <c r="X115" s="381">
        <f>V115*W115</f>
        <v>1130.5742037486971</v>
      </c>
      <c r="Y115" s="382">
        <f>X115/G111</f>
        <v>56528.710187434852</v>
      </c>
      <c r="CA115" s="33"/>
      <c r="CB115" s="41"/>
    </row>
    <row r="116" spans="1:80" s="3" customFormat="1" ht="45" x14ac:dyDescent="0.25">
      <c r="A116" s="111" t="s">
        <v>4730</v>
      </c>
      <c r="B116" s="112" t="s">
        <v>1877</v>
      </c>
      <c r="C116" s="305" t="s">
        <v>1378</v>
      </c>
      <c r="D116" s="305"/>
      <c r="E116" s="305"/>
      <c r="F116" s="111" t="s">
        <v>437</v>
      </c>
      <c r="G116" s="113">
        <v>2</v>
      </c>
      <c r="H116" s="114">
        <v>2034.16</v>
      </c>
      <c r="I116" s="114"/>
      <c r="J116" s="114"/>
      <c r="K116" s="144" t="s">
        <v>52</v>
      </c>
      <c r="L116" s="114">
        <v>25346</v>
      </c>
      <c r="M116" s="114"/>
      <c r="N116" s="115"/>
      <c r="O116" s="114"/>
      <c r="P116" s="189">
        <v>1.052</v>
      </c>
      <c r="Q116" s="189">
        <v>1.0209999999999999</v>
      </c>
      <c r="R116" s="189">
        <v>1.0349999999999999</v>
      </c>
      <c r="S116" s="189">
        <v>1.0249999999999999</v>
      </c>
      <c r="T116" s="189">
        <v>1.02</v>
      </c>
      <c r="U116" s="189">
        <v>1.03</v>
      </c>
      <c r="V116" s="180">
        <f>L116*U116</f>
        <v>26106.38</v>
      </c>
      <c r="W116" s="190">
        <v>1.2</v>
      </c>
      <c r="X116" s="191">
        <f t="shared" si="4"/>
        <v>31327.655999999999</v>
      </c>
      <c r="Y116" s="248">
        <f t="shared" si="5"/>
        <v>15663.828</v>
      </c>
      <c r="CA116" s="33"/>
      <c r="CB116" s="41" t="s">
        <v>1378</v>
      </c>
    </row>
    <row r="117" spans="1:80" s="3" customFormat="1" ht="18.75" x14ac:dyDescent="0.25">
      <c r="A117" s="313" t="s">
        <v>2442</v>
      </c>
      <c r="B117" s="314"/>
      <c r="C117" s="314"/>
      <c r="D117" s="314"/>
      <c r="E117" s="314"/>
      <c r="F117" s="341"/>
      <c r="G117" s="314"/>
      <c r="H117" s="314"/>
      <c r="I117" s="314"/>
      <c r="J117" s="314"/>
      <c r="K117" s="314"/>
      <c r="L117" s="314"/>
      <c r="M117" s="314"/>
      <c r="N117" s="314"/>
      <c r="O117" s="315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/>
      <c r="X117" s="158"/>
      <c r="Y117" s="181"/>
      <c r="CA117" s="33" t="s">
        <v>2442</v>
      </c>
      <c r="CB117" s="41"/>
    </row>
    <row r="118" spans="1:80" s="3" customFormat="1" ht="67.5" x14ac:dyDescent="0.25">
      <c r="A118" s="35" t="s">
        <v>230</v>
      </c>
      <c r="B118" s="36" t="s">
        <v>324</v>
      </c>
      <c r="C118" s="316" t="s">
        <v>325</v>
      </c>
      <c r="D118" s="316"/>
      <c r="E118" s="316"/>
      <c r="F118" s="205" t="s">
        <v>326</v>
      </c>
      <c r="G118" s="383">
        <v>10</v>
      </c>
      <c r="H118" s="39" t="s">
        <v>1204</v>
      </c>
      <c r="I118" s="39"/>
      <c r="J118" s="39">
        <v>1.55</v>
      </c>
      <c r="K118" s="37" t="s">
        <v>42</v>
      </c>
      <c r="L118" s="39">
        <f>M118+O118</f>
        <v>1928</v>
      </c>
      <c r="M118" s="39">
        <v>1796</v>
      </c>
      <c r="N118" s="40"/>
      <c r="O118" s="39">
        <v>132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158.02180738545957</v>
      </c>
      <c r="W118" s="159">
        <v>1.2</v>
      </c>
      <c r="X118" s="158">
        <f t="shared" si="4"/>
        <v>189.62616886255148</v>
      </c>
      <c r="Y118" s="181">
        <f t="shared" si="5"/>
        <v>18.962616886255148</v>
      </c>
      <c r="CA118" s="33"/>
      <c r="CB118" s="41" t="s">
        <v>325</v>
      </c>
    </row>
    <row r="119" spans="1:80" s="3" customFormat="1" ht="18.75" x14ac:dyDescent="0.25">
      <c r="A119" s="47"/>
      <c r="B119" s="48"/>
      <c r="C119" s="48"/>
      <c r="D119" s="48"/>
      <c r="E119" s="49" t="s">
        <v>3166</v>
      </c>
      <c r="F119" s="207"/>
      <c r="G119" s="50"/>
      <c r="H119" s="51"/>
      <c r="I119" s="17"/>
      <c r="J119" s="17"/>
      <c r="K119" s="17"/>
      <c r="L119" s="52">
        <v>1742</v>
      </c>
      <c r="M119" s="53"/>
      <c r="N119" s="53"/>
      <c r="O119" s="54"/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/>
      <c r="W119" s="159"/>
      <c r="X119" s="158"/>
      <c r="Y119" s="181"/>
      <c r="CA119" s="33"/>
      <c r="CB119" s="41"/>
    </row>
    <row r="120" spans="1:80" s="3" customFormat="1" ht="18.75" x14ac:dyDescent="0.25">
      <c r="A120" s="47"/>
      <c r="B120" s="48"/>
      <c r="C120" s="48"/>
      <c r="D120" s="48"/>
      <c r="E120" s="49" t="s">
        <v>3167</v>
      </c>
      <c r="F120" s="207"/>
      <c r="G120" s="50"/>
      <c r="H120" s="51"/>
      <c r="I120" s="17"/>
      <c r="J120" s="17"/>
      <c r="K120" s="17"/>
      <c r="L120" s="52">
        <v>916</v>
      </c>
      <c r="M120" s="53"/>
      <c r="N120" s="53"/>
      <c r="O120" s="54"/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/>
      <c r="W120" s="159"/>
      <c r="X120" s="158"/>
      <c r="Y120" s="181"/>
      <c r="CA120" s="33"/>
      <c r="CB120" s="41"/>
    </row>
    <row r="121" spans="1:80" s="3" customFormat="1" ht="18.75" x14ac:dyDescent="0.25">
      <c r="A121" s="368"/>
      <c r="B121" s="369"/>
      <c r="C121" s="369"/>
      <c r="D121" s="369"/>
      <c r="E121" s="370" t="s">
        <v>47</v>
      </c>
      <c r="F121" s="371"/>
      <c r="G121" s="372"/>
      <c r="H121" s="373"/>
      <c r="I121" s="374"/>
      <c r="J121" s="374"/>
      <c r="K121" s="374"/>
      <c r="L121" s="375">
        <f>L118+L119+L120</f>
        <v>4586</v>
      </c>
      <c r="M121" s="376"/>
      <c r="N121" s="376"/>
      <c r="O121" s="377"/>
      <c r="P121" s="378">
        <v>1.052</v>
      </c>
      <c r="Q121" s="378">
        <v>1.0209999999999999</v>
      </c>
      <c r="R121" s="378">
        <v>1.0349999999999999</v>
      </c>
      <c r="S121" s="378">
        <v>1.0249999999999999</v>
      </c>
      <c r="T121" s="378">
        <v>1.02</v>
      </c>
      <c r="U121" s="378">
        <v>1.03</v>
      </c>
      <c r="V121" s="379">
        <f>L121*P121*Q121*R121*S121*T121*U121</f>
        <v>5490.0606717402852</v>
      </c>
      <c r="W121" s="380">
        <v>1.2</v>
      </c>
      <c r="X121" s="381">
        <f>V121*W121</f>
        <v>6588.0728060883421</v>
      </c>
      <c r="Y121" s="382">
        <f>X121/G118</f>
        <v>658.80728060883416</v>
      </c>
      <c r="CA121" s="33"/>
      <c r="CB121" s="41"/>
    </row>
    <row r="122" spans="1:80" s="3" customFormat="1" ht="67.5" x14ac:dyDescent="0.25">
      <c r="A122" s="387" t="s">
        <v>232</v>
      </c>
      <c r="B122" s="388" t="s">
        <v>1446</v>
      </c>
      <c r="C122" s="389" t="s">
        <v>1929</v>
      </c>
      <c r="D122" s="389"/>
      <c r="E122" s="389"/>
      <c r="F122" s="390" t="s">
        <v>437</v>
      </c>
      <c r="G122" s="391">
        <v>6</v>
      </c>
      <c r="H122" s="392">
        <v>814.25</v>
      </c>
      <c r="I122" s="392"/>
      <c r="J122" s="392">
        <v>814.25</v>
      </c>
      <c r="K122" s="393" t="s">
        <v>42</v>
      </c>
      <c r="L122" s="392">
        <v>41820</v>
      </c>
      <c r="M122" s="392"/>
      <c r="N122" s="394"/>
      <c r="O122" s="392">
        <v>41820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396">
        <v>1.03</v>
      </c>
      <c r="V122" s="385">
        <f t="shared" si="3"/>
        <v>50064.181703484246</v>
      </c>
      <c r="W122" s="397">
        <v>1.2</v>
      </c>
      <c r="X122" s="398">
        <f t="shared" si="4"/>
        <v>60077.018044181095</v>
      </c>
      <c r="Y122" s="248">
        <f t="shared" si="5"/>
        <v>10012.836340696849</v>
      </c>
      <c r="CA122" s="33"/>
      <c r="CB122" s="41" t="s">
        <v>1929</v>
      </c>
    </row>
    <row r="123" spans="1:80" s="3" customFormat="1" ht="67.5" x14ac:dyDescent="0.25">
      <c r="A123" s="387" t="s">
        <v>235</v>
      </c>
      <c r="B123" s="388" t="s">
        <v>1448</v>
      </c>
      <c r="C123" s="389" t="s">
        <v>1930</v>
      </c>
      <c r="D123" s="389"/>
      <c r="E123" s="389"/>
      <c r="F123" s="390" t="s">
        <v>437</v>
      </c>
      <c r="G123" s="391">
        <v>6</v>
      </c>
      <c r="H123" s="392">
        <v>181.62</v>
      </c>
      <c r="I123" s="392"/>
      <c r="J123" s="392">
        <v>181.62</v>
      </c>
      <c r="K123" s="393" t="s">
        <v>42</v>
      </c>
      <c r="L123" s="392">
        <v>9328</v>
      </c>
      <c r="M123" s="392"/>
      <c r="N123" s="394"/>
      <c r="O123" s="392">
        <v>9328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396">
        <v>1.03</v>
      </c>
      <c r="V123" s="385">
        <f t="shared" si="3"/>
        <v>11166.874388572474</v>
      </c>
      <c r="W123" s="397">
        <v>1.2</v>
      </c>
      <c r="X123" s="398">
        <f t="shared" si="4"/>
        <v>13400.249266286968</v>
      </c>
      <c r="Y123" s="248">
        <f t="shared" si="5"/>
        <v>2233.3748777144947</v>
      </c>
      <c r="CA123" s="33"/>
      <c r="CB123" s="41" t="s">
        <v>1930</v>
      </c>
    </row>
    <row r="124" spans="1:80" s="3" customFormat="1" ht="67.5" x14ac:dyDescent="0.25">
      <c r="A124" s="387" t="s">
        <v>245</v>
      </c>
      <c r="B124" s="388" t="s">
        <v>2443</v>
      </c>
      <c r="C124" s="389" t="s">
        <v>1931</v>
      </c>
      <c r="D124" s="389"/>
      <c r="E124" s="389"/>
      <c r="F124" s="390" t="s">
        <v>437</v>
      </c>
      <c r="G124" s="391">
        <v>2</v>
      </c>
      <c r="H124" s="392">
        <v>2214.5700000000002</v>
      </c>
      <c r="I124" s="392"/>
      <c r="J124" s="392">
        <v>2214.5700000000002</v>
      </c>
      <c r="K124" s="393" t="s">
        <v>42</v>
      </c>
      <c r="L124" s="392">
        <v>37913</v>
      </c>
      <c r="M124" s="392"/>
      <c r="N124" s="394"/>
      <c r="O124" s="392">
        <v>37913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396">
        <v>1.03</v>
      </c>
      <c r="V124" s="385">
        <f t="shared" si="3"/>
        <v>45386.975631855523</v>
      </c>
      <c r="W124" s="397">
        <v>1.2</v>
      </c>
      <c r="X124" s="398">
        <f t="shared" si="4"/>
        <v>54464.370758226629</v>
      </c>
      <c r="Y124" s="248">
        <f t="shared" si="5"/>
        <v>27232.185379113314</v>
      </c>
      <c r="CA124" s="33"/>
      <c r="CB124" s="41" t="s">
        <v>1931</v>
      </c>
    </row>
    <row r="125" spans="1:80" s="3" customFormat="1" ht="67.5" x14ac:dyDescent="0.25">
      <c r="A125" s="35" t="s">
        <v>254</v>
      </c>
      <c r="B125" s="36" t="s">
        <v>1452</v>
      </c>
      <c r="C125" s="316" t="s">
        <v>1453</v>
      </c>
      <c r="D125" s="316"/>
      <c r="E125" s="316"/>
      <c r="F125" s="205" t="s">
        <v>1454</v>
      </c>
      <c r="G125" s="407">
        <v>0.28799999999999998</v>
      </c>
      <c r="H125" s="39" t="s">
        <v>1455</v>
      </c>
      <c r="I125" s="39">
        <v>88.52</v>
      </c>
      <c r="J125" s="39"/>
      <c r="K125" s="37" t="s">
        <v>42</v>
      </c>
      <c r="L125" s="39">
        <f>M125+N125+O125</f>
        <v>1681</v>
      </c>
      <c r="M125" s="39">
        <v>1390</v>
      </c>
      <c r="N125" s="40">
        <v>291</v>
      </c>
      <c r="O125" s="39"/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/>
      <c r="W125" s="159"/>
      <c r="X125" s="158"/>
      <c r="Y125" s="181"/>
      <c r="CA125" s="33"/>
      <c r="CB125" s="41" t="s">
        <v>1453</v>
      </c>
    </row>
    <row r="126" spans="1:80" s="3" customFormat="1" ht="18.75" x14ac:dyDescent="0.25">
      <c r="A126" s="42"/>
      <c r="B126" s="43"/>
      <c r="C126" s="44" t="s">
        <v>2925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/>
      <c r="X126" s="158"/>
      <c r="Y126" s="181"/>
      <c r="CA126" s="33"/>
      <c r="CB126" s="41"/>
    </row>
    <row r="127" spans="1:80" s="3" customFormat="1" ht="18.75" x14ac:dyDescent="0.25">
      <c r="A127" s="47"/>
      <c r="B127" s="48"/>
      <c r="C127" s="48"/>
      <c r="D127" s="48"/>
      <c r="E127" s="49" t="s">
        <v>4592</v>
      </c>
      <c r="F127" s="207"/>
      <c r="G127" s="50"/>
      <c r="H127" s="51"/>
      <c r="I127" s="17"/>
      <c r="J127" s="17"/>
      <c r="K127" s="17"/>
      <c r="L127" s="52">
        <v>1348</v>
      </c>
      <c r="M127" s="53"/>
      <c r="N127" s="53"/>
      <c r="O127" s="54"/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/>
      <c r="W127" s="159"/>
      <c r="X127" s="158"/>
      <c r="Y127" s="181"/>
      <c r="CA127" s="33"/>
      <c r="CB127" s="41"/>
    </row>
    <row r="128" spans="1:80" s="3" customFormat="1" ht="18.75" x14ac:dyDescent="0.25">
      <c r="A128" s="47"/>
      <c r="B128" s="48"/>
      <c r="C128" s="48"/>
      <c r="D128" s="48"/>
      <c r="E128" s="49" t="s">
        <v>4593</v>
      </c>
      <c r="F128" s="207"/>
      <c r="G128" s="50"/>
      <c r="H128" s="51"/>
      <c r="I128" s="17"/>
      <c r="J128" s="17"/>
      <c r="K128" s="17"/>
      <c r="L128" s="52">
        <v>765</v>
      </c>
      <c r="M128" s="53"/>
      <c r="N128" s="53"/>
      <c r="O128" s="54"/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/>
      <c r="W128" s="159"/>
      <c r="X128" s="158"/>
      <c r="Y128" s="181"/>
      <c r="CA128" s="33"/>
      <c r="CB128" s="41"/>
    </row>
    <row r="129" spans="1:80" s="3" customFormat="1" ht="18.75" x14ac:dyDescent="0.25">
      <c r="A129" s="368"/>
      <c r="B129" s="369"/>
      <c r="C129" s="369"/>
      <c r="D129" s="369"/>
      <c r="E129" s="370" t="s">
        <v>47</v>
      </c>
      <c r="F129" s="371"/>
      <c r="G129" s="372"/>
      <c r="H129" s="373"/>
      <c r="I129" s="374"/>
      <c r="J129" s="374"/>
      <c r="K129" s="374"/>
      <c r="L129" s="375">
        <f>L125+L127+L128</f>
        <v>3794</v>
      </c>
      <c r="M129" s="376"/>
      <c r="N129" s="376"/>
      <c r="O129" s="377"/>
      <c r="P129" s="378">
        <v>1.052</v>
      </c>
      <c r="Q129" s="378">
        <v>1.0209999999999999</v>
      </c>
      <c r="R129" s="378">
        <v>1.0349999999999999</v>
      </c>
      <c r="S129" s="378">
        <v>1.0249999999999999</v>
      </c>
      <c r="T129" s="378">
        <v>1.02</v>
      </c>
      <c r="U129" s="378">
        <v>1.03</v>
      </c>
      <c r="V129" s="379">
        <f>L129*P129*Q129*R129*S129*T129*U129</f>
        <v>4541.929827427527</v>
      </c>
      <c r="W129" s="380">
        <v>1.2</v>
      </c>
      <c r="X129" s="381">
        <f>V129*W129</f>
        <v>5450.3157929130321</v>
      </c>
      <c r="Y129" s="382">
        <f>X129/G125</f>
        <v>18924.707614281364</v>
      </c>
      <c r="CA129" s="33"/>
      <c r="CB129" s="41"/>
    </row>
    <row r="130" spans="1:80" s="3" customFormat="1" ht="67.5" x14ac:dyDescent="0.25">
      <c r="A130" s="387" t="s">
        <v>288</v>
      </c>
      <c r="B130" s="388" t="s">
        <v>1459</v>
      </c>
      <c r="C130" s="389" t="s">
        <v>1460</v>
      </c>
      <c r="D130" s="389"/>
      <c r="E130" s="389"/>
      <c r="F130" s="390" t="s">
        <v>437</v>
      </c>
      <c r="G130" s="391">
        <v>6</v>
      </c>
      <c r="H130" s="392">
        <v>24.82</v>
      </c>
      <c r="I130" s="392"/>
      <c r="J130" s="392">
        <v>24.82</v>
      </c>
      <c r="K130" s="393" t="s">
        <v>42</v>
      </c>
      <c r="L130" s="392">
        <v>1275</v>
      </c>
      <c r="M130" s="392"/>
      <c r="N130" s="394"/>
      <c r="O130" s="392">
        <v>1275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396">
        <v>1.03</v>
      </c>
      <c r="V130" s="385">
        <f t="shared" si="3"/>
        <v>1526.3470031550069</v>
      </c>
      <c r="W130" s="397">
        <v>1.2</v>
      </c>
      <c r="X130" s="398">
        <f t="shared" si="4"/>
        <v>1831.6164037860083</v>
      </c>
      <c r="Y130" s="248">
        <f t="shared" si="5"/>
        <v>305.26940063100136</v>
      </c>
      <c r="CA130" s="33"/>
      <c r="CB130" s="41" t="s">
        <v>1460</v>
      </c>
    </row>
    <row r="131" spans="1:80" s="3" customFormat="1" ht="18.75" x14ac:dyDescent="0.25">
      <c r="A131" s="313" t="s">
        <v>2447</v>
      </c>
      <c r="B131" s="314"/>
      <c r="C131" s="314"/>
      <c r="D131" s="314"/>
      <c r="E131" s="314"/>
      <c r="F131" s="341"/>
      <c r="G131" s="314"/>
      <c r="H131" s="314"/>
      <c r="I131" s="314"/>
      <c r="J131" s="314"/>
      <c r="K131" s="314"/>
      <c r="L131" s="314"/>
      <c r="M131" s="314"/>
      <c r="N131" s="314"/>
      <c r="O131" s="315"/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/>
      <c r="W131" s="159"/>
      <c r="X131" s="158"/>
      <c r="Y131" s="181"/>
      <c r="CA131" s="33" t="s">
        <v>2447</v>
      </c>
      <c r="CB131" s="41"/>
    </row>
    <row r="132" spans="1:80" s="3" customFormat="1" ht="67.5" x14ac:dyDescent="0.25">
      <c r="A132" s="35" t="s">
        <v>300</v>
      </c>
      <c r="B132" s="36" t="s">
        <v>1395</v>
      </c>
      <c r="C132" s="316" t="s">
        <v>1396</v>
      </c>
      <c r="D132" s="316"/>
      <c r="E132" s="316"/>
      <c r="F132" s="205" t="s">
        <v>109</v>
      </c>
      <c r="G132" s="383">
        <v>3</v>
      </c>
      <c r="H132" s="39" t="s">
        <v>1397</v>
      </c>
      <c r="I132" s="39">
        <v>1.33</v>
      </c>
      <c r="J132" s="39">
        <v>33.54</v>
      </c>
      <c r="K132" s="37" t="s">
        <v>42</v>
      </c>
      <c r="L132" s="39">
        <f>M132+N132+O132</f>
        <v>3429</v>
      </c>
      <c r="M132" s="39">
        <v>2522</v>
      </c>
      <c r="N132" s="40">
        <v>46</v>
      </c>
      <c r="O132" s="39">
        <v>861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3"/>
        <v>1030.7331527187932</v>
      </c>
      <c r="W132" s="159">
        <v>1.2</v>
      </c>
      <c r="X132" s="158">
        <f t="shared" si="4"/>
        <v>1236.8797832625519</v>
      </c>
      <c r="Y132" s="181">
        <f t="shared" si="5"/>
        <v>412.29326108751729</v>
      </c>
      <c r="CA132" s="33"/>
      <c r="CB132" s="41" t="s">
        <v>1396</v>
      </c>
    </row>
    <row r="133" spans="1:80" s="3" customFormat="1" ht="18.75" x14ac:dyDescent="0.25">
      <c r="A133" s="47"/>
      <c r="B133" s="48"/>
      <c r="C133" s="48"/>
      <c r="D133" s="48"/>
      <c r="E133" s="49" t="s">
        <v>4731</v>
      </c>
      <c r="F133" s="207"/>
      <c r="G133" s="50"/>
      <c r="H133" s="51"/>
      <c r="I133" s="17"/>
      <c r="J133" s="17"/>
      <c r="K133" s="17"/>
      <c r="L133" s="52">
        <v>2446</v>
      </c>
      <c r="M133" s="53"/>
      <c r="N133" s="53"/>
      <c r="O133" s="54"/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/>
      <c r="W133" s="159"/>
      <c r="X133" s="158"/>
      <c r="Y133" s="181"/>
      <c r="CA133" s="33"/>
      <c r="CB133" s="41"/>
    </row>
    <row r="134" spans="1:80" s="3" customFormat="1" ht="18.75" x14ac:dyDescent="0.25">
      <c r="A134" s="47"/>
      <c r="B134" s="48"/>
      <c r="C134" s="48"/>
      <c r="D134" s="48"/>
      <c r="E134" s="49" t="s">
        <v>4732</v>
      </c>
      <c r="F134" s="207"/>
      <c r="G134" s="50"/>
      <c r="H134" s="51"/>
      <c r="I134" s="17"/>
      <c r="J134" s="17"/>
      <c r="K134" s="17"/>
      <c r="L134" s="52">
        <v>1286</v>
      </c>
      <c r="M134" s="53"/>
      <c r="N134" s="53"/>
      <c r="O134" s="54"/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/>
      <c r="W134" s="159"/>
      <c r="X134" s="158"/>
      <c r="Y134" s="181"/>
      <c r="CA134" s="33"/>
      <c r="CB134" s="41"/>
    </row>
    <row r="135" spans="1:80" s="3" customFormat="1" ht="18.75" x14ac:dyDescent="0.25">
      <c r="A135" s="368"/>
      <c r="B135" s="369"/>
      <c r="C135" s="369"/>
      <c r="D135" s="369"/>
      <c r="E135" s="370" t="s">
        <v>47</v>
      </c>
      <c r="F135" s="371"/>
      <c r="G135" s="372"/>
      <c r="H135" s="373"/>
      <c r="I135" s="374"/>
      <c r="J135" s="374"/>
      <c r="K135" s="374"/>
      <c r="L135" s="375">
        <f>L132+L133+L134</f>
        <v>7161</v>
      </c>
      <c r="M135" s="376"/>
      <c r="N135" s="376"/>
      <c r="O135" s="377"/>
      <c r="P135" s="378">
        <v>1.052</v>
      </c>
      <c r="Q135" s="378">
        <v>1.0209999999999999</v>
      </c>
      <c r="R135" s="378">
        <v>1.0349999999999999</v>
      </c>
      <c r="S135" s="378">
        <v>1.0249999999999999</v>
      </c>
      <c r="T135" s="378">
        <v>1.02</v>
      </c>
      <c r="U135" s="378">
        <v>1.03</v>
      </c>
      <c r="V135" s="379">
        <f>L135*P135*Q135*R135*S135*T135*U135</f>
        <v>8572.6830506611805</v>
      </c>
      <c r="W135" s="380">
        <v>1.2</v>
      </c>
      <c r="X135" s="381">
        <f>V135*W135</f>
        <v>10287.219660793417</v>
      </c>
      <c r="Y135" s="382">
        <f>X135/G132</f>
        <v>3429.0732202644722</v>
      </c>
      <c r="CA135" s="33"/>
      <c r="CB135" s="41"/>
    </row>
    <row r="136" spans="1:80" s="3" customFormat="1" ht="45" x14ac:dyDescent="0.25">
      <c r="A136" s="111" t="s">
        <v>4733</v>
      </c>
      <c r="B136" s="112" t="s">
        <v>1889</v>
      </c>
      <c r="C136" s="305" t="s">
        <v>1890</v>
      </c>
      <c r="D136" s="305"/>
      <c r="E136" s="305"/>
      <c r="F136" s="111" t="s">
        <v>437</v>
      </c>
      <c r="G136" s="113">
        <v>3</v>
      </c>
      <c r="H136" s="114">
        <v>2403.11</v>
      </c>
      <c r="I136" s="114"/>
      <c r="J136" s="114"/>
      <c r="K136" s="144" t="s">
        <v>52</v>
      </c>
      <c r="L136" s="114">
        <v>44914</v>
      </c>
      <c r="M136" s="114"/>
      <c r="N136" s="115"/>
      <c r="O136" s="114"/>
      <c r="P136" s="189">
        <v>1.052</v>
      </c>
      <c r="Q136" s="189">
        <v>1.0209999999999999</v>
      </c>
      <c r="R136" s="189">
        <v>1.0349999999999999</v>
      </c>
      <c r="S136" s="189">
        <v>1.0249999999999999</v>
      </c>
      <c r="T136" s="189">
        <v>1.02</v>
      </c>
      <c r="U136" s="189">
        <v>1.03</v>
      </c>
      <c r="V136" s="180">
        <f>L136*U136</f>
        <v>46261.42</v>
      </c>
      <c r="W136" s="190">
        <v>1.2</v>
      </c>
      <c r="X136" s="191">
        <f t="shared" si="4"/>
        <v>55513.703999999998</v>
      </c>
      <c r="Y136" s="248">
        <f t="shared" si="5"/>
        <v>18504.567999999999</v>
      </c>
      <c r="CA136" s="33"/>
      <c r="CB136" s="41" t="s">
        <v>1890</v>
      </c>
    </row>
    <row r="137" spans="1:80" s="3" customFormat="1" ht="67.5" x14ac:dyDescent="0.25">
      <c r="A137" s="35" t="s">
        <v>323</v>
      </c>
      <c r="B137" s="36" t="s">
        <v>1395</v>
      </c>
      <c r="C137" s="316" t="s">
        <v>1396</v>
      </c>
      <c r="D137" s="316"/>
      <c r="E137" s="316"/>
      <c r="F137" s="205" t="s">
        <v>109</v>
      </c>
      <c r="G137" s="383">
        <v>34</v>
      </c>
      <c r="H137" s="39" t="s">
        <v>1397</v>
      </c>
      <c r="I137" s="39">
        <v>1.33</v>
      </c>
      <c r="J137" s="39">
        <v>33.54</v>
      </c>
      <c r="K137" s="37" t="s">
        <v>42</v>
      </c>
      <c r="L137" s="39">
        <f>M137+N137+O137</f>
        <v>38865</v>
      </c>
      <c r="M137" s="39">
        <v>28586</v>
      </c>
      <c r="N137" s="40">
        <v>518</v>
      </c>
      <c r="O137" s="39">
        <v>9761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3"/>
        <v>11685.233802192961</v>
      </c>
      <c r="W137" s="159">
        <v>1.2</v>
      </c>
      <c r="X137" s="158">
        <f t="shared" si="4"/>
        <v>14022.280562631553</v>
      </c>
      <c r="Y137" s="181">
        <f t="shared" si="5"/>
        <v>412.42001654798685</v>
      </c>
      <c r="CA137" s="33"/>
      <c r="CB137" s="41" t="s">
        <v>1396</v>
      </c>
    </row>
    <row r="138" spans="1:80" s="3" customFormat="1" ht="18.75" x14ac:dyDescent="0.25">
      <c r="A138" s="47"/>
      <c r="B138" s="48"/>
      <c r="C138" s="48"/>
      <c r="D138" s="48"/>
      <c r="E138" s="49" t="s">
        <v>4734</v>
      </c>
      <c r="F138" s="207"/>
      <c r="G138" s="50"/>
      <c r="H138" s="51"/>
      <c r="I138" s="17"/>
      <c r="J138" s="17"/>
      <c r="K138" s="17"/>
      <c r="L138" s="52">
        <v>27728</v>
      </c>
      <c r="M138" s="53"/>
      <c r="N138" s="53"/>
      <c r="O138" s="54"/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/>
      <c r="W138" s="159"/>
      <c r="X138" s="158"/>
      <c r="Y138" s="181"/>
      <c r="CA138" s="33"/>
      <c r="CB138" s="41"/>
    </row>
    <row r="139" spans="1:80" s="3" customFormat="1" ht="18.75" x14ac:dyDescent="0.25">
      <c r="A139" s="47"/>
      <c r="B139" s="48"/>
      <c r="C139" s="48"/>
      <c r="D139" s="48"/>
      <c r="E139" s="49" t="s">
        <v>4735</v>
      </c>
      <c r="F139" s="207"/>
      <c r="G139" s="50"/>
      <c r="H139" s="51"/>
      <c r="I139" s="17"/>
      <c r="J139" s="17"/>
      <c r="K139" s="17"/>
      <c r="L139" s="52">
        <v>14579</v>
      </c>
      <c r="M139" s="53"/>
      <c r="N139" s="53"/>
      <c r="O139" s="54"/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/>
      <c r="W139" s="159"/>
      <c r="X139" s="158"/>
      <c r="Y139" s="181"/>
      <c r="CA139" s="33"/>
      <c r="CB139" s="41"/>
    </row>
    <row r="140" spans="1:80" s="3" customFormat="1" ht="18.75" x14ac:dyDescent="0.25">
      <c r="A140" s="368"/>
      <c r="B140" s="369"/>
      <c r="C140" s="369"/>
      <c r="D140" s="369"/>
      <c r="E140" s="370" t="s">
        <v>47</v>
      </c>
      <c r="F140" s="371"/>
      <c r="G140" s="372"/>
      <c r="H140" s="373"/>
      <c r="I140" s="374"/>
      <c r="J140" s="374"/>
      <c r="K140" s="374"/>
      <c r="L140" s="375">
        <f>L137+L138+L139</f>
        <v>81172</v>
      </c>
      <c r="M140" s="376"/>
      <c r="N140" s="376"/>
      <c r="O140" s="377"/>
      <c r="P140" s="378">
        <v>1.052</v>
      </c>
      <c r="Q140" s="378">
        <v>1.0209999999999999</v>
      </c>
      <c r="R140" s="378">
        <v>1.0349999999999999</v>
      </c>
      <c r="S140" s="378">
        <v>1.0249999999999999</v>
      </c>
      <c r="T140" s="378">
        <v>1.02</v>
      </c>
      <c r="U140" s="378">
        <v>1.03</v>
      </c>
      <c r="V140" s="379">
        <f>L140*P140*Q140*R140*S140*T140*U140</f>
        <v>97173.834462822138</v>
      </c>
      <c r="W140" s="380">
        <v>1.2</v>
      </c>
      <c r="X140" s="381">
        <f>V140*W140</f>
        <v>116608.60135538656</v>
      </c>
      <c r="Y140" s="382">
        <f>X140/G137</f>
        <v>3429.6647457466638</v>
      </c>
      <c r="CA140" s="33"/>
      <c r="CB140" s="41"/>
    </row>
    <row r="141" spans="1:80" s="3" customFormat="1" ht="45.75" x14ac:dyDescent="0.25">
      <c r="A141" s="111" t="s">
        <v>3171</v>
      </c>
      <c r="B141" s="112" t="s">
        <v>1889</v>
      </c>
      <c r="C141" s="305" t="s">
        <v>2457</v>
      </c>
      <c r="D141" s="305"/>
      <c r="E141" s="305"/>
      <c r="F141" s="111" t="s">
        <v>437</v>
      </c>
      <c r="G141" s="113">
        <v>34</v>
      </c>
      <c r="H141" s="114">
        <v>2292.27</v>
      </c>
      <c r="I141" s="114"/>
      <c r="J141" s="114"/>
      <c r="K141" s="144" t="s">
        <v>52</v>
      </c>
      <c r="L141" s="114">
        <v>485549</v>
      </c>
      <c r="M141" s="114"/>
      <c r="N141" s="115"/>
      <c r="O141" s="114"/>
      <c r="P141" s="189">
        <v>1.052</v>
      </c>
      <c r="Q141" s="189">
        <v>1.0209999999999999</v>
      </c>
      <c r="R141" s="189">
        <v>1.0349999999999999</v>
      </c>
      <c r="S141" s="189">
        <v>1.0249999999999999</v>
      </c>
      <c r="T141" s="189">
        <v>1.02</v>
      </c>
      <c r="U141" s="189">
        <v>1.03</v>
      </c>
      <c r="V141" s="180">
        <f>L141*U141</f>
        <v>500115.47000000003</v>
      </c>
      <c r="W141" s="190">
        <v>1.2</v>
      </c>
      <c r="X141" s="191">
        <f t="shared" si="4"/>
        <v>600138.56400000001</v>
      </c>
      <c r="Y141" s="248">
        <f t="shared" si="5"/>
        <v>17651.134235294117</v>
      </c>
      <c r="CA141" s="33"/>
      <c r="CB141" s="41" t="s">
        <v>2457</v>
      </c>
    </row>
    <row r="142" spans="1:80" s="3" customFormat="1" ht="67.5" x14ac:dyDescent="0.25">
      <c r="A142" s="35" t="s">
        <v>335</v>
      </c>
      <c r="B142" s="36" t="s">
        <v>132</v>
      </c>
      <c r="C142" s="316" t="s">
        <v>133</v>
      </c>
      <c r="D142" s="316"/>
      <c r="E142" s="316"/>
      <c r="F142" s="205" t="s">
        <v>109</v>
      </c>
      <c r="G142" s="383">
        <v>15</v>
      </c>
      <c r="H142" s="39" t="s">
        <v>134</v>
      </c>
      <c r="I142" s="39" t="s">
        <v>135</v>
      </c>
      <c r="J142" s="39">
        <v>4.09</v>
      </c>
      <c r="K142" s="37" t="s">
        <v>42</v>
      </c>
      <c r="L142" s="39">
        <f>M142+9334+O142</f>
        <v>27177</v>
      </c>
      <c r="M142" s="39">
        <v>17318</v>
      </c>
      <c r="N142" s="40" t="s">
        <v>4736</v>
      </c>
      <c r="O142" s="39">
        <v>525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3"/>
        <v>628.49582482853248</v>
      </c>
      <c r="W142" s="159">
        <v>1.2</v>
      </c>
      <c r="X142" s="158">
        <f t="shared" si="4"/>
        <v>754.19498979423895</v>
      </c>
      <c r="Y142" s="181">
        <f t="shared" si="5"/>
        <v>50.279665986282595</v>
      </c>
      <c r="CA142" s="33"/>
      <c r="CB142" s="41" t="s">
        <v>133</v>
      </c>
    </row>
    <row r="143" spans="1:80" s="3" customFormat="1" ht="18.75" x14ac:dyDescent="0.25">
      <c r="A143" s="42"/>
      <c r="B143" s="43"/>
      <c r="C143" s="44" t="s">
        <v>4737</v>
      </c>
      <c r="D143" s="45"/>
      <c r="E143" s="45"/>
      <c r="F143" s="206"/>
      <c r="G143" s="45"/>
      <c r="H143" s="45"/>
      <c r="I143" s="45"/>
      <c r="J143" s="45"/>
      <c r="K143" s="45"/>
      <c r="L143" s="45"/>
      <c r="M143" s="45"/>
      <c r="N143" s="45"/>
      <c r="O143" s="46"/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/>
      <c r="W143" s="159"/>
      <c r="X143" s="158"/>
      <c r="Y143" s="181"/>
      <c r="CA143" s="33"/>
      <c r="CB143" s="41"/>
    </row>
    <row r="144" spans="1:80" s="3" customFormat="1" ht="18.75" x14ac:dyDescent="0.25">
      <c r="A144" s="47"/>
      <c r="B144" s="48"/>
      <c r="C144" s="48"/>
      <c r="D144" s="48"/>
      <c r="E144" s="49" t="s">
        <v>4738</v>
      </c>
      <c r="F144" s="207"/>
      <c r="G144" s="50"/>
      <c r="H144" s="51"/>
      <c r="I144" s="17"/>
      <c r="J144" s="17"/>
      <c r="K144" s="17"/>
      <c r="L144" s="52">
        <v>18959</v>
      </c>
      <c r="M144" s="53"/>
      <c r="N144" s="53"/>
      <c r="O144" s="54"/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/>
      <c r="W144" s="159"/>
      <c r="X144" s="158"/>
      <c r="Y144" s="181"/>
      <c r="CA144" s="33"/>
      <c r="CB144" s="41"/>
    </row>
    <row r="145" spans="1:80" s="3" customFormat="1" ht="18.75" x14ac:dyDescent="0.25">
      <c r="A145" s="47"/>
      <c r="B145" s="48"/>
      <c r="C145" s="48"/>
      <c r="D145" s="48"/>
      <c r="E145" s="49" t="s">
        <v>4739</v>
      </c>
      <c r="F145" s="207"/>
      <c r="G145" s="50"/>
      <c r="H145" s="51"/>
      <c r="I145" s="17"/>
      <c r="J145" s="17"/>
      <c r="K145" s="17"/>
      <c r="L145" s="52">
        <v>9968</v>
      </c>
      <c r="M145" s="53"/>
      <c r="N145" s="53"/>
      <c r="O145" s="54"/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/>
      <c r="W145" s="159"/>
      <c r="X145" s="158"/>
      <c r="Y145" s="181"/>
      <c r="CA145" s="33"/>
      <c r="CB145" s="41"/>
    </row>
    <row r="146" spans="1:80" s="3" customFormat="1" ht="18.75" x14ac:dyDescent="0.25">
      <c r="A146" s="368"/>
      <c r="B146" s="369"/>
      <c r="C146" s="369"/>
      <c r="D146" s="369"/>
      <c r="E146" s="370" t="s">
        <v>47</v>
      </c>
      <c r="F146" s="371"/>
      <c r="G146" s="372"/>
      <c r="H146" s="373"/>
      <c r="I146" s="374"/>
      <c r="J146" s="374"/>
      <c r="K146" s="374"/>
      <c r="L146" s="375">
        <f>L142+L144+L145</f>
        <v>56104</v>
      </c>
      <c r="M146" s="376"/>
      <c r="N146" s="376"/>
      <c r="O146" s="377"/>
      <c r="P146" s="378">
        <v>1.052</v>
      </c>
      <c r="Q146" s="378">
        <v>1.0209999999999999</v>
      </c>
      <c r="R146" s="378">
        <v>1.0349999999999999</v>
      </c>
      <c r="S146" s="378">
        <v>1.0249999999999999</v>
      </c>
      <c r="T146" s="378">
        <v>1.02</v>
      </c>
      <c r="U146" s="378">
        <v>1.03</v>
      </c>
      <c r="V146" s="379">
        <f>L146*P146*Q146*R146*S146*T146*U146</f>
        <v>67164.056678438064</v>
      </c>
      <c r="W146" s="380">
        <v>1.2</v>
      </c>
      <c r="X146" s="381">
        <f>V146*W146</f>
        <v>80596.868014125677</v>
      </c>
      <c r="Y146" s="382">
        <f>X146/G142</f>
        <v>5373.1245342750453</v>
      </c>
      <c r="CA146" s="33"/>
      <c r="CB146" s="41"/>
    </row>
    <row r="147" spans="1:80" s="3" customFormat="1" ht="45" x14ac:dyDescent="0.25">
      <c r="A147" s="111" t="s">
        <v>1876</v>
      </c>
      <c r="B147" s="112" t="s">
        <v>3877</v>
      </c>
      <c r="C147" s="305" t="s">
        <v>1910</v>
      </c>
      <c r="D147" s="305"/>
      <c r="E147" s="305"/>
      <c r="F147" s="111" t="s">
        <v>437</v>
      </c>
      <c r="G147" s="113">
        <v>2</v>
      </c>
      <c r="H147" s="114">
        <v>6225.34</v>
      </c>
      <c r="I147" s="114"/>
      <c r="J147" s="114"/>
      <c r="K147" s="144" t="s">
        <v>52</v>
      </c>
      <c r="L147" s="114">
        <v>77568</v>
      </c>
      <c r="M147" s="114"/>
      <c r="N147" s="115"/>
      <c r="O147" s="114"/>
      <c r="P147" s="189">
        <v>1.052</v>
      </c>
      <c r="Q147" s="189">
        <v>1.0209999999999999</v>
      </c>
      <c r="R147" s="189">
        <v>1.0349999999999999</v>
      </c>
      <c r="S147" s="189">
        <v>1.0249999999999999</v>
      </c>
      <c r="T147" s="189">
        <v>1.02</v>
      </c>
      <c r="U147" s="189">
        <v>1.03</v>
      </c>
      <c r="V147" s="180">
        <f t="shared" ref="V147:V148" si="6">L147*U147</f>
        <v>79895.040000000008</v>
      </c>
      <c r="W147" s="190">
        <v>1.2</v>
      </c>
      <c r="X147" s="191">
        <f t="shared" si="4"/>
        <v>95874.04800000001</v>
      </c>
      <c r="Y147" s="248">
        <f t="shared" si="5"/>
        <v>47937.024000000005</v>
      </c>
      <c r="CA147" s="33"/>
      <c r="CB147" s="41" t="s">
        <v>1910</v>
      </c>
    </row>
    <row r="148" spans="1:80" s="3" customFormat="1" ht="45" x14ac:dyDescent="0.25">
      <c r="A148" s="111" t="s">
        <v>1878</v>
      </c>
      <c r="B148" s="112" t="s">
        <v>3877</v>
      </c>
      <c r="C148" s="305" t="s">
        <v>1429</v>
      </c>
      <c r="D148" s="305"/>
      <c r="E148" s="305"/>
      <c r="F148" s="111" t="s">
        <v>437</v>
      </c>
      <c r="G148" s="113">
        <v>13</v>
      </c>
      <c r="H148" s="114">
        <v>3276.91</v>
      </c>
      <c r="I148" s="114"/>
      <c r="J148" s="114"/>
      <c r="K148" s="144" t="s">
        <v>52</v>
      </c>
      <c r="L148" s="114">
        <v>265397</v>
      </c>
      <c r="M148" s="114"/>
      <c r="N148" s="115"/>
      <c r="O148" s="114"/>
      <c r="P148" s="189">
        <v>1.052</v>
      </c>
      <c r="Q148" s="189">
        <v>1.0209999999999999</v>
      </c>
      <c r="R148" s="189">
        <v>1.0349999999999999</v>
      </c>
      <c r="S148" s="189">
        <v>1.0249999999999999</v>
      </c>
      <c r="T148" s="189">
        <v>1.02</v>
      </c>
      <c r="U148" s="189">
        <v>1.03</v>
      </c>
      <c r="V148" s="180">
        <f t="shared" si="6"/>
        <v>273358.91000000003</v>
      </c>
      <c r="W148" s="190">
        <v>1.2</v>
      </c>
      <c r="X148" s="191">
        <f t="shared" si="4"/>
        <v>328030.69200000004</v>
      </c>
      <c r="Y148" s="248">
        <f t="shared" si="5"/>
        <v>25233.130153846156</v>
      </c>
      <c r="CA148" s="33"/>
      <c r="CB148" s="41" t="s">
        <v>1429</v>
      </c>
    </row>
    <row r="149" spans="1:80" s="3" customFormat="1" ht="67.5" x14ac:dyDescent="0.25">
      <c r="A149" s="35" t="s">
        <v>350</v>
      </c>
      <c r="B149" s="36" t="s">
        <v>429</v>
      </c>
      <c r="C149" s="316" t="s">
        <v>430</v>
      </c>
      <c r="D149" s="316"/>
      <c r="E149" s="316"/>
      <c r="F149" s="205" t="s">
        <v>109</v>
      </c>
      <c r="G149" s="383">
        <v>162</v>
      </c>
      <c r="H149" s="39" t="s">
        <v>431</v>
      </c>
      <c r="I149" s="39"/>
      <c r="J149" s="39">
        <v>7.45</v>
      </c>
      <c r="K149" s="37" t="s">
        <v>42</v>
      </c>
      <c r="L149" s="39">
        <f>M149+N149+O149</f>
        <v>281815</v>
      </c>
      <c r="M149" s="39">
        <v>271484</v>
      </c>
      <c r="N149" s="40"/>
      <c r="O149" s="39">
        <v>10331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12367.600697721084</v>
      </c>
      <c r="W149" s="159">
        <v>1.2</v>
      </c>
      <c r="X149" s="158">
        <f t="shared" si="4"/>
        <v>14841.1208372653</v>
      </c>
      <c r="Y149" s="181">
        <f t="shared" si="5"/>
        <v>91.611857020156179</v>
      </c>
      <c r="CA149" s="33"/>
      <c r="CB149" s="41" t="s">
        <v>430</v>
      </c>
    </row>
    <row r="150" spans="1:80" s="3" customFormat="1" ht="18.75" x14ac:dyDescent="0.25">
      <c r="A150" s="47"/>
      <c r="B150" s="48"/>
      <c r="C150" s="48"/>
      <c r="D150" s="48"/>
      <c r="E150" s="49" t="s">
        <v>4740</v>
      </c>
      <c r="F150" s="207"/>
      <c r="G150" s="50"/>
      <c r="H150" s="51"/>
      <c r="I150" s="17"/>
      <c r="J150" s="17"/>
      <c r="K150" s="17"/>
      <c r="L150" s="52">
        <v>257910</v>
      </c>
      <c r="M150" s="53"/>
      <c r="N150" s="53"/>
      <c r="O150" s="54"/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/>
      <c r="W150" s="159"/>
      <c r="X150" s="158"/>
      <c r="Y150" s="181"/>
      <c r="CA150" s="33"/>
      <c r="CB150" s="41"/>
    </row>
    <row r="151" spans="1:80" s="3" customFormat="1" ht="18.75" x14ac:dyDescent="0.25">
      <c r="A151" s="47"/>
      <c r="B151" s="48"/>
      <c r="C151" s="48"/>
      <c r="D151" s="48"/>
      <c r="E151" s="49" t="s">
        <v>4741</v>
      </c>
      <c r="F151" s="207"/>
      <c r="G151" s="50"/>
      <c r="H151" s="51"/>
      <c r="I151" s="17"/>
      <c r="J151" s="17"/>
      <c r="K151" s="17"/>
      <c r="L151" s="52">
        <v>143887</v>
      </c>
      <c r="M151" s="53"/>
      <c r="N151" s="53"/>
      <c r="O151" s="54"/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/>
      <c r="W151" s="159"/>
      <c r="X151" s="158"/>
      <c r="Y151" s="181"/>
      <c r="CA151" s="33"/>
      <c r="CB151" s="41"/>
    </row>
    <row r="152" spans="1:80" s="3" customFormat="1" ht="18.75" x14ac:dyDescent="0.25">
      <c r="A152" s="368"/>
      <c r="B152" s="369"/>
      <c r="C152" s="369"/>
      <c r="D152" s="369"/>
      <c r="E152" s="370" t="s">
        <v>47</v>
      </c>
      <c r="F152" s="371"/>
      <c r="G152" s="372"/>
      <c r="H152" s="373"/>
      <c r="I152" s="374"/>
      <c r="J152" s="374"/>
      <c r="K152" s="374"/>
      <c r="L152" s="375">
        <f>L149+L150+L151</f>
        <v>683612</v>
      </c>
      <c r="M152" s="376"/>
      <c r="N152" s="376"/>
      <c r="O152" s="377"/>
      <c r="P152" s="378">
        <v>1.052</v>
      </c>
      <c r="Q152" s="378">
        <v>1.0209999999999999</v>
      </c>
      <c r="R152" s="378">
        <v>1.0349999999999999</v>
      </c>
      <c r="S152" s="378">
        <v>1.0249999999999999</v>
      </c>
      <c r="T152" s="378">
        <v>1.02</v>
      </c>
      <c r="U152" s="378">
        <v>1.03</v>
      </c>
      <c r="V152" s="379">
        <f>L152*P152*Q152*R152*S152*T152*U152</f>
        <v>818375.78629082418</v>
      </c>
      <c r="W152" s="380">
        <v>1.2</v>
      </c>
      <c r="X152" s="381">
        <f>V152*W152</f>
        <v>982050.94354898902</v>
      </c>
      <c r="Y152" s="382">
        <f>X152/G149</f>
        <v>6062.0428614135126</v>
      </c>
      <c r="CA152" s="33"/>
      <c r="CB152" s="41"/>
    </row>
    <row r="153" spans="1:80" s="3" customFormat="1" ht="67.5" x14ac:dyDescent="0.25">
      <c r="A153" s="387" t="s">
        <v>353</v>
      </c>
      <c r="B153" s="388" t="s">
        <v>1410</v>
      </c>
      <c r="C153" s="389" t="s">
        <v>1899</v>
      </c>
      <c r="D153" s="389"/>
      <c r="E153" s="389"/>
      <c r="F153" s="390" t="s">
        <v>437</v>
      </c>
      <c r="G153" s="391">
        <v>162</v>
      </c>
      <c r="H153" s="392">
        <v>2561.42</v>
      </c>
      <c r="I153" s="392"/>
      <c r="J153" s="392">
        <v>2561.42</v>
      </c>
      <c r="K153" s="393" t="s">
        <v>42</v>
      </c>
      <c r="L153" s="392">
        <v>3551972</v>
      </c>
      <c r="M153" s="392"/>
      <c r="N153" s="394"/>
      <c r="O153" s="392">
        <v>3551972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396">
        <v>1.03</v>
      </c>
      <c r="V153" s="385">
        <f t="shared" si="3"/>
        <v>4252189.660776861</v>
      </c>
      <c r="W153" s="397">
        <v>1.2</v>
      </c>
      <c r="X153" s="398">
        <f t="shared" si="4"/>
        <v>5102627.5929322327</v>
      </c>
      <c r="Y153" s="248">
        <f t="shared" si="5"/>
        <v>31497.701190939708</v>
      </c>
      <c r="CA153" s="33"/>
      <c r="CB153" s="41" t="s">
        <v>1899</v>
      </c>
    </row>
    <row r="154" spans="1:80" s="3" customFormat="1" ht="67.5" x14ac:dyDescent="0.25">
      <c r="A154" s="35" t="s">
        <v>355</v>
      </c>
      <c r="B154" s="36" t="s">
        <v>578</v>
      </c>
      <c r="C154" s="316" t="s">
        <v>579</v>
      </c>
      <c r="D154" s="316"/>
      <c r="E154" s="316"/>
      <c r="F154" s="205" t="s">
        <v>109</v>
      </c>
      <c r="G154" s="383">
        <v>1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f>M154+40+O154</f>
        <v>625</v>
      </c>
      <c r="M154" s="39">
        <v>555</v>
      </c>
      <c r="N154" s="40" t="s">
        <v>4742</v>
      </c>
      <c r="O154" s="39">
        <v>30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35.914047133058993</v>
      </c>
      <c r="W154" s="159">
        <v>1.2</v>
      </c>
      <c r="X154" s="158">
        <f t="shared" si="4"/>
        <v>43.09685655967079</v>
      </c>
      <c r="Y154" s="181">
        <f t="shared" si="5"/>
        <v>43.09685655967079</v>
      </c>
      <c r="CA154" s="33"/>
      <c r="CB154" s="41" t="s">
        <v>579</v>
      </c>
    </row>
    <row r="155" spans="1:80" s="3" customFormat="1" ht="18.75" x14ac:dyDescent="0.25">
      <c r="A155" s="47"/>
      <c r="B155" s="48"/>
      <c r="C155" s="48"/>
      <c r="D155" s="48"/>
      <c r="E155" s="49" t="s">
        <v>4743</v>
      </c>
      <c r="F155" s="207"/>
      <c r="G155" s="50"/>
      <c r="H155" s="51"/>
      <c r="I155" s="17"/>
      <c r="J155" s="17"/>
      <c r="K155" s="17"/>
      <c r="L155" s="52">
        <v>544</v>
      </c>
      <c r="M155" s="53"/>
      <c r="N155" s="53"/>
      <c r="O155" s="54"/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/>
      <c r="W155" s="159"/>
      <c r="X155" s="158"/>
      <c r="Y155" s="181"/>
      <c r="CA155" s="33"/>
      <c r="CB155" s="41"/>
    </row>
    <row r="156" spans="1:80" s="3" customFormat="1" ht="18.75" x14ac:dyDescent="0.25">
      <c r="A156" s="47"/>
      <c r="B156" s="48"/>
      <c r="C156" s="48"/>
      <c r="D156" s="48"/>
      <c r="E156" s="49" t="s">
        <v>4744</v>
      </c>
      <c r="F156" s="207"/>
      <c r="G156" s="50"/>
      <c r="H156" s="51"/>
      <c r="I156" s="17"/>
      <c r="J156" s="17"/>
      <c r="K156" s="17"/>
      <c r="L156" s="52">
        <v>286</v>
      </c>
      <c r="M156" s="53"/>
      <c r="N156" s="53"/>
      <c r="O156" s="54"/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/>
      <c r="W156" s="159"/>
      <c r="X156" s="158"/>
      <c r="Y156" s="181"/>
      <c r="CA156" s="33"/>
      <c r="CB156" s="41"/>
    </row>
    <row r="157" spans="1:80" s="3" customFormat="1" ht="18.75" x14ac:dyDescent="0.25">
      <c r="A157" s="368"/>
      <c r="B157" s="369"/>
      <c r="C157" s="369"/>
      <c r="D157" s="369"/>
      <c r="E157" s="370" t="s">
        <v>47</v>
      </c>
      <c r="F157" s="371"/>
      <c r="G157" s="372"/>
      <c r="H157" s="373"/>
      <c r="I157" s="374"/>
      <c r="J157" s="374"/>
      <c r="K157" s="374"/>
      <c r="L157" s="375">
        <f>L154+L155+L156</f>
        <v>1455</v>
      </c>
      <c r="M157" s="376"/>
      <c r="N157" s="376"/>
      <c r="O157" s="377"/>
      <c r="P157" s="378">
        <v>1.052</v>
      </c>
      <c r="Q157" s="378">
        <v>1.0209999999999999</v>
      </c>
      <c r="R157" s="378">
        <v>1.0349999999999999</v>
      </c>
      <c r="S157" s="378">
        <v>1.0249999999999999</v>
      </c>
      <c r="T157" s="378">
        <v>1.02</v>
      </c>
      <c r="U157" s="378">
        <v>1.03</v>
      </c>
      <c r="V157" s="379">
        <f>L157*P157*Q157*R157*S157*T157*U157</f>
        <v>1741.8312859533612</v>
      </c>
      <c r="W157" s="380">
        <v>1.2</v>
      </c>
      <c r="X157" s="381">
        <f>V157*W157</f>
        <v>2090.1975431440333</v>
      </c>
      <c r="Y157" s="382">
        <f>X157/G154</f>
        <v>2090.1975431440333</v>
      </c>
      <c r="CA157" s="33"/>
      <c r="CB157" s="41"/>
    </row>
    <row r="158" spans="1:80" s="3" customFormat="1" ht="45" x14ac:dyDescent="0.25">
      <c r="A158" s="111" t="s">
        <v>1888</v>
      </c>
      <c r="B158" s="112" t="s">
        <v>1884</v>
      </c>
      <c r="C158" s="305" t="s">
        <v>1385</v>
      </c>
      <c r="D158" s="305"/>
      <c r="E158" s="305"/>
      <c r="F158" s="111" t="s">
        <v>437</v>
      </c>
      <c r="G158" s="113">
        <v>1</v>
      </c>
      <c r="H158" s="114">
        <v>1576.88</v>
      </c>
      <c r="I158" s="114"/>
      <c r="J158" s="114"/>
      <c r="K158" s="144" t="s">
        <v>52</v>
      </c>
      <c r="L158" s="114">
        <v>9824</v>
      </c>
      <c r="M158" s="114"/>
      <c r="N158" s="115"/>
      <c r="O158" s="114"/>
      <c r="P158" s="189">
        <v>1.052</v>
      </c>
      <c r="Q158" s="189">
        <v>1.0209999999999999</v>
      </c>
      <c r="R158" s="189">
        <v>1.0349999999999999</v>
      </c>
      <c r="S158" s="189">
        <v>1.0249999999999999</v>
      </c>
      <c r="T158" s="189">
        <v>1.02</v>
      </c>
      <c r="U158" s="189">
        <v>1.03</v>
      </c>
      <c r="V158" s="180">
        <f>L158*U158</f>
        <v>10118.720000000001</v>
      </c>
      <c r="W158" s="190">
        <v>1.2</v>
      </c>
      <c r="X158" s="191">
        <f t="shared" si="4"/>
        <v>12142.464000000002</v>
      </c>
      <c r="Y158" s="248">
        <f t="shared" si="5"/>
        <v>12142.464000000002</v>
      </c>
      <c r="CA158" s="33"/>
      <c r="CB158" s="41" t="s">
        <v>1385</v>
      </c>
    </row>
    <row r="159" spans="1:80" s="3" customFormat="1" ht="18.75" x14ac:dyDescent="0.25">
      <c r="A159" s="313" t="s">
        <v>4745</v>
      </c>
      <c r="B159" s="314"/>
      <c r="C159" s="314"/>
      <c r="D159" s="314"/>
      <c r="E159" s="314"/>
      <c r="F159" s="341"/>
      <c r="G159" s="314"/>
      <c r="H159" s="314"/>
      <c r="I159" s="314"/>
      <c r="J159" s="314"/>
      <c r="K159" s="314"/>
      <c r="L159" s="314"/>
      <c r="M159" s="314"/>
      <c r="N159" s="314"/>
      <c r="O159" s="315"/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/>
      <c r="W159" s="159"/>
      <c r="X159" s="158"/>
      <c r="Y159" s="181"/>
      <c r="CA159" s="33" t="s">
        <v>4745</v>
      </c>
      <c r="CB159" s="41"/>
    </row>
    <row r="160" spans="1:80" s="3" customFormat="1" ht="67.5" x14ac:dyDescent="0.25">
      <c r="A160" s="35" t="s">
        <v>371</v>
      </c>
      <c r="B160" s="36" t="s">
        <v>1682</v>
      </c>
      <c r="C160" s="316" t="s">
        <v>1683</v>
      </c>
      <c r="D160" s="316"/>
      <c r="E160" s="316"/>
      <c r="F160" s="205" t="s">
        <v>1684</v>
      </c>
      <c r="G160" s="408">
        <v>0.45250000000000001</v>
      </c>
      <c r="H160" s="39" t="s">
        <v>1685</v>
      </c>
      <c r="I160" s="39"/>
      <c r="J160" s="39"/>
      <c r="K160" s="37" t="s">
        <v>42</v>
      </c>
      <c r="L160" s="39">
        <f>M160+N160+O160</f>
        <v>26703</v>
      </c>
      <c r="M160" s="39">
        <v>26703</v>
      </c>
      <c r="N160" s="40"/>
      <c r="O160" s="39"/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/>
      <c r="W160" s="159"/>
      <c r="X160" s="158"/>
      <c r="Y160" s="181"/>
      <c r="CA160" s="33"/>
      <c r="CB160" s="41" t="s">
        <v>1683</v>
      </c>
    </row>
    <row r="161" spans="1:80" s="3" customFormat="1" ht="18.75" x14ac:dyDescent="0.25">
      <c r="A161" s="42"/>
      <c r="B161" s="43"/>
      <c r="C161" s="44" t="s">
        <v>4746</v>
      </c>
      <c r="D161" s="45"/>
      <c r="E161" s="45"/>
      <c r="F161" s="206"/>
      <c r="G161" s="45"/>
      <c r="H161" s="45"/>
      <c r="I161" s="45"/>
      <c r="J161" s="45"/>
      <c r="K161" s="45"/>
      <c r="L161" s="45"/>
      <c r="M161" s="45"/>
      <c r="N161" s="45"/>
      <c r="O161" s="46"/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/>
      <c r="W161" s="159"/>
      <c r="X161" s="158"/>
      <c r="Y161" s="181"/>
      <c r="CA161" s="33"/>
      <c r="CB161" s="41"/>
    </row>
    <row r="162" spans="1:80" s="3" customFormat="1" ht="18.75" x14ac:dyDescent="0.25">
      <c r="A162" s="47"/>
      <c r="B162" s="48"/>
      <c r="C162" s="48"/>
      <c r="D162" s="48"/>
      <c r="E162" s="49" t="s">
        <v>4747</v>
      </c>
      <c r="F162" s="207"/>
      <c r="G162" s="50"/>
      <c r="H162" s="51"/>
      <c r="I162" s="17"/>
      <c r="J162" s="17"/>
      <c r="K162" s="17"/>
      <c r="L162" s="52">
        <v>23766</v>
      </c>
      <c r="M162" s="53"/>
      <c r="N162" s="53"/>
      <c r="O162" s="54"/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/>
      <c r="W162" s="159"/>
      <c r="X162" s="158"/>
      <c r="Y162" s="181"/>
      <c r="CA162" s="33"/>
      <c r="CB162" s="41"/>
    </row>
    <row r="163" spans="1:80" s="3" customFormat="1" ht="18.75" x14ac:dyDescent="0.25">
      <c r="A163" s="47"/>
      <c r="B163" s="48"/>
      <c r="C163" s="48"/>
      <c r="D163" s="48"/>
      <c r="E163" s="49" t="s">
        <v>4748</v>
      </c>
      <c r="F163" s="207"/>
      <c r="G163" s="50"/>
      <c r="H163" s="51"/>
      <c r="I163" s="17"/>
      <c r="J163" s="17"/>
      <c r="K163" s="17"/>
      <c r="L163" s="52">
        <v>10681</v>
      </c>
      <c r="M163" s="53"/>
      <c r="N163" s="53"/>
      <c r="O163" s="54"/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/>
      <c r="W163" s="159"/>
      <c r="X163" s="158"/>
      <c r="Y163" s="181"/>
      <c r="CA163" s="33"/>
      <c r="CB163" s="41"/>
    </row>
    <row r="164" spans="1:80" s="3" customFormat="1" ht="18.75" x14ac:dyDescent="0.25">
      <c r="A164" s="368"/>
      <c r="B164" s="369"/>
      <c r="C164" s="369"/>
      <c r="D164" s="369"/>
      <c r="E164" s="370" t="s">
        <v>47</v>
      </c>
      <c r="F164" s="371"/>
      <c r="G164" s="372"/>
      <c r="H164" s="373"/>
      <c r="I164" s="374"/>
      <c r="J164" s="374"/>
      <c r="K164" s="374"/>
      <c r="L164" s="375">
        <f>L160+L162+L163</f>
        <v>61150</v>
      </c>
      <c r="M164" s="376"/>
      <c r="N164" s="376"/>
      <c r="O164" s="377"/>
      <c r="P164" s="378">
        <v>1.052</v>
      </c>
      <c r="Q164" s="378">
        <v>1.0209999999999999</v>
      </c>
      <c r="R164" s="378">
        <v>1.0349999999999999</v>
      </c>
      <c r="S164" s="378">
        <v>1.0249999999999999</v>
      </c>
      <c r="T164" s="378">
        <v>1.02</v>
      </c>
      <c r="U164" s="378">
        <v>1.03</v>
      </c>
      <c r="V164" s="379">
        <f>L164*P164*Q164*R164*S164*T164*U164</f>
        <v>73204.79940621859</v>
      </c>
      <c r="W164" s="380">
        <v>1.2</v>
      </c>
      <c r="X164" s="381">
        <f>V164*W164</f>
        <v>87845.759287462308</v>
      </c>
      <c r="Y164" s="382">
        <f>X164/G160</f>
        <v>194134.27466842497</v>
      </c>
      <c r="CA164" s="33"/>
      <c r="CB164" s="41"/>
    </row>
    <row r="165" spans="1:80" s="3" customFormat="1" ht="67.5" x14ac:dyDescent="0.25">
      <c r="A165" s="35" t="s">
        <v>381</v>
      </c>
      <c r="B165" s="36" t="s">
        <v>1689</v>
      </c>
      <c r="C165" s="316" t="s">
        <v>1690</v>
      </c>
      <c r="D165" s="316"/>
      <c r="E165" s="316"/>
      <c r="F165" s="205" t="s">
        <v>1684</v>
      </c>
      <c r="G165" s="408">
        <v>0.45250000000000001</v>
      </c>
      <c r="H165" s="39" t="s">
        <v>1691</v>
      </c>
      <c r="I165" s="39"/>
      <c r="J165" s="39"/>
      <c r="K165" s="37" t="s">
        <v>42</v>
      </c>
      <c r="L165" s="39">
        <f>M165+N165+O165</f>
        <v>14754</v>
      </c>
      <c r="M165" s="39">
        <v>14754</v>
      </c>
      <c r="N165" s="40"/>
      <c r="O165" s="39"/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/>
      <c r="W165" s="159"/>
      <c r="X165" s="158"/>
      <c r="Y165" s="181"/>
      <c r="CA165" s="33"/>
      <c r="CB165" s="41" t="s">
        <v>1690</v>
      </c>
    </row>
    <row r="166" spans="1:80" s="3" customFormat="1" ht="18.75" x14ac:dyDescent="0.25">
      <c r="A166" s="47"/>
      <c r="B166" s="48"/>
      <c r="C166" s="48"/>
      <c r="D166" s="48"/>
      <c r="E166" s="49" t="s">
        <v>4749</v>
      </c>
      <c r="F166" s="207"/>
      <c r="G166" s="50"/>
      <c r="H166" s="51"/>
      <c r="I166" s="17"/>
      <c r="J166" s="17"/>
      <c r="K166" s="17"/>
      <c r="L166" s="52">
        <v>13131</v>
      </c>
      <c r="M166" s="53"/>
      <c r="N166" s="53"/>
      <c r="O166" s="54"/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/>
      <c r="W166" s="159"/>
      <c r="X166" s="158"/>
      <c r="Y166" s="181"/>
      <c r="CA166" s="33"/>
      <c r="CB166" s="41"/>
    </row>
    <row r="167" spans="1:80" s="3" customFormat="1" ht="18.75" x14ac:dyDescent="0.25">
      <c r="A167" s="47"/>
      <c r="B167" s="48"/>
      <c r="C167" s="48"/>
      <c r="D167" s="48"/>
      <c r="E167" s="49" t="s">
        <v>4750</v>
      </c>
      <c r="F167" s="207"/>
      <c r="G167" s="50"/>
      <c r="H167" s="51"/>
      <c r="I167" s="17"/>
      <c r="J167" s="17"/>
      <c r="K167" s="17"/>
      <c r="L167" s="52">
        <v>5902</v>
      </c>
      <c r="M167" s="53"/>
      <c r="N167" s="53"/>
      <c r="O167" s="54"/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/>
      <c r="W167" s="159"/>
      <c r="X167" s="158"/>
      <c r="Y167" s="181"/>
      <c r="CA167" s="33"/>
      <c r="CB167" s="41"/>
    </row>
    <row r="168" spans="1:80" s="3" customFormat="1" ht="18.75" x14ac:dyDescent="0.25">
      <c r="A168" s="368"/>
      <c r="B168" s="369"/>
      <c r="C168" s="369"/>
      <c r="D168" s="369"/>
      <c r="E168" s="370" t="s">
        <v>47</v>
      </c>
      <c r="F168" s="371"/>
      <c r="G168" s="372"/>
      <c r="H168" s="373"/>
      <c r="I168" s="374"/>
      <c r="J168" s="374"/>
      <c r="K168" s="374"/>
      <c r="L168" s="375">
        <f>L165+L166+L167</f>
        <v>33787</v>
      </c>
      <c r="M168" s="376"/>
      <c r="N168" s="376"/>
      <c r="O168" s="377"/>
      <c r="P168" s="378">
        <v>1.052</v>
      </c>
      <c r="Q168" s="378">
        <v>1.0209999999999999</v>
      </c>
      <c r="R168" s="378">
        <v>1.0349999999999999</v>
      </c>
      <c r="S168" s="378">
        <v>1.0249999999999999</v>
      </c>
      <c r="T168" s="378">
        <v>1.02</v>
      </c>
      <c r="U168" s="378">
        <v>1.03</v>
      </c>
      <c r="V168" s="379">
        <f>L168*P168*Q168*R168*S168*T168*U168</f>
        <v>40447.59701615548</v>
      </c>
      <c r="W168" s="380">
        <v>1.2</v>
      </c>
      <c r="X168" s="381">
        <f>V168*W168</f>
        <v>48537.116419386577</v>
      </c>
      <c r="Y168" s="382">
        <f>X168/G165</f>
        <v>107264.34567820237</v>
      </c>
      <c r="CA168" s="33"/>
      <c r="CB168" s="41"/>
    </row>
    <row r="169" spans="1:80" s="3" customFormat="1" ht="67.5" x14ac:dyDescent="0.25">
      <c r="A169" s="35" t="s">
        <v>384</v>
      </c>
      <c r="B169" s="36" t="s">
        <v>1010</v>
      </c>
      <c r="C169" s="316" t="s">
        <v>1695</v>
      </c>
      <c r="D169" s="316"/>
      <c r="E169" s="316"/>
      <c r="F169" s="205" t="s">
        <v>238</v>
      </c>
      <c r="G169" s="406">
        <v>1.81</v>
      </c>
      <c r="H169" s="39" t="s">
        <v>1011</v>
      </c>
      <c r="I169" s="39" t="s">
        <v>1012</v>
      </c>
      <c r="J169" s="39">
        <v>124.14</v>
      </c>
      <c r="K169" s="37" t="s">
        <v>42</v>
      </c>
      <c r="L169" s="39">
        <f>M169+2022+O169</f>
        <v>17826</v>
      </c>
      <c r="M169" s="39">
        <v>13880</v>
      </c>
      <c r="N169" s="40" t="s">
        <v>4751</v>
      </c>
      <c r="O169" s="39">
        <v>1924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ref="V169:V219" si="7">O169*P169*Q169*R169*S169*T169*U169</f>
        <v>2303.2875561335163</v>
      </c>
      <c r="W169" s="159">
        <v>1.2</v>
      </c>
      <c r="X169" s="158">
        <f t="shared" ref="X169:X219" si="8">V169*W169</f>
        <v>2763.9450673602196</v>
      </c>
      <c r="Y169" s="181">
        <f t="shared" ref="Y169:Y219" si="9">X169/G169</f>
        <v>1527.0414736796793</v>
      </c>
      <c r="CA169" s="33"/>
      <c r="CB169" s="41" t="s">
        <v>1695</v>
      </c>
    </row>
    <row r="170" spans="1:80" s="3" customFormat="1" ht="18.75" x14ac:dyDescent="0.25">
      <c r="A170" s="42"/>
      <c r="B170" s="43"/>
      <c r="C170" s="44" t="s">
        <v>4752</v>
      </c>
      <c r="D170" s="45"/>
      <c r="E170" s="45"/>
      <c r="F170" s="206"/>
      <c r="G170" s="45"/>
      <c r="H170" s="45"/>
      <c r="I170" s="45"/>
      <c r="J170" s="45"/>
      <c r="K170" s="45"/>
      <c r="L170" s="45"/>
      <c r="M170" s="45"/>
      <c r="N170" s="45"/>
      <c r="O170" s="46"/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/>
      <c r="W170" s="159"/>
      <c r="X170" s="158"/>
      <c r="Y170" s="181"/>
      <c r="CA170" s="33"/>
      <c r="CB170" s="41"/>
    </row>
    <row r="171" spans="1:80" s="3" customFormat="1" ht="18.75" x14ac:dyDescent="0.25">
      <c r="A171" s="47"/>
      <c r="B171" s="48"/>
      <c r="C171" s="48"/>
      <c r="D171" s="48"/>
      <c r="E171" s="49" t="s">
        <v>4753</v>
      </c>
      <c r="F171" s="207"/>
      <c r="G171" s="50"/>
      <c r="H171" s="51"/>
      <c r="I171" s="17"/>
      <c r="J171" s="17"/>
      <c r="K171" s="17"/>
      <c r="L171" s="52">
        <v>13709</v>
      </c>
      <c r="M171" s="53"/>
      <c r="N171" s="53"/>
      <c r="O171" s="54"/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/>
      <c r="W171" s="159"/>
      <c r="X171" s="158"/>
      <c r="Y171" s="181"/>
      <c r="CA171" s="33"/>
      <c r="CB171" s="41"/>
    </row>
    <row r="172" spans="1:80" s="3" customFormat="1" ht="18.75" x14ac:dyDescent="0.25">
      <c r="A172" s="47"/>
      <c r="B172" s="48"/>
      <c r="C172" s="48"/>
      <c r="D172" s="48"/>
      <c r="E172" s="49" t="s">
        <v>4754</v>
      </c>
      <c r="F172" s="207"/>
      <c r="G172" s="50"/>
      <c r="H172" s="51"/>
      <c r="I172" s="17"/>
      <c r="J172" s="17"/>
      <c r="K172" s="17"/>
      <c r="L172" s="52">
        <v>7208</v>
      </c>
      <c r="M172" s="53"/>
      <c r="N172" s="53"/>
      <c r="O172" s="54"/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/>
      <c r="W172" s="159"/>
      <c r="X172" s="158"/>
      <c r="Y172" s="181"/>
      <c r="CA172" s="33"/>
      <c r="CB172" s="41"/>
    </row>
    <row r="173" spans="1:80" s="3" customFormat="1" ht="18.75" x14ac:dyDescent="0.25">
      <c r="A173" s="368"/>
      <c r="B173" s="369"/>
      <c r="C173" s="369"/>
      <c r="D173" s="369"/>
      <c r="E173" s="370" t="s">
        <v>47</v>
      </c>
      <c r="F173" s="371"/>
      <c r="G173" s="372"/>
      <c r="H173" s="373"/>
      <c r="I173" s="374"/>
      <c r="J173" s="374"/>
      <c r="K173" s="374"/>
      <c r="L173" s="375">
        <f>L169+L171+L172</f>
        <v>38743</v>
      </c>
      <c r="M173" s="376"/>
      <c r="N173" s="376"/>
      <c r="O173" s="377"/>
      <c r="P173" s="378">
        <v>1.052</v>
      </c>
      <c r="Q173" s="378">
        <v>1.0209999999999999</v>
      </c>
      <c r="R173" s="378">
        <v>1.0349999999999999</v>
      </c>
      <c r="S173" s="378">
        <v>1.0249999999999999</v>
      </c>
      <c r="T173" s="378">
        <v>1.02</v>
      </c>
      <c r="U173" s="378">
        <v>1.03</v>
      </c>
      <c r="V173" s="379">
        <f>L173*P173*Q173*R173*S173*T173*U173</f>
        <v>46380.597602536807</v>
      </c>
      <c r="W173" s="380">
        <v>1.2</v>
      </c>
      <c r="X173" s="381">
        <f>V173*W173</f>
        <v>55656.717123044167</v>
      </c>
      <c r="Y173" s="382">
        <f>X173/G169</f>
        <v>30749.567471295119</v>
      </c>
      <c r="CA173" s="33"/>
      <c r="CB173" s="41"/>
    </row>
    <row r="174" spans="1:80" s="3" customFormat="1" ht="67.5" x14ac:dyDescent="0.25">
      <c r="A174" s="35" t="s">
        <v>386</v>
      </c>
      <c r="B174" s="36" t="s">
        <v>812</v>
      </c>
      <c r="C174" s="316" t="s">
        <v>813</v>
      </c>
      <c r="D174" s="316"/>
      <c r="E174" s="316"/>
      <c r="F174" s="205" t="s">
        <v>238</v>
      </c>
      <c r="G174" s="406">
        <v>5.19</v>
      </c>
      <c r="H174" s="39" t="s">
        <v>1700</v>
      </c>
      <c r="I174" s="39" t="s">
        <v>815</v>
      </c>
      <c r="J174" s="39">
        <v>22.32</v>
      </c>
      <c r="K174" s="37" t="s">
        <v>42</v>
      </c>
      <c r="L174" s="39">
        <f>M174+6476+O174</f>
        <v>58537</v>
      </c>
      <c r="M174" s="39">
        <v>51069</v>
      </c>
      <c r="N174" s="40" t="s">
        <v>4755</v>
      </c>
      <c r="O174" s="39">
        <v>992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7"/>
        <v>1187.5578251998172</v>
      </c>
      <c r="W174" s="159">
        <v>1.2</v>
      </c>
      <c r="X174" s="158">
        <f t="shared" si="8"/>
        <v>1425.0693902397807</v>
      </c>
      <c r="Y174" s="181">
        <f t="shared" si="9"/>
        <v>274.57984397683634</v>
      </c>
      <c r="CA174" s="33"/>
      <c r="CB174" s="41" t="s">
        <v>813</v>
      </c>
    </row>
    <row r="175" spans="1:80" s="3" customFormat="1" ht="18.75" x14ac:dyDescent="0.25">
      <c r="A175" s="42"/>
      <c r="B175" s="43"/>
      <c r="C175" s="44" t="s">
        <v>4756</v>
      </c>
      <c r="D175" s="45"/>
      <c r="E175" s="45"/>
      <c r="F175" s="206"/>
      <c r="G175" s="45"/>
      <c r="H175" s="45"/>
      <c r="I175" s="45"/>
      <c r="J175" s="45"/>
      <c r="K175" s="45"/>
      <c r="L175" s="45"/>
      <c r="M175" s="45"/>
      <c r="N175" s="45"/>
      <c r="O175" s="46"/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/>
      <c r="W175" s="159"/>
      <c r="X175" s="158"/>
      <c r="Y175" s="181"/>
      <c r="CA175" s="33"/>
      <c r="CB175" s="41"/>
    </row>
    <row r="176" spans="1:80" s="3" customFormat="1" ht="18.75" x14ac:dyDescent="0.25">
      <c r="A176" s="47"/>
      <c r="B176" s="48"/>
      <c r="C176" s="48"/>
      <c r="D176" s="48"/>
      <c r="E176" s="49" t="s">
        <v>4757</v>
      </c>
      <c r="F176" s="207"/>
      <c r="G176" s="50"/>
      <c r="H176" s="51"/>
      <c r="I176" s="17"/>
      <c r="J176" s="17"/>
      <c r="K176" s="17"/>
      <c r="L176" s="52">
        <v>50336</v>
      </c>
      <c r="M176" s="53"/>
      <c r="N176" s="53"/>
      <c r="O176" s="54"/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/>
      <c r="W176" s="159"/>
      <c r="X176" s="158"/>
      <c r="Y176" s="181"/>
      <c r="CA176" s="33"/>
      <c r="CB176" s="41"/>
    </row>
    <row r="177" spans="1:80" s="3" customFormat="1" ht="18.75" x14ac:dyDescent="0.25">
      <c r="A177" s="47"/>
      <c r="B177" s="48"/>
      <c r="C177" s="48"/>
      <c r="D177" s="48"/>
      <c r="E177" s="49" t="s">
        <v>4758</v>
      </c>
      <c r="F177" s="207"/>
      <c r="G177" s="50"/>
      <c r="H177" s="51"/>
      <c r="I177" s="17"/>
      <c r="J177" s="17"/>
      <c r="K177" s="17"/>
      <c r="L177" s="52">
        <v>26465</v>
      </c>
      <c r="M177" s="53"/>
      <c r="N177" s="53"/>
      <c r="O177" s="54"/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/>
      <c r="W177" s="159"/>
      <c r="X177" s="158"/>
      <c r="Y177" s="181"/>
      <c r="CA177" s="33"/>
      <c r="CB177" s="41"/>
    </row>
    <row r="178" spans="1:80" s="3" customFormat="1" ht="18.75" x14ac:dyDescent="0.25">
      <c r="A178" s="368"/>
      <c r="B178" s="369"/>
      <c r="C178" s="369"/>
      <c r="D178" s="369"/>
      <c r="E178" s="370" t="s">
        <v>47</v>
      </c>
      <c r="F178" s="371"/>
      <c r="G178" s="372"/>
      <c r="H178" s="373"/>
      <c r="I178" s="374"/>
      <c r="J178" s="374"/>
      <c r="K178" s="374"/>
      <c r="L178" s="375">
        <f>L174+L176+L177</f>
        <v>135338</v>
      </c>
      <c r="M178" s="376"/>
      <c r="N178" s="376"/>
      <c r="O178" s="377"/>
      <c r="P178" s="378">
        <v>1.052</v>
      </c>
      <c r="Q178" s="378">
        <v>1.0209999999999999</v>
      </c>
      <c r="R178" s="378">
        <v>1.0349999999999999</v>
      </c>
      <c r="S178" s="378">
        <v>1.0249999999999999</v>
      </c>
      <c r="T178" s="378">
        <v>1.02</v>
      </c>
      <c r="U178" s="378">
        <v>1.03</v>
      </c>
      <c r="V178" s="379">
        <f>L178*P178*Q178*R178*S178*T178*U178</f>
        <v>162017.84369646461</v>
      </c>
      <c r="W178" s="380">
        <v>1.2</v>
      </c>
      <c r="X178" s="381">
        <f>V178*W178</f>
        <v>194421.41243575752</v>
      </c>
      <c r="Y178" s="382">
        <f>X178/G174</f>
        <v>37460.773109009155</v>
      </c>
      <c r="CA178" s="33"/>
      <c r="CB178" s="41"/>
    </row>
    <row r="179" spans="1:80" s="3" customFormat="1" ht="67.5" x14ac:dyDescent="0.25">
      <c r="A179" s="387" t="s">
        <v>388</v>
      </c>
      <c r="B179" s="388" t="s">
        <v>1705</v>
      </c>
      <c r="C179" s="389" t="s">
        <v>822</v>
      </c>
      <c r="D179" s="389"/>
      <c r="E179" s="389"/>
      <c r="F179" s="390" t="s">
        <v>265</v>
      </c>
      <c r="G179" s="391">
        <v>700</v>
      </c>
      <c r="H179" s="392">
        <v>33.17</v>
      </c>
      <c r="I179" s="392"/>
      <c r="J179" s="392">
        <v>33.17</v>
      </c>
      <c r="K179" s="393" t="s">
        <v>42</v>
      </c>
      <c r="L179" s="392">
        <v>198755</v>
      </c>
      <c r="M179" s="392"/>
      <c r="N179" s="394"/>
      <c r="O179" s="392">
        <v>198755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396">
        <v>1.03</v>
      </c>
      <c r="V179" s="385">
        <f t="shared" si="7"/>
        <v>237936.54793103799</v>
      </c>
      <c r="W179" s="397">
        <v>1.2</v>
      </c>
      <c r="X179" s="398">
        <f t="shared" si="8"/>
        <v>285523.85751724557</v>
      </c>
      <c r="Y179" s="181">
        <f t="shared" si="9"/>
        <v>407.89122502463653</v>
      </c>
      <c r="CA179" s="33"/>
      <c r="CB179" s="41" t="s">
        <v>822</v>
      </c>
    </row>
    <row r="180" spans="1:80" s="3" customFormat="1" ht="67.5" x14ac:dyDescent="0.25">
      <c r="A180" s="387" t="s">
        <v>391</v>
      </c>
      <c r="B180" s="388" t="s">
        <v>1706</v>
      </c>
      <c r="C180" s="389" t="s">
        <v>824</v>
      </c>
      <c r="D180" s="389"/>
      <c r="E180" s="389"/>
      <c r="F180" s="390" t="s">
        <v>437</v>
      </c>
      <c r="G180" s="391">
        <v>2100</v>
      </c>
      <c r="H180" s="392">
        <v>48.46</v>
      </c>
      <c r="I180" s="392"/>
      <c r="J180" s="392">
        <v>48.46</v>
      </c>
      <c r="K180" s="393" t="s">
        <v>42</v>
      </c>
      <c r="L180" s="392">
        <v>871117</v>
      </c>
      <c r="M180" s="392"/>
      <c r="N180" s="394"/>
      <c r="O180" s="392">
        <v>871117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396">
        <v>1.03</v>
      </c>
      <c r="V180" s="385">
        <f t="shared" si="7"/>
        <v>1042844.566546965</v>
      </c>
      <c r="W180" s="397">
        <v>1.2</v>
      </c>
      <c r="X180" s="398">
        <f t="shared" si="8"/>
        <v>1251413.4798563579</v>
      </c>
      <c r="Y180" s="181">
        <f t="shared" si="9"/>
        <v>595.91118088397991</v>
      </c>
      <c r="CA180" s="33"/>
      <c r="CB180" s="41" t="s">
        <v>824</v>
      </c>
    </row>
    <row r="181" spans="1:80" s="3" customFormat="1" ht="67.5" x14ac:dyDescent="0.25">
      <c r="A181" s="387" t="s">
        <v>393</v>
      </c>
      <c r="B181" s="388" t="s">
        <v>1726</v>
      </c>
      <c r="C181" s="389" t="s">
        <v>1727</v>
      </c>
      <c r="D181" s="389"/>
      <c r="E181" s="389"/>
      <c r="F181" s="390" t="s">
        <v>437</v>
      </c>
      <c r="G181" s="391">
        <v>20</v>
      </c>
      <c r="H181" s="392">
        <v>363.83</v>
      </c>
      <c r="I181" s="392"/>
      <c r="J181" s="392">
        <v>363.83</v>
      </c>
      <c r="K181" s="393" t="s">
        <v>42</v>
      </c>
      <c r="L181" s="392">
        <v>62288</v>
      </c>
      <c r="M181" s="392"/>
      <c r="N181" s="394"/>
      <c r="O181" s="392">
        <v>62288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396">
        <v>1.03</v>
      </c>
      <c r="V181" s="385">
        <f t="shared" si="7"/>
        <v>74567.13892746596</v>
      </c>
      <c r="W181" s="397">
        <v>1.2</v>
      </c>
      <c r="X181" s="398">
        <f t="shared" si="8"/>
        <v>89480.566712959146</v>
      </c>
      <c r="Y181" s="248">
        <f t="shared" si="9"/>
        <v>4474.0283356479576</v>
      </c>
      <c r="CA181" s="33"/>
      <c r="CB181" s="41" t="s">
        <v>1727</v>
      </c>
    </row>
    <row r="182" spans="1:80" s="3" customFormat="1" ht="18.75" x14ac:dyDescent="0.25">
      <c r="A182" s="313" t="s">
        <v>2486</v>
      </c>
      <c r="B182" s="314"/>
      <c r="C182" s="314"/>
      <c r="D182" s="314"/>
      <c r="E182" s="314"/>
      <c r="F182" s="341"/>
      <c r="G182" s="314"/>
      <c r="H182" s="314"/>
      <c r="I182" s="314"/>
      <c r="J182" s="314"/>
      <c r="K182" s="314"/>
      <c r="L182" s="314"/>
      <c r="M182" s="314"/>
      <c r="N182" s="314"/>
      <c r="O182" s="315"/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/>
      <c r="W182" s="159"/>
      <c r="X182" s="158"/>
      <c r="Y182" s="181"/>
      <c r="CA182" s="33" t="s">
        <v>2486</v>
      </c>
      <c r="CB182" s="41"/>
    </row>
    <row r="183" spans="1:80" s="3" customFormat="1" ht="67.5" x14ac:dyDescent="0.25">
      <c r="A183" s="35" t="s">
        <v>395</v>
      </c>
      <c r="B183" s="36" t="s">
        <v>737</v>
      </c>
      <c r="C183" s="316" t="s">
        <v>738</v>
      </c>
      <c r="D183" s="316"/>
      <c r="E183" s="316"/>
      <c r="F183" s="205" t="s">
        <v>739</v>
      </c>
      <c r="G183" s="384">
        <v>1.7</v>
      </c>
      <c r="H183" s="39" t="s">
        <v>2086</v>
      </c>
      <c r="I183" s="39" t="s">
        <v>741</v>
      </c>
      <c r="J183" s="39">
        <v>43.08</v>
      </c>
      <c r="K183" s="37" t="s">
        <v>42</v>
      </c>
      <c r="L183" s="39">
        <v>10107</v>
      </c>
      <c r="M183" s="39">
        <v>7970</v>
      </c>
      <c r="N183" s="40" t="s">
        <v>4759</v>
      </c>
      <c r="O183" s="39">
        <v>627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7"/>
        <v>750.60358508093304</v>
      </c>
      <c r="W183" s="159">
        <v>1.2</v>
      </c>
      <c r="X183" s="158">
        <f t="shared" si="8"/>
        <v>900.72430209711968</v>
      </c>
      <c r="Y183" s="181">
        <f t="shared" si="9"/>
        <v>529.83782476301155</v>
      </c>
      <c r="CA183" s="33"/>
      <c r="CB183" s="41" t="s">
        <v>738</v>
      </c>
    </row>
    <row r="184" spans="1:80" s="3" customFormat="1" ht="18.75" x14ac:dyDescent="0.25">
      <c r="A184" s="42"/>
      <c r="B184" s="43"/>
      <c r="C184" s="44" t="s">
        <v>4760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/>
      <c r="W184" s="159"/>
      <c r="X184" s="158"/>
      <c r="Y184" s="181"/>
      <c r="CA184" s="33"/>
      <c r="CB184" s="41"/>
    </row>
    <row r="185" spans="1:80" s="3" customFormat="1" ht="18.75" x14ac:dyDescent="0.25">
      <c r="A185" s="47"/>
      <c r="B185" s="48"/>
      <c r="C185" s="48"/>
      <c r="D185" s="48"/>
      <c r="E185" s="49" t="s">
        <v>4761</v>
      </c>
      <c r="F185" s="207"/>
      <c r="G185" s="50"/>
      <c r="H185" s="51"/>
      <c r="I185" s="17"/>
      <c r="J185" s="17"/>
      <c r="K185" s="17"/>
      <c r="L185" s="52">
        <v>7940</v>
      </c>
      <c r="M185" s="53"/>
      <c r="N185" s="53"/>
      <c r="O185" s="54"/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/>
      <c r="W185" s="159"/>
      <c r="X185" s="158"/>
      <c r="Y185" s="181"/>
      <c r="CA185" s="33"/>
      <c r="CB185" s="41"/>
    </row>
    <row r="186" spans="1:80" s="3" customFormat="1" ht="18.75" x14ac:dyDescent="0.25">
      <c r="A186" s="47"/>
      <c r="B186" s="48"/>
      <c r="C186" s="48"/>
      <c r="D186" s="48"/>
      <c r="E186" s="49" t="s">
        <v>4762</v>
      </c>
      <c r="F186" s="207"/>
      <c r="G186" s="50"/>
      <c r="H186" s="51"/>
      <c r="I186" s="17"/>
      <c r="J186" s="17"/>
      <c r="K186" s="17"/>
      <c r="L186" s="52">
        <v>4175</v>
      </c>
      <c r="M186" s="53"/>
      <c r="N186" s="53"/>
      <c r="O186" s="54"/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/>
      <c r="W186" s="159"/>
      <c r="X186" s="158"/>
      <c r="Y186" s="181"/>
      <c r="CA186" s="33"/>
      <c r="CB186" s="41"/>
    </row>
    <row r="187" spans="1:80" s="3" customFormat="1" ht="18.75" x14ac:dyDescent="0.25">
      <c r="A187" s="368"/>
      <c r="B187" s="369"/>
      <c r="C187" s="369"/>
      <c r="D187" s="369"/>
      <c r="E187" s="370" t="s">
        <v>47</v>
      </c>
      <c r="F187" s="371"/>
      <c r="G187" s="372"/>
      <c r="H187" s="373"/>
      <c r="I187" s="374"/>
      <c r="J187" s="374"/>
      <c r="K187" s="374"/>
      <c r="L187" s="375">
        <f>L183+L185+L186</f>
        <v>22222</v>
      </c>
      <c r="M187" s="376"/>
      <c r="N187" s="376"/>
      <c r="O187" s="377"/>
      <c r="P187" s="378">
        <v>1.052</v>
      </c>
      <c r="Q187" s="378">
        <v>1.0209999999999999</v>
      </c>
      <c r="R187" s="378">
        <v>1.0349999999999999</v>
      </c>
      <c r="S187" s="378">
        <v>1.0249999999999999</v>
      </c>
      <c r="T187" s="378">
        <v>1.02</v>
      </c>
      <c r="U187" s="378">
        <v>1.03</v>
      </c>
      <c r="V187" s="379">
        <f>L187*P187*Q187*R187*S187*T187*U187</f>
        <v>26602.731846361232</v>
      </c>
      <c r="W187" s="380">
        <v>1.2</v>
      </c>
      <c r="X187" s="381">
        <f>V187*W187</f>
        <v>31923.278215633476</v>
      </c>
      <c r="Y187" s="382">
        <f>X187/G183</f>
        <v>18778.398950372633</v>
      </c>
      <c r="CA187" s="33"/>
      <c r="CB187" s="41"/>
    </row>
    <row r="188" spans="1:80" s="3" customFormat="1" ht="67.5" x14ac:dyDescent="0.25">
      <c r="A188" s="387" t="s">
        <v>397</v>
      </c>
      <c r="B188" s="388" t="s">
        <v>2742</v>
      </c>
      <c r="C188" s="389" t="s">
        <v>2093</v>
      </c>
      <c r="D188" s="389"/>
      <c r="E188" s="389"/>
      <c r="F188" s="390" t="s">
        <v>265</v>
      </c>
      <c r="G188" s="391">
        <v>612</v>
      </c>
      <c r="H188" s="392">
        <v>23.04</v>
      </c>
      <c r="I188" s="392"/>
      <c r="J188" s="392">
        <v>23.04</v>
      </c>
      <c r="K188" s="393" t="s">
        <v>42</v>
      </c>
      <c r="L188" s="392">
        <v>120700</v>
      </c>
      <c r="M188" s="392"/>
      <c r="N188" s="394"/>
      <c r="O188" s="392">
        <v>120700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396">
        <v>1.03</v>
      </c>
      <c r="V188" s="385">
        <f t="shared" si="7"/>
        <v>144494.1829653407</v>
      </c>
      <c r="W188" s="397">
        <v>1.2</v>
      </c>
      <c r="X188" s="398">
        <f t="shared" si="8"/>
        <v>173393.01955840885</v>
      </c>
      <c r="Y188" s="248">
        <f t="shared" si="9"/>
        <v>283.32192738302098</v>
      </c>
      <c r="CA188" s="33"/>
      <c r="CB188" s="41" t="s">
        <v>2093</v>
      </c>
    </row>
    <row r="189" spans="1:80" s="3" customFormat="1" ht="18.75" x14ac:dyDescent="0.25">
      <c r="A189" s="42"/>
      <c r="B189" s="43"/>
      <c r="C189" s="44" t="s">
        <v>1344</v>
      </c>
      <c r="D189" s="45"/>
      <c r="E189" s="45"/>
      <c r="F189" s="206"/>
      <c r="G189" s="45"/>
      <c r="H189" s="45"/>
      <c r="I189" s="45"/>
      <c r="J189" s="45"/>
      <c r="K189" s="45"/>
      <c r="L189" s="45"/>
      <c r="M189" s="45"/>
      <c r="N189" s="45"/>
      <c r="O189" s="46"/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/>
      <c r="W189" s="159"/>
      <c r="X189" s="158"/>
      <c r="Y189" s="181"/>
      <c r="CA189" s="33"/>
      <c r="CB189" s="41"/>
    </row>
    <row r="190" spans="1:80" s="3" customFormat="1" ht="67.5" x14ac:dyDescent="0.25">
      <c r="A190" s="387" t="s">
        <v>399</v>
      </c>
      <c r="B190" s="388" t="s">
        <v>2142</v>
      </c>
      <c r="C190" s="389" t="s">
        <v>2147</v>
      </c>
      <c r="D190" s="389"/>
      <c r="E190" s="389"/>
      <c r="F190" s="390" t="s">
        <v>437</v>
      </c>
      <c r="G190" s="391">
        <v>8</v>
      </c>
      <c r="H190" s="392">
        <v>3350.24</v>
      </c>
      <c r="I190" s="392"/>
      <c r="J190" s="392">
        <v>3350.24</v>
      </c>
      <c r="K190" s="393" t="s">
        <v>42</v>
      </c>
      <c r="L190" s="392">
        <v>229424</v>
      </c>
      <c r="M190" s="392"/>
      <c r="N190" s="394"/>
      <c r="O190" s="392">
        <v>229424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396">
        <v>1.03</v>
      </c>
      <c r="V190" s="385">
        <f t="shared" si="7"/>
        <v>274651.47831516422</v>
      </c>
      <c r="W190" s="397">
        <v>1.2</v>
      </c>
      <c r="X190" s="398">
        <f t="shared" si="8"/>
        <v>329581.77397819707</v>
      </c>
      <c r="Y190" s="248">
        <f t="shared" si="9"/>
        <v>41197.721747274634</v>
      </c>
      <c r="CA190" s="33"/>
      <c r="CB190" s="41" t="s">
        <v>2147</v>
      </c>
    </row>
    <row r="191" spans="1:80" s="3" customFormat="1" ht="67.5" x14ac:dyDescent="0.25">
      <c r="A191" s="387" t="s">
        <v>401</v>
      </c>
      <c r="B191" s="388" t="s">
        <v>2142</v>
      </c>
      <c r="C191" s="389" t="s">
        <v>2153</v>
      </c>
      <c r="D191" s="389"/>
      <c r="E191" s="389"/>
      <c r="F191" s="390" t="s">
        <v>437</v>
      </c>
      <c r="G191" s="391">
        <v>13</v>
      </c>
      <c r="H191" s="392">
        <v>17.04</v>
      </c>
      <c r="I191" s="392"/>
      <c r="J191" s="392">
        <v>17.04</v>
      </c>
      <c r="K191" s="393" t="s">
        <v>42</v>
      </c>
      <c r="L191" s="392">
        <v>1896</v>
      </c>
      <c r="M191" s="392"/>
      <c r="N191" s="394"/>
      <c r="O191" s="392">
        <v>1896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396">
        <v>1.03</v>
      </c>
      <c r="V191" s="385">
        <f t="shared" si="7"/>
        <v>2269.7677788093288</v>
      </c>
      <c r="W191" s="397">
        <v>1.2</v>
      </c>
      <c r="X191" s="398">
        <f t="shared" si="8"/>
        <v>2723.7213345711943</v>
      </c>
      <c r="Y191" s="248">
        <f t="shared" si="9"/>
        <v>209.51702573624573</v>
      </c>
      <c r="CA191" s="33"/>
      <c r="CB191" s="41" t="s">
        <v>2153</v>
      </c>
    </row>
    <row r="192" spans="1:80" s="3" customFormat="1" ht="67.5" x14ac:dyDescent="0.25">
      <c r="A192" s="387" t="s">
        <v>403</v>
      </c>
      <c r="B192" s="388" t="s">
        <v>2142</v>
      </c>
      <c r="C192" s="389" t="s">
        <v>2155</v>
      </c>
      <c r="D192" s="389"/>
      <c r="E192" s="389"/>
      <c r="F192" s="390" t="s">
        <v>437</v>
      </c>
      <c r="G192" s="391">
        <v>13</v>
      </c>
      <c r="H192" s="392">
        <v>67.52</v>
      </c>
      <c r="I192" s="392"/>
      <c r="J192" s="392">
        <v>67.52</v>
      </c>
      <c r="K192" s="393" t="s">
        <v>42</v>
      </c>
      <c r="L192" s="392">
        <v>7514</v>
      </c>
      <c r="M192" s="392"/>
      <c r="N192" s="394"/>
      <c r="O192" s="392">
        <v>7514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396">
        <v>1.03</v>
      </c>
      <c r="V192" s="385">
        <f t="shared" si="7"/>
        <v>8995.2716719268428</v>
      </c>
      <c r="W192" s="397">
        <v>1.2</v>
      </c>
      <c r="X192" s="398">
        <f t="shared" si="8"/>
        <v>10794.326006312211</v>
      </c>
      <c r="Y192" s="248">
        <f t="shared" si="9"/>
        <v>830.33276971632392</v>
      </c>
      <c r="CA192" s="33"/>
      <c r="CB192" s="41" t="s">
        <v>2155</v>
      </c>
    </row>
    <row r="193" spans="1:80" s="3" customFormat="1" ht="67.5" x14ac:dyDescent="0.25">
      <c r="A193" s="35" t="s">
        <v>405</v>
      </c>
      <c r="B193" s="36" t="s">
        <v>2214</v>
      </c>
      <c r="C193" s="316" t="s">
        <v>2215</v>
      </c>
      <c r="D193" s="316"/>
      <c r="E193" s="316"/>
      <c r="F193" s="205" t="s">
        <v>739</v>
      </c>
      <c r="G193" s="384">
        <v>4.3</v>
      </c>
      <c r="H193" s="39" t="s">
        <v>2216</v>
      </c>
      <c r="I193" s="39" t="s">
        <v>2217</v>
      </c>
      <c r="J193" s="39">
        <v>422.51</v>
      </c>
      <c r="K193" s="37" t="s">
        <v>42</v>
      </c>
      <c r="L193" s="39">
        <f>M193+99537+O193</f>
        <v>142888</v>
      </c>
      <c r="M193" s="39">
        <v>27799</v>
      </c>
      <c r="N193" s="40" t="s">
        <v>4763</v>
      </c>
      <c r="O193" s="39">
        <v>15552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7"/>
        <v>18617.842033777782</v>
      </c>
      <c r="W193" s="159">
        <v>1.2</v>
      </c>
      <c r="X193" s="158">
        <f t="shared" si="8"/>
        <v>22341.410440533338</v>
      </c>
      <c r="Y193" s="181">
        <f t="shared" si="9"/>
        <v>5195.6768466356607</v>
      </c>
      <c r="CA193" s="33"/>
      <c r="CB193" s="41" t="s">
        <v>2215</v>
      </c>
    </row>
    <row r="194" spans="1:80" s="3" customFormat="1" ht="18.75" x14ac:dyDescent="0.25">
      <c r="A194" s="42"/>
      <c r="B194" s="43"/>
      <c r="C194" s="44" t="s">
        <v>2808</v>
      </c>
      <c r="D194" s="45"/>
      <c r="E194" s="45"/>
      <c r="F194" s="206"/>
      <c r="G194" s="45"/>
      <c r="H194" s="45"/>
      <c r="I194" s="45"/>
      <c r="J194" s="45"/>
      <c r="K194" s="45"/>
      <c r="L194" s="45"/>
      <c r="M194" s="45"/>
      <c r="N194" s="45"/>
      <c r="O194" s="46"/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/>
      <c r="W194" s="159"/>
      <c r="X194" s="158"/>
      <c r="Y194" s="181"/>
      <c r="CA194" s="33"/>
      <c r="CB194" s="41"/>
    </row>
    <row r="195" spans="1:80" s="3" customFormat="1" ht="18.75" x14ac:dyDescent="0.25">
      <c r="A195" s="47"/>
      <c r="B195" s="48"/>
      <c r="C195" s="48"/>
      <c r="D195" s="48"/>
      <c r="E195" s="49" t="s">
        <v>4764</v>
      </c>
      <c r="F195" s="207"/>
      <c r="G195" s="50"/>
      <c r="H195" s="51"/>
      <c r="I195" s="17"/>
      <c r="J195" s="17"/>
      <c r="K195" s="17"/>
      <c r="L195" s="52">
        <v>55701</v>
      </c>
      <c r="M195" s="53"/>
      <c r="N195" s="53"/>
      <c r="O195" s="54"/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/>
      <c r="W195" s="159"/>
      <c r="X195" s="158"/>
      <c r="Y195" s="181"/>
      <c r="CA195" s="33"/>
      <c r="CB195" s="41"/>
    </row>
    <row r="196" spans="1:80" s="3" customFormat="1" ht="18.75" x14ac:dyDescent="0.25">
      <c r="A196" s="47"/>
      <c r="B196" s="48"/>
      <c r="C196" s="48"/>
      <c r="D196" s="48"/>
      <c r="E196" s="49" t="s">
        <v>4765</v>
      </c>
      <c r="F196" s="207"/>
      <c r="G196" s="50"/>
      <c r="H196" s="51"/>
      <c r="I196" s="17"/>
      <c r="J196" s="17"/>
      <c r="K196" s="17"/>
      <c r="L196" s="52">
        <v>29286</v>
      </c>
      <c r="M196" s="53"/>
      <c r="N196" s="53"/>
      <c r="O196" s="54"/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/>
      <c r="W196" s="159"/>
      <c r="X196" s="158"/>
      <c r="Y196" s="181"/>
      <c r="CA196" s="33"/>
      <c r="CB196" s="41"/>
    </row>
    <row r="197" spans="1:80" s="3" customFormat="1" ht="18.75" x14ac:dyDescent="0.25">
      <c r="A197" s="368"/>
      <c r="B197" s="369"/>
      <c r="C197" s="369"/>
      <c r="D197" s="369"/>
      <c r="E197" s="370" t="s">
        <v>47</v>
      </c>
      <c r="F197" s="371"/>
      <c r="G197" s="372"/>
      <c r="H197" s="373"/>
      <c r="I197" s="374"/>
      <c r="J197" s="374"/>
      <c r="K197" s="374"/>
      <c r="L197" s="375">
        <f>L193+L195+L196</f>
        <v>227875</v>
      </c>
      <c r="M197" s="376"/>
      <c r="N197" s="376"/>
      <c r="O197" s="377"/>
      <c r="P197" s="378">
        <v>1.052</v>
      </c>
      <c r="Q197" s="378">
        <v>1.0209999999999999</v>
      </c>
      <c r="R197" s="378">
        <v>1.0349999999999999</v>
      </c>
      <c r="S197" s="378">
        <v>1.0249999999999999</v>
      </c>
      <c r="T197" s="378">
        <v>1.02</v>
      </c>
      <c r="U197" s="378">
        <v>1.03</v>
      </c>
      <c r="V197" s="379">
        <f>L197*P197*Q197*R197*S197*T197*U197</f>
        <v>272797.11634819396</v>
      </c>
      <c r="W197" s="380">
        <v>1.2</v>
      </c>
      <c r="X197" s="381">
        <f>V197*W197</f>
        <v>327356.53961783275</v>
      </c>
      <c r="Y197" s="382">
        <f>X197/G193</f>
        <v>76129.427818100638</v>
      </c>
      <c r="CA197" s="33"/>
      <c r="CB197" s="41"/>
    </row>
    <row r="198" spans="1:80" s="3" customFormat="1" ht="67.5" x14ac:dyDescent="0.25">
      <c r="A198" s="387" t="s">
        <v>407</v>
      </c>
      <c r="B198" s="388" t="s">
        <v>2223</v>
      </c>
      <c r="C198" s="389" t="s">
        <v>2748</v>
      </c>
      <c r="D198" s="389"/>
      <c r="E198" s="389"/>
      <c r="F198" s="390" t="s">
        <v>265</v>
      </c>
      <c r="G198" s="399">
        <v>442.9</v>
      </c>
      <c r="H198" s="392">
        <v>2.36</v>
      </c>
      <c r="I198" s="392"/>
      <c r="J198" s="392">
        <v>2.36</v>
      </c>
      <c r="K198" s="393" t="s">
        <v>42</v>
      </c>
      <c r="L198" s="392">
        <v>8947</v>
      </c>
      <c r="M198" s="392"/>
      <c r="N198" s="394"/>
      <c r="O198" s="392">
        <v>8947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396">
        <v>1.03</v>
      </c>
      <c r="V198" s="385">
        <f t="shared" si="7"/>
        <v>10710.765989982627</v>
      </c>
      <c r="W198" s="397">
        <v>1.2</v>
      </c>
      <c r="X198" s="398">
        <f t="shared" si="8"/>
        <v>12852.919187979152</v>
      </c>
      <c r="Y198" s="248">
        <f t="shared" si="9"/>
        <v>29.019912368433399</v>
      </c>
      <c r="CA198" s="33"/>
      <c r="CB198" s="41" t="s">
        <v>2748</v>
      </c>
    </row>
    <row r="199" spans="1:80" s="3" customFormat="1" ht="18.75" x14ac:dyDescent="0.25">
      <c r="A199" s="42"/>
      <c r="B199" s="43"/>
      <c r="C199" s="44" t="s">
        <v>2811</v>
      </c>
      <c r="D199" s="45"/>
      <c r="E199" s="45"/>
      <c r="F199" s="206"/>
      <c r="G199" s="45"/>
      <c r="H199" s="45"/>
      <c r="I199" s="45"/>
      <c r="J199" s="45"/>
      <c r="K199" s="45"/>
      <c r="L199" s="45"/>
      <c r="M199" s="45"/>
      <c r="N199" s="45"/>
      <c r="O199" s="46"/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/>
      <c r="W199" s="159"/>
      <c r="X199" s="158"/>
      <c r="Y199" s="181"/>
      <c r="CA199" s="33"/>
      <c r="CB199" s="41"/>
    </row>
    <row r="200" spans="1:80" s="3" customFormat="1" ht="67.5" x14ac:dyDescent="0.25">
      <c r="A200" s="387" t="s">
        <v>409</v>
      </c>
      <c r="B200" s="388" t="s">
        <v>2227</v>
      </c>
      <c r="C200" s="389" t="s">
        <v>2228</v>
      </c>
      <c r="D200" s="389"/>
      <c r="E200" s="389"/>
      <c r="F200" s="390" t="s">
        <v>437</v>
      </c>
      <c r="G200" s="391">
        <v>22</v>
      </c>
      <c r="H200" s="392">
        <v>0.41</v>
      </c>
      <c r="I200" s="392"/>
      <c r="J200" s="392">
        <v>0.41</v>
      </c>
      <c r="K200" s="393" t="s">
        <v>42</v>
      </c>
      <c r="L200" s="392">
        <v>77</v>
      </c>
      <c r="M200" s="392"/>
      <c r="N200" s="394"/>
      <c r="O200" s="392">
        <v>77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396">
        <v>1.03</v>
      </c>
      <c r="V200" s="385">
        <f t="shared" si="7"/>
        <v>92.179387641518076</v>
      </c>
      <c r="W200" s="397">
        <v>1.2</v>
      </c>
      <c r="X200" s="398">
        <f t="shared" si="8"/>
        <v>110.61526516982168</v>
      </c>
      <c r="Y200" s="248">
        <f t="shared" si="9"/>
        <v>5.0279665986282582</v>
      </c>
      <c r="CA200" s="33"/>
      <c r="CB200" s="41" t="s">
        <v>2228</v>
      </c>
    </row>
    <row r="201" spans="1:80" s="3" customFormat="1" ht="67.5" x14ac:dyDescent="0.25">
      <c r="A201" s="387" t="s">
        <v>411</v>
      </c>
      <c r="B201" s="388" t="s">
        <v>2227</v>
      </c>
      <c r="C201" s="389" t="s">
        <v>2230</v>
      </c>
      <c r="D201" s="389"/>
      <c r="E201" s="389"/>
      <c r="F201" s="390" t="s">
        <v>437</v>
      </c>
      <c r="G201" s="391">
        <v>22</v>
      </c>
      <c r="H201" s="392">
        <v>0.88</v>
      </c>
      <c r="I201" s="392"/>
      <c r="J201" s="392">
        <v>0.88</v>
      </c>
      <c r="K201" s="393" t="s">
        <v>42</v>
      </c>
      <c r="L201" s="392">
        <v>166</v>
      </c>
      <c r="M201" s="392"/>
      <c r="N201" s="394"/>
      <c r="O201" s="392">
        <v>166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396">
        <v>1.03</v>
      </c>
      <c r="V201" s="385">
        <f t="shared" si="7"/>
        <v>198.7243941362598</v>
      </c>
      <c r="W201" s="397">
        <v>1.2</v>
      </c>
      <c r="X201" s="398">
        <f t="shared" si="8"/>
        <v>238.46927296351174</v>
      </c>
      <c r="Y201" s="248">
        <f t="shared" si="9"/>
        <v>10.839512407432352</v>
      </c>
      <c r="CA201" s="33"/>
      <c r="CB201" s="41" t="s">
        <v>2230</v>
      </c>
    </row>
    <row r="202" spans="1:80" s="3" customFormat="1" ht="67.5" x14ac:dyDescent="0.25">
      <c r="A202" s="387" t="s">
        <v>413</v>
      </c>
      <c r="B202" s="388" t="s">
        <v>2194</v>
      </c>
      <c r="C202" s="389" t="s">
        <v>2195</v>
      </c>
      <c r="D202" s="389"/>
      <c r="E202" s="389"/>
      <c r="F202" s="390" t="s">
        <v>437</v>
      </c>
      <c r="G202" s="391">
        <v>860</v>
      </c>
      <c r="H202" s="392">
        <v>2.74</v>
      </c>
      <c r="I202" s="392"/>
      <c r="J202" s="392">
        <v>2.74</v>
      </c>
      <c r="K202" s="393" t="s">
        <v>42</v>
      </c>
      <c r="L202" s="392">
        <v>20171</v>
      </c>
      <c r="M202" s="392"/>
      <c r="N202" s="394"/>
      <c r="O202" s="392">
        <v>20171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396">
        <v>1.03</v>
      </c>
      <c r="V202" s="385">
        <f t="shared" si="7"/>
        <v>24147.408157364429</v>
      </c>
      <c r="W202" s="397">
        <v>1.2</v>
      </c>
      <c r="X202" s="398">
        <f t="shared" si="8"/>
        <v>28976.889788837314</v>
      </c>
      <c r="Y202" s="248">
        <f t="shared" si="9"/>
        <v>33.694057893996877</v>
      </c>
      <c r="CA202" s="33"/>
      <c r="CB202" s="41" t="s">
        <v>2195</v>
      </c>
    </row>
    <row r="203" spans="1:80" s="3" customFormat="1" ht="67.5" x14ac:dyDescent="0.25">
      <c r="A203" s="387" t="s">
        <v>415</v>
      </c>
      <c r="B203" s="388" t="s">
        <v>2194</v>
      </c>
      <c r="C203" s="389" t="s">
        <v>2197</v>
      </c>
      <c r="D203" s="389"/>
      <c r="E203" s="389"/>
      <c r="F203" s="390" t="s">
        <v>437</v>
      </c>
      <c r="G203" s="391">
        <v>22</v>
      </c>
      <c r="H203" s="392">
        <v>3.41</v>
      </c>
      <c r="I203" s="392"/>
      <c r="J203" s="392">
        <v>3.41</v>
      </c>
      <c r="K203" s="393" t="s">
        <v>42</v>
      </c>
      <c r="L203" s="392">
        <v>642</v>
      </c>
      <c r="M203" s="392"/>
      <c r="N203" s="394"/>
      <c r="O203" s="392">
        <v>642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396">
        <v>1.03</v>
      </c>
      <c r="V203" s="385">
        <f t="shared" si="7"/>
        <v>768.56060864746246</v>
      </c>
      <c r="W203" s="397">
        <v>1.2</v>
      </c>
      <c r="X203" s="398">
        <f t="shared" si="8"/>
        <v>922.27273037695488</v>
      </c>
      <c r="Y203" s="248">
        <f t="shared" si="9"/>
        <v>41.921487744407038</v>
      </c>
      <c r="CA203" s="33"/>
      <c r="CB203" s="41" t="s">
        <v>2197</v>
      </c>
    </row>
    <row r="204" spans="1:80" s="3" customFormat="1" ht="67.5" x14ac:dyDescent="0.25">
      <c r="A204" s="387" t="s">
        <v>417</v>
      </c>
      <c r="B204" s="388" t="s">
        <v>2207</v>
      </c>
      <c r="C204" s="389" t="s">
        <v>2208</v>
      </c>
      <c r="D204" s="389"/>
      <c r="E204" s="389"/>
      <c r="F204" s="390" t="s">
        <v>265</v>
      </c>
      <c r="G204" s="391">
        <v>400</v>
      </c>
      <c r="H204" s="392">
        <v>25.52</v>
      </c>
      <c r="I204" s="392"/>
      <c r="J204" s="392">
        <v>25.52</v>
      </c>
      <c r="K204" s="393" t="s">
        <v>42</v>
      </c>
      <c r="L204" s="392">
        <v>87380</v>
      </c>
      <c r="M204" s="392"/>
      <c r="N204" s="394"/>
      <c r="O204" s="392">
        <v>87380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396">
        <v>1.03</v>
      </c>
      <c r="V204" s="385">
        <f t="shared" si="7"/>
        <v>104605.6479495565</v>
      </c>
      <c r="W204" s="397">
        <v>1.2</v>
      </c>
      <c r="X204" s="398">
        <f t="shared" si="8"/>
        <v>125526.77753946779</v>
      </c>
      <c r="Y204" s="248">
        <f t="shared" si="9"/>
        <v>313.8169438486695</v>
      </c>
      <c r="CA204" s="33"/>
      <c r="CB204" s="41" t="s">
        <v>2208</v>
      </c>
    </row>
    <row r="205" spans="1:80" s="3" customFormat="1" ht="67.5" x14ac:dyDescent="0.25">
      <c r="A205" s="387" t="s">
        <v>426</v>
      </c>
      <c r="B205" s="388" t="s">
        <v>2204</v>
      </c>
      <c r="C205" s="389" t="s">
        <v>2205</v>
      </c>
      <c r="D205" s="389"/>
      <c r="E205" s="389"/>
      <c r="F205" s="390" t="s">
        <v>437</v>
      </c>
      <c r="G205" s="391">
        <v>1640</v>
      </c>
      <c r="H205" s="392">
        <v>16.28</v>
      </c>
      <c r="I205" s="392"/>
      <c r="J205" s="392">
        <v>16.28</v>
      </c>
      <c r="K205" s="393" t="s">
        <v>42</v>
      </c>
      <c r="L205" s="392">
        <v>228545</v>
      </c>
      <c r="M205" s="392"/>
      <c r="N205" s="394"/>
      <c r="O205" s="392">
        <v>228545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396">
        <v>1.03</v>
      </c>
      <c r="V205" s="385">
        <f t="shared" si="7"/>
        <v>273599.19673416554</v>
      </c>
      <c r="W205" s="397">
        <v>1.2</v>
      </c>
      <c r="X205" s="398">
        <f t="shared" si="8"/>
        <v>328319.03608099866</v>
      </c>
      <c r="Y205" s="248">
        <f t="shared" si="9"/>
        <v>200.19453419573088</v>
      </c>
      <c r="CA205" s="33"/>
      <c r="CB205" s="41" t="s">
        <v>2205</v>
      </c>
    </row>
    <row r="206" spans="1:80" s="3" customFormat="1" ht="67.5" x14ac:dyDescent="0.25">
      <c r="A206" s="35" t="s">
        <v>428</v>
      </c>
      <c r="B206" s="36" t="s">
        <v>324</v>
      </c>
      <c r="C206" s="316" t="s">
        <v>325</v>
      </c>
      <c r="D206" s="316"/>
      <c r="E206" s="316"/>
      <c r="F206" s="205" t="s">
        <v>326</v>
      </c>
      <c r="G206" s="383">
        <v>5</v>
      </c>
      <c r="H206" s="39" t="s">
        <v>1204</v>
      </c>
      <c r="I206" s="39"/>
      <c r="J206" s="39">
        <v>1.55</v>
      </c>
      <c r="K206" s="37" t="s">
        <v>42</v>
      </c>
      <c r="L206" s="39">
        <f>M206+N206+O206</f>
        <v>964</v>
      </c>
      <c r="M206" s="39">
        <v>898</v>
      </c>
      <c r="N206" s="40"/>
      <c r="O206" s="39">
        <v>66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7"/>
        <v>79.010903692729784</v>
      </c>
      <c r="W206" s="159">
        <v>1.2</v>
      </c>
      <c r="X206" s="158">
        <f t="shared" si="8"/>
        <v>94.81308443127574</v>
      </c>
      <c r="Y206" s="181">
        <f t="shared" si="9"/>
        <v>18.962616886255148</v>
      </c>
      <c r="CA206" s="33"/>
      <c r="CB206" s="41" t="s">
        <v>325</v>
      </c>
    </row>
    <row r="207" spans="1:80" s="3" customFormat="1" ht="18.75" x14ac:dyDescent="0.25">
      <c r="A207" s="47"/>
      <c r="B207" s="48"/>
      <c r="C207" s="48"/>
      <c r="D207" s="48"/>
      <c r="E207" s="49" t="s">
        <v>1927</v>
      </c>
      <c r="F207" s="207"/>
      <c r="G207" s="50"/>
      <c r="H207" s="51"/>
      <c r="I207" s="17"/>
      <c r="J207" s="17"/>
      <c r="K207" s="17"/>
      <c r="L207" s="52">
        <v>871</v>
      </c>
      <c r="M207" s="53"/>
      <c r="N207" s="53"/>
      <c r="O207" s="54"/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/>
      <c r="W207" s="159"/>
      <c r="X207" s="158"/>
      <c r="Y207" s="181"/>
      <c r="CA207" s="33"/>
      <c r="CB207" s="41"/>
    </row>
    <row r="208" spans="1:80" s="3" customFormat="1" ht="18.75" x14ac:dyDescent="0.25">
      <c r="A208" s="47"/>
      <c r="B208" s="48"/>
      <c r="C208" s="48"/>
      <c r="D208" s="48"/>
      <c r="E208" s="49" t="s">
        <v>1928</v>
      </c>
      <c r="F208" s="207"/>
      <c r="G208" s="50"/>
      <c r="H208" s="51"/>
      <c r="I208" s="17"/>
      <c r="J208" s="17"/>
      <c r="K208" s="17"/>
      <c r="L208" s="52">
        <v>458</v>
      </c>
      <c r="M208" s="53"/>
      <c r="N208" s="53"/>
      <c r="O208" s="54"/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/>
      <c r="W208" s="159"/>
      <c r="X208" s="158"/>
      <c r="Y208" s="181"/>
      <c r="CA208" s="33"/>
      <c r="CB208" s="41"/>
    </row>
    <row r="209" spans="1:80" s="3" customFormat="1" ht="18.75" x14ac:dyDescent="0.25">
      <c r="A209" s="368"/>
      <c r="B209" s="369"/>
      <c r="C209" s="369"/>
      <c r="D209" s="369"/>
      <c r="E209" s="370" t="s">
        <v>47</v>
      </c>
      <c r="F209" s="371"/>
      <c r="G209" s="372"/>
      <c r="H209" s="373"/>
      <c r="I209" s="374"/>
      <c r="J209" s="374"/>
      <c r="K209" s="374"/>
      <c r="L209" s="375">
        <f>L206+L207+L208</f>
        <v>2293</v>
      </c>
      <c r="M209" s="376"/>
      <c r="N209" s="376"/>
      <c r="O209" s="377"/>
      <c r="P209" s="378">
        <v>1.052</v>
      </c>
      <c r="Q209" s="378">
        <v>1.0209999999999999</v>
      </c>
      <c r="R209" s="378">
        <v>1.0349999999999999</v>
      </c>
      <c r="S209" s="378">
        <v>1.0249999999999999</v>
      </c>
      <c r="T209" s="378">
        <v>1.02</v>
      </c>
      <c r="U209" s="378">
        <v>1.03</v>
      </c>
      <c r="V209" s="379">
        <f>L209*P209*Q209*R209*S209*T209*U209</f>
        <v>2745.0303358701426</v>
      </c>
      <c r="W209" s="380">
        <v>1.2</v>
      </c>
      <c r="X209" s="381">
        <f>V209*W209</f>
        <v>3294.036403044171</v>
      </c>
      <c r="Y209" s="382">
        <f>X209/G206</f>
        <v>658.80728060883416</v>
      </c>
      <c r="CA209" s="33"/>
      <c r="CB209" s="41"/>
    </row>
    <row r="210" spans="1:80" s="3" customFormat="1" ht="67.5" x14ac:dyDescent="0.25">
      <c r="A210" s="387" t="s">
        <v>434</v>
      </c>
      <c r="B210" s="388" t="s">
        <v>2496</v>
      </c>
      <c r="C210" s="389" t="s">
        <v>2497</v>
      </c>
      <c r="D210" s="389"/>
      <c r="E210" s="389"/>
      <c r="F210" s="390" t="s">
        <v>437</v>
      </c>
      <c r="G210" s="391">
        <v>5</v>
      </c>
      <c r="H210" s="392">
        <v>56.6</v>
      </c>
      <c r="I210" s="392"/>
      <c r="J210" s="392">
        <v>56.6</v>
      </c>
      <c r="K210" s="393" t="s">
        <v>42</v>
      </c>
      <c r="L210" s="392">
        <v>2422</v>
      </c>
      <c r="M210" s="392"/>
      <c r="N210" s="394"/>
      <c r="O210" s="392">
        <v>2422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396">
        <v>1.03</v>
      </c>
      <c r="V210" s="385">
        <f t="shared" si="7"/>
        <v>2899.4607385422955</v>
      </c>
      <c r="W210" s="397">
        <v>1.2</v>
      </c>
      <c r="X210" s="398">
        <f t="shared" si="8"/>
        <v>3479.3528862507546</v>
      </c>
      <c r="Y210" s="248">
        <f t="shared" si="9"/>
        <v>695.87057725015097</v>
      </c>
      <c r="CA210" s="33"/>
      <c r="CB210" s="41" t="s">
        <v>2497</v>
      </c>
    </row>
    <row r="211" spans="1:80" s="3" customFormat="1" ht="67.5" x14ac:dyDescent="0.25">
      <c r="A211" s="35" t="s">
        <v>438</v>
      </c>
      <c r="B211" s="36" t="s">
        <v>1523</v>
      </c>
      <c r="C211" s="316" t="s">
        <v>1524</v>
      </c>
      <c r="D211" s="316"/>
      <c r="E211" s="316"/>
      <c r="F211" s="205" t="s">
        <v>238</v>
      </c>
      <c r="G211" s="384">
        <v>4.5</v>
      </c>
      <c r="H211" s="39" t="s">
        <v>1525</v>
      </c>
      <c r="I211" s="39" t="s">
        <v>1526</v>
      </c>
      <c r="J211" s="39">
        <v>603.04999999999995</v>
      </c>
      <c r="K211" s="37" t="s">
        <v>42</v>
      </c>
      <c r="L211" s="39">
        <f>M211+10326+O211</f>
        <v>91264</v>
      </c>
      <c r="M211" s="39">
        <v>57709</v>
      </c>
      <c r="N211" s="40" t="s">
        <v>4766</v>
      </c>
      <c r="O211" s="39">
        <v>23229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7"/>
        <v>27808.246695127578</v>
      </c>
      <c r="W211" s="159">
        <v>1.2</v>
      </c>
      <c r="X211" s="158">
        <f t="shared" si="8"/>
        <v>33369.896034153091</v>
      </c>
      <c r="Y211" s="181">
        <f t="shared" si="9"/>
        <v>7415.53245203402</v>
      </c>
      <c r="CA211" s="33"/>
      <c r="CB211" s="41" t="s">
        <v>1524</v>
      </c>
    </row>
    <row r="212" spans="1:80" s="3" customFormat="1" ht="18.75" x14ac:dyDescent="0.25">
      <c r="A212" s="42"/>
      <c r="B212" s="43"/>
      <c r="C212" s="44" t="s">
        <v>4216</v>
      </c>
      <c r="D212" s="45"/>
      <c r="E212" s="45"/>
      <c r="F212" s="206"/>
      <c r="G212" s="45"/>
      <c r="H212" s="45"/>
      <c r="I212" s="45"/>
      <c r="J212" s="45"/>
      <c r="K212" s="45"/>
      <c r="L212" s="45"/>
      <c r="M212" s="45"/>
      <c r="N212" s="45"/>
      <c r="O212" s="46"/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/>
      <c r="W212" s="159"/>
      <c r="X212" s="158"/>
      <c r="Y212" s="181"/>
      <c r="CA212" s="33"/>
      <c r="CB212" s="41"/>
    </row>
    <row r="213" spans="1:80" s="3" customFormat="1" ht="18.75" x14ac:dyDescent="0.25">
      <c r="A213" s="47"/>
      <c r="B213" s="48"/>
      <c r="C213" s="48"/>
      <c r="D213" s="48"/>
      <c r="E213" s="49" t="s">
        <v>4767</v>
      </c>
      <c r="F213" s="207"/>
      <c r="G213" s="50"/>
      <c r="H213" s="51"/>
      <c r="I213" s="17"/>
      <c r="J213" s="17"/>
      <c r="K213" s="17"/>
      <c r="L213" s="52">
        <v>56477</v>
      </c>
      <c r="M213" s="53"/>
      <c r="N213" s="53"/>
      <c r="O213" s="54"/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/>
      <c r="W213" s="159"/>
      <c r="X213" s="158"/>
      <c r="Y213" s="181"/>
      <c r="CA213" s="33"/>
      <c r="CB213" s="41"/>
    </row>
    <row r="214" spans="1:80" s="3" customFormat="1" ht="18.75" x14ac:dyDescent="0.25">
      <c r="A214" s="47"/>
      <c r="B214" s="48"/>
      <c r="C214" s="48"/>
      <c r="D214" s="48"/>
      <c r="E214" s="49" t="s">
        <v>4768</v>
      </c>
      <c r="F214" s="207"/>
      <c r="G214" s="50"/>
      <c r="H214" s="51"/>
      <c r="I214" s="17"/>
      <c r="J214" s="17"/>
      <c r="K214" s="17"/>
      <c r="L214" s="52">
        <v>29694</v>
      </c>
      <c r="M214" s="53"/>
      <c r="N214" s="53"/>
      <c r="O214" s="54"/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/>
      <c r="W214" s="159"/>
      <c r="X214" s="158"/>
      <c r="Y214" s="181"/>
      <c r="CA214" s="33"/>
      <c r="CB214" s="41"/>
    </row>
    <row r="215" spans="1:80" s="3" customFormat="1" ht="18.75" x14ac:dyDescent="0.25">
      <c r="A215" s="368"/>
      <c r="B215" s="369"/>
      <c r="C215" s="369"/>
      <c r="D215" s="369"/>
      <c r="E215" s="370" t="s">
        <v>47</v>
      </c>
      <c r="F215" s="371"/>
      <c r="G215" s="372"/>
      <c r="H215" s="373"/>
      <c r="I215" s="374"/>
      <c r="J215" s="374"/>
      <c r="K215" s="374"/>
      <c r="L215" s="375">
        <f>L211+L213+L214</f>
        <v>177435</v>
      </c>
      <c r="M215" s="376"/>
      <c r="N215" s="376"/>
      <c r="O215" s="377"/>
      <c r="P215" s="378">
        <v>1.052</v>
      </c>
      <c r="Q215" s="378">
        <v>1.0209999999999999</v>
      </c>
      <c r="R215" s="378">
        <v>1.0349999999999999</v>
      </c>
      <c r="S215" s="378">
        <v>1.0249999999999999</v>
      </c>
      <c r="T215" s="378">
        <v>1.02</v>
      </c>
      <c r="U215" s="378">
        <v>1.03</v>
      </c>
      <c r="V215" s="379">
        <f>L215*P215*Q215*R215*S215*T215*U215</f>
        <v>212413.63176847741</v>
      </c>
      <c r="W215" s="380">
        <v>1.2</v>
      </c>
      <c r="X215" s="381">
        <f>V215*W215</f>
        <v>254896.35812217288</v>
      </c>
      <c r="Y215" s="382">
        <f>X215/G211</f>
        <v>56643.635138260637</v>
      </c>
      <c r="CA215" s="33"/>
      <c r="CB215" s="41"/>
    </row>
    <row r="216" spans="1:80" s="3" customFormat="1" ht="67.5" x14ac:dyDescent="0.25">
      <c r="A216" s="387" t="s">
        <v>1223</v>
      </c>
      <c r="B216" s="388" t="s">
        <v>2045</v>
      </c>
      <c r="C216" s="389" t="s">
        <v>2757</v>
      </c>
      <c r="D216" s="389"/>
      <c r="E216" s="389"/>
      <c r="F216" s="390" t="s">
        <v>265</v>
      </c>
      <c r="G216" s="399">
        <v>463.5</v>
      </c>
      <c r="H216" s="392">
        <v>42.3</v>
      </c>
      <c r="I216" s="392"/>
      <c r="J216" s="392">
        <v>42.3</v>
      </c>
      <c r="K216" s="393" t="s">
        <v>42</v>
      </c>
      <c r="L216" s="392">
        <v>167828</v>
      </c>
      <c r="M216" s="392"/>
      <c r="N216" s="394"/>
      <c r="O216" s="392">
        <v>167828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396">
        <v>1.03</v>
      </c>
      <c r="V216" s="385">
        <f t="shared" si="7"/>
        <v>200912.75674156751</v>
      </c>
      <c r="W216" s="397">
        <v>1.2</v>
      </c>
      <c r="X216" s="398">
        <f t="shared" si="8"/>
        <v>241095.308089881</v>
      </c>
      <c r="Y216" s="248">
        <f t="shared" si="9"/>
        <v>520.16247700082204</v>
      </c>
      <c r="CA216" s="33"/>
      <c r="CB216" s="41" t="s">
        <v>2757</v>
      </c>
    </row>
    <row r="217" spans="1:80" s="3" customFormat="1" ht="18.75" x14ac:dyDescent="0.25">
      <c r="A217" s="42"/>
      <c r="B217" s="43"/>
      <c r="C217" s="44" t="s">
        <v>4769</v>
      </c>
      <c r="D217" s="45"/>
      <c r="E217" s="45"/>
      <c r="F217" s="206"/>
      <c r="G217" s="45"/>
      <c r="H217" s="45"/>
      <c r="I217" s="45"/>
      <c r="J217" s="45"/>
      <c r="K217" s="45"/>
      <c r="L217" s="45"/>
      <c r="M217" s="45"/>
      <c r="N217" s="45"/>
      <c r="O217" s="46"/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/>
      <c r="W217" s="159"/>
      <c r="X217" s="158"/>
      <c r="Y217" s="181"/>
      <c r="CA217" s="33"/>
      <c r="CB217" s="41"/>
    </row>
    <row r="218" spans="1:80" s="3" customFormat="1" ht="18.75" x14ac:dyDescent="0.25">
      <c r="A218" s="313" t="s">
        <v>2502</v>
      </c>
      <c r="B218" s="314"/>
      <c r="C218" s="314"/>
      <c r="D218" s="314"/>
      <c r="E218" s="314"/>
      <c r="F218" s="341"/>
      <c r="G218" s="314"/>
      <c r="H218" s="314"/>
      <c r="I218" s="314"/>
      <c r="J218" s="314"/>
      <c r="K218" s="314"/>
      <c r="L218" s="314"/>
      <c r="M218" s="314"/>
      <c r="N218" s="314"/>
      <c r="O218" s="315"/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/>
      <c r="W218" s="159"/>
      <c r="X218" s="158"/>
      <c r="Y218" s="181"/>
      <c r="CA218" s="33" t="s">
        <v>2502</v>
      </c>
      <c r="CB218" s="41"/>
    </row>
    <row r="219" spans="1:80" s="3" customFormat="1" ht="67.5" x14ac:dyDescent="0.25">
      <c r="A219" s="35" t="s">
        <v>450</v>
      </c>
      <c r="B219" s="36" t="s">
        <v>372</v>
      </c>
      <c r="C219" s="316" t="s">
        <v>373</v>
      </c>
      <c r="D219" s="316"/>
      <c r="E219" s="316"/>
      <c r="F219" s="205" t="s">
        <v>374</v>
      </c>
      <c r="G219" s="409">
        <v>0.36744700000000002</v>
      </c>
      <c r="H219" s="39" t="s">
        <v>1462</v>
      </c>
      <c r="I219" s="39" t="s">
        <v>376</v>
      </c>
      <c r="J219" s="39">
        <v>57.29</v>
      </c>
      <c r="K219" s="37" t="s">
        <v>42</v>
      </c>
      <c r="L219" s="39">
        <f>M219+2039+O219</f>
        <v>11844</v>
      </c>
      <c r="M219" s="39">
        <v>9625</v>
      </c>
      <c r="N219" s="40" t="s">
        <v>4770</v>
      </c>
      <c r="O219" s="39">
        <v>180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7"/>
        <v>215.48428279835395</v>
      </c>
      <c r="W219" s="159">
        <v>1.2</v>
      </c>
      <c r="X219" s="158">
        <f t="shared" si="8"/>
        <v>258.5811393580247</v>
      </c>
      <c r="Y219" s="181">
        <f t="shared" si="9"/>
        <v>703.72363730830477</v>
      </c>
      <c r="CA219" s="33"/>
      <c r="CB219" s="41" t="s">
        <v>373</v>
      </c>
    </row>
    <row r="220" spans="1:80" s="3" customFormat="1" ht="18.75" x14ac:dyDescent="0.25">
      <c r="A220" s="42"/>
      <c r="B220" s="43"/>
      <c r="C220" s="44" t="s">
        <v>4771</v>
      </c>
      <c r="D220" s="45"/>
      <c r="E220" s="45"/>
      <c r="F220" s="206"/>
      <c r="G220" s="45"/>
      <c r="H220" s="45"/>
      <c r="I220" s="45"/>
      <c r="J220" s="45"/>
      <c r="K220" s="45"/>
      <c r="L220" s="45"/>
      <c r="M220" s="45"/>
      <c r="N220" s="45"/>
      <c r="O220" s="46"/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/>
      <c r="W220" s="159"/>
      <c r="X220" s="158"/>
      <c r="Y220" s="181"/>
      <c r="CA220" s="33"/>
      <c r="CB220" s="41"/>
    </row>
    <row r="221" spans="1:80" s="3" customFormat="1" ht="18.75" x14ac:dyDescent="0.25">
      <c r="A221" s="47"/>
      <c r="B221" s="48"/>
      <c r="C221" s="48"/>
      <c r="D221" s="48"/>
      <c r="E221" s="49" t="s">
        <v>4772</v>
      </c>
      <c r="F221" s="207"/>
      <c r="G221" s="50"/>
      <c r="H221" s="51"/>
      <c r="I221" s="17"/>
      <c r="J221" s="17"/>
      <c r="K221" s="17"/>
      <c r="L221" s="52">
        <v>9619</v>
      </c>
      <c r="M221" s="53"/>
      <c r="N221" s="53"/>
      <c r="O221" s="54"/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/>
      <c r="W221" s="159"/>
      <c r="X221" s="158"/>
      <c r="Y221" s="181"/>
      <c r="CA221" s="33"/>
      <c r="CB221" s="41"/>
    </row>
    <row r="222" spans="1:80" s="3" customFormat="1" ht="18.75" x14ac:dyDescent="0.25">
      <c r="A222" s="47"/>
      <c r="B222" s="48"/>
      <c r="C222" s="48"/>
      <c r="D222" s="48"/>
      <c r="E222" s="49" t="s">
        <v>4773</v>
      </c>
      <c r="F222" s="207"/>
      <c r="G222" s="50"/>
      <c r="H222" s="51"/>
      <c r="I222" s="17"/>
      <c r="J222" s="17"/>
      <c r="K222" s="17"/>
      <c r="L222" s="52">
        <v>5058</v>
      </c>
      <c r="M222" s="53"/>
      <c r="N222" s="53"/>
      <c r="O222" s="54"/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/>
      <c r="W222" s="159"/>
      <c r="X222" s="158"/>
      <c r="Y222" s="181"/>
      <c r="CA222" s="33"/>
      <c r="CB222" s="41"/>
    </row>
    <row r="223" spans="1:80" s="3" customFormat="1" ht="18.75" x14ac:dyDescent="0.25">
      <c r="A223" s="368"/>
      <c r="B223" s="369"/>
      <c r="C223" s="369"/>
      <c r="D223" s="369"/>
      <c r="E223" s="370" t="s">
        <v>47</v>
      </c>
      <c r="F223" s="371"/>
      <c r="G223" s="372"/>
      <c r="H223" s="373"/>
      <c r="I223" s="374"/>
      <c r="J223" s="374"/>
      <c r="K223" s="374"/>
      <c r="L223" s="375">
        <f>L219+L221+L222</f>
        <v>26521</v>
      </c>
      <c r="M223" s="376"/>
      <c r="N223" s="376"/>
      <c r="O223" s="377"/>
      <c r="P223" s="378">
        <v>1.052</v>
      </c>
      <c r="Q223" s="378">
        <v>1.0209999999999999</v>
      </c>
      <c r="R223" s="378">
        <v>1.0349999999999999</v>
      </c>
      <c r="S223" s="378">
        <v>1.0249999999999999</v>
      </c>
      <c r="T223" s="378">
        <v>1.02</v>
      </c>
      <c r="U223" s="378">
        <v>1.03</v>
      </c>
      <c r="V223" s="379">
        <f>L223*P223*Q223*R223*S223*T223*U223</f>
        <v>31749.214800528585</v>
      </c>
      <c r="W223" s="380">
        <v>1.2</v>
      </c>
      <c r="X223" s="381">
        <f>V223*W223</f>
        <v>38099.057760634299</v>
      </c>
      <c r="Y223" s="382">
        <f>X223/G219</f>
        <v>103685.85880585309</v>
      </c>
      <c r="CA223" s="33"/>
      <c r="CB223" s="41"/>
    </row>
    <row r="224" spans="1:80" s="3" customFormat="1" ht="67.5" x14ac:dyDescent="0.25">
      <c r="A224" s="387" t="s">
        <v>1474</v>
      </c>
      <c r="B224" s="388" t="s">
        <v>1467</v>
      </c>
      <c r="C224" s="389" t="s">
        <v>3913</v>
      </c>
      <c r="D224" s="389"/>
      <c r="E224" s="389"/>
      <c r="F224" s="390" t="s">
        <v>437</v>
      </c>
      <c r="G224" s="391">
        <v>110</v>
      </c>
      <c r="H224" s="392">
        <v>2143.1</v>
      </c>
      <c r="I224" s="392"/>
      <c r="J224" s="392">
        <v>2143.1</v>
      </c>
      <c r="K224" s="393" t="s">
        <v>42</v>
      </c>
      <c r="L224" s="392">
        <v>2017943</v>
      </c>
      <c r="M224" s="392"/>
      <c r="N224" s="394"/>
      <c r="O224" s="392">
        <v>2017943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396">
        <v>1.03</v>
      </c>
      <c r="V224" s="385">
        <f t="shared" ref="V224:V286" si="10">O224*P224*Q224*R224*S224*T224*U224</f>
        <v>2415750.0004608827</v>
      </c>
      <c r="W224" s="397">
        <v>1.2</v>
      </c>
      <c r="X224" s="398">
        <f t="shared" ref="X224:X286" si="11">V224*W224</f>
        <v>2898900.0005530589</v>
      </c>
      <c r="Y224" s="181">
        <f t="shared" ref="Y224:Y286" si="12">X224/G224</f>
        <v>26353.636368664171</v>
      </c>
      <c r="CA224" s="33"/>
      <c r="CB224" s="41" t="s">
        <v>3913</v>
      </c>
    </row>
    <row r="225" spans="1:80" s="3" customFormat="1" ht="18.75" x14ac:dyDescent="0.25">
      <c r="A225" s="42"/>
      <c r="B225" s="43"/>
      <c r="C225" s="44" t="s">
        <v>4774</v>
      </c>
      <c r="D225" s="45"/>
      <c r="E225" s="45"/>
      <c r="F225" s="206"/>
      <c r="G225" s="45"/>
      <c r="H225" s="45"/>
      <c r="I225" s="45"/>
      <c r="J225" s="45"/>
      <c r="K225" s="45"/>
      <c r="L225" s="45"/>
      <c r="M225" s="45"/>
      <c r="N225" s="45"/>
      <c r="O225" s="46"/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/>
      <c r="W225" s="159"/>
      <c r="X225" s="158"/>
      <c r="Y225" s="181"/>
      <c r="CA225" s="33"/>
      <c r="CB225" s="41"/>
    </row>
    <row r="226" spans="1:80" s="3" customFormat="1" ht="67.5" x14ac:dyDescent="0.25">
      <c r="A226" s="387" t="s">
        <v>462</v>
      </c>
      <c r="B226" s="388" t="s">
        <v>1467</v>
      </c>
      <c r="C226" s="389" t="s">
        <v>4324</v>
      </c>
      <c r="D226" s="389"/>
      <c r="E226" s="389"/>
      <c r="F226" s="390" t="s">
        <v>437</v>
      </c>
      <c r="G226" s="391">
        <v>3</v>
      </c>
      <c r="H226" s="392">
        <v>970.33</v>
      </c>
      <c r="I226" s="392"/>
      <c r="J226" s="392">
        <v>970.33</v>
      </c>
      <c r="K226" s="393" t="s">
        <v>42</v>
      </c>
      <c r="L226" s="392">
        <v>24918</v>
      </c>
      <c r="M226" s="392"/>
      <c r="N226" s="394"/>
      <c r="O226" s="392">
        <v>24918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396">
        <v>1.03</v>
      </c>
      <c r="V226" s="385">
        <f t="shared" si="10"/>
        <v>29830.207548718805</v>
      </c>
      <c r="W226" s="397">
        <v>1.2</v>
      </c>
      <c r="X226" s="398">
        <f t="shared" si="11"/>
        <v>35796.249058462563</v>
      </c>
      <c r="Y226" s="181">
        <f t="shared" si="12"/>
        <v>11932.083019487522</v>
      </c>
      <c r="CA226" s="33"/>
      <c r="CB226" s="41" t="s">
        <v>4324</v>
      </c>
    </row>
    <row r="227" spans="1:80" s="3" customFormat="1" ht="67.5" x14ac:dyDescent="0.25">
      <c r="A227" s="387" t="s">
        <v>464</v>
      </c>
      <c r="B227" s="388" t="s">
        <v>1467</v>
      </c>
      <c r="C227" s="389" t="s">
        <v>4493</v>
      </c>
      <c r="D227" s="389"/>
      <c r="E227" s="389"/>
      <c r="F227" s="390" t="s">
        <v>437</v>
      </c>
      <c r="G227" s="391">
        <v>6</v>
      </c>
      <c r="H227" s="392">
        <v>1666.41</v>
      </c>
      <c r="I227" s="392"/>
      <c r="J227" s="392">
        <v>1666.41</v>
      </c>
      <c r="K227" s="393" t="s">
        <v>42</v>
      </c>
      <c r="L227" s="392">
        <v>85587</v>
      </c>
      <c r="M227" s="392"/>
      <c r="N227" s="394"/>
      <c r="O227" s="392">
        <v>85587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396">
        <v>1.03</v>
      </c>
      <c r="V227" s="385">
        <f t="shared" si="10"/>
        <v>102459.18506590398</v>
      </c>
      <c r="W227" s="397">
        <v>1.2</v>
      </c>
      <c r="X227" s="398">
        <f t="shared" si="11"/>
        <v>122951.02207908477</v>
      </c>
      <c r="Y227" s="181">
        <f t="shared" si="12"/>
        <v>20491.837013180793</v>
      </c>
      <c r="CA227" s="33"/>
      <c r="CB227" s="41" t="s">
        <v>4493</v>
      </c>
    </row>
    <row r="228" spans="1:80" s="3" customFormat="1" ht="67.5" x14ac:dyDescent="0.25">
      <c r="A228" s="387" t="s">
        <v>466</v>
      </c>
      <c r="B228" s="388" t="s">
        <v>1467</v>
      </c>
      <c r="C228" s="389" t="s">
        <v>4775</v>
      </c>
      <c r="D228" s="389"/>
      <c r="E228" s="389"/>
      <c r="F228" s="390" t="s">
        <v>437</v>
      </c>
      <c r="G228" s="391">
        <v>250</v>
      </c>
      <c r="H228" s="392">
        <v>116.71</v>
      </c>
      <c r="I228" s="392"/>
      <c r="J228" s="392">
        <v>116.71</v>
      </c>
      <c r="K228" s="393" t="s">
        <v>42</v>
      </c>
      <c r="L228" s="392">
        <v>249759</v>
      </c>
      <c r="M228" s="392"/>
      <c r="N228" s="394"/>
      <c r="O228" s="392">
        <v>249759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396">
        <v>1.03</v>
      </c>
      <c r="V228" s="385">
        <f t="shared" si="10"/>
        <v>298995.21659685601</v>
      </c>
      <c r="W228" s="397">
        <v>1.2</v>
      </c>
      <c r="X228" s="398">
        <f t="shared" si="11"/>
        <v>358794.25991622719</v>
      </c>
      <c r="Y228" s="181">
        <f t="shared" si="12"/>
        <v>1435.1770396649088</v>
      </c>
      <c r="CA228" s="33"/>
      <c r="CB228" s="41" t="s">
        <v>4775</v>
      </c>
    </row>
    <row r="229" spans="1:80" s="3" customFormat="1" ht="67.5" x14ac:dyDescent="0.25">
      <c r="A229" s="387" t="s">
        <v>469</v>
      </c>
      <c r="B229" s="388" t="s">
        <v>1467</v>
      </c>
      <c r="C229" s="389" t="s">
        <v>2515</v>
      </c>
      <c r="D229" s="389"/>
      <c r="E229" s="389"/>
      <c r="F229" s="390" t="s">
        <v>437</v>
      </c>
      <c r="G229" s="391">
        <v>15</v>
      </c>
      <c r="H229" s="392">
        <v>52.35</v>
      </c>
      <c r="I229" s="392"/>
      <c r="J229" s="392">
        <v>52.35</v>
      </c>
      <c r="K229" s="393" t="s">
        <v>42</v>
      </c>
      <c r="L229" s="392">
        <v>6722</v>
      </c>
      <c r="M229" s="392"/>
      <c r="N229" s="394"/>
      <c r="O229" s="392">
        <v>6722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396">
        <v>1.03</v>
      </c>
      <c r="V229" s="385">
        <f t="shared" si="10"/>
        <v>8047.1408276140846</v>
      </c>
      <c r="W229" s="397">
        <v>1.2</v>
      </c>
      <c r="X229" s="398">
        <f t="shared" si="11"/>
        <v>9656.5689931369016</v>
      </c>
      <c r="Y229" s="181">
        <f t="shared" si="12"/>
        <v>643.77126620912679</v>
      </c>
      <c r="CA229" s="33"/>
      <c r="CB229" s="41" t="s">
        <v>2515</v>
      </c>
    </row>
    <row r="230" spans="1:80" s="3" customFormat="1" ht="67.5" x14ac:dyDescent="0.25">
      <c r="A230" s="387" t="s">
        <v>478</v>
      </c>
      <c r="B230" s="388" t="s">
        <v>1467</v>
      </c>
      <c r="C230" s="389" t="s">
        <v>4494</v>
      </c>
      <c r="D230" s="389"/>
      <c r="E230" s="389"/>
      <c r="F230" s="390" t="s">
        <v>437</v>
      </c>
      <c r="G230" s="391">
        <v>15</v>
      </c>
      <c r="H230" s="392">
        <v>154.41999999999999</v>
      </c>
      <c r="I230" s="392"/>
      <c r="J230" s="392">
        <v>154.41999999999999</v>
      </c>
      <c r="K230" s="393" t="s">
        <v>42</v>
      </c>
      <c r="L230" s="392">
        <v>19828</v>
      </c>
      <c r="M230" s="392"/>
      <c r="N230" s="394"/>
      <c r="O230" s="392">
        <v>19828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396">
        <v>1.03</v>
      </c>
      <c r="V230" s="385">
        <f t="shared" si="10"/>
        <v>23736.790885143131</v>
      </c>
      <c r="W230" s="397">
        <v>1.2</v>
      </c>
      <c r="X230" s="398">
        <f t="shared" si="11"/>
        <v>28484.149062171757</v>
      </c>
      <c r="Y230" s="181">
        <f t="shared" si="12"/>
        <v>1898.9432708114505</v>
      </c>
      <c r="CA230" s="33"/>
      <c r="CB230" s="41" t="s">
        <v>4494</v>
      </c>
    </row>
    <row r="231" spans="1:80" s="3" customFormat="1" ht="67.5" x14ac:dyDescent="0.25">
      <c r="A231" s="35" t="s">
        <v>480</v>
      </c>
      <c r="B231" s="36" t="s">
        <v>1493</v>
      </c>
      <c r="C231" s="316" t="s">
        <v>1494</v>
      </c>
      <c r="D231" s="316"/>
      <c r="E231" s="316"/>
      <c r="F231" s="205" t="s">
        <v>174</v>
      </c>
      <c r="G231" s="384">
        <v>0.6</v>
      </c>
      <c r="H231" s="39" t="s">
        <v>1495</v>
      </c>
      <c r="I231" s="39" t="s">
        <v>421</v>
      </c>
      <c r="J231" s="39">
        <v>67.47</v>
      </c>
      <c r="K231" s="37" t="s">
        <v>42</v>
      </c>
      <c r="L231" s="39">
        <f>M231+1174+O231</f>
        <v>7962</v>
      </c>
      <c r="M231" s="39">
        <v>6442</v>
      </c>
      <c r="N231" s="40" t="s">
        <v>4776</v>
      </c>
      <c r="O231" s="39">
        <v>346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414.20867693461378</v>
      </c>
      <c r="W231" s="159">
        <v>1.2</v>
      </c>
      <c r="X231" s="158">
        <f t="shared" si="11"/>
        <v>497.0504123215365</v>
      </c>
      <c r="Y231" s="181">
        <f t="shared" si="12"/>
        <v>828.41735386922755</v>
      </c>
      <c r="CA231" s="33"/>
      <c r="CB231" s="41" t="s">
        <v>1494</v>
      </c>
    </row>
    <row r="232" spans="1:80" s="3" customFormat="1" ht="18.75" x14ac:dyDescent="0.25">
      <c r="A232" s="42"/>
      <c r="B232" s="43"/>
      <c r="C232" s="44" t="s">
        <v>1069</v>
      </c>
      <c r="D232" s="45"/>
      <c r="E232" s="45"/>
      <c r="F232" s="206"/>
      <c r="G232" s="45"/>
      <c r="H232" s="45"/>
      <c r="I232" s="45"/>
      <c r="J232" s="45"/>
      <c r="K232" s="45"/>
      <c r="L232" s="45"/>
      <c r="M232" s="45"/>
      <c r="N232" s="45"/>
      <c r="O232" s="46"/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/>
      <c r="W232" s="159"/>
      <c r="X232" s="158"/>
      <c r="Y232" s="181"/>
      <c r="CA232" s="33"/>
      <c r="CB232" s="41"/>
    </row>
    <row r="233" spans="1:80" s="3" customFormat="1" ht="18.75" x14ac:dyDescent="0.25">
      <c r="A233" s="47"/>
      <c r="B233" s="48"/>
      <c r="C233" s="48"/>
      <c r="D233" s="48"/>
      <c r="E233" s="49" t="s">
        <v>4777</v>
      </c>
      <c r="F233" s="207"/>
      <c r="G233" s="50"/>
      <c r="H233" s="51"/>
      <c r="I233" s="17"/>
      <c r="J233" s="17"/>
      <c r="K233" s="17"/>
      <c r="L233" s="52">
        <v>6253</v>
      </c>
      <c r="M233" s="53"/>
      <c r="N233" s="53"/>
      <c r="O233" s="54"/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/>
      <c r="W233" s="159"/>
      <c r="X233" s="158"/>
      <c r="Y233" s="181"/>
      <c r="CA233" s="33"/>
      <c r="CB233" s="41"/>
    </row>
    <row r="234" spans="1:80" s="3" customFormat="1" ht="18.75" x14ac:dyDescent="0.25">
      <c r="A234" s="47"/>
      <c r="B234" s="48"/>
      <c r="C234" s="48"/>
      <c r="D234" s="48"/>
      <c r="E234" s="49" t="s">
        <v>4778</v>
      </c>
      <c r="F234" s="207"/>
      <c r="G234" s="50"/>
      <c r="H234" s="51"/>
      <c r="I234" s="17"/>
      <c r="J234" s="17"/>
      <c r="K234" s="17"/>
      <c r="L234" s="52">
        <v>3287</v>
      </c>
      <c r="M234" s="53"/>
      <c r="N234" s="53"/>
      <c r="O234" s="54"/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/>
      <c r="W234" s="159"/>
      <c r="X234" s="158"/>
      <c r="Y234" s="181"/>
      <c r="CA234" s="33"/>
      <c r="CB234" s="41"/>
    </row>
    <row r="235" spans="1:80" s="3" customFormat="1" ht="18.75" x14ac:dyDescent="0.25">
      <c r="A235" s="368"/>
      <c r="B235" s="369"/>
      <c r="C235" s="369"/>
      <c r="D235" s="369"/>
      <c r="E235" s="370" t="s">
        <v>47</v>
      </c>
      <c r="F235" s="371"/>
      <c r="G235" s="372"/>
      <c r="H235" s="373"/>
      <c r="I235" s="374"/>
      <c r="J235" s="374"/>
      <c r="K235" s="374"/>
      <c r="L235" s="375">
        <f>L231+L233+L234</f>
        <v>17502</v>
      </c>
      <c r="M235" s="376"/>
      <c r="N235" s="376"/>
      <c r="O235" s="377"/>
      <c r="P235" s="378">
        <v>1.052</v>
      </c>
      <c r="Q235" s="378">
        <v>1.0209999999999999</v>
      </c>
      <c r="R235" s="378">
        <v>1.0349999999999999</v>
      </c>
      <c r="S235" s="378">
        <v>1.0249999999999999</v>
      </c>
      <c r="T235" s="378">
        <v>1.02</v>
      </c>
      <c r="U235" s="378">
        <v>1.03</v>
      </c>
      <c r="V235" s="379">
        <f>L235*P235*Q235*R235*S235*T235*U235</f>
        <v>20952.255097426616</v>
      </c>
      <c r="W235" s="380">
        <v>1.2</v>
      </c>
      <c r="X235" s="381">
        <f>V235*W235</f>
        <v>25142.706116911937</v>
      </c>
      <c r="Y235" s="382">
        <f>X235/G231</f>
        <v>41904.510194853232</v>
      </c>
      <c r="CA235" s="33"/>
      <c r="CB235" s="41"/>
    </row>
    <row r="236" spans="1:80" s="3" customFormat="1" ht="67.5" x14ac:dyDescent="0.25">
      <c r="A236" s="387" t="s">
        <v>482</v>
      </c>
      <c r="B236" s="388" t="s">
        <v>2566</v>
      </c>
      <c r="C236" s="389" t="s">
        <v>1502</v>
      </c>
      <c r="D236" s="389"/>
      <c r="E236" s="389"/>
      <c r="F236" s="390" t="s">
        <v>437</v>
      </c>
      <c r="G236" s="391">
        <v>60</v>
      </c>
      <c r="H236" s="392">
        <v>153.22</v>
      </c>
      <c r="I236" s="392"/>
      <c r="J236" s="392">
        <v>153.22</v>
      </c>
      <c r="K236" s="393" t="s">
        <v>42</v>
      </c>
      <c r="L236" s="392">
        <v>78694</v>
      </c>
      <c r="M236" s="392"/>
      <c r="N236" s="394"/>
      <c r="O236" s="392">
        <v>78694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396">
        <v>1.03</v>
      </c>
      <c r="V236" s="385">
        <f t="shared" si="10"/>
        <v>94207.334169631489</v>
      </c>
      <c r="W236" s="397">
        <v>1.2</v>
      </c>
      <c r="X236" s="398">
        <f t="shared" si="11"/>
        <v>113048.80100355779</v>
      </c>
      <c r="Y236" s="248">
        <f t="shared" si="12"/>
        <v>1884.1466833926299</v>
      </c>
      <c r="CA236" s="33"/>
      <c r="CB236" s="41" t="s">
        <v>1502</v>
      </c>
    </row>
    <row r="237" spans="1:80" s="3" customFormat="1" ht="67.5" x14ac:dyDescent="0.25">
      <c r="A237" s="387" t="s">
        <v>484</v>
      </c>
      <c r="B237" s="388" t="s">
        <v>4779</v>
      </c>
      <c r="C237" s="389" t="s">
        <v>2520</v>
      </c>
      <c r="D237" s="389"/>
      <c r="E237" s="389"/>
      <c r="F237" s="390" t="s">
        <v>437</v>
      </c>
      <c r="G237" s="391">
        <v>420</v>
      </c>
      <c r="H237" s="392">
        <v>8.85</v>
      </c>
      <c r="I237" s="392"/>
      <c r="J237" s="392">
        <v>8.85</v>
      </c>
      <c r="K237" s="393" t="s">
        <v>42</v>
      </c>
      <c r="L237" s="392">
        <v>31818</v>
      </c>
      <c r="M237" s="392"/>
      <c r="N237" s="394"/>
      <c r="O237" s="392">
        <v>31818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396">
        <v>1.03</v>
      </c>
      <c r="V237" s="385">
        <f t="shared" si="10"/>
        <v>38090.438389322364</v>
      </c>
      <c r="W237" s="397">
        <v>1.2</v>
      </c>
      <c r="X237" s="398">
        <f t="shared" si="11"/>
        <v>45708.526067186838</v>
      </c>
      <c r="Y237" s="181">
        <f t="shared" si="12"/>
        <v>108.82982396949247</v>
      </c>
      <c r="CA237" s="33"/>
      <c r="CB237" s="41" t="s">
        <v>2520</v>
      </c>
    </row>
    <row r="238" spans="1:80" s="3" customFormat="1" ht="67.5" x14ac:dyDescent="0.25">
      <c r="A238" s="387" t="s">
        <v>486</v>
      </c>
      <c r="B238" s="388" t="s">
        <v>4780</v>
      </c>
      <c r="C238" s="389" t="s">
        <v>2521</v>
      </c>
      <c r="D238" s="389"/>
      <c r="E238" s="389"/>
      <c r="F238" s="390" t="s">
        <v>437</v>
      </c>
      <c r="G238" s="391">
        <v>160</v>
      </c>
      <c r="H238" s="392">
        <v>130.28</v>
      </c>
      <c r="I238" s="392"/>
      <c r="J238" s="392">
        <v>130.28</v>
      </c>
      <c r="K238" s="393" t="s">
        <v>42</v>
      </c>
      <c r="L238" s="392">
        <v>178431</v>
      </c>
      <c r="M238" s="392"/>
      <c r="N238" s="394"/>
      <c r="O238" s="392">
        <v>178431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396">
        <v>1.03</v>
      </c>
      <c r="V238" s="385">
        <f t="shared" si="10"/>
        <v>213605.97813329499</v>
      </c>
      <c r="W238" s="397">
        <v>1.2</v>
      </c>
      <c r="X238" s="398">
        <f t="shared" si="11"/>
        <v>256327.17375995399</v>
      </c>
      <c r="Y238" s="181">
        <f t="shared" si="12"/>
        <v>1602.0448359997124</v>
      </c>
      <c r="CA238" s="33"/>
      <c r="CB238" s="41" t="s">
        <v>2521</v>
      </c>
    </row>
    <row r="239" spans="1:80" s="3" customFormat="1" ht="67.5" x14ac:dyDescent="0.25">
      <c r="A239" s="387" t="s">
        <v>487</v>
      </c>
      <c r="B239" s="388" t="s">
        <v>3231</v>
      </c>
      <c r="C239" s="389" t="s">
        <v>1643</v>
      </c>
      <c r="D239" s="389"/>
      <c r="E239" s="389"/>
      <c r="F239" s="390" t="s">
        <v>437</v>
      </c>
      <c r="G239" s="391">
        <v>320</v>
      </c>
      <c r="H239" s="392">
        <v>8.52</v>
      </c>
      <c r="I239" s="392"/>
      <c r="J239" s="392">
        <v>8.52</v>
      </c>
      <c r="K239" s="393" t="s">
        <v>42</v>
      </c>
      <c r="L239" s="392">
        <v>23338</v>
      </c>
      <c r="M239" s="392"/>
      <c r="N239" s="394"/>
      <c r="O239" s="392">
        <v>23338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396">
        <v>1.03</v>
      </c>
      <c r="V239" s="385">
        <f t="shared" si="10"/>
        <v>27938.734399711029</v>
      </c>
      <c r="W239" s="397">
        <v>1.2</v>
      </c>
      <c r="X239" s="398">
        <f t="shared" si="11"/>
        <v>33526.481279653235</v>
      </c>
      <c r="Y239" s="181">
        <f t="shared" si="12"/>
        <v>104.77025399891636</v>
      </c>
      <c r="CA239" s="33"/>
      <c r="CB239" s="41" t="s">
        <v>1643</v>
      </c>
    </row>
    <row r="240" spans="1:80" s="3" customFormat="1" ht="67.5" x14ac:dyDescent="0.25">
      <c r="A240" s="387" t="s">
        <v>488</v>
      </c>
      <c r="B240" s="388" t="s">
        <v>4781</v>
      </c>
      <c r="C240" s="389" t="s">
        <v>1583</v>
      </c>
      <c r="D240" s="389"/>
      <c r="E240" s="389"/>
      <c r="F240" s="390" t="s">
        <v>437</v>
      </c>
      <c r="G240" s="391">
        <v>7</v>
      </c>
      <c r="H240" s="392">
        <v>212.2</v>
      </c>
      <c r="I240" s="392"/>
      <c r="J240" s="392">
        <v>212.2</v>
      </c>
      <c r="K240" s="393" t="s">
        <v>42</v>
      </c>
      <c r="L240" s="392">
        <v>12715</v>
      </c>
      <c r="M240" s="392"/>
      <c r="N240" s="394"/>
      <c r="O240" s="392">
        <v>12715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396">
        <v>1.03</v>
      </c>
      <c r="V240" s="385">
        <f t="shared" si="10"/>
        <v>15221.570309894834</v>
      </c>
      <c r="W240" s="397">
        <v>1.2</v>
      </c>
      <c r="X240" s="398">
        <f t="shared" si="11"/>
        <v>18265.884371873799</v>
      </c>
      <c r="Y240" s="248">
        <f t="shared" si="12"/>
        <v>2609.4120531248286</v>
      </c>
      <c r="CA240" s="33"/>
      <c r="CB240" s="41" t="s">
        <v>1583</v>
      </c>
    </row>
    <row r="241" spans="1:80" s="3" customFormat="1" ht="67.5" x14ac:dyDescent="0.25">
      <c r="A241" s="387" t="s">
        <v>490</v>
      </c>
      <c r="B241" s="388" t="s">
        <v>3232</v>
      </c>
      <c r="C241" s="389" t="s">
        <v>1585</v>
      </c>
      <c r="D241" s="389"/>
      <c r="E241" s="389"/>
      <c r="F241" s="390" t="s">
        <v>437</v>
      </c>
      <c r="G241" s="391">
        <v>120</v>
      </c>
      <c r="H241" s="392">
        <v>53.42</v>
      </c>
      <c r="I241" s="392"/>
      <c r="J241" s="392">
        <v>53.42</v>
      </c>
      <c r="K241" s="393" t="s">
        <v>42</v>
      </c>
      <c r="L241" s="392">
        <v>54873</v>
      </c>
      <c r="M241" s="392"/>
      <c r="N241" s="394"/>
      <c r="O241" s="392">
        <v>54873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396">
        <v>1.03</v>
      </c>
      <c r="V241" s="385">
        <f t="shared" si="10"/>
        <v>65690.383611078199</v>
      </c>
      <c r="W241" s="397">
        <v>1.2</v>
      </c>
      <c r="X241" s="398">
        <f t="shared" si="11"/>
        <v>78828.460333293842</v>
      </c>
      <c r="Y241" s="181">
        <f t="shared" si="12"/>
        <v>656.90383611078198</v>
      </c>
      <c r="CA241" s="33"/>
      <c r="CB241" s="41" t="s">
        <v>1585</v>
      </c>
    </row>
    <row r="242" spans="1:80" s="3" customFormat="1" ht="67.5" x14ac:dyDescent="0.25">
      <c r="A242" s="387" t="s">
        <v>492</v>
      </c>
      <c r="B242" s="388" t="s">
        <v>3232</v>
      </c>
      <c r="C242" s="389" t="s">
        <v>2574</v>
      </c>
      <c r="D242" s="389"/>
      <c r="E242" s="389"/>
      <c r="F242" s="390" t="s">
        <v>437</v>
      </c>
      <c r="G242" s="391">
        <v>30</v>
      </c>
      <c r="H242" s="392">
        <v>124.52</v>
      </c>
      <c r="I242" s="392"/>
      <c r="J242" s="392">
        <v>124.52</v>
      </c>
      <c r="K242" s="393" t="s">
        <v>42</v>
      </c>
      <c r="L242" s="392">
        <v>31977</v>
      </c>
      <c r="M242" s="392"/>
      <c r="N242" s="394"/>
      <c r="O242" s="392">
        <v>31977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396">
        <v>1.03</v>
      </c>
      <c r="V242" s="385">
        <f t="shared" si="10"/>
        <v>38280.782839127591</v>
      </c>
      <c r="W242" s="397">
        <v>1.2</v>
      </c>
      <c r="X242" s="398">
        <f t="shared" si="11"/>
        <v>45936.939406953104</v>
      </c>
      <c r="Y242" s="248">
        <f t="shared" si="12"/>
        <v>1531.2313135651034</v>
      </c>
      <c r="CA242" s="33"/>
      <c r="CB242" s="41" t="s">
        <v>2574</v>
      </c>
    </row>
    <row r="243" spans="1:80" s="3" customFormat="1" ht="67.5" x14ac:dyDescent="0.25">
      <c r="A243" s="35" t="s">
        <v>493</v>
      </c>
      <c r="B243" s="36" t="s">
        <v>1493</v>
      </c>
      <c r="C243" s="316" t="s">
        <v>1494</v>
      </c>
      <c r="D243" s="316"/>
      <c r="E243" s="316"/>
      <c r="F243" s="205" t="s">
        <v>174</v>
      </c>
      <c r="G243" s="384">
        <v>1.6</v>
      </c>
      <c r="H243" s="39" t="s">
        <v>1495</v>
      </c>
      <c r="I243" s="39" t="s">
        <v>421</v>
      </c>
      <c r="J243" s="39">
        <v>67.47</v>
      </c>
      <c r="K243" s="37" t="s">
        <v>42</v>
      </c>
      <c r="L243" s="39">
        <f>M243+3130+O243</f>
        <v>21233</v>
      </c>
      <c r="M243" s="39">
        <v>17179</v>
      </c>
      <c r="N243" s="40" t="s">
        <v>4782</v>
      </c>
      <c r="O243" s="39">
        <v>924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0"/>
        <v>1106.1526516982169</v>
      </c>
      <c r="W243" s="159">
        <v>1.2</v>
      </c>
      <c r="X243" s="158">
        <f t="shared" si="11"/>
        <v>1327.3831820378603</v>
      </c>
      <c r="Y243" s="181">
        <f t="shared" si="12"/>
        <v>829.61448877366263</v>
      </c>
      <c r="CA243" s="33"/>
      <c r="CB243" s="41" t="s">
        <v>1494</v>
      </c>
    </row>
    <row r="244" spans="1:80" s="3" customFormat="1" ht="18.75" x14ac:dyDescent="0.25">
      <c r="A244" s="42"/>
      <c r="B244" s="43"/>
      <c r="C244" s="44" t="s">
        <v>4783</v>
      </c>
      <c r="D244" s="45"/>
      <c r="E244" s="45"/>
      <c r="F244" s="206"/>
      <c r="G244" s="45"/>
      <c r="H244" s="45"/>
      <c r="I244" s="45"/>
      <c r="J244" s="45"/>
      <c r="K244" s="45"/>
      <c r="L244" s="45"/>
      <c r="M244" s="45"/>
      <c r="N244" s="45"/>
      <c r="O244" s="46"/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/>
      <c r="W244" s="159"/>
      <c r="X244" s="158"/>
      <c r="Y244" s="181"/>
      <c r="CA244" s="33"/>
      <c r="CB244" s="41"/>
    </row>
    <row r="245" spans="1:80" s="3" customFormat="1" ht="18.75" x14ac:dyDescent="0.25">
      <c r="A245" s="47"/>
      <c r="B245" s="48"/>
      <c r="C245" s="48"/>
      <c r="D245" s="48"/>
      <c r="E245" s="49" t="s">
        <v>4784</v>
      </c>
      <c r="F245" s="207"/>
      <c r="G245" s="50"/>
      <c r="H245" s="51"/>
      <c r="I245" s="17"/>
      <c r="J245" s="17"/>
      <c r="K245" s="17"/>
      <c r="L245" s="52">
        <v>16673</v>
      </c>
      <c r="M245" s="53"/>
      <c r="N245" s="53"/>
      <c r="O245" s="54"/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/>
      <c r="W245" s="159"/>
      <c r="X245" s="158"/>
      <c r="Y245" s="181"/>
      <c r="CA245" s="33"/>
      <c r="CB245" s="41"/>
    </row>
    <row r="246" spans="1:80" s="3" customFormat="1" ht="18.75" x14ac:dyDescent="0.25">
      <c r="A246" s="47"/>
      <c r="B246" s="48"/>
      <c r="C246" s="48"/>
      <c r="D246" s="48"/>
      <c r="E246" s="49" t="s">
        <v>4785</v>
      </c>
      <c r="F246" s="207"/>
      <c r="G246" s="50"/>
      <c r="H246" s="51"/>
      <c r="I246" s="17"/>
      <c r="J246" s="17"/>
      <c r="K246" s="17"/>
      <c r="L246" s="52">
        <v>8766</v>
      </c>
      <c r="M246" s="53"/>
      <c r="N246" s="53"/>
      <c r="O246" s="54"/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/>
      <c r="W246" s="159"/>
      <c r="X246" s="158"/>
      <c r="Y246" s="181"/>
      <c r="CA246" s="33"/>
      <c r="CB246" s="41"/>
    </row>
    <row r="247" spans="1:80" s="3" customFormat="1" ht="18.75" x14ac:dyDescent="0.25">
      <c r="A247" s="368"/>
      <c r="B247" s="369"/>
      <c r="C247" s="369"/>
      <c r="D247" s="369"/>
      <c r="E247" s="370" t="s">
        <v>47</v>
      </c>
      <c r="F247" s="371"/>
      <c r="G247" s="372"/>
      <c r="H247" s="373"/>
      <c r="I247" s="374"/>
      <c r="J247" s="374"/>
      <c r="K247" s="374"/>
      <c r="L247" s="375">
        <f>L243+L245+L246</f>
        <v>46672</v>
      </c>
      <c r="M247" s="376"/>
      <c r="N247" s="376"/>
      <c r="O247" s="377"/>
      <c r="P247" s="378">
        <v>1.052</v>
      </c>
      <c r="Q247" s="378">
        <v>1.0209999999999999</v>
      </c>
      <c r="R247" s="378">
        <v>1.0349999999999999</v>
      </c>
      <c r="S247" s="378">
        <v>1.0249999999999999</v>
      </c>
      <c r="T247" s="378">
        <v>1.02</v>
      </c>
      <c r="U247" s="378">
        <v>1.03</v>
      </c>
      <c r="V247" s="379">
        <f>L247*P247*Q247*R247*S247*T247*U247</f>
        <v>55872.680259804307</v>
      </c>
      <c r="W247" s="380">
        <v>1.2</v>
      </c>
      <c r="X247" s="381">
        <f>V247*W247</f>
        <v>67047.216311765165</v>
      </c>
      <c r="Y247" s="382">
        <f>X247/G243</f>
        <v>41904.510194853225</v>
      </c>
      <c r="CA247" s="33"/>
      <c r="CB247" s="41"/>
    </row>
    <row r="248" spans="1:80" s="3" customFormat="1" ht="67.5" x14ac:dyDescent="0.25">
      <c r="A248" s="387" t="s">
        <v>494</v>
      </c>
      <c r="B248" s="388" t="s">
        <v>2566</v>
      </c>
      <c r="C248" s="389" t="s">
        <v>4536</v>
      </c>
      <c r="D248" s="389"/>
      <c r="E248" s="389"/>
      <c r="F248" s="390" t="s">
        <v>437</v>
      </c>
      <c r="G248" s="391">
        <v>160</v>
      </c>
      <c r="H248" s="392">
        <v>314.98</v>
      </c>
      <c r="I248" s="392"/>
      <c r="J248" s="392">
        <v>314.98</v>
      </c>
      <c r="K248" s="393" t="s">
        <v>42</v>
      </c>
      <c r="L248" s="392">
        <v>431397</v>
      </c>
      <c r="M248" s="392"/>
      <c r="N248" s="394"/>
      <c r="O248" s="392">
        <v>431397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396">
        <v>1.03</v>
      </c>
      <c r="V248" s="385">
        <f t="shared" si="10"/>
        <v>516440.406368675</v>
      </c>
      <c r="W248" s="397">
        <v>1.2</v>
      </c>
      <c r="X248" s="398">
        <f t="shared" si="11"/>
        <v>619728.48764240998</v>
      </c>
      <c r="Y248" s="181">
        <f t="shared" si="12"/>
        <v>3873.3030477650623</v>
      </c>
      <c r="CA248" s="33"/>
      <c r="CB248" s="41" t="s">
        <v>4536</v>
      </c>
    </row>
    <row r="249" spans="1:80" s="3" customFormat="1" ht="67.5" x14ac:dyDescent="0.25">
      <c r="A249" s="387" t="s">
        <v>495</v>
      </c>
      <c r="B249" s="388" t="s">
        <v>1535</v>
      </c>
      <c r="C249" s="389" t="s">
        <v>3009</v>
      </c>
      <c r="D249" s="389"/>
      <c r="E249" s="389"/>
      <c r="F249" s="390" t="s">
        <v>437</v>
      </c>
      <c r="G249" s="391">
        <v>320</v>
      </c>
      <c r="H249" s="392">
        <v>27.7</v>
      </c>
      <c r="I249" s="392"/>
      <c r="J249" s="392">
        <v>27.7</v>
      </c>
      <c r="K249" s="393" t="s">
        <v>42</v>
      </c>
      <c r="L249" s="392">
        <v>75876</v>
      </c>
      <c r="M249" s="392"/>
      <c r="N249" s="394"/>
      <c r="O249" s="392">
        <v>75876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396">
        <v>1.03</v>
      </c>
      <c r="V249" s="385">
        <f t="shared" si="10"/>
        <v>90833.808008932814</v>
      </c>
      <c r="W249" s="397">
        <v>1.2</v>
      </c>
      <c r="X249" s="398">
        <f t="shared" si="11"/>
        <v>109000.56961071938</v>
      </c>
      <c r="Y249" s="181">
        <f t="shared" si="12"/>
        <v>340.62678003349805</v>
      </c>
      <c r="CA249" s="33"/>
      <c r="CB249" s="41" t="s">
        <v>3009</v>
      </c>
    </row>
    <row r="250" spans="1:80" s="3" customFormat="1" ht="67.5" x14ac:dyDescent="0.25">
      <c r="A250" s="387" t="s">
        <v>496</v>
      </c>
      <c r="B250" s="388" t="s">
        <v>1544</v>
      </c>
      <c r="C250" s="389" t="s">
        <v>3010</v>
      </c>
      <c r="D250" s="389"/>
      <c r="E250" s="389"/>
      <c r="F250" s="390" t="s">
        <v>437</v>
      </c>
      <c r="G250" s="391">
        <v>320</v>
      </c>
      <c r="H250" s="392">
        <v>88.77</v>
      </c>
      <c r="I250" s="392"/>
      <c r="J250" s="392">
        <v>88.77</v>
      </c>
      <c r="K250" s="393" t="s">
        <v>42</v>
      </c>
      <c r="L250" s="392">
        <v>243159</v>
      </c>
      <c r="M250" s="392"/>
      <c r="N250" s="394"/>
      <c r="O250" s="392">
        <v>243159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396">
        <v>1.03</v>
      </c>
      <c r="V250" s="385">
        <f t="shared" si="10"/>
        <v>291094.12622758304</v>
      </c>
      <c r="W250" s="397">
        <v>1.2</v>
      </c>
      <c r="X250" s="398">
        <f t="shared" si="11"/>
        <v>349312.95147309965</v>
      </c>
      <c r="Y250" s="181">
        <f t="shared" si="12"/>
        <v>1091.6029733534365</v>
      </c>
      <c r="CA250" s="33"/>
      <c r="CB250" s="41" t="s">
        <v>3010</v>
      </c>
    </row>
    <row r="251" spans="1:80" s="3" customFormat="1" ht="67.5" x14ac:dyDescent="0.25">
      <c r="A251" s="387" t="s">
        <v>498</v>
      </c>
      <c r="B251" s="388" t="s">
        <v>1567</v>
      </c>
      <c r="C251" s="389" t="s">
        <v>3011</v>
      </c>
      <c r="D251" s="389"/>
      <c r="E251" s="389"/>
      <c r="F251" s="390" t="s">
        <v>437</v>
      </c>
      <c r="G251" s="391">
        <v>320</v>
      </c>
      <c r="H251" s="392">
        <v>3.01</v>
      </c>
      <c r="I251" s="392"/>
      <c r="J251" s="392">
        <v>3.01</v>
      </c>
      <c r="K251" s="393" t="s">
        <v>42</v>
      </c>
      <c r="L251" s="392">
        <v>8245</v>
      </c>
      <c r="M251" s="392"/>
      <c r="N251" s="394"/>
      <c r="O251" s="392">
        <v>8245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396">
        <v>1.03</v>
      </c>
      <c r="V251" s="385">
        <f t="shared" si="10"/>
        <v>9870.3772870690427</v>
      </c>
      <c r="W251" s="397">
        <v>1.2</v>
      </c>
      <c r="X251" s="398">
        <f t="shared" si="11"/>
        <v>11844.452744482851</v>
      </c>
      <c r="Y251" s="181">
        <f t="shared" si="12"/>
        <v>37.013914826508909</v>
      </c>
      <c r="CA251" s="33"/>
      <c r="CB251" s="41" t="s">
        <v>3011</v>
      </c>
    </row>
    <row r="252" spans="1:80" s="3" customFormat="1" ht="67.5" x14ac:dyDescent="0.25">
      <c r="A252" s="387" t="s">
        <v>500</v>
      </c>
      <c r="B252" s="388" t="s">
        <v>1544</v>
      </c>
      <c r="C252" s="389" t="s">
        <v>1588</v>
      </c>
      <c r="D252" s="389"/>
      <c r="E252" s="389"/>
      <c r="F252" s="390" t="s">
        <v>437</v>
      </c>
      <c r="G252" s="391">
        <v>320</v>
      </c>
      <c r="H252" s="392">
        <v>0.64</v>
      </c>
      <c r="I252" s="392"/>
      <c r="J252" s="392">
        <v>0.64</v>
      </c>
      <c r="K252" s="393" t="s">
        <v>42</v>
      </c>
      <c r="L252" s="392">
        <v>1753</v>
      </c>
      <c r="M252" s="392"/>
      <c r="N252" s="394"/>
      <c r="O252" s="392">
        <v>1753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396">
        <v>1.03</v>
      </c>
      <c r="V252" s="385">
        <f t="shared" si="10"/>
        <v>2098.5774874750805</v>
      </c>
      <c r="W252" s="397">
        <v>1.2</v>
      </c>
      <c r="X252" s="398">
        <f t="shared" si="11"/>
        <v>2518.2929849700963</v>
      </c>
      <c r="Y252" s="181">
        <f t="shared" si="12"/>
        <v>7.869665578031551</v>
      </c>
      <c r="CA252" s="33"/>
      <c r="CB252" s="41" t="s">
        <v>1588</v>
      </c>
    </row>
    <row r="253" spans="1:80" s="3" customFormat="1" ht="67.5" x14ac:dyDescent="0.25">
      <c r="A253" s="387" t="s">
        <v>502</v>
      </c>
      <c r="B253" s="388" t="s">
        <v>1724</v>
      </c>
      <c r="C253" s="389" t="s">
        <v>1536</v>
      </c>
      <c r="D253" s="389"/>
      <c r="E253" s="389"/>
      <c r="F253" s="390" t="s">
        <v>437</v>
      </c>
      <c r="G253" s="391">
        <v>50</v>
      </c>
      <c r="H253" s="392">
        <v>49.85</v>
      </c>
      <c r="I253" s="392"/>
      <c r="J253" s="392">
        <v>49.85</v>
      </c>
      <c r="K253" s="393" t="s">
        <v>42</v>
      </c>
      <c r="L253" s="392">
        <v>21336</v>
      </c>
      <c r="M253" s="392"/>
      <c r="N253" s="394"/>
      <c r="O253" s="392">
        <v>21336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396">
        <v>1.03</v>
      </c>
      <c r="V253" s="385">
        <f t="shared" si="10"/>
        <v>25542.070321031559</v>
      </c>
      <c r="W253" s="397">
        <v>1.2</v>
      </c>
      <c r="X253" s="398">
        <f t="shared" si="11"/>
        <v>30650.484385237869</v>
      </c>
      <c r="Y253" s="181">
        <f t="shared" si="12"/>
        <v>613.00968770475743</v>
      </c>
      <c r="CA253" s="33"/>
      <c r="CB253" s="41" t="s">
        <v>1536</v>
      </c>
    </row>
    <row r="254" spans="1:80" s="3" customFormat="1" ht="67.5" x14ac:dyDescent="0.25">
      <c r="A254" s="387" t="s">
        <v>504</v>
      </c>
      <c r="B254" s="388" t="s">
        <v>1533</v>
      </c>
      <c r="C254" s="389" t="s">
        <v>1534</v>
      </c>
      <c r="D254" s="389"/>
      <c r="E254" s="389"/>
      <c r="F254" s="390" t="s">
        <v>437</v>
      </c>
      <c r="G254" s="391">
        <v>50</v>
      </c>
      <c r="H254" s="392">
        <v>977.82</v>
      </c>
      <c r="I254" s="392"/>
      <c r="J254" s="392">
        <v>977.82</v>
      </c>
      <c r="K254" s="393" t="s">
        <v>42</v>
      </c>
      <c r="L254" s="392">
        <v>418507</v>
      </c>
      <c r="M254" s="392"/>
      <c r="N254" s="394"/>
      <c r="O254" s="392">
        <v>418507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396">
        <v>1.03</v>
      </c>
      <c r="V254" s="385">
        <f t="shared" si="10"/>
        <v>501009.33745050401</v>
      </c>
      <c r="W254" s="397">
        <v>1.2</v>
      </c>
      <c r="X254" s="398">
        <f t="shared" si="11"/>
        <v>601211.20494060474</v>
      </c>
      <c r="Y254" s="181">
        <f t="shared" si="12"/>
        <v>12024.224098812096</v>
      </c>
      <c r="CA254" s="33"/>
      <c r="CB254" s="41" t="s">
        <v>1534</v>
      </c>
    </row>
    <row r="255" spans="1:80" s="3" customFormat="1" ht="67.5" x14ac:dyDescent="0.25">
      <c r="A255" s="35" t="s">
        <v>506</v>
      </c>
      <c r="B255" s="36" t="s">
        <v>1523</v>
      </c>
      <c r="C255" s="316" t="s">
        <v>1524</v>
      </c>
      <c r="D255" s="316"/>
      <c r="E255" s="316"/>
      <c r="F255" s="205" t="s">
        <v>238</v>
      </c>
      <c r="G255" s="384">
        <v>7.1</v>
      </c>
      <c r="H255" s="39" t="s">
        <v>1525</v>
      </c>
      <c r="I255" s="39" t="s">
        <v>1526</v>
      </c>
      <c r="J255" s="39">
        <v>603.04999999999995</v>
      </c>
      <c r="K255" s="37" t="s">
        <v>42</v>
      </c>
      <c r="L255" s="39">
        <f>M255+16292+O255</f>
        <v>143994</v>
      </c>
      <c r="M255" s="39">
        <v>91052</v>
      </c>
      <c r="N255" s="40" t="s">
        <v>4786</v>
      </c>
      <c r="O255" s="39">
        <v>36650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43874.994247553746</v>
      </c>
      <c r="W255" s="159">
        <v>1.2</v>
      </c>
      <c r="X255" s="158">
        <f t="shared" si="11"/>
        <v>52649.993097064493</v>
      </c>
      <c r="Y255" s="181">
        <f t="shared" si="12"/>
        <v>7415.4919855020416</v>
      </c>
      <c r="CA255" s="33"/>
      <c r="CB255" s="41" t="s">
        <v>1524</v>
      </c>
    </row>
    <row r="256" spans="1:80" s="3" customFormat="1" ht="18.75" x14ac:dyDescent="0.25">
      <c r="A256" s="42"/>
      <c r="B256" s="43"/>
      <c r="C256" s="44" t="s">
        <v>4787</v>
      </c>
      <c r="D256" s="45"/>
      <c r="E256" s="45"/>
      <c r="F256" s="206"/>
      <c r="G256" s="45"/>
      <c r="H256" s="45"/>
      <c r="I256" s="45"/>
      <c r="J256" s="45"/>
      <c r="K256" s="45"/>
      <c r="L256" s="45"/>
      <c r="M256" s="45"/>
      <c r="N256" s="45"/>
      <c r="O256" s="46"/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/>
      <c r="W256" s="159"/>
      <c r="X256" s="158"/>
      <c r="Y256" s="181"/>
      <c r="CA256" s="33"/>
      <c r="CB256" s="41"/>
    </row>
    <row r="257" spans="1:80" s="3" customFormat="1" ht="18.75" x14ac:dyDescent="0.25">
      <c r="A257" s="47"/>
      <c r="B257" s="48"/>
      <c r="C257" s="48"/>
      <c r="D257" s="48"/>
      <c r="E257" s="49" t="s">
        <v>4788</v>
      </c>
      <c r="F257" s="207"/>
      <c r="G257" s="50"/>
      <c r="H257" s="51"/>
      <c r="I257" s="17"/>
      <c r="J257" s="17"/>
      <c r="K257" s="17"/>
      <c r="L257" s="52">
        <v>89109</v>
      </c>
      <c r="M257" s="53"/>
      <c r="N257" s="53"/>
      <c r="O257" s="54"/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/>
      <c r="W257" s="159"/>
      <c r="X257" s="158"/>
      <c r="Y257" s="181"/>
      <c r="CA257" s="33"/>
      <c r="CB257" s="41"/>
    </row>
    <row r="258" spans="1:80" s="3" customFormat="1" ht="18.75" x14ac:dyDescent="0.25">
      <c r="A258" s="47"/>
      <c r="B258" s="48"/>
      <c r="C258" s="48"/>
      <c r="D258" s="48"/>
      <c r="E258" s="49" t="s">
        <v>4789</v>
      </c>
      <c r="F258" s="207"/>
      <c r="G258" s="50"/>
      <c r="H258" s="51"/>
      <c r="I258" s="17"/>
      <c r="J258" s="17"/>
      <c r="K258" s="17"/>
      <c r="L258" s="52">
        <v>46851</v>
      </c>
      <c r="M258" s="53"/>
      <c r="N258" s="53"/>
      <c r="O258" s="54"/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/>
      <c r="W258" s="159"/>
      <c r="X258" s="158"/>
      <c r="Y258" s="181"/>
      <c r="CA258" s="33"/>
      <c r="CB258" s="41"/>
    </row>
    <row r="259" spans="1:80" s="3" customFormat="1" ht="18.75" x14ac:dyDescent="0.25">
      <c r="A259" s="368"/>
      <c r="B259" s="369"/>
      <c r="C259" s="369"/>
      <c r="D259" s="369"/>
      <c r="E259" s="370" t="s">
        <v>47</v>
      </c>
      <c r="F259" s="371"/>
      <c r="G259" s="372"/>
      <c r="H259" s="373"/>
      <c r="I259" s="374"/>
      <c r="J259" s="374"/>
      <c r="K259" s="374"/>
      <c r="L259" s="375">
        <f>L255+L257+L258</f>
        <v>279954</v>
      </c>
      <c r="M259" s="376"/>
      <c r="N259" s="376"/>
      <c r="O259" s="377"/>
      <c r="P259" s="378">
        <v>1.052</v>
      </c>
      <c r="Q259" s="378">
        <v>1.0209999999999999</v>
      </c>
      <c r="R259" s="378">
        <v>1.0349999999999999</v>
      </c>
      <c r="S259" s="378">
        <v>1.0249999999999999</v>
      </c>
      <c r="T259" s="378">
        <v>1.02</v>
      </c>
      <c r="U259" s="378">
        <v>1.03</v>
      </c>
      <c r="V259" s="379">
        <f>L259*P259*Q259*R259*S259*T259*U259</f>
        <v>335142.70503627998</v>
      </c>
      <c r="W259" s="380">
        <v>1.2</v>
      </c>
      <c r="X259" s="381">
        <f>V259*W259</f>
        <v>402171.24604353594</v>
      </c>
      <c r="Y259" s="382">
        <f>X259/G255</f>
        <v>56643.83747092056</v>
      </c>
      <c r="CA259" s="33"/>
      <c r="CB259" s="41"/>
    </row>
    <row r="260" spans="1:80" s="3" customFormat="1" ht="67.5" x14ac:dyDescent="0.25">
      <c r="A260" s="387" t="s">
        <v>508</v>
      </c>
      <c r="B260" s="388" t="s">
        <v>1531</v>
      </c>
      <c r="C260" s="389" t="s">
        <v>3245</v>
      </c>
      <c r="D260" s="389"/>
      <c r="E260" s="389"/>
      <c r="F260" s="390" t="s">
        <v>265</v>
      </c>
      <c r="G260" s="399">
        <v>731.3</v>
      </c>
      <c r="H260" s="392">
        <v>283.89999999999998</v>
      </c>
      <c r="I260" s="392"/>
      <c r="J260" s="392">
        <v>283.89999999999998</v>
      </c>
      <c r="K260" s="393" t="s">
        <v>42</v>
      </c>
      <c r="L260" s="392">
        <v>1777194</v>
      </c>
      <c r="M260" s="392"/>
      <c r="N260" s="394"/>
      <c r="O260" s="392">
        <v>1777194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396">
        <v>1.03</v>
      </c>
      <c r="V260" s="385">
        <f t="shared" si="10"/>
        <v>2127540.9693529881</v>
      </c>
      <c r="W260" s="397">
        <v>1.2</v>
      </c>
      <c r="X260" s="398">
        <f t="shared" si="11"/>
        <v>2553049.1632235856</v>
      </c>
      <c r="Y260" s="181">
        <f t="shared" si="12"/>
        <v>3491.110574625442</v>
      </c>
      <c r="CA260" s="33"/>
      <c r="CB260" s="41" t="s">
        <v>3245</v>
      </c>
    </row>
    <row r="261" spans="1:80" s="3" customFormat="1" ht="18.75" x14ac:dyDescent="0.25">
      <c r="A261" s="42"/>
      <c r="B261" s="43"/>
      <c r="C261" s="44" t="s">
        <v>4790</v>
      </c>
      <c r="D261" s="45"/>
      <c r="E261" s="45"/>
      <c r="F261" s="206"/>
      <c r="G261" s="45"/>
      <c r="H261" s="45"/>
      <c r="I261" s="45"/>
      <c r="J261" s="45"/>
      <c r="K261" s="45"/>
      <c r="L261" s="45"/>
      <c r="M261" s="45"/>
      <c r="N261" s="45"/>
      <c r="O261" s="46"/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/>
      <c r="W261" s="159"/>
      <c r="X261" s="158"/>
      <c r="Y261" s="181"/>
      <c r="CA261" s="33"/>
      <c r="CB261" s="41"/>
    </row>
    <row r="262" spans="1:80" s="3" customFormat="1" ht="67.5" x14ac:dyDescent="0.25">
      <c r="A262" s="387" t="s">
        <v>510</v>
      </c>
      <c r="B262" s="388" t="s">
        <v>1539</v>
      </c>
      <c r="C262" s="389" t="s">
        <v>1540</v>
      </c>
      <c r="D262" s="389"/>
      <c r="E262" s="389"/>
      <c r="F262" s="390" t="s">
        <v>437</v>
      </c>
      <c r="G262" s="391">
        <v>15</v>
      </c>
      <c r="H262" s="392">
        <v>6.03</v>
      </c>
      <c r="I262" s="392"/>
      <c r="J262" s="392">
        <v>6.03</v>
      </c>
      <c r="K262" s="393" t="s">
        <v>42</v>
      </c>
      <c r="L262" s="392">
        <v>774</v>
      </c>
      <c r="M262" s="392"/>
      <c r="N262" s="394"/>
      <c r="O262" s="392">
        <v>774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396">
        <v>1.03</v>
      </c>
      <c r="V262" s="385">
        <f t="shared" si="10"/>
        <v>926.58241603292208</v>
      </c>
      <c r="W262" s="397">
        <v>1.2</v>
      </c>
      <c r="X262" s="398">
        <f t="shared" si="11"/>
        <v>1111.8988992395064</v>
      </c>
      <c r="Y262" s="181">
        <f t="shared" si="12"/>
        <v>74.126593282633763</v>
      </c>
      <c r="CA262" s="33"/>
      <c r="CB262" s="41" t="s">
        <v>1540</v>
      </c>
    </row>
    <row r="263" spans="1:80" s="3" customFormat="1" ht="67.5" x14ac:dyDescent="0.25">
      <c r="A263" s="387" t="s">
        <v>511</v>
      </c>
      <c r="B263" s="388" t="s">
        <v>1677</v>
      </c>
      <c r="C263" s="389" t="s">
        <v>2542</v>
      </c>
      <c r="D263" s="389"/>
      <c r="E263" s="389"/>
      <c r="F263" s="390" t="s">
        <v>437</v>
      </c>
      <c r="G263" s="391">
        <v>400</v>
      </c>
      <c r="H263" s="392">
        <v>1.02</v>
      </c>
      <c r="I263" s="392"/>
      <c r="J263" s="392">
        <v>1.02</v>
      </c>
      <c r="K263" s="393" t="s">
        <v>42</v>
      </c>
      <c r="L263" s="392">
        <v>3492</v>
      </c>
      <c r="M263" s="392"/>
      <c r="N263" s="394"/>
      <c r="O263" s="392">
        <v>3492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396">
        <v>1.03</v>
      </c>
      <c r="V263" s="385">
        <f t="shared" si="10"/>
        <v>4180.3950862880674</v>
      </c>
      <c r="W263" s="397">
        <v>1.2</v>
      </c>
      <c r="X263" s="398">
        <f t="shared" si="11"/>
        <v>5016.4741035456809</v>
      </c>
      <c r="Y263" s="181">
        <f t="shared" si="12"/>
        <v>12.541185258864202</v>
      </c>
      <c r="CA263" s="33"/>
      <c r="CB263" s="41" t="s">
        <v>2542</v>
      </c>
    </row>
    <row r="264" spans="1:80" s="3" customFormat="1" ht="67.5" x14ac:dyDescent="0.25">
      <c r="A264" s="387" t="s">
        <v>515</v>
      </c>
      <c r="B264" s="388" t="s">
        <v>4791</v>
      </c>
      <c r="C264" s="389" t="s">
        <v>2580</v>
      </c>
      <c r="D264" s="389"/>
      <c r="E264" s="389"/>
      <c r="F264" s="390" t="s">
        <v>437</v>
      </c>
      <c r="G264" s="391">
        <v>20</v>
      </c>
      <c r="H264" s="392">
        <v>19.559999999999999</v>
      </c>
      <c r="I264" s="392"/>
      <c r="J264" s="392">
        <v>19.559999999999999</v>
      </c>
      <c r="K264" s="393" t="s">
        <v>42</v>
      </c>
      <c r="L264" s="392">
        <v>3349</v>
      </c>
      <c r="M264" s="392"/>
      <c r="N264" s="394"/>
      <c r="O264" s="392">
        <v>3349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396">
        <v>1.03</v>
      </c>
      <c r="V264" s="385">
        <f t="shared" si="10"/>
        <v>4009.2047949538187</v>
      </c>
      <c r="W264" s="397">
        <v>1.2</v>
      </c>
      <c r="X264" s="398">
        <f t="shared" si="11"/>
        <v>4811.0457539445824</v>
      </c>
      <c r="Y264" s="248">
        <f t="shared" si="12"/>
        <v>240.55228769722913</v>
      </c>
      <c r="CA264" s="33"/>
      <c r="CB264" s="41" t="s">
        <v>2580</v>
      </c>
    </row>
    <row r="265" spans="1:80" s="3" customFormat="1" ht="67.5" x14ac:dyDescent="0.25">
      <c r="A265" s="387" t="s">
        <v>517</v>
      </c>
      <c r="B265" s="388" t="s">
        <v>2601</v>
      </c>
      <c r="C265" s="389" t="s">
        <v>2602</v>
      </c>
      <c r="D265" s="389"/>
      <c r="E265" s="389"/>
      <c r="F265" s="390" t="s">
        <v>437</v>
      </c>
      <c r="G265" s="391">
        <v>240</v>
      </c>
      <c r="H265" s="392">
        <v>23.04</v>
      </c>
      <c r="I265" s="392"/>
      <c r="J265" s="392">
        <v>23.04</v>
      </c>
      <c r="K265" s="393" t="s">
        <v>42</v>
      </c>
      <c r="L265" s="392">
        <v>47333</v>
      </c>
      <c r="M265" s="392"/>
      <c r="N265" s="394"/>
      <c r="O265" s="392">
        <v>47333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396">
        <v>1.03</v>
      </c>
      <c r="V265" s="385">
        <f t="shared" si="10"/>
        <v>56663.986431636047</v>
      </c>
      <c r="W265" s="397">
        <v>1.2</v>
      </c>
      <c r="X265" s="398">
        <f t="shared" si="11"/>
        <v>67996.783717963248</v>
      </c>
      <c r="Y265" s="181">
        <f t="shared" si="12"/>
        <v>283.31993215818022</v>
      </c>
      <c r="CA265" s="33"/>
      <c r="CB265" s="41" t="s">
        <v>2602</v>
      </c>
    </row>
    <row r="266" spans="1:80" s="3" customFormat="1" ht="67.5" x14ac:dyDescent="0.25">
      <c r="A266" s="387" t="s">
        <v>522</v>
      </c>
      <c r="B266" s="388" t="s">
        <v>2601</v>
      </c>
      <c r="C266" s="389" t="s">
        <v>3024</v>
      </c>
      <c r="D266" s="389"/>
      <c r="E266" s="389"/>
      <c r="F266" s="390" t="s">
        <v>437</v>
      </c>
      <c r="G266" s="391">
        <v>420</v>
      </c>
      <c r="H266" s="392">
        <v>5.91</v>
      </c>
      <c r="I266" s="392"/>
      <c r="J266" s="392">
        <v>5.91</v>
      </c>
      <c r="K266" s="393" t="s">
        <v>42</v>
      </c>
      <c r="L266" s="392">
        <v>21248</v>
      </c>
      <c r="M266" s="392"/>
      <c r="N266" s="394"/>
      <c r="O266" s="392">
        <v>21248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396">
        <v>1.03</v>
      </c>
      <c r="V266" s="385">
        <f t="shared" si="10"/>
        <v>25436.722449441255</v>
      </c>
      <c r="W266" s="397">
        <v>1.2</v>
      </c>
      <c r="X266" s="398">
        <f t="shared" si="11"/>
        <v>30524.066939329503</v>
      </c>
      <c r="Y266" s="181">
        <f t="shared" si="12"/>
        <v>72.676349855546434</v>
      </c>
      <c r="CA266" s="33"/>
      <c r="CB266" s="41" t="s">
        <v>3024</v>
      </c>
    </row>
    <row r="267" spans="1:80" s="3" customFormat="1" ht="67.5" x14ac:dyDescent="0.25">
      <c r="A267" s="387" t="s">
        <v>1551</v>
      </c>
      <c r="B267" s="388" t="s">
        <v>2601</v>
      </c>
      <c r="C267" s="389" t="s">
        <v>3025</v>
      </c>
      <c r="D267" s="389"/>
      <c r="E267" s="389"/>
      <c r="F267" s="390" t="s">
        <v>437</v>
      </c>
      <c r="G267" s="391">
        <v>420</v>
      </c>
      <c r="H267" s="392">
        <v>3.47</v>
      </c>
      <c r="I267" s="392"/>
      <c r="J267" s="392">
        <v>3.47</v>
      </c>
      <c r="K267" s="393" t="s">
        <v>42</v>
      </c>
      <c r="L267" s="392">
        <v>12475</v>
      </c>
      <c r="M267" s="392"/>
      <c r="N267" s="394"/>
      <c r="O267" s="392">
        <v>12475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396">
        <v>1.03</v>
      </c>
      <c r="V267" s="385">
        <f t="shared" si="10"/>
        <v>14934.257932830364</v>
      </c>
      <c r="W267" s="397">
        <v>1.2</v>
      </c>
      <c r="X267" s="398">
        <f t="shared" si="11"/>
        <v>17921.109519396436</v>
      </c>
      <c r="Y267" s="181">
        <f t="shared" si="12"/>
        <v>42.669308379515321</v>
      </c>
      <c r="CA267" s="33"/>
      <c r="CB267" s="41" t="s">
        <v>3025</v>
      </c>
    </row>
    <row r="268" spans="1:80" s="3" customFormat="1" ht="67.5" x14ac:dyDescent="0.25">
      <c r="A268" s="387" t="s">
        <v>529</v>
      </c>
      <c r="B268" s="388" t="s">
        <v>3238</v>
      </c>
      <c r="C268" s="389" t="s">
        <v>1650</v>
      </c>
      <c r="D268" s="389"/>
      <c r="E268" s="389"/>
      <c r="F268" s="390" t="s">
        <v>437</v>
      </c>
      <c r="G268" s="391">
        <v>420</v>
      </c>
      <c r="H268" s="392">
        <v>0.11</v>
      </c>
      <c r="I268" s="392"/>
      <c r="J268" s="392">
        <v>0.11</v>
      </c>
      <c r="K268" s="393" t="s">
        <v>42</v>
      </c>
      <c r="L268" s="392">
        <v>395</v>
      </c>
      <c r="M268" s="392"/>
      <c r="N268" s="394"/>
      <c r="O268" s="392">
        <v>395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396">
        <v>1.03</v>
      </c>
      <c r="V268" s="385">
        <f t="shared" si="10"/>
        <v>472.86828725194334</v>
      </c>
      <c r="W268" s="397">
        <v>1.2</v>
      </c>
      <c r="X268" s="398">
        <f t="shared" si="11"/>
        <v>567.44194470233197</v>
      </c>
      <c r="Y268" s="181">
        <f t="shared" si="12"/>
        <v>1.3510522492912667</v>
      </c>
      <c r="CA268" s="33"/>
      <c r="CB268" s="41" t="s">
        <v>1650</v>
      </c>
    </row>
    <row r="269" spans="1:80" s="3" customFormat="1" ht="67.5" x14ac:dyDescent="0.25">
      <c r="A269" s="35" t="s">
        <v>531</v>
      </c>
      <c r="B269" s="36" t="s">
        <v>870</v>
      </c>
      <c r="C269" s="316" t="s">
        <v>871</v>
      </c>
      <c r="D269" s="316"/>
      <c r="E269" s="316"/>
      <c r="F269" s="205" t="s">
        <v>238</v>
      </c>
      <c r="G269" s="384">
        <v>0.7</v>
      </c>
      <c r="H269" s="39" t="s">
        <v>872</v>
      </c>
      <c r="I269" s="39" t="s">
        <v>873</v>
      </c>
      <c r="J269" s="39">
        <v>348.62</v>
      </c>
      <c r="K269" s="37" t="s">
        <v>42</v>
      </c>
      <c r="L269" s="39">
        <f>M269+1354+O269</f>
        <v>12006</v>
      </c>
      <c r="M269" s="39">
        <v>8563</v>
      </c>
      <c r="N269" s="40" t="s">
        <v>4792</v>
      </c>
      <c r="O269" s="39">
        <v>2089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0"/>
        <v>2500.814815365341</v>
      </c>
      <c r="W269" s="159">
        <v>1.2</v>
      </c>
      <c r="X269" s="158">
        <f t="shared" si="11"/>
        <v>3000.9777784384091</v>
      </c>
      <c r="Y269" s="181">
        <f t="shared" si="12"/>
        <v>4287.1111120548703</v>
      </c>
      <c r="CA269" s="33"/>
      <c r="CB269" s="41" t="s">
        <v>871</v>
      </c>
    </row>
    <row r="270" spans="1:80" s="3" customFormat="1" ht="18.75" x14ac:dyDescent="0.25">
      <c r="A270" s="42"/>
      <c r="B270" s="43"/>
      <c r="C270" s="44" t="s">
        <v>1518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/>
      <c r="W270" s="159"/>
      <c r="X270" s="158"/>
      <c r="Y270" s="181"/>
      <c r="CA270" s="33"/>
      <c r="CB270" s="41"/>
    </row>
    <row r="271" spans="1:80" s="3" customFormat="1" ht="18.75" x14ac:dyDescent="0.25">
      <c r="A271" s="47"/>
      <c r="B271" s="48"/>
      <c r="C271" s="48"/>
      <c r="D271" s="48"/>
      <c r="E271" s="49" t="s">
        <v>4793</v>
      </c>
      <c r="F271" s="207"/>
      <c r="G271" s="50"/>
      <c r="H271" s="51"/>
      <c r="I271" s="17"/>
      <c r="J271" s="17"/>
      <c r="K271" s="17"/>
      <c r="L271" s="52">
        <v>8470</v>
      </c>
      <c r="M271" s="53"/>
      <c r="N271" s="53"/>
      <c r="O271" s="54"/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/>
      <c r="W271" s="159"/>
      <c r="X271" s="158"/>
      <c r="Y271" s="181"/>
      <c r="CA271" s="33"/>
      <c r="CB271" s="41"/>
    </row>
    <row r="272" spans="1:80" s="3" customFormat="1" ht="18.75" x14ac:dyDescent="0.25">
      <c r="A272" s="47"/>
      <c r="B272" s="48"/>
      <c r="C272" s="48"/>
      <c r="D272" s="48"/>
      <c r="E272" s="49" t="s">
        <v>4794</v>
      </c>
      <c r="F272" s="207"/>
      <c r="G272" s="50"/>
      <c r="H272" s="51"/>
      <c r="I272" s="17"/>
      <c r="J272" s="17"/>
      <c r="K272" s="17"/>
      <c r="L272" s="52">
        <v>4453</v>
      </c>
      <c r="M272" s="53"/>
      <c r="N272" s="53"/>
      <c r="O272" s="54"/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/>
      <c r="W272" s="159"/>
      <c r="X272" s="158"/>
      <c r="Y272" s="181"/>
      <c r="CA272" s="33"/>
      <c r="CB272" s="41"/>
    </row>
    <row r="273" spans="1:80" s="3" customFormat="1" ht="18.75" x14ac:dyDescent="0.25">
      <c r="A273" s="368"/>
      <c r="B273" s="369"/>
      <c r="C273" s="369"/>
      <c r="D273" s="369"/>
      <c r="E273" s="370" t="s">
        <v>47</v>
      </c>
      <c r="F273" s="371"/>
      <c r="G273" s="372"/>
      <c r="H273" s="373"/>
      <c r="I273" s="374"/>
      <c r="J273" s="374"/>
      <c r="K273" s="374"/>
      <c r="L273" s="375">
        <f>L269+L271+L272</f>
        <v>24929</v>
      </c>
      <c r="M273" s="376"/>
      <c r="N273" s="376"/>
      <c r="O273" s="377"/>
      <c r="P273" s="378">
        <v>1.052</v>
      </c>
      <c r="Q273" s="378">
        <v>1.0209999999999999</v>
      </c>
      <c r="R273" s="378">
        <v>1.0349999999999999</v>
      </c>
      <c r="S273" s="378">
        <v>1.0249999999999999</v>
      </c>
      <c r="T273" s="378">
        <v>1.02</v>
      </c>
      <c r="U273" s="378">
        <v>1.03</v>
      </c>
      <c r="V273" s="379">
        <f>L273*P273*Q273*R273*S273*T273*U273</f>
        <v>29843.376032667591</v>
      </c>
      <c r="W273" s="380">
        <v>1.2</v>
      </c>
      <c r="X273" s="381">
        <f>V273*W273</f>
        <v>35812.051239201108</v>
      </c>
      <c r="Y273" s="382">
        <f>X273/G269</f>
        <v>51160.073198858729</v>
      </c>
      <c r="CA273" s="33"/>
      <c r="CB273" s="41"/>
    </row>
    <row r="274" spans="1:80" s="3" customFormat="1" ht="67.5" x14ac:dyDescent="0.25">
      <c r="A274" s="387" t="s">
        <v>533</v>
      </c>
      <c r="B274" s="388" t="s">
        <v>1965</v>
      </c>
      <c r="C274" s="389" t="s">
        <v>3248</v>
      </c>
      <c r="D274" s="389"/>
      <c r="E274" s="389"/>
      <c r="F274" s="390" t="s">
        <v>265</v>
      </c>
      <c r="G274" s="399">
        <v>72.099999999999994</v>
      </c>
      <c r="H274" s="392">
        <v>139.63999999999999</v>
      </c>
      <c r="I274" s="392"/>
      <c r="J274" s="392">
        <v>139.63999999999999</v>
      </c>
      <c r="K274" s="393" t="s">
        <v>42</v>
      </c>
      <c r="L274" s="392">
        <v>86182</v>
      </c>
      <c r="M274" s="392"/>
      <c r="N274" s="394"/>
      <c r="O274" s="392">
        <v>86182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396">
        <v>1.03</v>
      </c>
      <c r="V274" s="385">
        <f t="shared" si="10"/>
        <v>103171.48033404301</v>
      </c>
      <c r="W274" s="397">
        <v>1.2</v>
      </c>
      <c r="X274" s="398">
        <f t="shared" si="11"/>
        <v>123805.77640085161</v>
      </c>
      <c r="Y274" s="181">
        <f t="shared" si="12"/>
        <v>1717.1397559064026</v>
      </c>
      <c r="CA274" s="33"/>
      <c r="CB274" s="41" t="s">
        <v>3248</v>
      </c>
    </row>
    <row r="275" spans="1:80" s="3" customFormat="1" ht="18.75" x14ac:dyDescent="0.25">
      <c r="A275" s="42"/>
      <c r="B275" s="43"/>
      <c r="C275" s="44" t="s">
        <v>2923</v>
      </c>
      <c r="D275" s="45"/>
      <c r="E275" s="45"/>
      <c r="F275" s="206"/>
      <c r="G275" s="45"/>
      <c r="H275" s="45"/>
      <c r="I275" s="45"/>
      <c r="J275" s="45"/>
      <c r="K275" s="45"/>
      <c r="L275" s="45"/>
      <c r="M275" s="45"/>
      <c r="N275" s="45"/>
      <c r="O275" s="46"/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/>
      <c r="W275" s="159"/>
      <c r="X275" s="158"/>
      <c r="Y275" s="181"/>
      <c r="CA275" s="33"/>
      <c r="CB275" s="41"/>
    </row>
    <row r="276" spans="1:80" s="3" customFormat="1" ht="18.75" x14ac:dyDescent="0.25">
      <c r="A276" s="313" t="s">
        <v>2548</v>
      </c>
      <c r="B276" s="314"/>
      <c r="C276" s="314"/>
      <c r="D276" s="314"/>
      <c r="E276" s="314"/>
      <c r="F276" s="341"/>
      <c r="G276" s="314"/>
      <c r="H276" s="314"/>
      <c r="I276" s="314"/>
      <c r="J276" s="314"/>
      <c r="K276" s="314"/>
      <c r="L276" s="314"/>
      <c r="M276" s="314"/>
      <c r="N276" s="314"/>
      <c r="O276" s="315"/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/>
      <c r="W276" s="159"/>
      <c r="X276" s="158"/>
      <c r="Y276" s="181"/>
      <c r="CA276" s="33" t="s">
        <v>2548</v>
      </c>
      <c r="CB276" s="41"/>
    </row>
    <row r="277" spans="1:80" s="3" customFormat="1" ht="67.5" x14ac:dyDescent="0.25">
      <c r="A277" s="35" t="s">
        <v>541</v>
      </c>
      <c r="B277" s="36" t="s">
        <v>1483</v>
      </c>
      <c r="C277" s="316" t="s">
        <v>1484</v>
      </c>
      <c r="D277" s="316"/>
      <c r="E277" s="316"/>
      <c r="F277" s="205" t="s">
        <v>374</v>
      </c>
      <c r="G277" s="409">
        <v>5.0738019999999997</v>
      </c>
      <c r="H277" s="39" t="s">
        <v>1485</v>
      </c>
      <c r="I277" s="39" t="s">
        <v>1486</v>
      </c>
      <c r="J277" s="39">
        <v>74.510000000000005</v>
      </c>
      <c r="K277" s="37" t="s">
        <v>42</v>
      </c>
      <c r="L277" s="39">
        <f>M277+27046+O277</f>
        <v>144675</v>
      </c>
      <c r="M277" s="39">
        <v>114393</v>
      </c>
      <c r="N277" s="40" t="s">
        <v>4795</v>
      </c>
      <c r="O277" s="39">
        <v>3236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3873.9285507526301</v>
      </c>
      <c r="W277" s="159">
        <v>1.2</v>
      </c>
      <c r="X277" s="158">
        <f t="shared" si="11"/>
        <v>4648.7142609031562</v>
      </c>
      <c r="Y277" s="181">
        <f t="shared" si="12"/>
        <v>916.21909189660073</v>
      </c>
      <c r="CA277" s="33"/>
      <c r="CB277" s="41" t="s">
        <v>1484</v>
      </c>
    </row>
    <row r="278" spans="1:80" s="3" customFormat="1" ht="18.75" x14ac:dyDescent="0.25">
      <c r="A278" s="42"/>
      <c r="B278" s="43"/>
      <c r="C278" s="44" t="s">
        <v>4796</v>
      </c>
      <c r="D278" s="45"/>
      <c r="E278" s="45"/>
      <c r="F278" s="206"/>
      <c r="G278" s="45"/>
      <c r="H278" s="45"/>
      <c r="I278" s="45"/>
      <c r="J278" s="45"/>
      <c r="K278" s="45"/>
      <c r="L278" s="45"/>
      <c r="M278" s="45"/>
      <c r="N278" s="45"/>
      <c r="O278" s="46"/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/>
      <c r="W278" s="159"/>
      <c r="X278" s="158"/>
      <c r="Y278" s="181"/>
      <c r="CA278" s="33"/>
      <c r="CB278" s="41"/>
    </row>
    <row r="279" spans="1:80" s="3" customFormat="1" ht="18.75" x14ac:dyDescent="0.25">
      <c r="A279" s="47"/>
      <c r="B279" s="48"/>
      <c r="C279" s="48"/>
      <c r="D279" s="48"/>
      <c r="E279" s="49" t="s">
        <v>4797</v>
      </c>
      <c r="F279" s="207"/>
      <c r="G279" s="50"/>
      <c r="H279" s="51"/>
      <c r="I279" s="17"/>
      <c r="J279" s="17"/>
      <c r="K279" s="17"/>
      <c r="L279" s="52">
        <v>114871</v>
      </c>
      <c r="M279" s="53"/>
      <c r="N279" s="53"/>
      <c r="O279" s="54"/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/>
      <c r="W279" s="159"/>
      <c r="X279" s="158"/>
      <c r="Y279" s="181"/>
      <c r="CA279" s="33"/>
      <c r="CB279" s="41"/>
    </row>
    <row r="280" spans="1:80" s="3" customFormat="1" ht="18.75" x14ac:dyDescent="0.25">
      <c r="A280" s="47"/>
      <c r="B280" s="48"/>
      <c r="C280" s="48"/>
      <c r="D280" s="48"/>
      <c r="E280" s="49" t="s">
        <v>4798</v>
      </c>
      <c r="F280" s="207"/>
      <c r="G280" s="50"/>
      <c r="H280" s="51"/>
      <c r="I280" s="17"/>
      <c r="J280" s="17"/>
      <c r="K280" s="17"/>
      <c r="L280" s="52">
        <v>60396</v>
      </c>
      <c r="M280" s="53"/>
      <c r="N280" s="53"/>
      <c r="O280" s="54"/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/>
      <c r="W280" s="159"/>
      <c r="X280" s="158"/>
      <c r="Y280" s="181"/>
      <c r="CA280" s="33"/>
      <c r="CB280" s="41"/>
    </row>
    <row r="281" spans="1:80" s="3" customFormat="1" ht="18.75" x14ac:dyDescent="0.25">
      <c r="A281" s="368"/>
      <c r="B281" s="369"/>
      <c r="C281" s="369"/>
      <c r="D281" s="369"/>
      <c r="E281" s="370" t="s">
        <v>47</v>
      </c>
      <c r="F281" s="371"/>
      <c r="G281" s="372"/>
      <c r="H281" s="373"/>
      <c r="I281" s="374"/>
      <c r="J281" s="374"/>
      <c r="K281" s="374"/>
      <c r="L281" s="375">
        <f>L277+L279+L280</f>
        <v>319942</v>
      </c>
      <c r="M281" s="376"/>
      <c r="N281" s="376"/>
      <c r="O281" s="377"/>
      <c r="P281" s="378">
        <v>1.052</v>
      </c>
      <c r="Q281" s="378">
        <v>1.0209999999999999</v>
      </c>
      <c r="R281" s="378">
        <v>1.0349999999999999</v>
      </c>
      <c r="S281" s="378">
        <v>1.0249999999999999</v>
      </c>
      <c r="T281" s="378">
        <v>1.02</v>
      </c>
      <c r="U281" s="378">
        <v>1.03</v>
      </c>
      <c r="V281" s="379">
        <f>L281*P281*Q281*R281*S281*T281*U281</f>
        <v>383013.73559483868</v>
      </c>
      <c r="W281" s="380">
        <v>1.2</v>
      </c>
      <c r="X281" s="381">
        <f>V281*W281</f>
        <v>459616.48271380638</v>
      </c>
      <c r="Y281" s="382">
        <f>X281/G277</f>
        <v>90586.207879969777</v>
      </c>
      <c r="CA281" s="33"/>
      <c r="CB281" s="41"/>
    </row>
    <row r="282" spans="1:80" s="3" customFormat="1" ht="67.5" x14ac:dyDescent="0.25">
      <c r="A282" s="387" t="s">
        <v>544</v>
      </c>
      <c r="B282" s="388" t="s">
        <v>1467</v>
      </c>
      <c r="C282" s="389" t="s">
        <v>4658</v>
      </c>
      <c r="D282" s="389"/>
      <c r="E282" s="389"/>
      <c r="F282" s="390" t="s">
        <v>437</v>
      </c>
      <c r="G282" s="391">
        <v>90</v>
      </c>
      <c r="H282" s="392">
        <v>2307.83</v>
      </c>
      <c r="I282" s="392"/>
      <c r="J282" s="392">
        <v>2307.83</v>
      </c>
      <c r="K282" s="393" t="s">
        <v>42</v>
      </c>
      <c r="L282" s="392">
        <v>1777952</v>
      </c>
      <c r="M282" s="392"/>
      <c r="N282" s="394"/>
      <c r="O282" s="392">
        <v>1777952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396">
        <v>1.03</v>
      </c>
      <c r="V282" s="385">
        <f t="shared" si="10"/>
        <v>2128448.3976105503</v>
      </c>
      <c r="W282" s="397">
        <v>1.2</v>
      </c>
      <c r="X282" s="398">
        <f t="shared" si="11"/>
        <v>2554138.0771326604</v>
      </c>
      <c r="Y282" s="181">
        <f t="shared" si="12"/>
        <v>28379.311968140672</v>
      </c>
      <c r="CA282" s="33"/>
      <c r="CB282" s="41" t="s">
        <v>4658</v>
      </c>
    </row>
    <row r="283" spans="1:80" s="3" customFormat="1" ht="18.75" x14ac:dyDescent="0.25">
      <c r="A283" s="42"/>
      <c r="B283" s="43"/>
      <c r="C283" s="44" t="s">
        <v>4659</v>
      </c>
      <c r="D283" s="45"/>
      <c r="E283" s="45"/>
      <c r="F283" s="206"/>
      <c r="G283" s="45"/>
      <c r="H283" s="45"/>
      <c r="I283" s="45"/>
      <c r="J283" s="45"/>
      <c r="K283" s="45"/>
      <c r="L283" s="45"/>
      <c r="M283" s="45"/>
      <c r="N283" s="45"/>
      <c r="O283" s="46"/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/>
      <c r="W283" s="159"/>
      <c r="X283" s="158"/>
      <c r="Y283" s="181"/>
      <c r="CA283" s="33"/>
      <c r="CB283" s="41"/>
    </row>
    <row r="284" spans="1:80" s="3" customFormat="1" ht="67.5" x14ac:dyDescent="0.25">
      <c r="A284" s="387" t="s">
        <v>546</v>
      </c>
      <c r="B284" s="388" t="s">
        <v>1467</v>
      </c>
      <c r="C284" s="389" t="s">
        <v>3913</v>
      </c>
      <c r="D284" s="389"/>
      <c r="E284" s="389"/>
      <c r="F284" s="390" t="s">
        <v>437</v>
      </c>
      <c r="G284" s="391">
        <v>37</v>
      </c>
      <c r="H284" s="392">
        <v>2143.1</v>
      </c>
      <c r="I284" s="392"/>
      <c r="J284" s="392">
        <v>2143.1</v>
      </c>
      <c r="K284" s="393" t="s">
        <v>42</v>
      </c>
      <c r="L284" s="392">
        <v>678763</v>
      </c>
      <c r="M284" s="392"/>
      <c r="N284" s="394"/>
      <c r="O284" s="392">
        <v>678763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396">
        <v>1.03</v>
      </c>
      <c r="V284" s="385">
        <f t="shared" si="10"/>
        <v>812570.87913921732</v>
      </c>
      <c r="W284" s="397">
        <v>1.2</v>
      </c>
      <c r="X284" s="398">
        <f t="shared" si="11"/>
        <v>975085.05496706069</v>
      </c>
      <c r="Y284" s="181">
        <f t="shared" si="12"/>
        <v>26353.650134244883</v>
      </c>
      <c r="CA284" s="33"/>
      <c r="CB284" s="41" t="s">
        <v>3913</v>
      </c>
    </row>
    <row r="285" spans="1:80" s="3" customFormat="1" ht="18.75" x14ac:dyDescent="0.25">
      <c r="A285" s="42"/>
      <c r="B285" s="43"/>
      <c r="C285" s="44" t="s">
        <v>4799</v>
      </c>
      <c r="D285" s="45"/>
      <c r="E285" s="45"/>
      <c r="F285" s="206"/>
      <c r="G285" s="45"/>
      <c r="H285" s="45"/>
      <c r="I285" s="45"/>
      <c r="J285" s="45"/>
      <c r="K285" s="45"/>
      <c r="L285" s="45"/>
      <c r="M285" s="45"/>
      <c r="N285" s="45"/>
      <c r="O285" s="46"/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/>
      <c r="W285" s="159"/>
      <c r="X285" s="158"/>
      <c r="Y285" s="181"/>
      <c r="CA285" s="33"/>
      <c r="CB285" s="41"/>
    </row>
    <row r="286" spans="1:80" s="3" customFormat="1" ht="67.5" x14ac:dyDescent="0.25">
      <c r="A286" s="387" t="s">
        <v>554</v>
      </c>
      <c r="B286" s="388" t="s">
        <v>1599</v>
      </c>
      <c r="C286" s="389" t="s">
        <v>3040</v>
      </c>
      <c r="D286" s="389"/>
      <c r="E286" s="389"/>
      <c r="F286" s="390" t="s">
        <v>437</v>
      </c>
      <c r="G286" s="391">
        <v>5</v>
      </c>
      <c r="H286" s="392">
        <v>1156.1300000000001</v>
      </c>
      <c r="I286" s="392"/>
      <c r="J286" s="392">
        <v>1156.1300000000001</v>
      </c>
      <c r="K286" s="393" t="s">
        <v>42</v>
      </c>
      <c r="L286" s="392">
        <v>49482</v>
      </c>
      <c r="M286" s="392"/>
      <c r="N286" s="394"/>
      <c r="O286" s="392">
        <v>49482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396">
        <v>1.03</v>
      </c>
      <c r="V286" s="385">
        <f t="shared" si="10"/>
        <v>59236.629341267508</v>
      </c>
      <c r="W286" s="397">
        <v>1.2</v>
      </c>
      <c r="X286" s="398">
        <f t="shared" si="11"/>
        <v>71083.955209521009</v>
      </c>
      <c r="Y286" s="181">
        <f t="shared" si="12"/>
        <v>14216.791041904202</v>
      </c>
      <c r="CA286" s="33"/>
      <c r="CB286" s="41" t="s">
        <v>3040</v>
      </c>
    </row>
    <row r="287" spans="1:80" s="3" customFormat="1" ht="67.5" x14ac:dyDescent="0.25">
      <c r="A287" s="387" t="s">
        <v>556</v>
      </c>
      <c r="B287" s="388" t="s">
        <v>1599</v>
      </c>
      <c r="C287" s="389" t="s">
        <v>4324</v>
      </c>
      <c r="D287" s="389"/>
      <c r="E287" s="389"/>
      <c r="F287" s="390" t="s">
        <v>437</v>
      </c>
      <c r="G287" s="391">
        <v>2</v>
      </c>
      <c r="H287" s="392">
        <v>970.33</v>
      </c>
      <c r="I287" s="392"/>
      <c r="J287" s="392">
        <v>970.33</v>
      </c>
      <c r="K287" s="393" t="s">
        <v>42</v>
      </c>
      <c r="L287" s="392">
        <v>16612</v>
      </c>
      <c r="M287" s="392"/>
      <c r="N287" s="394"/>
      <c r="O287" s="392">
        <v>16612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396">
        <v>1.03</v>
      </c>
      <c r="V287" s="385">
        <f t="shared" ref="V287:V350" si="13">O287*P287*Q287*R287*S287*T287*U287</f>
        <v>19886.805032479202</v>
      </c>
      <c r="W287" s="397">
        <v>1.2</v>
      </c>
      <c r="X287" s="398">
        <f t="shared" ref="X287:X350" si="14">V287*W287</f>
        <v>23864.166038975043</v>
      </c>
      <c r="Y287" s="181">
        <f t="shared" ref="Y287:Y350" si="15">X287/G287</f>
        <v>11932.083019487522</v>
      </c>
      <c r="CA287" s="33"/>
      <c r="CB287" s="41" t="s">
        <v>4324</v>
      </c>
    </row>
    <row r="288" spans="1:80" s="3" customFormat="1" ht="67.5" x14ac:dyDescent="0.25">
      <c r="A288" s="387" t="s">
        <v>558</v>
      </c>
      <c r="B288" s="388" t="s">
        <v>1467</v>
      </c>
      <c r="C288" s="389" t="s">
        <v>4521</v>
      </c>
      <c r="D288" s="389"/>
      <c r="E288" s="389"/>
      <c r="F288" s="390" t="s">
        <v>437</v>
      </c>
      <c r="G288" s="391">
        <v>3</v>
      </c>
      <c r="H288" s="392">
        <v>1978.72</v>
      </c>
      <c r="I288" s="392"/>
      <c r="J288" s="392">
        <v>1978.72</v>
      </c>
      <c r="K288" s="393" t="s">
        <v>42</v>
      </c>
      <c r="L288" s="392">
        <v>50814</v>
      </c>
      <c r="M288" s="392"/>
      <c r="N288" s="394"/>
      <c r="O288" s="392">
        <v>50814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396">
        <v>1.03</v>
      </c>
      <c r="V288" s="385">
        <f t="shared" si="13"/>
        <v>60831.213033975328</v>
      </c>
      <c r="W288" s="397">
        <v>1.2</v>
      </c>
      <c r="X288" s="398">
        <f t="shared" si="14"/>
        <v>72997.455640770393</v>
      </c>
      <c r="Y288" s="181">
        <f t="shared" si="15"/>
        <v>24332.485213590131</v>
      </c>
      <c r="CA288" s="33"/>
      <c r="CB288" s="41" t="s">
        <v>4521</v>
      </c>
    </row>
    <row r="289" spans="1:80" s="3" customFormat="1" ht="67.5" x14ac:dyDescent="0.25">
      <c r="A289" s="387" t="s">
        <v>567</v>
      </c>
      <c r="B289" s="388" t="s">
        <v>1467</v>
      </c>
      <c r="C289" s="389" t="s">
        <v>3935</v>
      </c>
      <c r="D289" s="389"/>
      <c r="E289" s="389"/>
      <c r="F289" s="390" t="s">
        <v>437</v>
      </c>
      <c r="G289" s="391">
        <v>280</v>
      </c>
      <c r="H289" s="392">
        <v>116.71</v>
      </c>
      <c r="I289" s="392"/>
      <c r="J289" s="392">
        <v>116.71</v>
      </c>
      <c r="K289" s="393" t="s">
        <v>42</v>
      </c>
      <c r="L289" s="392">
        <v>279731</v>
      </c>
      <c r="M289" s="392"/>
      <c r="N289" s="394"/>
      <c r="O289" s="392">
        <v>279731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396">
        <v>1.03</v>
      </c>
      <c r="V289" s="385">
        <f t="shared" si="13"/>
        <v>334875.7439525908</v>
      </c>
      <c r="W289" s="397">
        <v>1.2</v>
      </c>
      <c r="X289" s="398">
        <f t="shared" si="14"/>
        <v>401850.89274310897</v>
      </c>
      <c r="Y289" s="181">
        <f t="shared" si="15"/>
        <v>1435.1817597968177</v>
      </c>
      <c r="CA289" s="33"/>
      <c r="CB289" s="41" t="s">
        <v>3935</v>
      </c>
    </row>
    <row r="290" spans="1:80" s="3" customFormat="1" ht="67.5" x14ac:dyDescent="0.25">
      <c r="A290" s="387" t="s">
        <v>569</v>
      </c>
      <c r="B290" s="388" t="s">
        <v>1467</v>
      </c>
      <c r="C290" s="389" t="s">
        <v>2986</v>
      </c>
      <c r="D290" s="389"/>
      <c r="E290" s="389"/>
      <c r="F290" s="390" t="s">
        <v>437</v>
      </c>
      <c r="G290" s="391">
        <v>15</v>
      </c>
      <c r="H290" s="392">
        <v>52.35</v>
      </c>
      <c r="I290" s="392"/>
      <c r="J290" s="392">
        <v>52.35</v>
      </c>
      <c r="K290" s="393" t="s">
        <v>42</v>
      </c>
      <c r="L290" s="392">
        <v>6722</v>
      </c>
      <c r="M290" s="392"/>
      <c r="N290" s="394"/>
      <c r="O290" s="392">
        <v>6722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396">
        <v>1.03</v>
      </c>
      <c r="V290" s="385">
        <f t="shared" si="13"/>
        <v>8047.1408276140846</v>
      </c>
      <c r="W290" s="397">
        <v>1.2</v>
      </c>
      <c r="X290" s="398">
        <f t="shared" si="14"/>
        <v>9656.5689931369016</v>
      </c>
      <c r="Y290" s="181">
        <f t="shared" si="15"/>
        <v>643.77126620912679</v>
      </c>
      <c r="CA290" s="33"/>
      <c r="CB290" s="41" t="s">
        <v>2986</v>
      </c>
    </row>
    <row r="291" spans="1:80" s="3" customFormat="1" ht="67.5" x14ac:dyDescent="0.25">
      <c r="A291" s="387" t="s">
        <v>1574</v>
      </c>
      <c r="B291" s="388" t="s">
        <v>1467</v>
      </c>
      <c r="C291" s="389" t="s">
        <v>3916</v>
      </c>
      <c r="D291" s="389"/>
      <c r="E291" s="389"/>
      <c r="F291" s="390" t="s">
        <v>437</v>
      </c>
      <c r="G291" s="391">
        <v>15</v>
      </c>
      <c r="H291" s="392">
        <v>154.41999999999999</v>
      </c>
      <c r="I291" s="392"/>
      <c r="J291" s="392">
        <v>154.41999999999999</v>
      </c>
      <c r="K291" s="393" t="s">
        <v>42</v>
      </c>
      <c r="L291" s="392">
        <v>19828</v>
      </c>
      <c r="M291" s="392"/>
      <c r="N291" s="394"/>
      <c r="O291" s="392">
        <v>19828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396">
        <v>1.03</v>
      </c>
      <c r="V291" s="385">
        <f t="shared" si="13"/>
        <v>23736.790885143131</v>
      </c>
      <c r="W291" s="397">
        <v>1.2</v>
      </c>
      <c r="X291" s="398">
        <f t="shared" si="14"/>
        <v>28484.149062171757</v>
      </c>
      <c r="Y291" s="181">
        <f t="shared" si="15"/>
        <v>1898.9432708114505</v>
      </c>
      <c r="CA291" s="33"/>
      <c r="CB291" s="41" t="s">
        <v>3916</v>
      </c>
    </row>
    <row r="292" spans="1:80" s="3" customFormat="1" ht="67.5" x14ac:dyDescent="0.25">
      <c r="A292" s="387" t="s">
        <v>577</v>
      </c>
      <c r="B292" s="388" t="s">
        <v>1481</v>
      </c>
      <c r="C292" s="389" t="s">
        <v>3936</v>
      </c>
      <c r="D292" s="389"/>
      <c r="E292" s="389"/>
      <c r="F292" s="390" t="s">
        <v>437</v>
      </c>
      <c r="G292" s="391">
        <v>154</v>
      </c>
      <c r="H292" s="392">
        <v>372.35</v>
      </c>
      <c r="I292" s="392"/>
      <c r="J292" s="392">
        <v>372.35</v>
      </c>
      <c r="K292" s="393" t="s">
        <v>42</v>
      </c>
      <c r="L292" s="392">
        <v>490847</v>
      </c>
      <c r="M292" s="392"/>
      <c r="N292" s="394"/>
      <c r="O292" s="392">
        <v>490847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396">
        <v>1.03</v>
      </c>
      <c r="V292" s="385">
        <f t="shared" si="13"/>
        <v>587610.07643735362</v>
      </c>
      <c r="W292" s="397">
        <v>1.2</v>
      </c>
      <c r="X292" s="398">
        <f t="shared" si="14"/>
        <v>705132.09172482428</v>
      </c>
      <c r="Y292" s="181">
        <f t="shared" si="15"/>
        <v>4578.7798163949628</v>
      </c>
      <c r="CA292" s="33"/>
      <c r="CB292" s="41" t="s">
        <v>3936</v>
      </c>
    </row>
    <row r="293" spans="1:80" s="3" customFormat="1" ht="67.5" x14ac:dyDescent="0.25">
      <c r="A293" s="387" t="s">
        <v>1578</v>
      </c>
      <c r="B293" s="388" t="s">
        <v>1481</v>
      </c>
      <c r="C293" s="389" t="s">
        <v>4496</v>
      </c>
      <c r="D293" s="389"/>
      <c r="E293" s="389"/>
      <c r="F293" s="390" t="s">
        <v>437</v>
      </c>
      <c r="G293" s="391">
        <v>80</v>
      </c>
      <c r="H293" s="392">
        <v>291.27</v>
      </c>
      <c r="I293" s="392"/>
      <c r="J293" s="392">
        <v>291.27</v>
      </c>
      <c r="K293" s="393" t="s">
        <v>42</v>
      </c>
      <c r="L293" s="392">
        <v>199462</v>
      </c>
      <c r="M293" s="392"/>
      <c r="N293" s="394"/>
      <c r="O293" s="392">
        <v>199462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396">
        <v>1.03</v>
      </c>
      <c r="V293" s="385">
        <f t="shared" si="13"/>
        <v>238782.92230847379</v>
      </c>
      <c r="W293" s="397">
        <v>1.2</v>
      </c>
      <c r="X293" s="398">
        <f t="shared" si="14"/>
        <v>286539.50677016855</v>
      </c>
      <c r="Y293" s="181">
        <f t="shared" si="15"/>
        <v>3581.7438346271069</v>
      </c>
      <c r="CA293" s="33"/>
      <c r="CB293" s="41" t="s">
        <v>4496</v>
      </c>
    </row>
    <row r="294" spans="1:80" s="3" customFormat="1" ht="67.5" x14ac:dyDescent="0.25">
      <c r="A294" s="387" t="s">
        <v>588</v>
      </c>
      <c r="B294" s="388" t="s">
        <v>1557</v>
      </c>
      <c r="C294" s="389" t="s">
        <v>3050</v>
      </c>
      <c r="D294" s="389"/>
      <c r="E294" s="389"/>
      <c r="F294" s="390" t="s">
        <v>437</v>
      </c>
      <c r="G294" s="391">
        <v>468</v>
      </c>
      <c r="H294" s="392">
        <v>8.52</v>
      </c>
      <c r="I294" s="392"/>
      <c r="J294" s="392">
        <v>8.52</v>
      </c>
      <c r="K294" s="393" t="s">
        <v>42</v>
      </c>
      <c r="L294" s="392">
        <v>34132</v>
      </c>
      <c r="M294" s="392"/>
      <c r="N294" s="394"/>
      <c r="O294" s="392">
        <v>34132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396">
        <v>1.03</v>
      </c>
      <c r="V294" s="385">
        <f t="shared" si="13"/>
        <v>40860.608558185646</v>
      </c>
      <c r="W294" s="397">
        <v>1.2</v>
      </c>
      <c r="X294" s="398">
        <f t="shared" si="14"/>
        <v>49032.730269822772</v>
      </c>
      <c r="Y294" s="181">
        <f t="shared" si="15"/>
        <v>104.77079117483498</v>
      </c>
      <c r="CA294" s="33"/>
      <c r="CB294" s="41" t="s">
        <v>3050</v>
      </c>
    </row>
    <row r="295" spans="1:80" s="3" customFormat="1" ht="67.5" x14ac:dyDescent="0.25">
      <c r="A295" s="387" t="s">
        <v>1581</v>
      </c>
      <c r="B295" s="388" t="s">
        <v>1542</v>
      </c>
      <c r="C295" s="389" t="s">
        <v>2994</v>
      </c>
      <c r="D295" s="389"/>
      <c r="E295" s="389"/>
      <c r="F295" s="390" t="s">
        <v>437</v>
      </c>
      <c r="G295" s="391">
        <v>3600</v>
      </c>
      <c r="H295" s="392">
        <v>4.17</v>
      </c>
      <c r="I295" s="392"/>
      <c r="J295" s="392">
        <v>4.17</v>
      </c>
      <c r="K295" s="393" t="s">
        <v>42</v>
      </c>
      <c r="L295" s="392">
        <v>128503</v>
      </c>
      <c r="M295" s="392"/>
      <c r="N295" s="394"/>
      <c r="O295" s="392">
        <v>128503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396">
        <v>1.03</v>
      </c>
      <c r="V295" s="385">
        <f t="shared" si="13"/>
        <v>153835.42662464932</v>
      </c>
      <c r="W295" s="397">
        <v>1.2</v>
      </c>
      <c r="X295" s="398">
        <f t="shared" si="14"/>
        <v>184602.51194957917</v>
      </c>
      <c r="Y295" s="181">
        <f t="shared" si="15"/>
        <v>51.278475541549767</v>
      </c>
      <c r="CA295" s="33"/>
      <c r="CB295" s="41" t="s">
        <v>2994</v>
      </c>
    </row>
    <row r="296" spans="1:80" s="3" customFormat="1" ht="67.5" x14ac:dyDescent="0.25">
      <c r="A296" s="387" t="s">
        <v>600</v>
      </c>
      <c r="B296" s="388" t="s">
        <v>1544</v>
      </c>
      <c r="C296" s="389" t="s">
        <v>3051</v>
      </c>
      <c r="D296" s="389"/>
      <c r="E296" s="389"/>
      <c r="F296" s="390" t="s">
        <v>437</v>
      </c>
      <c r="G296" s="391">
        <v>3600</v>
      </c>
      <c r="H296" s="392">
        <v>1.17</v>
      </c>
      <c r="I296" s="392"/>
      <c r="J296" s="392">
        <v>1.17</v>
      </c>
      <c r="K296" s="393" t="s">
        <v>42</v>
      </c>
      <c r="L296" s="392">
        <v>36055</v>
      </c>
      <c r="M296" s="392"/>
      <c r="N296" s="394"/>
      <c r="O296" s="392">
        <v>36055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396">
        <v>1.03</v>
      </c>
      <c r="V296" s="385">
        <f t="shared" si="13"/>
        <v>43162.69897941473</v>
      </c>
      <c r="W296" s="397">
        <v>1.2</v>
      </c>
      <c r="X296" s="398">
        <f t="shared" si="14"/>
        <v>51795.238775297672</v>
      </c>
      <c r="Y296" s="181">
        <f t="shared" si="15"/>
        <v>14.387566326471575</v>
      </c>
      <c r="CA296" s="33"/>
      <c r="CB296" s="41" t="s">
        <v>3051</v>
      </c>
    </row>
    <row r="297" spans="1:80" s="3" customFormat="1" ht="67.5" x14ac:dyDescent="0.25">
      <c r="A297" s="387" t="s">
        <v>1586</v>
      </c>
      <c r="B297" s="388" t="s">
        <v>1546</v>
      </c>
      <c r="C297" s="389" t="s">
        <v>2996</v>
      </c>
      <c r="D297" s="389"/>
      <c r="E297" s="389"/>
      <c r="F297" s="390" t="s">
        <v>437</v>
      </c>
      <c r="G297" s="391">
        <v>3600</v>
      </c>
      <c r="H297" s="392">
        <v>0.34</v>
      </c>
      <c r="I297" s="392"/>
      <c r="J297" s="392">
        <v>0.34</v>
      </c>
      <c r="K297" s="393" t="s">
        <v>42</v>
      </c>
      <c r="L297" s="392">
        <v>10477</v>
      </c>
      <c r="M297" s="392"/>
      <c r="N297" s="394"/>
      <c r="O297" s="392">
        <v>10477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396">
        <v>1.03</v>
      </c>
      <c r="V297" s="385">
        <f t="shared" si="13"/>
        <v>12542.382393768636</v>
      </c>
      <c r="W297" s="397">
        <v>1.2</v>
      </c>
      <c r="X297" s="398">
        <f t="shared" si="14"/>
        <v>15050.858872522362</v>
      </c>
      <c r="Y297" s="181">
        <f t="shared" si="15"/>
        <v>4.1807941312562118</v>
      </c>
      <c r="CA297" s="33"/>
      <c r="CB297" s="41" t="s">
        <v>2996</v>
      </c>
    </row>
    <row r="298" spans="1:80" s="3" customFormat="1" ht="67.5" x14ac:dyDescent="0.25">
      <c r="A298" s="35" t="s">
        <v>611</v>
      </c>
      <c r="B298" s="36" t="s">
        <v>1493</v>
      </c>
      <c r="C298" s="316" t="s">
        <v>1494</v>
      </c>
      <c r="D298" s="316"/>
      <c r="E298" s="316"/>
      <c r="F298" s="205" t="s">
        <v>174</v>
      </c>
      <c r="G298" s="406">
        <v>1.54</v>
      </c>
      <c r="H298" s="39" t="s">
        <v>1495</v>
      </c>
      <c r="I298" s="39" t="s">
        <v>421</v>
      </c>
      <c r="J298" s="39">
        <v>67.47</v>
      </c>
      <c r="K298" s="37" t="s">
        <v>42</v>
      </c>
      <c r="L298" s="39">
        <f>M298+3012+O298</f>
        <v>20437</v>
      </c>
      <c r="M298" s="39">
        <v>16535</v>
      </c>
      <c r="N298" s="40" t="s">
        <v>4523</v>
      </c>
      <c r="O298" s="39">
        <v>890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1065.4500649474169</v>
      </c>
      <c r="W298" s="159">
        <v>1.2</v>
      </c>
      <c r="X298" s="158">
        <f t="shared" si="14"/>
        <v>1278.5400779369002</v>
      </c>
      <c r="Y298" s="181">
        <f t="shared" si="15"/>
        <v>830.22082982915595</v>
      </c>
      <c r="CA298" s="33"/>
      <c r="CB298" s="41" t="s">
        <v>1494</v>
      </c>
    </row>
    <row r="299" spans="1:80" s="3" customFormat="1" ht="18.75" x14ac:dyDescent="0.25">
      <c r="A299" s="42"/>
      <c r="B299" s="43"/>
      <c r="C299" s="44" t="s">
        <v>4524</v>
      </c>
      <c r="D299" s="45"/>
      <c r="E299" s="45"/>
      <c r="F299" s="206"/>
      <c r="G299" s="45"/>
      <c r="H299" s="45"/>
      <c r="I299" s="45"/>
      <c r="J299" s="45"/>
      <c r="K299" s="45"/>
      <c r="L299" s="45"/>
      <c r="M299" s="45"/>
      <c r="N299" s="45"/>
      <c r="O299" s="46"/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/>
      <c r="W299" s="159"/>
      <c r="X299" s="158"/>
      <c r="Y299" s="181"/>
      <c r="CA299" s="33"/>
      <c r="CB299" s="41"/>
    </row>
    <row r="300" spans="1:80" s="3" customFormat="1" ht="18.75" x14ac:dyDescent="0.25">
      <c r="A300" s="47"/>
      <c r="B300" s="48"/>
      <c r="C300" s="48"/>
      <c r="D300" s="48"/>
      <c r="E300" s="49" t="s">
        <v>4525</v>
      </c>
      <c r="F300" s="207"/>
      <c r="G300" s="50"/>
      <c r="H300" s="51"/>
      <c r="I300" s="17"/>
      <c r="J300" s="17"/>
      <c r="K300" s="17"/>
      <c r="L300" s="52">
        <v>16049</v>
      </c>
      <c r="M300" s="53"/>
      <c r="N300" s="53"/>
      <c r="O300" s="54"/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/>
      <c r="W300" s="159"/>
      <c r="X300" s="158"/>
      <c r="Y300" s="181"/>
      <c r="CA300" s="33"/>
      <c r="CB300" s="41"/>
    </row>
    <row r="301" spans="1:80" s="3" customFormat="1" ht="18.75" x14ac:dyDescent="0.25">
      <c r="A301" s="47"/>
      <c r="B301" s="48"/>
      <c r="C301" s="48"/>
      <c r="D301" s="48"/>
      <c r="E301" s="49" t="s">
        <v>4526</v>
      </c>
      <c r="F301" s="207"/>
      <c r="G301" s="50"/>
      <c r="H301" s="51"/>
      <c r="I301" s="17"/>
      <c r="J301" s="17"/>
      <c r="K301" s="17"/>
      <c r="L301" s="52">
        <v>8438</v>
      </c>
      <c r="M301" s="53"/>
      <c r="N301" s="53"/>
      <c r="O301" s="54"/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/>
      <c r="W301" s="159"/>
      <c r="X301" s="158"/>
      <c r="Y301" s="181"/>
      <c r="CA301" s="33"/>
      <c r="CB301" s="41"/>
    </row>
    <row r="302" spans="1:80" s="3" customFormat="1" ht="18.75" x14ac:dyDescent="0.25">
      <c r="A302" s="368"/>
      <c r="B302" s="369"/>
      <c r="C302" s="369"/>
      <c r="D302" s="369"/>
      <c r="E302" s="370" t="s">
        <v>47</v>
      </c>
      <c r="F302" s="371"/>
      <c r="G302" s="372"/>
      <c r="H302" s="373"/>
      <c r="I302" s="374"/>
      <c r="J302" s="374"/>
      <c r="K302" s="374"/>
      <c r="L302" s="375">
        <f>L298+L300+L301</f>
        <v>44924</v>
      </c>
      <c r="M302" s="376"/>
      <c r="N302" s="376"/>
      <c r="O302" s="377"/>
      <c r="P302" s="378">
        <v>1.052</v>
      </c>
      <c r="Q302" s="378">
        <v>1.0209999999999999</v>
      </c>
      <c r="R302" s="378">
        <v>1.0349999999999999</v>
      </c>
      <c r="S302" s="378">
        <v>1.0249999999999999</v>
      </c>
      <c r="T302" s="378">
        <v>1.02</v>
      </c>
      <c r="U302" s="378">
        <v>1.03</v>
      </c>
      <c r="V302" s="379">
        <f>L302*P302*Q302*R302*S302*T302*U302</f>
        <v>53780.088446851412</v>
      </c>
      <c r="W302" s="380">
        <v>1.2</v>
      </c>
      <c r="X302" s="381">
        <f>V302*W302</f>
        <v>64536.106136221693</v>
      </c>
      <c r="Y302" s="382">
        <f>X302/G298</f>
        <v>41906.562426117984</v>
      </c>
      <c r="CA302" s="33"/>
      <c r="CB302" s="41"/>
    </row>
    <row r="303" spans="1:80" s="3" customFormat="1" ht="67.5" x14ac:dyDescent="0.25">
      <c r="A303" s="387" t="s">
        <v>619</v>
      </c>
      <c r="B303" s="388" t="s">
        <v>1500</v>
      </c>
      <c r="C303" s="389" t="s">
        <v>2804</v>
      </c>
      <c r="D303" s="389"/>
      <c r="E303" s="389"/>
      <c r="F303" s="390" t="s">
        <v>437</v>
      </c>
      <c r="G303" s="391">
        <v>154</v>
      </c>
      <c r="H303" s="392">
        <v>1427.76</v>
      </c>
      <c r="I303" s="392"/>
      <c r="J303" s="392">
        <v>1427.76</v>
      </c>
      <c r="K303" s="393" t="s">
        <v>42</v>
      </c>
      <c r="L303" s="392">
        <v>1882130</v>
      </c>
      <c r="M303" s="392"/>
      <c r="N303" s="394"/>
      <c r="O303" s="392">
        <v>1882130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396">
        <v>1.03</v>
      </c>
      <c r="V303" s="385">
        <f t="shared" si="13"/>
        <v>2253163.5176848103</v>
      </c>
      <c r="W303" s="397">
        <v>1.2</v>
      </c>
      <c r="X303" s="398">
        <f t="shared" si="14"/>
        <v>2703796.2212217725</v>
      </c>
      <c r="Y303" s="181">
        <f t="shared" si="15"/>
        <v>17557.118319621899</v>
      </c>
      <c r="CA303" s="33"/>
      <c r="CB303" s="41" t="s">
        <v>2804</v>
      </c>
    </row>
    <row r="304" spans="1:80" s="3" customFormat="1" ht="67.5" x14ac:dyDescent="0.25">
      <c r="A304" s="387" t="s">
        <v>623</v>
      </c>
      <c r="B304" s="388" t="s">
        <v>1582</v>
      </c>
      <c r="C304" s="389" t="s">
        <v>3062</v>
      </c>
      <c r="D304" s="389"/>
      <c r="E304" s="389"/>
      <c r="F304" s="390" t="s">
        <v>437</v>
      </c>
      <c r="G304" s="391">
        <v>308</v>
      </c>
      <c r="H304" s="392">
        <v>70.91</v>
      </c>
      <c r="I304" s="392"/>
      <c r="J304" s="392">
        <v>70.91</v>
      </c>
      <c r="K304" s="393" t="s">
        <v>42</v>
      </c>
      <c r="L304" s="392">
        <v>186953</v>
      </c>
      <c r="M304" s="392"/>
      <c r="N304" s="394"/>
      <c r="O304" s="392">
        <v>186953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396">
        <v>1.03</v>
      </c>
      <c r="V304" s="385">
        <f t="shared" si="13"/>
        <v>223807.96178889257</v>
      </c>
      <c r="W304" s="397">
        <v>1.2</v>
      </c>
      <c r="X304" s="398">
        <f t="shared" si="14"/>
        <v>268569.55414667109</v>
      </c>
      <c r="Y304" s="181">
        <f t="shared" si="15"/>
        <v>871.97907190477622</v>
      </c>
      <c r="CA304" s="33"/>
      <c r="CB304" s="41" t="s">
        <v>3062</v>
      </c>
    </row>
    <row r="305" spans="1:80" s="3" customFormat="1" ht="67.5" x14ac:dyDescent="0.25">
      <c r="A305" s="387" t="s">
        <v>627</v>
      </c>
      <c r="B305" s="388" t="s">
        <v>1542</v>
      </c>
      <c r="C305" s="389" t="s">
        <v>1652</v>
      </c>
      <c r="D305" s="389"/>
      <c r="E305" s="389"/>
      <c r="F305" s="390" t="s">
        <v>437</v>
      </c>
      <c r="G305" s="391">
        <v>362</v>
      </c>
      <c r="H305" s="392">
        <v>318.12</v>
      </c>
      <c r="I305" s="392"/>
      <c r="J305" s="392">
        <v>318.12</v>
      </c>
      <c r="K305" s="393" t="s">
        <v>42</v>
      </c>
      <c r="L305" s="392">
        <v>985765</v>
      </c>
      <c r="M305" s="392"/>
      <c r="N305" s="394"/>
      <c r="O305" s="392">
        <v>985765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396">
        <v>1.03</v>
      </c>
      <c r="V305" s="385">
        <f t="shared" si="13"/>
        <v>1180093.6890706632</v>
      </c>
      <c r="W305" s="397">
        <v>1.2</v>
      </c>
      <c r="X305" s="398">
        <f t="shared" si="14"/>
        <v>1416112.4268847958</v>
      </c>
      <c r="Y305" s="181">
        <f t="shared" si="15"/>
        <v>3911.9127814497119</v>
      </c>
      <c r="CA305" s="33"/>
      <c r="CB305" s="41" t="s">
        <v>1652</v>
      </c>
    </row>
    <row r="306" spans="1:80" s="3" customFormat="1" ht="67.5" x14ac:dyDescent="0.25">
      <c r="A306" s="387" t="s">
        <v>629</v>
      </c>
      <c r="B306" s="388" t="s">
        <v>1567</v>
      </c>
      <c r="C306" s="389" t="s">
        <v>3063</v>
      </c>
      <c r="D306" s="389"/>
      <c r="E306" s="389"/>
      <c r="F306" s="390" t="s">
        <v>437</v>
      </c>
      <c r="G306" s="391">
        <v>616</v>
      </c>
      <c r="H306" s="392">
        <v>24.44</v>
      </c>
      <c r="I306" s="392"/>
      <c r="J306" s="392">
        <v>24.44</v>
      </c>
      <c r="K306" s="393" t="s">
        <v>42</v>
      </c>
      <c r="L306" s="392">
        <v>128871</v>
      </c>
      <c r="M306" s="392"/>
      <c r="N306" s="394"/>
      <c r="O306" s="392">
        <v>128871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396">
        <v>1.03</v>
      </c>
      <c r="V306" s="385">
        <f t="shared" si="13"/>
        <v>154275.97226948157</v>
      </c>
      <c r="W306" s="397">
        <v>1.2</v>
      </c>
      <c r="X306" s="398">
        <f t="shared" si="14"/>
        <v>185131.16672337789</v>
      </c>
      <c r="Y306" s="181">
        <f t="shared" si="15"/>
        <v>300.53760831717187</v>
      </c>
      <c r="CA306" s="33"/>
      <c r="CB306" s="41" t="s">
        <v>3063</v>
      </c>
    </row>
    <row r="307" spans="1:80" s="3" customFormat="1" ht="67.5" x14ac:dyDescent="0.25">
      <c r="A307" s="387" t="s">
        <v>633</v>
      </c>
      <c r="B307" s="388" t="s">
        <v>1544</v>
      </c>
      <c r="C307" s="389" t="s">
        <v>1588</v>
      </c>
      <c r="D307" s="389"/>
      <c r="E307" s="389"/>
      <c r="F307" s="390" t="s">
        <v>437</v>
      </c>
      <c r="G307" s="391">
        <v>978</v>
      </c>
      <c r="H307" s="392">
        <v>85.17</v>
      </c>
      <c r="I307" s="392"/>
      <c r="J307" s="392">
        <v>85.17</v>
      </c>
      <c r="K307" s="393" t="s">
        <v>42</v>
      </c>
      <c r="L307" s="392">
        <v>713016</v>
      </c>
      <c r="M307" s="392"/>
      <c r="N307" s="394"/>
      <c r="O307" s="392">
        <v>713016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396">
        <v>1.03</v>
      </c>
      <c r="V307" s="385">
        <f t="shared" si="13"/>
        <v>853576.34102083964</v>
      </c>
      <c r="W307" s="397">
        <v>1.2</v>
      </c>
      <c r="X307" s="398">
        <f t="shared" si="14"/>
        <v>1024291.6092250075</v>
      </c>
      <c r="Y307" s="181">
        <f t="shared" si="15"/>
        <v>1047.3329337679013</v>
      </c>
      <c r="Z307" s="65"/>
      <c r="CA307" s="33"/>
      <c r="CB307" s="41" t="s">
        <v>1588</v>
      </c>
    </row>
    <row r="308" spans="1:80" s="3" customFormat="1" ht="67.5" x14ac:dyDescent="0.25">
      <c r="A308" s="387" t="s">
        <v>636</v>
      </c>
      <c r="B308" s="388" t="s">
        <v>1546</v>
      </c>
      <c r="C308" s="389" t="s">
        <v>2806</v>
      </c>
      <c r="D308" s="389"/>
      <c r="E308" s="389"/>
      <c r="F308" s="390" t="s">
        <v>437</v>
      </c>
      <c r="G308" s="391">
        <v>616</v>
      </c>
      <c r="H308" s="392">
        <v>2.63</v>
      </c>
      <c r="I308" s="392"/>
      <c r="J308" s="392">
        <v>2.63</v>
      </c>
      <c r="K308" s="393" t="s">
        <v>42</v>
      </c>
      <c r="L308" s="392">
        <v>13868</v>
      </c>
      <c r="M308" s="392"/>
      <c r="N308" s="394"/>
      <c r="O308" s="392">
        <v>13868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396">
        <v>1.03</v>
      </c>
      <c r="V308" s="385">
        <f t="shared" si="13"/>
        <v>16601.86685470874</v>
      </c>
      <c r="W308" s="397">
        <v>1.2</v>
      </c>
      <c r="X308" s="398">
        <f t="shared" si="14"/>
        <v>19922.240225650487</v>
      </c>
      <c r="Y308" s="181">
        <f t="shared" si="15"/>
        <v>32.341299067614429</v>
      </c>
      <c r="Z308" s="65"/>
      <c r="CA308" s="33"/>
      <c r="CB308" s="41" t="s">
        <v>2806</v>
      </c>
    </row>
    <row r="309" spans="1:80" s="3" customFormat="1" ht="67.5" x14ac:dyDescent="0.25">
      <c r="A309" s="387" t="s">
        <v>641</v>
      </c>
      <c r="B309" s="388" t="s">
        <v>3441</v>
      </c>
      <c r="C309" s="389" t="s">
        <v>4530</v>
      </c>
      <c r="D309" s="389"/>
      <c r="E309" s="389"/>
      <c r="F309" s="390" t="s">
        <v>437</v>
      </c>
      <c r="G309" s="391">
        <v>28</v>
      </c>
      <c r="H309" s="392">
        <v>374.81</v>
      </c>
      <c r="I309" s="392"/>
      <c r="J309" s="392">
        <v>374.81</v>
      </c>
      <c r="K309" s="393" t="s">
        <v>42</v>
      </c>
      <c r="L309" s="392">
        <v>89834</v>
      </c>
      <c r="M309" s="392"/>
      <c r="N309" s="394"/>
      <c r="O309" s="392">
        <v>89834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396">
        <v>1.03</v>
      </c>
      <c r="V309" s="385">
        <f t="shared" si="13"/>
        <v>107543.41700504071</v>
      </c>
      <c r="W309" s="397">
        <v>1.2</v>
      </c>
      <c r="X309" s="398">
        <f t="shared" si="14"/>
        <v>129052.10040604885</v>
      </c>
      <c r="Y309" s="181">
        <f t="shared" si="15"/>
        <v>4609.0035859303161</v>
      </c>
      <c r="Z309" s="65"/>
      <c r="CA309" s="33"/>
      <c r="CB309" s="41" t="s">
        <v>4530</v>
      </c>
    </row>
    <row r="310" spans="1:80" s="3" customFormat="1" ht="67.5" x14ac:dyDescent="0.25">
      <c r="A310" s="387" t="s">
        <v>644</v>
      </c>
      <c r="B310" s="388" t="s">
        <v>1503</v>
      </c>
      <c r="C310" s="389" t="s">
        <v>3057</v>
      </c>
      <c r="D310" s="389"/>
      <c r="E310" s="389"/>
      <c r="F310" s="390" t="s">
        <v>437</v>
      </c>
      <c r="G310" s="391">
        <v>28</v>
      </c>
      <c r="H310" s="392">
        <v>213.89</v>
      </c>
      <c r="I310" s="392"/>
      <c r="J310" s="392">
        <v>213.89</v>
      </c>
      <c r="K310" s="393" t="s">
        <v>42</v>
      </c>
      <c r="L310" s="392">
        <v>51265</v>
      </c>
      <c r="M310" s="392"/>
      <c r="N310" s="394"/>
      <c r="O310" s="392">
        <v>51265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396">
        <v>1.03</v>
      </c>
      <c r="V310" s="385">
        <f t="shared" si="13"/>
        <v>61371.12087587564</v>
      </c>
      <c r="W310" s="397">
        <v>1.2</v>
      </c>
      <c r="X310" s="398">
        <f t="shared" si="14"/>
        <v>73645.345051050768</v>
      </c>
      <c r="Y310" s="181">
        <f t="shared" si="15"/>
        <v>2630.1908946803846</v>
      </c>
      <c r="Z310" s="65"/>
      <c r="CA310" s="33"/>
      <c r="CB310" s="41" t="s">
        <v>3057</v>
      </c>
    </row>
    <row r="311" spans="1:80" s="3" customFormat="1" ht="67.5" x14ac:dyDescent="0.25">
      <c r="A311" s="387" t="s">
        <v>647</v>
      </c>
      <c r="B311" s="388" t="s">
        <v>1509</v>
      </c>
      <c r="C311" s="389" t="s">
        <v>2600</v>
      </c>
      <c r="D311" s="389"/>
      <c r="E311" s="389"/>
      <c r="F311" s="390" t="s">
        <v>437</v>
      </c>
      <c r="G311" s="391">
        <v>28</v>
      </c>
      <c r="H311" s="392">
        <v>27.8</v>
      </c>
      <c r="I311" s="392"/>
      <c r="J311" s="392">
        <v>27.8</v>
      </c>
      <c r="K311" s="393" t="s">
        <v>42</v>
      </c>
      <c r="L311" s="392">
        <v>6663</v>
      </c>
      <c r="M311" s="392"/>
      <c r="N311" s="394"/>
      <c r="O311" s="392">
        <v>6663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396">
        <v>1.03</v>
      </c>
      <c r="V311" s="385">
        <f t="shared" si="13"/>
        <v>7976.5098682524031</v>
      </c>
      <c r="W311" s="397">
        <v>1.2</v>
      </c>
      <c r="X311" s="398">
        <f t="shared" si="14"/>
        <v>9571.8118419028833</v>
      </c>
      <c r="Y311" s="181">
        <f t="shared" si="15"/>
        <v>341.85042292510298</v>
      </c>
      <c r="Z311" s="65"/>
      <c r="CA311" s="33"/>
      <c r="CB311" s="41" t="s">
        <v>2600</v>
      </c>
    </row>
    <row r="312" spans="1:80" s="3" customFormat="1" ht="67.5" x14ac:dyDescent="0.25">
      <c r="A312" s="387" t="s">
        <v>652</v>
      </c>
      <c r="B312" s="388" t="s">
        <v>1544</v>
      </c>
      <c r="C312" s="389" t="s">
        <v>3059</v>
      </c>
      <c r="D312" s="389"/>
      <c r="E312" s="389"/>
      <c r="F312" s="390" t="s">
        <v>437</v>
      </c>
      <c r="G312" s="391">
        <v>168</v>
      </c>
      <c r="H312" s="392">
        <v>6.23</v>
      </c>
      <c r="I312" s="392"/>
      <c r="J312" s="392">
        <v>6.23</v>
      </c>
      <c r="K312" s="393" t="s">
        <v>42</v>
      </c>
      <c r="L312" s="392">
        <v>8959</v>
      </c>
      <c r="M312" s="392"/>
      <c r="N312" s="394"/>
      <c r="O312" s="392">
        <v>8959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396">
        <v>1.03</v>
      </c>
      <c r="V312" s="385">
        <f t="shared" si="13"/>
        <v>10725.131608835853</v>
      </c>
      <c r="W312" s="397">
        <v>1.2</v>
      </c>
      <c r="X312" s="398">
        <f t="shared" si="14"/>
        <v>12870.157930603023</v>
      </c>
      <c r="Y312" s="181">
        <f t="shared" si="15"/>
        <v>76.608082920256095</v>
      </c>
      <c r="Z312" s="65"/>
      <c r="CA312" s="33"/>
      <c r="CB312" s="41" t="s">
        <v>3059</v>
      </c>
    </row>
    <row r="313" spans="1:80" s="3" customFormat="1" ht="67.5" x14ac:dyDescent="0.25">
      <c r="A313" s="387" t="s">
        <v>660</v>
      </c>
      <c r="B313" s="388" t="s">
        <v>1546</v>
      </c>
      <c r="C313" s="389" t="s">
        <v>3060</v>
      </c>
      <c r="D313" s="389"/>
      <c r="E313" s="389"/>
      <c r="F313" s="390" t="s">
        <v>437</v>
      </c>
      <c r="G313" s="391">
        <v>112</v>
      </c>
      <c r="H313" s="392">
        <v>2.68</v>
      </c>
      <c r="I313" s="392"/>
      <c r="J313" s="392">
        <v>2.68</v>
      </c>
      <c r="K313" s="393" t="s">
        <v>42</v>
      </c>
      <c r="L313" s="392">
        <v>2569</v>
      </c>
      <c r="M313" s="392"/>
      <c r="N313" s="394"/>
      <c r="O313" s="392">
        <v>2569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396">
        <v>1.03</v>
      </c>
      <c r="V313" s="385">
        <f t="shared" si="13"/>
        <v>3075.4395694942855</v>
      </c>
      <c r="W313" s="397">
        <v>1.2</v>
      </c>
      <c r="X313" s="398">
        <f t="shared" si="14"/>
        <v>3690.5274833931426</v>
      </c>
      <c r="Y313" s="181">
        <f t="shared" si="15"/>
        <v>32.951138244581628</v>
      </c>
      <c r="Z313" s="65"/>
      <c r="CA313" s="33"/>
      <c r="CB313" s="41" t="s">
        <v>3060</v>
      </c>
    </row>
    <row r="314" spans="1:80" s="3" customFormat="1" ht="67.5" x14ac:dyDescent="0.25">
      <c r="A314" s="35" t="s">
        <v>662</v>
      </c>
      <c r="B314" s="36" t="s">
        <v>1493</v>
      </c>
      <c r="C314" s="316" t="s">
        <v>1494</v>
      </c>
      <c r="D314" s="316"/>
      <c r="E314" s="316"/>
      <c r="F314" s="205" t="s">
        <v>174</v>
      </c>
      <c r="G314" s="384">
        <v>0.2</v>
      </c>
      <c r="H314" s="39" t="s">
        <v>1495</v>
      </c>
      <c r="I314" s="39" t="s">
        <v>421</v>
      </c>
      <c r="J314" s="39">
        <v>67.47</v>
      </c>
      <c r="K314" s="37" t="s">
        <v>42</v>
      </c>
      <c r="L314" s="39">
        <f>M314+391+O314</f>
        <v>2654</v>
      </c>
      <c r="M314" s="39">
        <v>2147</v>
      </c>
      <c r="N314" s="40" t="s">
        <v>3257</v>
      </c>
      <c r="O314" s="39">
        <v>116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138.86764891449477</v>
      </c>
      <c r="W314" s="159">
        <v>1.2</v>
      </c>
      <c r="X314" s="158">
        <f t="shared" si="14"/>
        <v>166.64117869739371</v>
      </c>
      <c r="Y314" s="181">
        <f t="shared" si="15"/>
        <v>833.20589348696853</v>
      </c>
      <c r="Z314" s="65"/>
      <c r="CA314" s="33"/>
      <c r="CB314" s="41" t="s">
        <v>1494</v>
      </c>
    </row>
    <row r="315" spans="1:80" s="3" customFormat="1" ht="18.75" x14ac:dyDescent="0.25">
      <c r="A315" s="42"/>
      <c r="B315" s="43"/>
      <c r="C315" s="44" t="s">
        <v>1310</v>
      </c>
      <c r="D315" s="45"/>
      <c r="E315" s="45"/>
      <c r="F315" s="206"/>
      <c r="G315" s="45"/>
      <c r="H315" s="45"/>
      <c r="I315" s="45"/>
      <c r="J315" s="45"/>
      <c r="K315" s="45"/>
      <c r="L315" s="45"/>
      <c r="M315" s="45"/>
      <c r="N315" s="45"/>
      <c r="O315" s="46"/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/>
      <c r="W315" s="159"/>
      <c r="X315" s="158"/>
      <c r="Y315" s="181"/>
      <c r="Z315" s="62"/>
      <c r="CA315" s="33"/>
      <c r="CB315" s="41"/>
    </row>
    <row r="316" spans="1:80" s="3" customFormat="1" ht="18.75" x14ac:dyDescent="0.25">
      <c r="A316" s="47"/>
      <c r="B316" s="48"/>
      <c r="C316" s="48"/>
      <c r="D316" s="48"/>
      <c r="E316" s="49" t="s">
        <v>3258</v>
      </c>
      <c r="F316" s="207"/>
      <c r="G316" s="50"/>
      <c r="H316" s="51"/>
      <c r="I316" s="17"/>
      <c r="J316" s="17"/>
      <c r="K316" s="17"/>
      <c r="L316" s="52">
        <v>2084</v>
      </c>
      <c r="M316" s="53"/>
      <c r="N316" s="53"/>
      <c r="O316" s="54"/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/>
      <c r="W316" s="159"/>
      <c r="X316" s="158"/>
      <c r="Y316" s="181"/>
      <c r="Z316" s="133"/>
      <c r="CA316" s="33"/>
      <c r="CB316" s="41"/>
    </row>
    <row r="317" spans="1:80" s="3" customFormat="1" ht="18.75" x14ac:dyDescent="0.25">
      <c r="A317" s="47"/>
      <c r="B317" s="48"/>
      <c r="C317" s="48"/>
      <c r="D317" s="48"/>
      <c r="E317" s="49" t="s">
        <v>3259</v>
      </c>
      <c r="F317" s="207"/>
      <c r="G317" s="50"/>
      <c r="H317" s="51"/>
      <c r="I317" s="17"/>
      <c r="J317" s="17"/>
      <c r="K317" s="17"/>
      <c r="L317" s="52">
        <v>1095</v>
      </c>
      <c r="M317" s="53"/>
      <c r="N317" s="53"/>
      <c r="O317" s="54"/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/>
      <c r="W317" s="159"/>
      <c r="X317" s="158"/>
      <c r="Y317" s="181"/>
      <c r="Z317" s="136"/>
      <c r="CA317" s="33"/>
      <c r="CB317" s="41"/>
    </row>
    <row r="318" spans="1:80" s="3" customFormat="1" ht="18.75" x14ac:dyDescent="0.25">
      <c r="A318" s="368"/>
      <c r="B318" s="369"/>
      <c r="C318" s="369"/>
      <c r="D318" s="369"/>
      <c r="E318" s="370" t="s">
        <v>47</v>
      </c>
      <c r="F318" s="371"/>
      <c r="G318" s="372"/>
      <c r="H318" s="373"/>
      <c r="I318" s="374"/>
      <c r="J318" s="374"/>
      <c r="K318" s="374"/>
      <c r="L318" s="375">
        <f>L314+L316+L317</f>
        <v>5833</v>
      </c>
      <c r="M318" s="376"/>
      <c r="N318" s="376"/>
      <c r="O318" s="377"/>
      <c r="P318" s="378">
        <v>1.052</v>
      </c>
      <c r="Q318" s="378">
        <v>1.0209999999999999</v>
      </c>
      <c r="R318" s="378">
        <v>1.0349999999999999</v>
      </c>
      <c r="S318" s="378">
        <v>1.0249999999999999</v>
      </c>
      <c r="T318" s="378">
        <v>1.02</v>
      </c>
      <c r="U318" s="378">
        <v>1.03</v>
      </c>
      <c r="V318" s="379">
        <f>L318*P318*Q318*R318*S318*T318*U318</f>
        <v>6982.887897571105</v>
      </c>
      <c r="W318" s="380">
        <v>1.2</v>
      </c>
      <c r="X318" s="381">
        <f>V318*W318</f>
        <v>8379.4654770853249</v>
      </c>
      <c r="Y318" s="382">
        <f>X318/G314</f>
        <v>41897.327385426623</v>
      </c>
      <c r="Z318" s="116"/>
      <c r="CA318" s="33"/>
      <c r="CB318" s="41"/>
    </row>
    <row r="319" spans="1:80" s="3" customFormat="1" ht="67.5" x14ac:dyDescent="0.25">
      <c r="A319" s="387" t="s">
        <v>669</v>
      </c>
      <c r="B319" s="388" t="s">
        <v>1500</v>
      </c>
      <c r="C319" s="389" t="s">
        <v>3056</v>
      </c>
      <c r="D319" s="389"/>
      <c r="E319" s="389"/>
      <c r="F319" s="390" t="s">
        <v>437</v>
      </c>
      <c r="G319" s="391">
        <v>20</v>
      </c>
      <c r="H319" s="392">
        <v>620.67999999999995</v>
      </c>
      <c r="I319" s="392"/>
      <c r="J319" s="392">
        <v>620.67999999999995</v>
      </c>
      <c r="K319" s="393" t="s">
        <v>42</v>
      </c>
      <c r="L319" s="392">
        <v>106260</v>
      </c>
      <c r="M319" s="392"/>
      <c r="N319" s="394"/>
      <c r="O319" s="392">
        <v>106260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396">
        <v>1.03</v>
      </c>
      <c r="V319" s="385">
        <f t="shared" si="13"/>
        <v>127207.55494529496</v>
      </c>
      <c r="W319" s="397">
        <v>1.2</v>
      </c>
      <c r="X319" s="398">
        <f t="shared" si="14"/>
        <v>152649.06593435394</v>
      </c>
      <c r="Y319" s="181">
        <f t="shared" si="15"/>
        <v>7632.4532967176974</v>
      </c>
      <c r="Z319" s="133"/>
      <c r="CA319" s="33"/>
      <c r="CB319" s="41" t="s">
        <v>3056</v>
      </c>
    </row>
    <row r="320" spans="1:80" s="3" customFormat="1" ht="67.5" x14ac:dyDescent="0.25">
      <c r="A320" s="387" t="s">
        <v>671</v>
      </c>
      <c r="B320" s="388" t="s">
        <v>1582</v>
      </c>
      <c r="C320" s="389" t="s">
        <v>3062</v>
      </c>
      <c r="D320" s="389"/>
      <c r="E320" s="389"/>
      <c r="F320" s="390" t="s">
        <v>437</v>
      </c>
      <c r="G320" s="391">
        <v>40</v>
      </c>
      <c r="H320" s="392">
        <v>120.25</v>
      </c>
      <c r="I320" s="392"/>
      <c r="J320" s="392">
        <v>120.25</v>
      </c>
      <c r="K320" s="393" t="s">
        <v>42</v>
      </c>
      <c r="L320" s="392">
        <v>41174</v>
      </c>
      <c r="M320" s="392"/>
      <c r="N320" s="394"/>
      <c r="O320" s="392">
        <v>41174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396">
        <v>1.03</v>
      </c>
      <c r="V320" s="385">
        <f t="shared" si="13"/>
        <v>49290.832555219036</v>
      </c>
      <c r="W320" s="397">
        <v>1.2</v>
      </c>
      <c r="X320" s="398">
        <f t="shared" si="14"/>
        <v>59148.999066262841</v>
      </c>
      <c r="Y320" s="181">
        <f t="shared" si="15"/>
        <v>1478.724976656571</v>
      </c>
      <c r="Z320" s="136"/>
      <c r="CA320" s="33"/>
      <c r="CB320" s="41" t="s">
        <v>3062</v>
      </c>
    </row>
    <row r="321" spans="1:80" s="3" customFormat="1" ht="67.5" x14ac:dyDescent="0.25">
      <c r="A321" s="387" t="s">
        <v>674</v>
      </c>
      <c r="B321" s="388" t="s">
        <v>1567</v>
      </c>
      <c r="C321" s="389" t="s">
        <v>3063</v>
      </c>
      <c r="D321" s="389"/>
      <c r="E321" s="389"/>
      <c r="F321" s="390" t="s">
        <v>437</v>
      </c>
      <c r="G321" s="391">
        <v>80</v>
      </c>
      <c r="H321" s="392">
        <v>24.44</v>
      </c>
      <c r="I321" s="392"/>
      <c r="J321" s="392">
        <v>24.44</v>
      </c>
      <c r="K321" s="393" t="s">
        <v>42</v>
      </c>
      <c r="L321" s="392">
        <v>16737</v>
      </c>
      <c r="M321" s="392"/>
      <c r="N321" s="394"/>
      <c r="O321" s="392">
        <v>16737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396">
        <v>1.03</v>
      </c>
      <c r="V321" s="385">
        <f t="shared" si="13"/>
        <v>20036.446895533612</v>
      </c>
      <c r="W321" s="397">
        <v>1.2</v>
      </c>
      <c r="X321" s="398">
        <f t="shared" si="14"/>
        <v>24043.736274640334</v>
      </c>
      <c r="Y321" s="181">
        <f t="shared" si="15"/>
        <v>300.54670343300415</v>
      </c>
      <c r="Z321" s="116"/>
      <c r="CA321" s="33"/>
      <c r="CB321" s="41" t="s">
        <v>3063</v>
      </c>
    </row>
    <row r="322" spans="1:80" s="3" customFormat="1" ht="67.5" x14ac:dyDescent="0.25">
      <c r="A322" s="387" t="s">
        <v>683</v>
      </c>
      <c r="B322" s="388" t="s">
        <v>1544</v>
      </c>
      <c r="C322" s="389" t="s">
        <v>1588</v>
      </c>
      <c r="D322" s="389"/>
      <c r="E322" s="389"/>
      <c r="F322" s="390" t="s">
        <v>437</v>
      </c>
      <c r="G322" s="391">
        <v>80</v>
      </c>
      <c r="H322" s="392">
        <v>85.17</v>
      </c>
      <c r="I322" s="392"/>
      <c r="J322" s="392">
        <v>85.17</v>
      </c>
      <c r="K322" s="393" t="s">
        <v>42</v>
      </c>
      <c r="L322" s="392">
        <v>58324</v>
      </c>
      <c r="M322" s="392"/>
      <c r="N322" s="394"/>
      <c r="O322" s="392">
        <v>58324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396">
        <v>1.03</v>
      </c>
      <c r="V322" s="385">
        <f t="shared" si="13"/>
        <v>69821.696166284426</v>
      </c>
      <c r="W322" s="397">
        <v>1.2</v>
      </c>
      <c r="X322" s="398">
        <f t="shared" si="14"/>
        <v>83786.035399541302</v>
      </c>
      <c r="Y322" s="181">
        <f t="shared" si="15"/>
        <v>1047.3254424942663</v>
      </c>
      <c r="Z322" s="1"/>
      <c r="CA322" s="33"/>
      <c r="CB322" s="41" t="s">
        <v>1588</v>
      </c>
    </row>
    <row r="323" spans="1:80" s="3" customFormat="1" ht="67.5" x14ac:dyDescent="0.25">
      <c r="A323" s="387" t="s">
        <v>685</v>
      </c>
      <c r="B323" s="388" t="s">
        <v>1546</v>
      </c>
      <c r="C323" s="389" t="s">
        <v>2806</v>
      </c>
      <c r="D323" s="389"/>
      <c r="E323" s="389"/>
      <c r="F323" s="390" t="s">
        <v>437</v>
      </c>
      <c r="G323" s="391">
        <v>80</v>
      </c>
      <c r="H323" s="392">
        <v>2.63</v>
      </c>
      <c r="I323" s="392"/>
      <c r="J323" s="392">
        <v>2.63</v>
      </c>
      <c r="K323" s="393" t="s">
        <v>42</v>
      </c>
      <c r="L323" s="392">
        <v>1801</v>
      </c>
      <c r="M323" s="392"/>
      <c r="N323" s="394"/>
      <c r="O323" s="392">
        <v>1801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396">
        <v>1.03</v>
      </c>
      <c r="V323" s="385">
        <f t="shared" si="13"/>
        <v>2156.0399628879754</v>
      </c>
      <c r="W323" s="397">
        <v>1.2</v>
      </c>
      <c r="X323" s="398">
        <f t="shared" si="14"/>
        <v>2587.2479554655706</v>
      </c>
      <c r="Y323" s="181">
        <f t="shared" si="15"/>
        <v>32.340599443319633</v>
      </c>
      <c r="Z323" s="1"/>
      <c r="CA323" s="33"/>
      <c r="CB323" s="41" t="s">
        <v>2806</v>
      </c>
    </row>
    <row r="324" spans="1:80" s="3" customFormat="1" ht="67.5" x14ac:dyDescent="0.25">
      <c r="A324" s="35" t="s">
        <v>688</v>
      </c>
      <c r="B324" s="36" t="s">
        <v>1493</v>
      </c>
      <c r="C324" s="316" t="s">
        <v>1494</v>
      </c>
      <c r="D324" s="316"/>
      <c r="E324" s="316"/>
      <c r="F324" s="205" t="s">
        <v>174</v>
      </c>
      <c r="G324" s="406">
        <v>0.85</v>
      </c>
      <c r="H324" s="39" t="s">
        <v>1495</v>
      </c>
      <c r="I324" s="39" t="s">
        <v>421</v>
      </c>
      <c r="J324" s="39">
        <v>67.47</v>
      </c>
      <c r="K324" s="37" t="s">
        <v>42</v>
      </c>
      <c r="L324" s="39">
        <f>M324+1663+O324</f>
        <v>11280</v>
      </c>
      <c r="M324" s="39">
        <v>9127</v>
      </c>
      <c r="N324" s="40" t="s">
        <v>4532</v>
      </c>
      <c r="O324" s="39">
        <v>490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586.59610317329691</v>
      </c>
      <c r="W324" s="159">
        <v>1.2</v>
      </c>
      <c r="X324" s="158">
        <f t="shared" si="14"/>
        <v>703.91532380795627</v>
      </c>
      <c r="Y324" s="181">
        <f t="shared" si="15"/>
        <v>828.1356750681839</v>
      </c>
      <c r="Z324" s="1"/>
      <c r="CA324" s="33"/>
      <c r="CB324" s="41" t="s">
        <v>1494</v>
      </c>
    </row>
    <row r="325" spans="1:80" s="3" customFormat="1" ht="18.75" x14ac:dyDescent="0.25">
      <c r="A325" s="42"/>
      <c r="B325" s="43"/>
      <c r="C325" s="44" t="s">
        <v>4533</v>
      </c>
      <c r="D325" s="45"/>
      <c r="E325" s="45"/>
      <c r="F325" s="206"/>
      <c r="G325" s="45"/>
      <c r="H325" s="45"/>
      <c r="I325" s="45"/>
      <c r="J325" s="45"/>
      <c r="K325" s="45"/>
      <c r="L325" s="45"/>
      <c r="M325" s="45"/>
      <c r="N325" s="45"/>
      <c r="O325" s="46"/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/>
      <c r="W325" s="159"/>
      <c r="X325" s="158"/>
      <c r="Y325" s="181"/>
      <c r="Z325" s="1"/>
      <c r="CA325" s="33"/>
      <c r="CB325" s="41"/>
    </row>
    <row r="326" spans="1:80" s="3" customFormat="1" ht="18.75" x14ac:dyDescent="0.25">
      <c r="A326" s="47"/>
      <c r="B326" s="48"/>
      <c r="C326" s="48"/>
      <c r="D326" s="48"/>
      <c r="E326" s="49" t="s">
        <v>4534</v>
      </c>
      <c r="F326" s="207"/>
      <c r="G326" s="50"/>
      <c r="H326" s="51"/>
      <c r="I326" s="17"/>
      <c r="J326" s="17"/>
      <c r="K326" s="17"/>
      <c r="L326" s="52">
        <v>8859</v>
      </c>
      <c r="M326" s="53"/>
      <c r="N326" s="53"/>
      <c r="O326" s="54"/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/>
      <c r="W326" s="159"/>
      <c r="X326" s="158"/>
      <c r="Y326" s="181"/>
      <c r="Z326" s="1"/>
      <c r="CA326" s="33"/>
      <c r="CB326" s="41"/>
    </row>
    <row r="327" spans="1:80" s="3" customFormat="1" ht="18.75" x14ac:dyDescent="0.25">
      <c r="A327" s="47"/>
      <c r="B327" s="48"/>
      <c r="C327" s="48"/>
      <c r="D327" s="48"/>
      <c r="E327" s="49" t="s">
        <v>4535</v>
      </c>
      <c r="F327" s="207"/>
      <c r="G327" s="50"/>
      <c r="H327" s="51"/>
      <c r="I327" s="17"/>
      <c r="J327" s="17"/>
      <c r="K327" s="17"/>
      <c r="L327" s="52">
        <v>4658</v>
      </c>
      <c r="M327" s="53"/>
      <c r="N327" s="53"/>
      <c r="O327" s="54"/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/>
      <c r="W327" s="159"/>
      <c r="X327" s="158"/>
      <c r="Y327" s="181"/>
      <c r="Z327" s="1"/>
      <c r="CA327" s="33"/>
      <c r="CB327" s="41"/>
    </row>
    <row r="328" spans="1:80" s="3" customFormat="1" ht="18.75" x14ac:dyDescent="0.25">
      <c r="A328" s="368"/>
      <c r="B328" s="369"/>
      <c r="C328" s="369"/>
      <c r="D328" s="369"/>
      <c r="E328" s="370" t="s">
        <v>47</v>
      </c>
      <c r="F328" s="371"/>
      <c r="G328" s="372"/>
      <c r="H328" s="373"/>
      <c r="I328" s="374"/>
      <c r="J328" s="374"/>
      <c r="K328" s="374"/>
      <c r="L328" s="375">
        <f>L324+L326+L327</f>
        <v>24797</v>
      </c>
      <c r="M328" s="376"/>
      <c r="N328" s="376"/>
      <c r="O328" s="377"/>
      <c r="P328" s="378">
        <v>1.052</v>
      </c>
      <c r="Q328" s="378">
        <v>1.0209999999999999</v>
      </c>
      <c r="R328" s="378">
        <v>1.0349999999999999</v>
      </c>
      <c r="S328" s="378">
        <v>1.0249999999999999</v>
      </c>
      <c r="T328" s="378">
        <v>1.02</v>
      </c>
      <c r="U328" s="378">
        <v>1.03</v>
      </c>
      <c r="V328" s="379">
        <f>L328*P328*Q328*R328*S328*T328*U328</f>
        <v>29685.354225282128</v>
      </c>
      <c r="W328" s="380">
        <v>1.2</v>
      </c>
      <c r="X328" s="381">
        <f>V328*W328</f>
        <v>35622.425070338555</v>
      </c>
      <c r="Y328" s="382">
        <f>X328/G324</f>
        <v>41908.735376868892</v>
      </c>
      <c r="Z328" s="1"/>
      <c r="CA328" s="33"/>
      <c r="CB328" s="41"/>
    </row>
    <row r="329" spans="1:80" s="3" customFormat="1" ht="67.5" x14ac:dyDescent="0.25">
      <c r="A329" s="387" t="s">
        <v>690</v>
      </c>
      <c r="B329" s="388" t="s">
        <v>1500</v>
      </c>
      <c r="C329" s="389" t="s">
        <v>3007</v>
      </c>
      <c r="D329" s="389"/>
      <c r="E329" s="389"/>
      <c r="F329" s="390" t="s">
        <v>437</v>
      </c>
      <c r="G329" s="391">
        <v>85</v>
      </c>
      <c r="H329" s="392">
        <v>639.78</v>
      </c>
      <c r="I329" s="392"/>
      <c r="J329" s="392">
        <v>639.78</v>
      </c>
      <c r="K329" s="393" t="s">
        <v>42</v>
      </c>
      <c r="L329" s="392">
        <v>465504</v>
      </c>
      <c r="M329" s="392"/>
      <c r="N329" s="394"/>
      <c r="O329" s="392">
        <v>465504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396">
        <v>1.03</v>
      </c>
      <c r="V329" s="385">
        <f t="shared" si="13"/>
        <v>557271.08655424987</v>
      </c>
      <c r="W329" s="397">
        <v>1.2</v>
      </c>
      <c r="X329" s="398">
        <f t="shared" si="14"/>
        <v>668725.30386509979</v>
      </c>
      <c r="Y329" s="181">
        <f t="shared" si="15"/>
        <v>7867.3565160599974</v>
      </c>
      <c r="Z329" s="1"/>
      <c r="CA329" s="33"/>
      <c r="CB329" s="41" t="s">
        <v>3007</v>
      </c>
    </row>
    <row r="330" spans="1:80" s="3" customFormat="1" ht="67.5" x14ac:dyDescent="0.25">
      <c r="A330" s="387" t="s">
        <v>695</v>
      </c>
      <c r="B330" s="388" t="s">
        <v>1535</v>
      </c>
      <c r="C330" s="389" t="s">
        <v>3009</v>
      </c>
      <c r="D330" s="389"/>
      <c r="E330" s="389"/>
      <c r="F330" s="390" t="s">
        <v>437</v>
      </c>
      <c r="G330" s="391">
        <v>170</v>
      </c>
      <c r="H330" s="392">
        <v>101.3</v>
      </c>
      <c r="I330" s="392"/>
      <c r="J330" s="392">
        <v>101.3</v>
      </c>
      <c r="K330" s="393" t="s">
        <v>42</v>
      </c>
      <c r="L330" s="392">
        <v>147412</v>
      </c>
      <c r="M330" s="392"/>
      <c r="N330" s="394"/>
      <c r="O330" s="392">
        <v>147412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396">
        <v>1.03</v>
      </c>
      <c r="V330" s="385">
        <f t="shared" si="13"/>
        <v>176472.05053261641</v>
      </c>
      <c r="W330" s="397">
        <v>1.2</v>
      </c>
      <c r="X330" s="398">
        <f t="shared" si="14"/>
        <v>211766.4606391397</v>
      </c>
      <c r="Y330" s="181">
        <f t="shared" si="15"/>
        <v>1245.6850625831746</v>
      </c>
      <c r="Z330" s="1"/>
      <c r="CA330" s="33"/>
      <c r="CB330" s="41" t="s">
        <v>3009</v>
      </c>
    </row>
    <row r="331" spans="1:80" s="3" customFormat="1" ht="67.5" x14ac:dyDescent="0.25">
      <c r="A331" s="387" t="s">
        <v>698</v>
      </c>
      <c r="B331" s="388" t="s">
        <v>1544</v>
      </c>
      <c r="C331" s="389" t="s">
        <v>3010</v>
      </c>
      <c r="D331" s="389"/>
      <c r="E331" s="389"/>
      <c r="F331" s="390" t="s">
        <v>437</v>
      </c>
      <c r="G331" s="391">
        <v>170</v>
      </c>
      <c r="H331" s="392">
        <v>92.59</v>
      </c>
      <c r="I331" s="392"/>
      <c r="J331" s="392">
        <v>92.59</v>
      </c>
      <c r="K331" s="393" t="s">
        <v>42</v>
      </c>
      <c r="L331" s="392">
        <v>134737</v>
      </c>
      <c r="M331" s="392"/>
      <c r="N331" s="394"/>
      <c r="O331" s="392">
        <v>134737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396">
        <v>1.03</v>
      </c>
      <c r="V331" s="385">
        <f t="shared" si="13"/>
        <v>161298.365618899</v>
      </c>
      <c r="W331" s="397">
        <v>1.2</v>
      </c>
      <c r="X331" s="398">
        <f t="shared" si="14"/>
        <v>193558.03874267879</v>
      </c>
      <c r="Y331" s="181">
        <f t="shared" si="15"/>
        <v>1138.5766984863458</v>
      </c>
      <c r="Z331" s="1"/>
      <c r="CA331" s="33"/>
      <c r="CB331" s="41" t="s">
        <v>3010</v>
      </c>
    </row>
    <row r="332" spans="1:80" s="3" customFormat="1" ht="67.5" x14ac:dyDescent="0.25">
      <c r="A332" s="387" t="s">
        <v>700</v>
      </c>
      <c r="B332" s="388" t="s">
        <v>1567</v>
      </c>
      <c r="C332" s="389" t="s">
        <v>3011</v>
      </c>
      <c r="D332" s="389"/>
      <c r="E332" s="389"/>
      <c r="F332" s="390" t="s">
        <v>437</v>
      </c>
      <c r="G332" s="391">
        <v>170</v>
      </c>
      <c r="H332" s="392">
        <v>40.64</v>
      </c>
      <c r="I332" s="392"/>
      <c r="J332" s="392">
        <v>40.64</v>
      </c>
      <c r="K332" s="393" t="s">
        <v>42</v>
      </c>
      <c r="L332" s="392">
        <v>59139</v>
      </c>
      <c r="M332" s="392"/>
      <c r="N332" s="394"/>
      <c r="O332" s="392">
        <v>59139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396">
        <v>1.03</v>
      </c>
      <c r="V332" s="385">
        <f t="shared" si="13"/>
        <v>70797.361113399209</v>
      </c>
      <c r="W332" s="397">
        <v>1.2</v>
      </c>
      <c r="X332" s="398">
        <f t="shared" si="14"/>
        <v>84956.833336079042</v>
      </c>
      <c r="Y332" s="181">
        <f t="shared" si="15"/>
        <v>499.74607844752376</v>
      </c>
      <c r="Z332" s="1"/>
      <c r="CA332" s="33"/>
      <c r="CB332" s="41" t="s">
        <v>3011</v>
      </c>
    </row>
    <row r="333" spans="1:80" s="3" customFormat="1" ht="67.5" x14ac:dyDescent="0.25">
      <c r="A333" s="387" t="s">
        <v>702</v>
      </c>
      <c r="B333" s="388" t="s">
        <v>1544</v>
      </c>
      <c r="C333" s="389" t="s">
        <v>1588</v>
      </c>
      <c r="D333" s="389"/>
      <c r="E333" s="389"/>
      <c r="F333" s="390" t="s">
        <v>437</v>
      </c>
      <c r="G333" s="391">
        <v>170</v>
      </c>
      <c r="H333" s="392">
        <v>85.17</v>
      </c>
      <c r="I333" s="392"/>
      <c r="J333" s="392">
        <v>85.17</v>
      </c>
      <c r="K333" s="393" t="s">
        <v>42</v>
      </c>
      <c r="L333" s="392">
        <v>123939</v>
      </c>
      <c r="M333" s="392"/>
      <c r="N333" s="394"/>
      <c r="O333" s="392">
        <v>123939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396">
        <v>1.03</v>
      </c>
      <c r="V333" s="385">
        <f t="shared" si="13"/>
        <v>148371.70292080665</v>
      </c>
      <c r="W333" s="397">
        <v>1.2</v>
      </c>
      <c r="X333" s="398">
        <f t="shared" si="14"/>
        <v>178046.04350496797</v>
      </c>
      <c r="Y333" s="181">
        <f t="shared" si="15"/>
        <v>1047.329667676282</v>
      </c>
      <c r="Z333" s="1"/>
      <c r="CA333" s="33"/>
      <c r="CB333" s="41" t="s">
        <v>1588</v>
      </c>
    </row>
    <row r="334" spans="1:80" s="3" customFormat="1" ht="67.5" x14ac:dyDescent="0.25">
      <c r="A334" s="35" t="s">
        <v>705</v>
      </c>
      <c r="B334" s="36" t="s">
        <v>1523</v>
      </c>
      <c r="C334" s="316" t="s">
        <v>1524</v>
      </c>
      <c r="D334" s="316"/>
      <c r="E334" s="316"/>
      <c r="F334" s="205" t="s">
        <v>238</v>
      </c>
      <c r="G334" s="383">
        <v>10</v>
      </c>
      <c r="H334" s="39" t="s">
        <v>1525</v>
      </c>
      <c r="I334" s="39" t="s">
        <v>1526</v>
      </c>
      <c r="J334" s="39">
        <v>603.04999999999995</v>
      </c>
      <c r="K334" s="37" t="s">
        <v>42</v>
      </c>
      <c r="L334" s="39">
        <v>202809</v>
      </c>
      <c r="M334" s="39">
        <v>128242</v>
      </c>
      <c r="N334" s="40" t="s">
        <v>4800</v>
      </c>
      <c r="O334" s="39">
        <v>51621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3"/>
        <v>61797.300901854607</v>
      </c>
      <c r="W334" s="159">
        <v>1.2</v>
      </c>
      <c r="X334" s="158">
        <f t="shared" si="14"/>
        <v>74156.761082225523</v>
      </c>
      <c r="Y334" s="181">
        <f t="shared" si="15"/>
        <v>7415.6761082225521</v>
      </c>
      <c r="Z334" s="1"/>
      <c r="CA334" s="33"/>
      <c r="CB334" s="41" t="s">
        <v>1524</v>
      </c>
    </row>
    <row r="335" spans="1:80" s="3" customFormat="1" ht="18.75" x14ac:dyDescent="0.25">
      <c r="A335" s="42"/>
      <c r="B335" s="43"/>
      <c r="C335" s="44" t="s">
        <v>4801</v>
      </c>
      <c r="D335" s="45"/>
      <c r="E335" s="45"/>
      <c r="F335" s="206"/>
      <c r="G335" s="45"/>
      <c r="H335" s="45"/>
      <c r="I335" s="45"/>
      <c r="J335" s="45"/>
      <c r="K335" s="45"/>
      <c r="L335" s="45"/>
      <c r="M335" s="45"/>
      <c r="N335" s="45"/>
      <c r="O335" s="46"/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/>
      <c r="W335" s="159"/>
      <c r="X335" s="158"/>
      <c r="Y335" s="181"/>
      <c r="Z335" s="1"/>
      <c r="CA335" s="33"/>
      <c r="CB335" s="41"/>
    </row>
    <row r="336" spans="1:80" s="3" customFormat="1" ht="18.75" x14ac:dyDescent="0.25">
      <c r="A336" s="47"/>
      <c r="B336" s="48"/>
      <c r="C336" s="48"/>
      <c r="D336" s="48"/>
      <c r="E336" s="49" t="s">
        <v>4802</v>
      </c>
      <c r="F336" s="207"/>
      <c r="G336" s="50"/>
      <c r="H336" s="51"/>
      <c r="I336" s="17"/>
      <c r="J336" s="17"/>
      <c r="K336" s="17"/>
      <c r="L336" s="52">
        <v>125505</v>
      </c>
      <c r="M336" s="53"/>
      <c r="N336" s="53"/>
      <c r="O336" s="54"/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/>
      <c r="W336" s="159"/>
      <c r="X336" s="158"/>
      <c r="Y336" s="181"/>
      <c r="Z336" s="1"/>
      <c r="CA336" s="33"/>
      <c r="CB336" s="41"/>
    </row>
    <row r="337" spans="1:80" s="3" customFormat="1" ht="18.75" x14ac:dyDescent="0.25">
      <c r="A337" s="47"/>
      <c r="B337" s="48"/>
      <c r="C337" s="48"/>
      <c r="D337" s="48"/>
      <c r="E337" s="49" t="s">
        <v>4803</v>
      </c>
      <c r="F337" s="207"/>
      <c r="G337" s="50"/>
      <c r="H337" s="51"/>
      <c r="I337" s="17"/>
      <c r="J337" s="17"/>
      <c r="K337" s="17"/>
      <c r="L337" s="52">
        <v>65987</v>
      </c>
      <c r="M337" s="53"/>
      <c r="N337" s="53"/>
      <c r="O337" s="54"/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/>
      <c r="W337" s="159"/>
      <c r="X337" s="158"/>
      <c r="Y337" s="181"/>
      <c r="Z337" s="1"/>
      <c r="CA337" s="33"/>
      <c r="CB337" s="41"/>
    </row>
    <row r="338" spans="1:80" s="3" customFormat="1" ht="18.75" x14ac:dyDescent="0.25">
      <c r="A338" s="47"/>
      <c r="B338" s="48"/>
      <c r="C338" s="48"/>
      <c r="D338" s="48"/>
      <c r="E338" s="49" t="s">
        <v>47</v>
      </c>
      <c r="F338" s="207"/>
      <c r="G338" s="50"/>
      <c r="H338" s="51"/>
      <c r="I338" s="17"/>
      <c r="J338" s="17"/>
      <c r="K338" s="17"/>
      <c r="L338" s="375">
        <v>394301</v>
      </c>
      <c r="M338" s="376"/>
      <c r="N338" s="376"/>
      <c r="O338" s="377"/>
      <c r="P338" s="378">
        <v>1.052</v>
      </c>
      <c r="Q338" s="378">
        <v>1.0209999999999999</v>
      </c>
      <c r="R338" s="378">
        <v>1.0349999999999999</v>
      </c>
      <c r="S338" s="378">
        <v>1.0249999999999999</v>
      </c>
      <c r="T338" s="378">
        <v>1.02</v>
      </c>
      <c r="U338" s="378">
        <v>1.03</v>
      </c>
      <c r="V338" s="379">
        <f>L338*P338*Q338*R338*S338*T338*U338</f>
        <v>472031.48995374318</v>
      </c>
      <c r="W338" s="380">
        <v>1.2</v>
      </c>
      <c r="X338" s="381">
        <f>V338*W338</f>
        <v>566437.78794449184</v>
      </c>
      <c r="Y338" s="382">
        <f>X338/G334</f>
        <v>56643.778794449187</v>
      </c>
      <c r="Z338" s="1"/>
      <c r="CA338" s="33"/>
      <c r="CB338" s="41"/>
    </row>
    <row r="339" spans="1:80" s="3" customFormat="1" ht="67.5" x14ac:dyDescent="0.25">
      <c r="A339" s="387" t="s">
        <v>707</v>
      </c>
      <c r="B339" s="388" t="s">
        <v>2045</v>
      </c>
      <c r="C339" s="389" t="s">
        <v>3946</v>
      </c>
      <c r="D339" s="389"/>
      <c r="E339" s="389"/>
      <c r="F339" s="390" t="s">
        <v>265</v>
      </c>
      <c r="G339" s="391">
        <v>1030</v>
      </c>
      <c r="H339" s="392">
        <v>176.65</v>
      </c>
      <c r="I339" s="392"/>
      <c r="J339" s="392">
        <v>176.65</v>
      </c>
      <c r="K339" s="393" t="s">
        <v>42</v>
      </c>
      <c r="L339" s="392">
        <v>1557488</v>
      </c>
      <c r="M339" s="392"/>
      <c r="N339" s="394"/>
      <c r="O339" s="392">
        <v>1557488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396">
        <v>1.03</v>
      </c>
      <c r="V339" s="385">
        <f t="shared" si="13"/>
        <v>1864523.2480391262</v>
      </c>
      <c r="W339" s="397">
        <v>1.2</v>
      </c>
      <c r="X339" s="398">
        <f t="shared" si="14"/>
        <v>2237427.8976469515</v>
      </c>
      <c r="Y339" s="181">
        <f t="shared" si="15"/>
        <v>2172.2600948028653</v>
      </c>
      <c r="Z339" s="1"/>
      <c r="CA339" s="33"/>
      <c r="CB339" s="41" t="s">
        <v>3946</v>
      </c>
    </row>
    <row r="340" spans="1:80" s="3" customFormat="1" ht="18.75" x14ac:dyDescent="0.25">
      <c r="A340" s="400"/>
      <c r="B340" s="401"/>
      <c r="C340" s="402" t="s">
        <v>4804</v>
      </c>
      <c r="D340" s="403"/>
      <c r="E340" s="403"/>
      <c r="F340" s="404"/>
      <c r="G340" s="403"/>
      <c r="H340" s="403"/>
      <c r="I340" s="403"/>
      <c r="J340" s="403"/>
      <c r="K340" s="403"/>
      <c r="L340" s="403"/>
      <c r="M340" s="403"/>
      <c r="N340" s="403"/>
      <c r="O340" s="405"/>
      <c r="P340" s="378">
        <v>1.052</v>
      </c>
      <c r="Q340" s="378">
        <v>1.0209999999999999</v>
      </c>
      <c r="R340" s="378">
        <v>1.0349999999999999</v>
      </c>
      <c r="S340" s="378">
        <v>1.0249999999999999</v>
      </c>
      <c r="T340" s="378">
        <v>1.02</v>
      </c>
      <c r="U340" s="378">
        <v>1.03</v>
      </c>
      <c r="V340" s="379">
        <f>L340*P340*Q340*R340*S340*T340*U340</f>
        <v>0</v>
      </c>
      <c r="W340" s="380">
        <v>1.2</v>
      </c>
      <c r="X340" s="381">
        <f>V340*W340</f>
        <v>0</v>
      </c>
      <c r="Y340" s="382">
        <f>X340/G334</f>
        <v>0</v>
      </c>
      <c r="Z340" s="1"/>
      <c r="CA340" s="33"/>
      <c r="CB340" s="41"/>
    </row>
    <row r="341" spans="1:80" s="3" customFormat="1" ht="67.5" x14ac:dyDescent="0.25">
      <c r="A341" s="35" t="s">
        <v>710</v>
      </c>
      <c r="B341" s="36" t="s">
        <v>2587</v>
      </c>
      <c r="C341" s="316" t="s">
        <v>2588</v>
      </c>
      <c r="D341" s="316"/>
      <c r="E341" s="316"/>
      <c r="F341" s="205" t="s">
        <v>238</v>
      </c>
      <c r="G341" s="384">
        <v>0.5</v>
      </c>
      <c r="H341" s="39" t="s">
        <v>2589</v>
      </c>
      <c r="I341" s="39" t="s">
        <v>2590</v>
      </c>
      <c r="J341" s="39">
        <v>603.36</v>
      </c>
      <c r="K341" s="37" t="s">
        <v>42</v>
      </c>
      <c r="L341" s="39">
        <f>M341+1290+O341</f>
        <v>10488</v>
      </c>
      <c r="M341" s="39">
        <v>6615</v>
      </c>
      <c r="N341" s="40" t="s">
        <v>4542</v>
      </c>
      <c r="O341" s="39">
        <v>2583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3"/>
        <v>3092.1994581563795</v>
      </c>
      <c r="W341" s="159">
        <v>1.2</v>
      </c>
      <c r="X341" s="158">
        <f t="shared" si="14"/>
        <v>3710.6393497876552</v>
      </c>
      <c r="Y341" s="181">
        <f t="shared" si="15"/>
        <v>7421.2786995753104</v>
      </c>
      <c r="Z341" s="1"/>
      <c r="CA341" s="33"/>
      <c r="CB341" s="41" t="s">
        <v>2588</v>
      </c>
    </row>
    <row r="342" spans="1:80" s="3" customFormat="1" ht="18.75" x14ac:dyDescent="0.25">
      <c r="A342" s="42"/>
      <c r="B342" s="43"/>
      <c r="C342" s="44" t="s">
        <v>1172</v>
      </c>
      <c r="D342" s="45"/>
      <c r="E342" s="45"/>
      <c r="F342" s="206"/>
      <c r="G342" s="45"/>
      <c r="H342" s="45"/>
      <c r="I342" s="45"/>
      <c r="J342" s="45"/>
      <c r="K342" s="45"/>
      <c r="L342" s="45"/>
      <c r="M342" s="45"/>
      <c r="N342" s="45"/>
      <c r="O342" s="46"/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/>
      <c r="W342" s="159"/>
      <c r="X342" s="158"/>
      <c r="Y342" s="181"/>
      <c r="Z342" s="1"/>
      <c r="CA342" s="33"/>
      <c r="CB342" s="41"/>
    </row>
    <row r="343" spans="1:80" s="3" customFormat="1" ht="18.75" x14ac:dyDescent="0.25">
      <c r="A343" s="47"/>
      <c r="B343" s="48"/>
      <c r="C343" s="48"/>
      <c r="D343" s="48"/>
      <c r="E343" s="49" t="s">
        <v>4543</v>
      </c>
      <c r="F343" s="207"/>
      <c r="G343" s="50"/>
      <c r="H343" s="51"/>
      <c r="I343" s="17"/>
      <c r="J343" s="17"/>
      <c r="K343" s="17"/>
      <c r="L343" s="52">
        <v>6497</v>
      </c>
      <c r="M343" s="53"/>
      <c r="N343" s="53"/>
      <c r="O343" s="54"/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/>
      <c r="W343" s="159"/>
      <c r="X343" s="158"/>
      <c r="Y343" s="181"/>
      <c r="Z343" s="1"/>
      <c r="CA343" s="33"/>
      <c r="CB343" s="41"/>
    </row>
    <row r="344" spans="1:80" s="3" customFormat="1" ht="18.75" x14ac:dyDescent="0.25">
      <c r="A344" s="47"/>
      <c r="B344" s="48"/>
      <c r="C344" s="48"/>
      <c r="D344" s="48"/>
      <c r="E344" s="49" t="s">
        <v>4544</v>
      </c>
      <c r="F344" s="207"/>
      <c r="G344" s="50"/>
      <c r="H344" s="51"/>
      <c r="I344" s="17"/>
      <c r="J344" s="17"/>
      <c r="K344" s="17"/>
      <c r="L344" s="52">
        <v>3416</v>
      </c>
      <c r="M344" s="53"/>
      <c r="N344" s="53"/>
      <c r="O344" s="54"/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/>
      <c r="W344" s="159"/>
      <c r="X344" s="158"/>
      <c r="Y344" s="181"/>
      <c r="Z344" s="1"/>
      <c r="CA344" s="33"/>
      <c r="CB344" s="41"/>
    </row>
    <row r="345" spans="1:80" s="3" customFormat="1" ht="18.75" x14ac:dyDescent="0.25">
      <c r="A345" s="368"/>
      <c r="B345" s="369"/>
      <c r="C345" s="369"/>
      <c r="D345" s="369"/>
      <c r="E345" s="370" t="s">
        <v>47</v>
      </c>
      <c r="F345" s="371"/>
      <c r="G345" s="372"/>
      <c r="H345" s="373"/>
      <c r="I345" s="374"/>
      <c r="J345" s="374"/>
      <c r="K345" s="374"/>
      <c r="L345" s="375">
        <f>L341+L343+L344</f>
        <v>20401</v>
      </c>
      <c r="M345" s="376"/>
      <c r="N345" s="376"/>
      <c r="O345" s="377"/>
      <c r="P345" s="378">
        <v>1.052</v>
      </c>
      <c r="Q345" s="378">
        <v>1.0209999999999999</v>
      </c>
      <c r="R345" s="378">
        <v>1.0349999999999999</v>
      </c>
      <c r="S345" s="378">
        <v>1.0249999999999999</v>
      </c>
      <c r="T345" s="378">
        <v>1.02</v>
      </c>
      <c r="U345" s="378">
        <v>1.03</v>
      </c>
      <c r="V345" s="379">
        <f>L345*P345*Q345*R345*S345*T345*U345</f>
        <v>24422.749185384553</v>
      </c>
      <c r="W345" s="380">
        <v>1.2</v>
      </c>
      <c r="X345" s="381">
        <f>V345*W345</f>
        <v>29307.299022461462</v>
      </c>
      <c r="Y345" s="382">
        <f>X345/G341</f>
        <v>58614.598044922925</v>
      </c>
      <c r="Z345" s="1"/>
      <c r="CA345" s="33"/>
      <c r="CB345" s="41"/>
    </row>
    <row r="346" spans="1:80" s="3" customFormat="1" ht="67.5" x14ac:dyDescent="0.25">
      <c r="A346" s="387" t="s">
        <v>713</v>
      </c>
      <c r="B346" s="388" t="s">
        <v>2045</v>
      </c>
      <c r="C346" s="389" t="s">
        <v>2815</v>
      </c>
      <c r="D346" s="389"/>
      <c r="E346" s="389"/>
      <c r="F346" s="390" t="s">
        <v>265</v>
      </c>
      <c r="G346" s="399">
        <v>51.5</v>
      </c>
      <c r="H346" s="392">
        <v>92.05</v>
      </c>
      <c r="I346" s="392"/>
      <c r="J346" s="392">
        <v>92.05</v>
      </c>
      <c r="K346" s="393" t="s">
        <v>42</v>
      </c>
      <c r="L346" s="392">
        <v>40579</v>
      </c>
      <c r="M346" s="392"/>
      <c r="N346" s="394"/>
      <c r="O346" s="392">
        <v>40579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396">
        <v>1.03</v>
      </c>
      <c r="V346" s="385">
        <f t="shared" si="13"/>
        <v>48578.537287080027</v>
      </c>
      <c r="W346" s="397">
        <v>1.2</v>
      </c>
      <c r="X346" s="398">
        <f t="shared" si="14"/>
        <v>58294.244744496034</v>
      </c>
      <c r="Y346" s="181">
        <f t="shared" si="15"/>
        <v>1131.9270824173987</v>
      </c>
      <c r="Z346" s="1"/>
      <c r="CA346" s="33"/>
      <c r="CB346" s="41" t="s">
        <v>2815</v>
      </c>
    </row>
    <row r="347" spans="1:80" s="3" customFormat="1" ht="18.75" x14ac:dyDescent="0.25">
      <c r="A347" s="42"/>
      <c r="B347" s="43"/>
      <c r="C347" s="44" t="s">
        <v>321</v>
      </c>
      <c r="D347" s="45"/>
      <c r="E347" s="45"/>
      <c r="F347" s="206"/>
      <c r="G347" s="45"/>
      <c r="H347" s="45"/>
      <c r="I347" s="45"/>
      <c r="J347" s="45"/>
      <c r="K347" s="45"/>
      <c r="L347" s="45"/>
      <c r="M347" s="45"/>
      <c r="N347" s="45"/>
      <c r="O347" s="46"/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/>
      <c r="W347" s="159"/>
      <c r="X347" s="158"/>
      <c r="Y347" s="181"/>
      <c r="Z347" s="1"/>
      <c r="CA347" s="33"/>
      <c r="CB347" s="41"/>
    </row>
    <row r="348" spans="1:80" s="3" customFormat="1" ht="67.5" x14ac:dyDescent="0.25">
      <c r="A348" s="387" t="s">
        <v>1638</v>
      </c>
      <c r="B348" s="388" t="s">
        <v>2050</v>
      </c>
      <c r="C348" s="389" t="s">
        <v>1540</v>
      </c>
      <c r="D348" s="389"/>
      <c r="E348" s="389"/>
      <c r="F348" s="390" t="s">
        <v>437</v>
      </c>
      <c r="G348" s="391">
        <v>20</v>
      </c>
      <c r="H348" s="392">
        <v>1.57</v>
      </c>
      <c r="I348" s="392"/>
      <c r="J348" s="392">
        <v>1.57</v>
      </c>
      <c r="K348" s="393" t="s">
        <v>42</v>
      </c>
      <c r="L348" s="392">
        <v>269</v>
      </c>
      <c r="M348" s="392"/>
      <c r="N348" s="394"/>
      <c r="O348" s="392">
        <v>269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396">
        <v>1.03</v>
      </c>
      <c r="V348" s="385">
        <f t="shared" si="13"/>
        <v>322.02928929309564</v>
      </c>
      <c r="W348" s="397">
        <v>1.2</v>
      </c>
      <c r="X348" s="398">
        <f t="shared" si="14"/>
        <v>386.43514715171477</v>
      </c>
      <c r="Y348" s="181">
        <f t="shared" si="15"/>
        <v>19.321757357585739</v>
      </c>
      <c r="Z348" s="1"/>
      <c r="CA348" s="33"/>
      <c r="CB348" s="41" t="s">
        <v>1540</v>
      </c>
    </row>
    <row r="349" spans="1:80" s="3" customFormat="1" ht="67.5" x14ac:dyDescent="0.25">
      <c r="A349" s="387" t="s">
        <v>724</v>
      </c>
      <c r="B349" s="388" t="s">
        <v>1537</v>
      </c>
      <c r="C349" s="389" t="s">
        <v>2542</v>
      </c>
      <c r="D349" s="389"/>
      <c r="E349" s="389"/>
      <c r="F349" s="390" t="s">
        <v>437</v>
      </c>
      <c r="G349" s="391">
        <v>500</v>
      </c>
      <c r="H349" s="392">
        <v>2.96</v>
      </c>
      <c r="I349" s="392"/>
      <c r="J349" s="392">
        <v>2.96</v>
      </c>
      <c r="K349" s="393" t="s">
        <v>42</v>
      </c>
      <c r="L349" s="392">
        <v>12669</v>
      </c>
      <c r="M349" s="392"/>
      <c r="N349" s="394"/>
      <c r="O349" s="392">
        <v>12669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396">
        <v>1.03</v>
      </c>
      <c r="V349" s="385">
        <f t="shared" si="13"/>
        <v>15166.502104290812</v>
      </c>
      <c r="W349" s="397">
        <v>1.2</v>
      </c>
      <c r="X349" s="398">
        <f t="shared" si="14"/>
        <v>18199.802525148974</v>
      </c>
      <c r="Y349" s="181">
        <f t="shared" si="15"/>
        <v>36.39960505029795</v>
      </c>
      <c r="Z349" s="1"/>
      <c r="CA349" s="33"/>
      <c r="CB349" s="41" t="s">
        <v>2542</v>
      </c>
    </row>
    <row r="350" spans="1:80" s="3" customFormat="1" ht="67.5" x14ac:dyDescent="0.25">
      <c r="A350" s="387" t="s">
        <v>1640</v>
      </c>
      <c r="B350" s="388" t="s">
        <v>1507</v>
      </c>
      <c r="C350" s="389" t="s">
        <v>1550</v>
      </c>
      <c r="D350" s="389"/>
      <c r="E350" s="389"/>
      <c r="F350" s="390" t="s">
        <v>437</v>
      </c>
      <c r="G350" s="391">
        <v>640</v>
      </c>
      <c r="H350" s="392">
        <v>1.67</v>
      </c>
      <c r="I350" s="392"/>
      <c r="J350" s="392">
        <v>1.67</v>
      </c>
      <c r="K350" s="393" t="s">
        <v>42</v>
      </c>
      <c r="L350" s="392">
        <v>9149</v>
      </c>
      <c r="M350" s="392"/>
      <c r="N350" s="394"/>
      <c r="O350" s="392">
        <v>9149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396">
        <v>1.03</v>
      </c>
      <c r="V350" s="385">
        <f t="shared" si="13"/>
        <v>10952.587240678555</v>
      </c>
      <c r="W350" s="397">
        <v>1.2</v>
      </c>
      <c r="X350" s="398">
        <f t="shared" si="14"/>
        <v>13143.104688814265</v>
      </c>
      <c r="Y350" s="181">
        <f t="shared" si="15"/>
        <v>20.536101076272288</v>
      </c>
      <c r="Z350" s="1"/>
      <c r="CA350" s="33"/>
      <c r="CB350" s="41" t="s">
        <v>1550</v>
      </c>
    </row>
    <row r="351" spans="1:80" s="3" customFormat="1" ht="67.5" x14ac:dyDescent="0.25">
      <c r="A351" s="387" t="s">
        <v>1641</v>
      </c>
      <c r="B351" s="388" t="s">
        <v>1509</v>
      </c>
      <c r="C351" s="389" t="s">
        <v>3021</v>
      </c>
      <c r="D351" s="389"/>
      <c r="E351" s="389"/>
      <c r="F351" s="390" t="s">
        <v>437</v>
      </c>
      <c r="G351" s="391">
        <v>1000</v>
      </c>
      <c r="H351" s="392">
        <v>76.05</v>
      </c>
      <c r="I351" s="392"/>
      <c r="J351" s="392">
        <v>76.05</v>
      </c>
      <c r="K351" s="393" t="s">
        <v>42</v>
      </c>
      <c r="L351" s="392">
        <v>650988</v>
      </c>
      <c r="M351" s="392"/>
      <c r="N351" s="394"/>
      <c r="O351" s="392">
        <v>650988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396">
        <v>1.03</v>
      </c>
      <c r="V351" s="385">
        <f t="shared" ref="V351:V362" si="16">O351*P351*Q351*R351*S351*T351*U351</f>
        <v>779320.45716852683</v>
      </c>
      <c r="W351" s="397">
        <v>1.2</v>
      </c>
      <c r="X351" s="398">
        <f t="shared" ref="X351:X362" si="17">V351*W351</f>
        <v>935184.54860223213</v>
      </c>
      <c r="Y351" s="181">
        <f t="shared" ref="Y351:Y362" si="18">X351/G351</f>
        <v>935.1845486022321</v>
      </c>
      <c r="Z351" s="1"/>
      <c r="CA351" s="33"/>
      <c r="CB351" s="41" t="s">
        <v>3021</v>
      </c>
    </row>
    <row r="352" spans="1:80" s="3" customFormat="1" ht="67.5" x14ac:dyDescent="0.25">
      <c r="A352" s="387" t="s">
        <v>736</v>
      </c>
      <c r="B352" s="388" t="s">
        <v>1503</v>
      </c>
      <c r="C352" s="389" t="s">
        <v>3022</v>
      </c>
      <c r="D352" s="389"/>
      <c r="E352" s="389"/>
      <c r="F352" s="390" t="s">
        <v>437</v>
      </c>
      <c r="G352" s="391">
        <v>1000</v>
      </c>
      <c r="H352" s="392">
        <v>213.89</v>
      </c>
      <c r="I352" s="392"/>
      <c r="J352" s="392">
        <v>213.89</v>
      </c>
      <c r="K352" s="393" t="s">
        <v>42</v>
      </c>
      <c r="L352" s="392">
        <v>1830898</v>
      </c>
      <c r="M352" s="392"/>
      <c r="N352" s="394"/>
      <c r="O352" s="392">
        <v>1830898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396">
        <v>1.03</v>
      </c>
      <c r="V352" s="385">
        <f t="shared" si="16"/>
        <v>2191831.9022607817</v>
      </c>
      <c r="W352" s="397">
        <v>1.2</v>
      </c>
      <c r="X352" s="398">
        <f t="shared" si="17"/>
        <v>2630198.2827129378</v>
      </c>
      <c r="Y352" s="181">
        <f t="shared" si="18"/>
        <v>2630.1982827129377</v>
      </c>
      <c r="Z352" s="1"/>
      <c r="CA352" s="33"/>
      <c r="CB352" s="41" t="s">
        <v>3022</v>
      </c>
    </row>
    <row r="353" spans="1:82" s="3" customFormat="1" ht="67.5" x14ac:dyDescent="0.25">
      <c r="A353" s="387" t="s">
        <v>746</v>
      </c>
      <c r="B353" s="388" t="s">
        <v>3947</v>
      </c>
      <c r="C353" s="389" t="s">
        <v>2602</v>
      </c>
      <c r="D353" s="389"/>
      <c r="E353" s="389"/>
      <c r="F353" s="390" t="s">
        <v>437</v>
      </c>
      <c r="G353" s="391">
        <v>1000</v>
      </c>
      <c r="H353" s="392">
        <v>23.04</v>
      </c>
      <c r="I353" s="392"/>
      <c r="J353" s="392">
        <v>23.04</v>
      </c>
      <c r="K353" s="393" t="s">
        <v>42</v>
      </c>
      <c r="L353" s="392">
        <v>197222</v>
      </c>
      <c r="M353" s="392"/>
      <c r="N353" s="394"/>
      <c r="O353" s="392">
        <v>197222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396">
        <v>1.03</v>
      </c>
      <c r="V353" s="385">
        <f t="shared" si="16"/>
        <v>236101.34012253874</v>
      </c>
      <c r="W353" s="397">
        <v>1.2</v>
      </c>
      <c r="X353" s="398">
        <f t="shared" si="17"/>
        <v>283321.60814704647</v>
      </c>
      <c r="Y353" s="181">
        <f t="shared" si="18"/>
        <v>283.32160814704645</v>
      </c>
      <c r="Z353" s="1"/>
      <c r="CA353" s="33"/>
      <c r="CB353" s="41" t="s">
        <v>2602</v>
      </c>
    </row>
    <row r="354" spans="1:82" s="3" customFormat="1" ht="67.5" x14ac:dyDescent="0.25">
      <c r="A354" s="387" t="s">
        <v>1644</v>
      </c>
      <c r="B354" s="388" t="s">
        <v>2601</v>
      </c>
      <c r="C354" s="389" t="s">
        <v>3024</v>
      </c>
      <c r="D354" s="389"/>
      <c r="E354" s="389"/>
      <c r="F354" s="390" t="s">
        <v>437</v>
      </c>
      <c r="G354" s="391">
        <v>2000</v>
      </c>
      <c r="H354" s="392">
        <v>5.91</v>
      </c>
      <c r="I354" s="392"/>
      <c r="J354" s="392">
        <v>5.91</v>
      </c>
      <c r="K354" s="393" t="s">
        <v>42</v>
      </c>
      <c r="L354" s="392">
        <v>101179</v>
      </c>
      <c r="M354" s="392"/>
      <c r="N354" s="394"/>
      <c r="O354" s="392">
        <v>101179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396">
        <v>1.03</v>
      </c>
      <c r="V354" s="385">
        <f t="shared" si="16"/>
        <v>121124.91249585919</v>
      </c>
      <c r="W354" s="397">
        <v>1.2</v>
      </c>
      <c r="X354" s="398">
        <f t="shared" si="17"/>
        <v>145349.89499503101</v>
      </c>
      <c r="Y354" s="181">
        <f t="shared" si="18"/>
        <v>72.674947497515504</v>
      </c>
      <c r="Z354" s="1"/>
      <c r="CA354" s="33"/>
      <c r="CB354" s="41" t="s">
        <v>3024</v>
      </c>
    </row>
    <row r="355" spans="1:82" s="3" customFormat="1" ht="67.5" x14ac:dyDescent="0.25">
      <c r="A355" s="387" t="s">
        <v>753</v>
      </c>
      <c r="B355" s="388" t="s">
        <v>2601</v>
      </c>
      <c r="C355" s="389" t="s">
        <v>3025</v>
      </c>
      <c r="D355" s="389"/>
      <c r="E355" s="389"/>
      <c r="F355" s="390" t="s">
        <v>437</v>
      </c>
      <c r="G355" s="391">
        <v>2000</v>
      </c>
      <c r="H355" s="392">
        <v>3.47</v>
      </c>
      <c r="I355" s="392"/>
      <c r="J355" s="392">
        <v>3.47</v>
      </c>
      <c r="K355" s="393" t="s">
        <v>42</v>
      </c>
      <c r="L355" s="392">
        <v>59406</v>
      </c>
      <c r="M355" s="392"/>
      <c r="N355" s="394"/>
      <c r="O355" s="392">
        <v>59406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396">
        <v>1.03</v>
      </c>
      <c r="V355" s="385">
        <f t="shared" si="16"/>
        <v>71116.996132883418</v>
      </c>
      <c r="W355" s="397">
        <v>1.2</v>
      </c>
      <c r="X355" s="398">
        <f t="shared" si="17"/>
        <v>85340.395359460104</v>
      </c>
      <c r="Y355" s="181">
        <f t="shared" si="18"/>
        <v>42.670197679730052</v>
      </c>
      <c r="Z355" s="1"/>
      <c r="CA355" s="33"/>
      <c r="CB355" s="41" t="s">
        <v>3025</v>
      </c>
    </row>
    <row r="356" spans="1:82" s="3" customFormat="1" ht="67.5" x14ac:dyDescent="0.25">
      <c r="A356" s="387" t="s">
        <v>755</v>
      </c>
      <c r="B356" s="388" t="s">
        <v>1544</v>
      </c>
      <c r="C356" s="389" t="s">
        <v>1650</v>
      </c>
      <c r="D356" s="389"/>
      <c r="E356" s="389"/>
      <c r="F356" s="390" t="s">
        <v>437</v>
      </c>
      <c r="G356" s="391">
        <v>2000</v>
      </c>
      <c r="H356" s="392">
        <v>1.17</v>
      </c>
      <c r="I356" s="392"/>
      <c r="J356" s="392">
        <v>1.17</v>
      </c>
      <c r="K356" s="393" t="s">
        <v>42</v>
      </c>
      <c r="L356" s="392">
        <v>20030</v>
      </c>
      <c r="M356" s="392"/>
      <c r="N356" s="394"/>
      <c r="O356" s="392">
        <v>20030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396">
        <v>1.03</v>
      </c>
      <c r="V356" s="385">
        <f t="shared" si="16"/>
        <v>23978.612135839052</v>
      </c>
      <c r="W356" s="397">
        <v>1.2</v>
      </c>
      <c r="X356" s="398">
        <f t="shared" si="17"/>
        <v>28774.334563006862</v>
      </c>
      <c r="Y356" s="181">
        <f t="shared" si="18"/>
        <v>14.38716728150343</v>
      </c>
      <c r="Z356" s="1"/>
      <c r="CA356" s="33"/>
      <c r="CB356" s="41" t="s">
        <v>1650</v>
      </c>
    </row>
    <row r="357" spans="1:82" s="3" customFormat="1" ht="67.5" x14ac:dyDescent="0.25">
      <c r="A357" s="35" t="s">
        <v>758</v>
      </c>
      <c r="B357" s="36" t="s">
        <v>870</v>
      </c>
      <c r="C357" s="316" t="s">
        <v>871</v>
      </c>
      <c r="D357" s="316"/>
      <c r="E357" s="316"/>
      <c r="F357" s="205" t="s">
        <v>238</v>
      </c>
      <c r="G357" s="384">
        <v>0.9</v>
      </c>
      <c r="H357" s="39" t="s">
        <v>872</v>
      </c>
      <c r="I357" s="39" t="s">
        <v>873</v>
      </c>
      <c r="J357" s="39">
        <v>348.62</v>
      </c>
      <c r="K357" s="37" t="s">
        <v>42</v>
      </c>
      <c r="L357" s="39">
        <f>M357+1741+O357</f>
        <v>15436</v>
      </c>
      <c r="M357" s="39">
        <v>11010</v>
      </c>
      <c r="N357" s="40" t="s">
        <v>4546</v>
      </c>
      <c r="O357" s="39">
        <v>2685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6"/>
        <v>3214.3072184087805</v>
      </c>
      <c r="W357" s="159">
        <v>1.2</v>
      </c>
      <c r="X357" s="158">
        <f t="shared" si="17"/>
        <v>3857.1686620905366</v>
      </c>
      <c r="Y357" s="181">
        <f t="shared" si="18"/>
        <v>4285.742957878374</v>
      </c>
      <c r="Z357" s="1"/>
      <c r="CA357" s="33"/>
      <c r="CB357" s="41" t="s">
        <v>871</v>
      </c>
    </row>
    <row r="358" spans="1:82" s="3" customFormat="1" ht="18.75" x14ac:dyDescent="0.25">
      <c r="A358" s="42"/>
      <c r="B358" s="43"/>
      <c r="C358" s="44" t="s">
        <v>2660</v>
      </c>
      <c r="D358" s="45"/>
      <c r="E358" s="45"/>
      <c r="F358" s="206"/>
      <c r="G358" s="45"/>
      <c r="H358" s="45"/>
      <c r="I358" s="45"/>
      <c r="J358" s="45"/>
      <c r="K358" s="45"/>
      <c r="L358" s="45"/>
      <c r="M358" s="45"/>
      <c r="N358" s="45"/>
      <c r="O358" s="46"/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/>
      <c r="W358" s="159"/>
      <c r="X358" s="158"/>
      <c r="Y358" s="181"/>
      <c r="Z358" s="1"/>
      <c r="CA358" s="33"/>
      <c r="CB358" s="41"/>
    </row>
    <row r="359" spans="1:82" s="3" customFormat="1" ht="18.75" x14ac:dyDescent="0.25">
      <c r="A359" s="47"/>
      <c r="B359" s="48"/>
      <c r="C359" s="48"/>
      <c r="D359" s="48"/>
      <c r="E359" s="49" t="s">
        <v>4547</v>
      </c>
      <c r="F359" s="207"/>
      <c r="G359" s="50"/>
      <c r="H359" s="51"/>
      <c r="I359" s="17"/>
      <c r="J359" s="17"/>
      <c r="K359" s="17"/>
      <c r="L359" s="52">
        <v>10890</v>
      </c>
      <c r="M359" s="53"/>
      <c r="N359" s="53"/>
      <c r="O359" s="54"/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/>
      <c r="W359" s="159"/>
      <c r="X359" s="158"/>
      <c r="Y359" s="181"/>
      <c r="Z359" s="1"/>
      <c r="CA359" s="33"/>
      <c r="CB359" s="41"/>
    </row>
    <row r="360" spans="1:82" s="3" customFormat="1" ht="18.75" x14ac:dyDescent="0.25">
      <c r="A360" s="47"/>
      <c r="B360" s="48"/>
      <c r="C360" s="48"/>
      <c r="D360" s="48"/>
      <c r="E360" s="49" t="s">
        <v>4548</v>
      </c>
      <c r="F360" s="207"/>
      <c r="G360" s="50"/>
      <c r="H360" s="51"/>
      <c r="I360" s="17"/>
      <c r="J360" s="17"/>
      <c r="K360" s="17"/>
      <c r="L360" s="52">
        <v>5726</v>
      </c>
      <c r="M360" s="53"/>
      <c r="N360" s="53"/>
      <c r="O360" s="54"/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/>
      <c r="W360" s="159"/>
      <c r="X360" s="158"/>
      <c r="Y360" s="181"/>
      <c r="Z360" s="1"/>
      <c r="CA360" s="33"/>
      <c r="CB360" s="41"/>
    </row>
    <row r="361" spans="1:82" s="3" customFormat="1" ht="18.75" x14ac:dyDescent="0.25">
      <c r="A361" s="368"/>
      <c r="B361" s="369"/>
      <c r="C361" s="369"/>
      <c r="D361" s="369"/>
      <c r="E361" s="370" t="s">
        <v>47</v>
      </c>
      <c r="F361" s="371"/>
      <c r="G361" s="372"/>
      <c r="H361" s="373"/>
      <c r="I361" s="374"/>
      <c r="J361" s="374"/>
      <c r="K361" s="374"/>
      <c r="L361" s="375">
        <f>L357+L359+L360</f>
        <v>32052</v>
      </c>
      <c r="M361" s="376"/>
      <c r="N361" s="376"/>
      <c r="O361" s="377"/>
      <c r="P361" s="378">
        <v>1.052</v>
      </c>
      <c r="Q361" s="378">
        <v>1.0209999999999999</v>
      </c>
      <c r="R361" s="378">
        <v>1.0349999999999999</v>
      </c>
      <c r="S361" s="378">
        <v>1.0249999999999999</v>
      </c>
      <c r="T361" s="378">
        <v>1.02</v>
      </c>
      <c r="U361" s="378">
        <v>1.03</v>
      </c>
      <c r="V361" s="379">
        <f>L361*P361*Q361*R361*S361*T361*U361</f>
        <v>38370.567956960229</v>
      </c>
      <c r="W361" s="380">
        <v>1.2</v>
      </c>
      <c r="X361" s="381">
        <f>V361*W361</f>
        <v>46044.681548352273</v>
      </c>
      <c r="Y361" s="382">
        <f>X361/G357</f>
        <v>51160.757275946969</v>
      </c>
      <c r="Z361" s="1"/>
      <c r="CA361" s="33"/>
      <c r="CB361" s="41"/>
    </row>
    <row r="362" spans="1:82" s="3" customFormat="1" ht="67.5" x14ac:dyDescent="0.25">
      <c r="A362" s="387" t="s">
        <v>1646</v>
      </c>
      <c r="B362" s="388" t="s">
        <v>1521</v>
      </c>
      <c r="C362" s="389" t="s">
        <v>3248</v>
      </c>
      <c r="D362" s="389"/>
      <c r="E362" s="389"/>
      <c r="F362" s="390" t="s">
        <v>265</v>
      </c>
      <c r="G362" s="399">
        <v>92.7</v>
      </c>
      <c r="H362" s="392">
        <v>139.63999999999999</v>
      </c>
      <c r="I362" s="392"/>
      <c r="J362" s="392">
        <v>139.63999999999999</v>
      </c>
      <c r="K362" s="393" t="s">
        <v>42</v>
      </c>
      <c r="L362" s="392">
        <v>110806</v>
      </c>
      <c r="M362" s="392"/>
      <c r="N362" s="394"/>
      <c r="O362" s="392">
        <v>110806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396">
        <v>1.03</v>
      </c>
      <c r="V362" s="385">
        <f t="shared" si="16"/>
        <v>132649.73022085783</v>
      </c>
      <c r="W362" s="397">
        <v>1.2</v>
      </c>
      <c r="X362" s="398">
        <f t="shared" si="17"/>
        <v>159179.67626502938</v>
      </c>
      <c r="Y362" s="248">
        <f t="shared" si="18"/>
        <v>1717.1486112732402</v>
      </c>
      <c r="Z362" s="1"/>
      <c r="CA362" s="33"/>
      <c r="CB362" s="41" t="s">
        <v>3248</v>
      </c>
    </row>
    <row r="363" spans="1:82" s="3" customFormat="1" ht="18.75" x14ac:dyDescent="0.25">
      <c r="A363" s="42"/>
      <c r="B363" s="43"/>
      <c r="C363" s="44" t="s">
        <v>3029</v>
      </c>
      <c r="D363" s="45"/>
      <c r="E363" s="45"/>
      <c r="F363" s="206"/>
      <c r="G363" s="45"/>
      <c r="H363" s="45"/>
      <c r="I363" s="45"/>
      <c r="J363" s="45"/>
      <c r="K363" s="45"/>
      <c r="L363" s="45"/>
      <c r="M363" s="45"/>
      <c r="N363" s="45"/>
      <c r="O363" s="46"/>
      <c r="P363" s="154"/>
      <c r="Q363" s="154"/>
      <c r="R363" s="154"/>
      <c r="S363" s="154"/>
      <c r="T363" s="154"/>
      <c r="U363" s="154"/>
      <c r="V363" s="172">
        <f>SUM(V30:V362)</f>
        <v>54725799.968470946</v>
      </c>
      <c r="W363" s="159"/>
      <c r="X363" s="158">
        <f>SUM(X30:X362)</f>
        <v>65670959.962165184</v>
      </c>
      <c r="Y363" s="181"/>
      <c r="Z363" s="1"/>
      <c r="CA363" s="33"/>
      <c r="CB363" s="41"/>
    </row>
    <row r="364" spans="1:82" s="3" customFormat="1" ht="22.5" x14ac:dyDescent="0.25">
      <c r="A364" s="317" t="s">
        <v>938</v>
      </c>
      <c r="B364" s="318"/>
      <c r="C364" s="318"/>
      <c r="D364" s="318"/>
      <c r="E364" s="318"/>
      <c r="F364" s="345"/>
      <c r="G364" s="318"/>
      <c r="H364" s="318"/>
      <c r="I364" s="318"/>
      <c r="J364" s="318"/>
      <c r="K364" s="319"/>
      <c r="L364" s="39">
        <v>44052994</v>
      </c>
      <c r="M364" s="39">
        <v>1223234</v>
      </c>
      <c r="N364" s="39" t="s">
        <v>4805</v>
      </c>
      <c r="O364" s="39">
        <v>40279523</v>
      </c>
      <c r="P364" s="154"/>
      <c r="Q364" s="154"/>
      <c r="R364" s="154"/>
      <c r="S364" s="154"/>
      <c r="T364" s="154"/>
      <c r="U364" s="154"/>
      <c r="V364" s="172">
        <f>L427+L428</f>
        <v>50602696.167304464</v>
      </c>
      <c r="W364" s="159"/>
      <c r="X364" s="158">
        <f>V364*1.2</f>
        <v>60723235.400765352</v>
      </c>
      <c r="Y364" s="181"/>
      <c r="Z364" s="1"/>
      <c r="CC364" s="41" t="s">
        <v>938</v>
      </c>
    </row>
    <row r="365" spans="1:82" s="3" customFormat="1" ht="18.75" x14ac:dyDescent="0.25">
      <c r="A365" s="317" t="s">
        <v>940</v>
      </c>
      <c r="B365" s="318"/>
      <c r="C365" s="318"/>
      <c r="D365" s="318"/>
      <c r="E365" s="318"/>
      <c r="F365" s="345"/>
      <c r="G365" s="318"/>
      <c r="H365" s="318"/>
      <c r="I365" s="318"/>
      <c r="J365" s="318"/>
      <c r="K365" s="319"/>
      <c r="L365" s="39">
        <v>1220139</v>
      </c>
      <c r="M365" s="39"/>
      <c r="N365" s="39"/>
      <c r="O365" s="39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CC365" s="41" t="s">
        <v>940</v>
      </c>
    </row>
    <row r="366" spans="1:82" s="3" customFormat="1" ht="18.75" x14ac:dyDescent="0.25">
      <c r="A366" s="320" t="s">
        <v>941</v>
      </c>
      <c r="B366" s="321"/>
      <c r="C366" s="321"/>
      <c r="D366" s="321"/>
      <c r="E366" s="321"/>
      <c r="F366" s="344"/>
      <c r="G366" s="321"/>
      <c r="H366" s="321"/>
      <c r="I366" s="321"/>
      <c r="J366" s="321"/>
      <c r="K366" s="322"/>
      <c r="L366" s="61"/>
      <c r="M366" s="61"/>
      <c r="N366" s="61"/>
      <c r="O366" s="61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CC366" s="41"/>
      <c r="CD366" s="2" t="s">
        <v>941</v>
      </c>
    </row>
    <row r="367" spans="1:82" s="3" customFormat="1" ht="18.75" x14ac:dyDescent="0.25">
      <c r="A367" s="320" t="s">
        <v>4806</v>
      </c>
      <c r="B367" s="321"/>
      <c r="C367" s="321"/>
      <c r="D367" s="321"/>
      <c r="E367" s="321"/>
      <c r="F367" s="344"/>
      <c r="G367" s="321"/>
      <c r="H367" s="321"/>
      <c r="I367" s="321"/>
      <c r="J367" s="321"/>
      <c r="K367" s="322"/>
      <c r="L367" s="61">
        <v>36897</v>
      </c>
      <c r="M367" s="61"/>
      <c r="N367" s="61"/>
      <c r="O367" s="61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CC367" s="41"/>
      <c r="CD367" s="2" t="s">
        <v>4806</v>
      </c>
    </row>
    <row r="368" spans="1:82" s="3" customFormat="1" ht="18.75" x14ac:dyDescent="0.25">
      <c r="A368" s="320" t="s">
        <v>4807</v>
      </c>
      <c r="B368" s="321"/>
      <c r="C368" s="321"/>
      <c r="D368" s="321"/>
      <c r="E368" s="321"/>
      <c r="F368" s="344"/>
      <c r="G368" s="321"/>
      <c r="H368" s="321"/>
      <c r="I368" s="321"/>
      <c r="J368" s="321"/>
      <c r="K368" s="322"/>
      <c r="L368" s="61">
        <v>257910</v>
      </c>
      <c r="M368" s="61"/>
      <c r="N368" s="61"/>
      <c r="O368" s="61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CC368" s="41"/>
      <c r="CD368" s="2" t="s">
        <v>4807</v>
      </c>
    </row>
    <row r="369" spans="1:82" s="3" customFormat="1" ht="18.75" x14ac:dyDescent="0.25">
      <c r="A369" s="320" t="s">
        <v>4808</v>
      </c>
      <c r="B369" s="321"/>
      <c r="C369" s="321"/>
      <c r="D369" s="321"/>
      <c r="E369" s="321"/>
      <c r="F369" s="344"/>
      <c r="G369" s="321"/>
      <c r="H369" s="321"/>
      <c r="I369" s="321"/>
      <c r="J369" s="321"/>
      <c r="K369" s="322"/>
      <c r="L369" s="61">
        <v>925332</v>
      </c>
      <c r="M369" s="61"/>
      <c r="N369" s="61"/>
      <c r="O369" s="61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CC369" s="41"/>
      <c r="CD369" s="2" t="s">
        <v>4808</v>
      </c>
    </row>
    <row r="370" spans="1:82" s="3" customFormat="1" ht="18.75" x14ac:dyDescent="0.25">
      <c r="A370" s="317" t="s">
        <v>945</v>
      </c>
      <c r="B370" s="318"/>
      <c r="C370" s="318"/>
      <c r="D370" s="318"/>
      <c r="E370" s="318"/>
      <c r="F370" s="345"/>
      <c r="G370" s="318"/>
      <c r="H370" s="318"/>
      <c r="I370" s="318"/>
      <c r="J370" s="318"/>
      <c r="K370" s="319"/>
      <c r="L370" s="39">
        <v>647041</v>
      </c>
      <c r="M370" s="39"/>
      <c r="N370" s="39"/>
      <c r="O370" s="39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CC370" s="41" t="s">
        <v>945</v>
      </c>
    </row>
    <row r="371" spans="1:82" s="3" customFormat="1" ht="18.75" x14ac:dyDescent="0.25">
      <c r="A371" s="320" t="s">
        <v>941</v>
      </c>
      <c r="B371" s="321"/>
      <c r="C371" s="321"/>
      <c r="D371" s="321"/>
      <c r="E371" s="321"/>
      <c r="F371" s="344"/>
      <c r="G371" s="321"/>
      <c r="H371" s="321"/>
      <c r="I371" s="321"/>
      <c r="J371" s="321"/>
      <c r="K371" s="322"/>
      <c r="L371" s="61"/>
      <c r="M371" s="61"/>
      <c r="N371" s="61"/>
      <c r="O371" s="61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CC371" s="41"/>
      <c r="CD371" s="2" t="s">
        <v>941</v>
      </c>
    </row>
    <row r="372" spans="1:82" s="3" customFormat="1" ht="18.75" x14ac:dyDescent="0.25">
      <c r="A372" s="320" t="s">
        <v>4809</v>
      </c>
      <c r="B372" s="321"/>
      <c r="C372" s="321"/>
      <c r="D372" s="321"/>
      <c r="E372" s="321"/>
      <c r="F372" s="344"/>
      <c r="G372" s="321"/>
      <c r="H372" s="321"/>
      <c r="I372" s="321"/>
      <c r="J372" s="321"/>
      <c r="K372" s="322"/>
      <c r="L372" s="61">
        <v>16583</v>
      </c>
      <c r="M372" s="61"/>
      <c r="N372" s="61"/>
      <c r="O372" s="61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CC372" s="41"/>
      <c r="CD372" s="2" t="s">
        <v>4809</v>
      </c>
    </row>
    <row r="373" spans="1:82" s="3" customFormat="1" ht="18.75" x14ac:dyDescent="0.25">
      <c r="A373" s="320" t="s">
        <v>4810</v>
      </c>
      <c r="B373" s="321"/>
      <c r="C373" s="321"/>
      <c r="D373" s="321"/>
      <c r="E373" s="321"/>
      <c r="F373" s="344"/>
      <c r="G373" s="321"/>
      <c r="H373" s="321"/>
      <c r="I373" s="321"/>
      <c r="J373" s="321"/>
      <c r="K373" s="322"/>
      <c r="L373" s="61">
        <v>485806</v>
      </c>
      <c r="M373" s="61"/>
      <c r="N373" s="61"/>
      <c r="O373" s="61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CC373" s="41"/>
      <c r="CD373" s="2" t="s">
        <v>4810</v>
      </c>
    </row>
    <row r="374" spans="1:82" s="3" customFormat="1" ht="18.75" x14ac:dyDescent="0.25">
      <c r="A374" s="320" t="s">
        <v>4811</v>
      </c>
      <c r="B374" s="321"/>
      <c r="C374" s="321"/>
      <c r="D374" s="321"/>
      <c r="E374" s="321"/>
      <c r="F374" s="344"/>
      <c r="G374" s="321"/>
      <c r="H374" s="321"/>
      <c r="I374" s="321"/>
      <c r="J374" s="321"/>
      <c r="K374" s="322"/>
      <c r="L374" s="61">
        <v>143887</v>
      </c>
      <c r="M374" s="61"/>
      <c r="N374" s="61"/>
      <c r="O374" s="61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CC374" s="41"/>
      <c r="CD374" s="2" t="s">
        <v>4811</v>
      </c>
    </row>
    <row r="375" spans="1:82" s="3" customFormat="1" ht="18.75" x14ac:dyDescent="0.25">
      <c r="A375" s="320" t="s">
        <v>4812</v>
      </c>
      <c r="B375" s="321"/>
      <c r="C375" s="321"/>
      <c r="D375" s="321"/>
      <c r="E375" s="321"/>
      <c r="F375" s="344"/>
      <c r="G375" s="321"/>
      <c r="H375" s="321"/>
      <c r="I375" s="321"/>
      <c r="J375" s="321"/>
      <c r="K375" s="322"/>
      <c r="L375" s="61">
        <v>765</v>
      </c>
      <c r="M375" s="61"/>
      <c r="N375" s="61"/>
      <c r="O375" s="61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CC375" s="41"/>
      <c r="CD375" s="2" t="s">
        <v>4812</v>
      </c>
    </row>
    <row r="376" spans="1:82" s="3" customFormat="1" ht="18.75" x14ac:dyDescent="0.25">
      <c r="A376" s="317" t="s">
        <v>951</v>
      </c>
      <c r="B376" s="318"/>
      <c r="C376" s="318"/>
      <c r="D376" s="318"/>
      <c r="E376" s="318"/>
      <c r="F376" s="345"/>
      <c r="G376" s="318"/>
      <c r="H376" s="318"/>
      <c r="I376" s="318"/>
      <c r="J376" s="318"/>
      <c r="K376" s="319"/>
      <c r="L376" s="39"/>
      <c r="M376" s="39"/>
      <c r="N376" s="39"/>
      <c r="O376" s="39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CC376" s="41" t="s">
        <v>951</v>
      </c>
    </row>
    <row r="377" spans="1:82" s="3" customFormat="1" ht="18.75" x14ac:dyDescent="0.25">
      <c r="A377" s="320" t="s">
        <v>952</v>
      </c>
      <c r="B377" s="321"/>
      <c r="C377" s="321"/>
      <c r="D377" s="321"/>
      <c r="E377" s="321"/>
      <c r="F377" s="344"/>
      <c r="G377" s="321"/>
      <c r="H377" s="321"/>
      <c r="I377" s="321"/>
      <c r="J377" s="321"/>
      <c r="K377" s="322"/>
      <c r="L377" s="61"/>
      <c r="M377" s="61"/>
      <c r="N377" s="61"/>
      <c r="O377" s="61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CC377" s="41"/>
      <c r="CD377" s="2" t="s">
        <v>952</v>
      </c>
    </row>
    <row r="378" spans="1:82" s="3" customFormat="1" ht="18.75" x14ac:dyDescent="0.25">
      <c r="A378" s="320" t="s">
        <v>1773</v>
      </c>
      <c r="B378" s="321"/>
      <c r="C378" s="321"/>
      <c r="D378" s="321"/>
      <c r="E378" s="321"/>
      <c r="F378" s="344"/>
      <c r="G378" s="321"/>
      <c r="H378" s="321"/>
      <c r="I378" s="321"/>
      <c r="J378" s="321"/>
      <c r="K378" s="322"/>
      <c r="L378" s="61"/>
      <c r="M378" s="61"/>
      <c r="N378" s="61"/>
      <c r="O378" s="61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CC378" s="41"/>
      <c r="CD378" s="2" t="s">
        <v>1773</v>
      </c>
    </row>
    <row r="379" spans="1:82" s="3" customFormat="1" ht="18.75" x14ac:dyDescent="0.25">
      <c r="A379" s="320" t="s">
        <v>4813</v>
      </c>
      <c r="B379" s="321"/>
      <c r="C379" s="321"/>
      <c r="D379" s="321"/>
      <c r="E379" s="321"/>
      <c r="F379" s="344"/>
      <c r="G379" s="321"/>
      <c r="H379" s="321"/>
      <c r="I379" s="321"/>
      <c r="J379" s="321"/>
      <c r="K379" s="322"/>
      <c r="L379" s="61">
        <v>33896528</v>
      </c>
      <c r="M379" s="61"/>
      <c r="N379" s="61"/>
      <c r="O379" s="61">
        <v>33896528</v>
      </c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CC379" s="41"/>
      <c r="CD379" s="2" t="s">
        <v>4813</v>
      </c>
    </row>
    <row r="380" spans="1:82" s="3" customFormat="1" ht="18.75" x14ac:dyDescent="0.25">
      <c r="A380" s="320" t="s">
        <v>953</v>
      </c>
      <c r="B380" s="321"/>
      <c r="C380" s="321"/>
      <c r="D380" s="321"/>
      <c r="E380" s="321"/>
      <c r="F380" s="344"/>
      <c r="G380" s="321"/>
      <c r="H380" s="321"/>
      <c r="I380" s="321"/>
      <c r="J380" s="321"/>
      <c r="K380" s="322"/>
      <c r="L380" s="61"/>
      <c r="M380" s="61"/>
      <c r="N380" s="61"/>
      <c r="O380" s="61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CC380" s="41"/>
      <c r="CD380" s="2" t="s">
        <v>953</v>
      </c>
    </row>
    <row r="381" spans="1:82" s="3" customFormat="1" ht="18.75" x14ac:dyDescent="0.25">
      <c r="A381" s="320" t="s">
        <v>4814</v>
      </c>
      <c r="B381" s="321"/>
      <c r="C381" s="321"/>
      <c r="D381" s="321"/>
      <c r="E381" s="321"/>
      <c r="F381" s="344"/>
      <c r="G381" s="321"/>
      <c r="H381" s="321"/>
      <c r="I381" s="321"/>
      <c r="J381" s="321"/>
      <c r="K381" s="322"/>
      <c r="L381" s="61">
        <v>1681</v>
      </c>
      <c r="M381" s="61">
        <v>1390</v>
      </c>
      <c r="N381" s="61">
        <v>291</v>
      </c>
      <c r="O381" s="61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CC381" s="41"/>
      <c r="CD381" s="2" t="s">
        <v>4814</v>
      </c>
    </row>
    <row r="382" spans="1:82" s="3" customFormat="1" ht="18.75" x14ac:dyDescent="0.25">
      <c r="A382" s="320" t="s">
        <v>4690</v>
      </c>
      <c r="B382" s="321"/>
      <c r="C382" s="321"/>
      <c r="D382" s="321"/>
      <c r="E382" s="321"/>
      <c r="F382" s="344"/>
      <c r="G382" s="321"/>
      <c r="H382" s="321"/>
      <c r="I382" s="321"/>
      <c r="J382" s="321"/>
      <c r="K382" s="322"/>
      <c r="L382" s="61">
        <v>1348</v>
      </c>
      <c r="M382" s="61"/>
      <c r="N382" s="61"/>
      <c r="O382" s="61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CC382" s="41"/>
      <c r="CD382" s="2" t="s">
        <v>4690</v>
      </c>
    </row>
    <row r="383" spans="1:82" s="3" customFormat="1" ht="18.75" x14ac:dyDescent="0.25">
      <c r="A383" s="320" t="s">
        <v>4691</v>
      </c>
      <c r="B383" s="321"/>
      <c r="C383" s="321"/>
      <c r="D383" s="321"/>
      <c r="E383" s="321"/>
      <c r="F383" s="344"/>
      <c r="G383" s="321"/>
      <c r="H383" s="321"/>
      <c r="I383" s="321"/>
      <c r="J383" s="321"/>
      <c r="K383" s="322"/>
      <c r="L383" s="61">
        <v>765</v>
      </c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CC383" s="41"/>
      <c r="CD383" s="2" t="s">
        <v>4691</v>
      </c>
    </row>
    <row r="384" spans="1:82" s="3" customFormat="1" ht="18.75" x14ac:dyDescent="0.25">
      <c r="A384" s="320" t="s">
        <v>957</v>
      </c>
      <c r="B384" s="321"/>
      <c r="C384" s="321"/>
      <c r="D384" s="321"/>
      <c r="E384" s="321"/>
      <c r="F384" s="344"/>
      <c r="G384" s="321"/>
      <c r="H384" s="321"/>
      <c r="I384" s="321"/>
      <c r="J384" s="321"/>
      <c r="K384" s="322"/>
      <c r="L384" s="61">
        <v>3794</v>
      </c>
      <c r="M384" s="61"/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CC384" s="41"/>
      <c r="CD384" s="2" t="s">
        <v>957</v>
      </c>
    </row>
    <row r="385" spans="1:82" s="3" customFormat="1" ht="18.75" x14ac:dyDescent="0.25">
      <c r="A385" s="320" t="s">
        <v>1778</v>
      </c>
      <c r="B385" s="321"/>
      <c r="C385" s="321"/>
      <c r="D385" s="321"/>
      <c r="E385" s="321"/>
      <c r="F385" s="344"/>
      <c r="G385" s="321"/>
      <c r="H385" s="321"/>
      <c r="I385" s="321"/>
      <c r="J385" s="321"/>
      <c r="K385" s="322"/>
      <c r="L385" s="61"/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CC385" s="41"/>
      <c r="CD385" s="2" t="s">
        <v>1778</v>
      </c>
    </row>
    <row r="386" spans="1:82" s="3" customFormat="1" ht="18.75" x14ac:dyDescent="0.25">
      <c r="A386" s="320" t="s">
        <v>4815</v>
      </c>
      <c r="B386" s="321"/>
      <c r="C386" s="321"/>
      <c r="D386" s="321"/>
      <c r="E386" s="321"/>
      <c r="F386" s="344"/>
      <c r="G386" s="321"/>
      <c r="H386" s="321"/>
      <c r="I386" s="321"/>
      <c r="J386" s="321"/>
      <c r="K386" s="322"/>
      <c r="L386" s="61">
        <v>41457</v>
      </c>
      <c r="M386" s="61">
        <v>41457</v>
      </c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CC386" s="41"/>
      <c r="CD386" s="2" t="s">
        <v>4815</v>
      </c>
    </row>
    <row r="387" spans="1:82" s="3" customFormat="1" ht="18.75" x14ac:dyDescent="0.25">
      <c r="A387" s="320" t="s">
        <v>4816</v>
      </c>
      <c r="B387" s="321"/>
      <c r="C387" s="321"/>
      <c r="D387" s="321"/>
      <c r="E387" s="321"/>
      <c r="F387" s="344"/>
      <c r="G387" s="321"/>
      <c r="H387" s="321"/>
      <c r="I387" s="321"/>
      <c r="J387" s="321"/>
      <c r="K387" s="322"/>
      <c r="L387" s="61">
        <v>36897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CC387" s="41"/>
      <c r="CD387" s="2" t="s">
        <v>4816</v>
      </c>
    </row>
    <row r="388" spans="1:82" s="3" customFormat="1" ht="18.75" x14ac:dyDescent="0.25">
      <c r="A388" s="320" t="s">
        <v>4817</v>
      </c>
      <c r="B388" s="321"/>
      <c r="C388" s="321"/>
      <c r="D388" s="321"/>
      <c r="E388" s="321"/>
      <c r="F388" s="344"/>
      <c r="G388" s="321"/>
      <c r="H388" s="321"/>
      <c r="I388" s="321"/>
      <c r="J388" s="321"/>
      <c r="K388" s="322"/>
      <c r="L388" s="61">
        <v>16583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CC388" s="41"/>
      <c r="CD388" s="2" t="s">
        <v>4817</v>
      </c>
    </row>
    <row r="389" spans="1:82" s="3" customFormat="1" ht="18.75" x14ac:dyDescent="0.25">
      <c r="A389" s="320" t="s">
        <v>957</v>
      </c>
      <c r="B389" s="321"/>
      <c r="C389" s="321"/>
      <c r="D389" s="321"/>
      <c r="E389" s="321"/>
      <c r="F389" s="344"/>
      <c r="G389" s="321"/>
      <c r="H389" s="321"/>
      <c r="I389" s="321"/>
      <c r="J389" s="321"/>
      <c r="K389" s="322"/>
      <c r="L389" s="61">
        <v>94937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CC389" s="41"/>
      <c r="CD389" s="2" t="s">
        <v>957</v>
      </c>
    </row>
    <row r="390" spans="1:82" s="3" customFormat="1" ht="18.75" x14ac:dyDescent="0.25">
      <c r="A390" s="320" t="s">
        <v>958</v>
      </c>
      <c r="B390" s="321"/>
      <c r="C390" s="321"/>
      <c r="D390" s="321"/>
      <c r="E390" s="321"/>
      <c r="F390" s="344"/>
      <c r="G390" s="321"/>
      <c r="H390" s="321"/>
      <c r="I390" s="321"/>
      <c r="J390" s="321"/>
      <c r="K390" s="322"/>
      <c r="L390" s="61">
        <v>33995259</v>
      </c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CC390" s="41"/>
      <c r="CD390" s="2" t="s">
        <v>958</v>
      </c>
    </row>
    <row r="391" spans="1:82" s="3" customFormat="1" ht="18.75" x14ac:dyDescent="0.25">
      <c r="A391" s="320" t="s">
        <v>959</v>
      </c>
      <c r="B391" s="321"/>
      <c r="C391" s="321"/>
      <c r="D391" s="321"/>
      <c r="E391" s="321"/>
      <c r="F391" s="344"/>
      <c r="G391" s="321"/>
      <c r="H391" s="321"/>
      <c r="I391" s="321"/>
      <c r="J391" s="321"/>
      <c r="K391" s="322"/>
      <c r="L391" s="61"/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CC391" s="41"/>
      <c r="CD391" s="2" t="s">
        <v>959</v>
      </c>
    </row>
    <row r="392" spans="1:82" s="3" customFormat="1" ht="18.75" x14ac:dyDescent="0.25">
      <c r="A392" s="320" t="s">
        <v>960</v>
      </c>
      <c r="B392" s="321"/>
      <c r="C392" s="321"/>
      <c r="D392" s="321"/>
      <c r="E392" s="321"/>
      <c r="F392" s="344"/>
      <c r="G392" s="321"/>
      <c r="H392" s="321"/>
      <c r="I392" s="321"/>
      <c r="J392" s="321"/>
      <c r="K392" s="322"/>
      <c r="L392" s="61"/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CC392" s="41"/>
      <c r="CD392" s="2" t="s">
        <v>960</v>
      </c>
    </row>
    <row r="393" spans="1:82" s="3" customFormat="1" ht="22.5" x14ac:dyDescent="0.25">
      <c r="A393" s="320" t="s">
        <v>4818</v>
      </c>
      <c r="B393" s="321"/>
      <c r="C393" s="321"/>
      <c r="D393" s="321"/>
      <c r="E393" s="321"/>
      <c r="F393" s="344"/>
      <c r="G393" s="321"/>
      <c r="H393" s="321"/>
      <c r="I393" s="321"/>
      <c r="J393" s="321"/>
      <c r="K393" s="322"/>
      <c r="L393" s="61">
        <v>7518238</v>
      </c>
      <c r="M393" s="61">
        <v>908903</v>
      </c>
      <c r="N393" s="61" t="s">
        <v>4819</v>
      </c>
      <c r="O393" s="61">
        <v>6372664</v>
      </c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CC393" s="41"/>
      <c r="CD393" s="2" t="s">
        <v>4818</v>
      </c>
    </row>
    <row r="394" spans="1:82" s="3" customFormat="1" ht="18.75" x14ac:dyDescent="0.25">
      <c r="A394" s="320" t="s">
        <v>4820</v>
      </c>
      <c r="B394" s="321"/>
      <c r="C394" s="321"/>
      <c r="D394" s="321"/>
      <c r="E394" s="321"/>
      <c r="F394" s="344"/>
      <c r="G394" s="321"/>
      <c r="H394" s="321"/>
      <c r="I394" s="321"/>
      <c r="J394" s="321"/>
      <c r="K394" s="322"/>
      <c r="L394" s="61">
        <v>923984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CC394" s="41"/>
      <c r="CD394" s="2" t="s">
        <v>4820</v>
      </c>
    </row>
    <row r="395" spans="1:82" s="3" customFormat="1" ht="18.75" x14ac:dyDescent="0.25">
      <c r="A395" s="320" t="s">
        <v>4821</v>
      </c>
      <c r="B395" s="321"/>
      <c r="C395" s="321"/>
      <c r="D395" s="321"/>
      <c r="E395" s="321"/>
      <c r="F395" s="344"/>
      <c r="G395" s="321"/>
      <c r="H395" s="321"/>
      <c r="I395" s="321"/>
      <c r="J395" s="321"/>
      <c r="K395" s="322"/>
      <c r="L395" s="61">
        <v>485806</v>
      </c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CC395" s="41"/>
      <c r="CD395" s="2" t="s">
        <v>4821</v>
      </c>
    </row>
    <row r="396" spans="1:82" s="3" customFormat="1" ht="18.75" x14ac:dyDescent="0.25">
      <c r="A396" s="320" t="s">
        <v>957</v>
      </c>
      <c r="B396" s="321"/>
      <c r="C396" s="321"/>
      <c r="D396" s="321"/>
      <c r="E396" s="321"/>
      <c r="F396" s="344"/>
      <c r="G396" s="321"/>
      <c r="H396" s="321"/>
      <c r="I396" s="321"/>
      <c r="J396" s="321"/>
      <c r="K396" s="322"/>
      <c r="L396" s="61">
        <v>8928028</v>
      </c>
      <c r="M396" s="61"/>
      <c r="N396" s="61"/>
      <c r="O396" s="61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CC396" s="41"/>
      <c r="CD396" s="2" t="s">
        <v>957</v>
      </c>
    </row>
    <row r="397" spans="1:82" s="3" customFormat="1" ht="15" x14ac:dyDescent="0.25">
      <c r="A397" s="320" t="s">
        <v>979</v>
      </c>
      <c r="B397" s="321"/>
      <c r="C397" s="321"/>
      <c r="D397" s="321"/>
      <c r="E397" s="321"/>
      <c r="F397" s="344"/>
      <c r="G397" s="321"/>
      <c r="H397" s="321"/>
      <c r="I397" s="321"/>
      <c r="J397" s="321"/>
      <c r="K397" s="322"/>
      <c r="L397" s="61"/>
      <c r="M397" s="61"/>
      <c r="N397" s="61"/>
      <c r="O397" s="61"/>
      <c r="P397" s="154"/>
      <c r="Q397" s="154"/>
      <c r="R397" s="154"/>
      <c r="S397" s="154"/>
      <c r="T397" s="154"/>
      <c r="U397" s="154"/>
      <c r="V397" s="172"/>
      <c r="W397" s="159"/>
      <c r="X397" s="158"/>
      <c r="Y397" s="179"/>
      <c r="Z397" s="1"/>
      <c r="CC397" s="41"/>
      <c r="CD397" s="2" t="s">
        <v>979</v>
      </c>
    </row>
    <row r="398" spans="1:82" s="3" customFormat="1" ht="18" x14ac:dyDescent="0.25">
      <c r="A398" s="320" t="s">
        <v>3684</v>
      </c>
      <c r="B398" s="321"/>
      <c r="C398" s="321"/>
      <c r="D398" s="321"/>
      <c r="E398" s="321"/>
      <c r="F398" s="344"/>
      <c r="G398" s="321"/>
      <c r="H398" s="321"/>
      <c r="I398" s="321"/>
      <c r="J398" s="321"/>
      <c r="K398" s="322"/>
      <c r="L398" s="61">
        <v>281815</v>
      </c>
      <c r="M398" s="61">
        <v>271484</v>
      </c>
      <c r="N398" s="61"/>
      <c r="O398" s="61">
        <v>10331</v>
      </c>
      <c r="P398" s="154"/>
      <c r="Q398" s="154"/>
      <c r="R398" s="154"/>
      <c r="S398" s="154"/>
      <c r="T398" s="154"/>
      <c r="U398" s="154"/>
      <c r="V398" s="172"/>
      <c r="W398" s="159"/>
      <c r="X398" s="158"/>
      <c r="Y398" s="188"/>
      <c r="Z398" s="1"/>
      <c r="CC398" s="41"/>
      <c r="CD398" s="2" t="s">
        <v>3684</v>
      </c>
    </row>
    <row r="399" spans="1:82" s="3" customFormat="1" ht="18" x14ac:dyDescent="0.25">
      <c r="A399" s="320" t="s">
        <v>4822</v>
      </c>
      <c r="B399" s="321"/>
      <c r="C399" s="321"/>
      <c r="D399" s="321"/>
      <c r="E399" s="321"/>
      <c r="F399" s="344"/>
      <c r="G399" s="321"/>
      <c r="H399" s="321"/>
      <c r="I399" s="321"/>
      <c r="J399" s="321"/>
      <c r="K399" s="322"/>
      <c r="L399" s="61">
        <v>257910</v>
      </c>
      <c r="M399" s="61"/>
      <c r="N399" s="61"/>
      <c r="O399" s="61"/>
      <c r="P399" s="154"/>
      <c r="Q399" s="154"/>
      <c r="R399" s="154"/>
      <c r="S399" s="154"/>
      <c r="T399" s="154"/>
      <c r="U399" s="154"/>
      <c r="V399" s="172"/>
      <c r="W399" s="159"/>
      <c r="X399" s="158"/>
      <c r="Y399" s="188"/>
      <c r="Z399" s="1"/>
      <c r="CC399" s="41"/>
      <c r="CD399" s="2" t="s">
        <v>4822</v>
      </c>
    </row>
    <row r="400" spans="1:82" s="3" customFormat="1" ht="18" x14ac:dyDescent="0.25">
      <c r="A400" s="320" t="s">
        <v>4823</v>
      </c>
      <c r="B400" s="321"/>
      <c r="C400" s="321"/>
      <c r="D400" s="321"/>
      <c r="E400" s="321"/>
      <c r="F400" s="344"/>
      <c r="G400" s="321"/>
      <c r="H400" s="321"/>
      <c r="I400" s="321"/>
      <c r="J400" s="321"/>
      <c r="K400" s="322"/>
      <c r="L400" s="61">
        <v>143887</v>
      </c>
      <c r="M400" s="61"/>
      <c r="N400" s="61"/>
      <c r="O400" s="61"/>
      <c r="P400" s="154"/>
      <c r="Q400" s="154"/>
      <c r="R400" s="154"/>
      <c r="S400" s="154"/>
      <c r="T400" s="154"/>
      <c r="U400" s="154"/>
      <c r="V400" s="172"/>
      <c r="W400" s="159"/>
      <c r="X400" s="158"/>
      <c r="Y400" s="188"/>
      <c r="Z400" s="1"/>
      <c r="CC400" s="41"/>
      <c r="CD400" s="2" t="s">
        <v>4823</v>
      </c>
    </row>
    <row r="401" spans="1:82" s="3" customFormat="1" ht="18" x14ac:dyDescent="0.25">
      <c r="A401" s="320" t="s">
        <v>957</v>
      </c>
      <c r="B401" s="321"/>
      <c r="C401" s="321"/>
      <c r="D401" s="321"/>
      <c r="E401" s="321"/>
      <c r="F401" s="344"/>
      <c r="G401" s="321"/>
      <c r="H401" s="321"/>
      <c r="I401" s="321"/>
      <c r="J401" s="321"/>
      <c r="K401" s="322"/>
      <c r="L401" s="61">
        <v>683612</v>
      </c>
      <c r="M401" s="61"/>
      <c r="N401" s="61"/>
      <c r="O401" s="61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Z401" s="1"/>
      <c r="CC401" s="41"/>
      <c r="CD401" s="2" t="s">
        <v>957</v>
      </c>
    </row>
    <row r="402" spans="1:82" s="3" customFormat="1" ht="18" x14ac:dyDescent="0.25">
      <c r="A402" s="320" t="s">
        <v>958</v>
      </c>
      <c r="B402" s="321"/>
      <c r="C402" s="321"/>
      <c r="D402" s="321"/>
      <c r="E402" s="321"/>
      <c r="F402" s="344"/>
      <c r="G402" s="321"/>
      <c r="H402" s="321"/>
      <c r="I402" s="321"/>
      <c r="J402" s="321"/>
      <c r="K402" s="322"/>
      <c r="L402" s="61">
        <v>9611640</v>
      </c>
      <c r="M402" s="61"/>
      <c r="N402" s="61"/>
      <c r="O402" s="61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Z402" s="1"/>
      <c r="CC402" s="41"/>
      <c r="CD402" s="2" t="s">
        <v>958</v>
      </c>
    </row>
    <row r="403" spans="1:82" s="3" customFormat="1" ht="18" x14ac:dyDescent="0.25">
      <c r="A403" s="320" t="s">
        <v>983</v>
      </c>
      <c r="B403" s="321"/>
      <c r="C403" s="321"/>
      <c r="D403" s="321"/>
      <c r="E403" s="321"/>
      <c r="F403" s="344"/>
      <c r="G403" s="321"/>
      <c r="H403" s="321"/>
      <c r="I403" s="321"/>
      <c r="J403" s="321"/>
      <c r="K403" s="322"/>
      <c r="L403" s="61"/>
      <c r="M403" s="61"/>
      <c r="N403" s="61"/>
      <c r="O403" s="61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Z403" s="1"/>
      <c r="CC403" s="41"/>
      <c r="CD403" s="2" t="s">
        <v>983</v>
      </c>
    </row>
    <row r="404" spans="1:82" s="3" customFormat="1" ht="18" x14ac:dyDescent="0.25">
      <c r="A404" s="320" t="s">
        <v>986</v>
      </c>
      <c r="B404" s="321"/>
      <c r="C404" s="321"/>
      <c r="D404" s="321"/>
      <c r="E404" s="321"/>
      <c r="F404" s="344"/>
      <c r="G404" s="321"/>
      <c r="H404" s="321"/>
      <c r="I404" s="321"/>
      <c r="J404" s="321"/>
      <c r="K404" s="322"/>
      <c r="L404" s="61"/>
      <c r="M404" s="61"/>
      <c r="N404" s="61"/>
      <c r="O404" s="61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Z404" s="1"/>
      <c r="CC404" s="41"/>
      <c r="CD404" s="2" t="s">
        <v>986</v>
      </c>
    </row>
    <row r="405" spans="1:82" s="3" customFormat="1" ht="18" x14ac:dyDescent="0.25">
      <c r="A405" s="320" t="s">
        <v>4824</v>
      </c>
      <c r="B405" s="321"/>
      <c r="C405" s="321"/>
      <c r="D405" s="321"/>
      <c r="E405" s="321"/>
      <c r="F405" s="344"/>
      <c r="G405" s="321"/>
      <c r="H405" s="321"/>
      <c r="I405" s="321"/>
      <c r="J405" s="321"/>
      <c r="K405" s="322"/>
      <c r="L405" s="61">
        <v>2313275</v>
      </c>
      <c r="M405" s="61"/>
      <c r="N405" s="61"/>
      <c r="O405" s="61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Z405" s="1"/>
      <c r="CC405" s="41"/>
      <c r="CD405" s="2" t="s">
        <v>4824</v>
      </c>
    </row>
    <row r="406" spans="1:82" s="3" customFormat="1" ht="18" x14ac:dyDescent="0.25">
      <c r="A406" s="320" t="s">
        <v>958</v>
      </c>
      <c r="B406" s="321"/>
      <c r="C406" s="321"/>
      <c r="D406" s="321"/>
      <c r="E406" s="321"/>
      <c r="F406" s="344"/>
      <c r="G406" s="321"/>
      <c r="H406" s="321"/>
      <c r="I406" s="321"/>
      <c r="J406" s="321"/>
      <c r="K406" s="322"/>
      <c r="L406" s="61">
        <v>2313275</v>
      </c>
      <c r="M406" s="61"/>
      <c r="N406" s="61"/>
      <c r="O406" s="61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Z406" s="1"/>
      <c r="CC406" s="41"/>
      <c r="CD406" s="2" t="s">
        <v>958</v>
      </c>
    </row>
    <row r="407" spans="1:82" s="3" customFormat="1" ht="18" x14ac:dyDescent="0.25">
      <c r="A407" s="320" t="s">
        <v>988</v>
      </c>
      <c r="B407" s="321"/>
      <c r="C407" s="321"/>
      <c r="D407" s="321"/>
      <c r="E407" s="321"/>
      <c r="F407" s="344"/>
      <c r="G407" s="321"/>
      <c r="H407" s="321"/>
      <c r="I407" s="321"/>
      <c r="J407" s="321"/>
      <c r="K407" s="322"/>
      <c r="L407" s="61">
        <v>45920174</v>
      </c>
      <c r="M407" s="61"/>
      <c r="N407" s="61"/>
      <c r="O407" s="61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Z407" s="1"/>
      <c r="CC407" s="41"/>
      <c r="CD407" s="2" t="s">
        <v>988</v>
      </c>
    </row>
    <row r="408" spans="1:82" s="3" customFormat="1" ht="18" x14ac:dyDescent="0.25">
      <c r="A408" s="320" t="s">
        <v>989</v>
      </c>
      <c r="B408" s="321"/>
      <c r="C408" s="321"/>
      <c r="D408" s="321"/>
      <c r="E408" s="321"/>
      <c r="F408" s="344"/>
      <c r="G408" s="321"/>
      <c r="H408" s="321"/>
      <c r="I408" s="321"/>
      <c r="J408" s="321"/>
      <c r="K408" s="322"/>
      <c r="L408" s="61"/>
      <c r="M408" s="61"/>
      <c r="N408" s="61"/>
      <c r="O408" s="61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Z408" s="1"/>
      <c r="CC408" s="41"/>
      <c r="CD408" s="2" t="s">
        <v>989</v>
      </c>
    </row>
    <row r="409" spans="1:82" s="3" customFormat="1" ht="18" x14ac:dyDescent="0.25">
      <c r="A409" s="320" t="s">
        <v>1024</v>
      </c>
      <c r="B409" s="321"/>
      <c r="C409" s="321"/>
      <c r="D409" s="321"/>
      <c r="E409" s="321"/>
      <c r="F409" s="344"/>
      <c r="G409" s="321"/>
      <c r="H409" s="321"/>
      <c r="I409" s="321"/>
      <c r="J409" s="321"/>
      <c r="K409" s="322"/>
      <c r="L409" s="61">
        <v>1223234</v>
      </c>
      <c r="M409" s="61"/>
      <c r="N409" s="61"/>
      <c r="O409" s="61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Z409" s="1"/>
      <c r="CC409" s="41"/>
      <c r="CD409" s="2" t="s">
        <v>1024</v>
      </c>
    </row>
    <row r="410" spans="1:82" s="3" customFormat="1" ht="18" x14ac:dyDescent="0.25">
      <c r="A410" s="320" t="s">
        <v>990</v>
      </c>
      <c r="B410" s="321"/>
      <c r="C410" s="321"/>
      <c r="D410" s="321"/>
      <c r="E410" s="321"/>
      <c r="F410" s="344"/>
      <c r="G410" s="321"/>
      <c r="H410" s="321"/>
      <c r="I410" s="321"/>
      <c r="J410" s="321"/>
      <c r="K410" s="322"/>
      <c r="L410" s="61">
        <v>40279523</v>
      </c>
      <c r="M410" s="61"/>
      <c r="N410" s="61"/>
      <c r="O410" s="61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Z410" s="1"/>
      <c r="CC410" s="41"/>
      <c r="CD410" s="2" t="s">
        <v>990</v>
      </c>
    </row>
    <row r="411" spans="1:82" s="3" customFormat="1" ht="18" x14ac:dyDescent="0.25">
      <c r="A411" s="320" t="s">
        <v>991</v>
      </c>
      <c r="B411" s="321"/>
      <c r="C411" s="321"/>
      <c r="D411" s="321"/>
      <c r="E411" s="321"/>
      <c r="F411" s="344"/>
      <c r="G411" s="321"/>
      <c r="H411" s="321"/>
      <c r="I411" s="321"/>
      <c r="J411" s="321"/>
      <c r="K411" s="322"/>
      <c r="L411" s="61">
        <v>236962</v>
      </c>
      <c r="M411" s="61"/>
      <c r="N411" s="61"/>
      <c r="O411" s="61"/>
      <c r="P411" s="1"/>
      <c r="Q411" s="1"/>
      <c r="R411" s="1"/>
      <c r="S411" s="1"/>
      <c r="T411" s="1"/>
      <c r="U411" s="1"/>
      <c r="V411" s="179"/>
      <c r="W411" s="171"/>
      <c r="X411" s="170"/>
      <c r="Y411" s="188"/>
      <c r="Z411" s="1"/>
      <c r="CC411" s="41"/>
      <c r="CD411" s="2" t="s">
        <v>991</v>
      </c>
    </row>
    <row r="412" spans="1:82" s="3" customFormat="1" ht="18" x14ac:dyDescent="0.25">
      <c r="A412" s="320" t="s">
        <v>1025</v>
      </c>
      <c r="B412" s="321"/>
      <c r="C412" s="321"/>
      <c r="D412" s="321"/>
      <c r="E412" s="321"/>
      <c r="F412" s="344"/>
      <c r="G412" s="321"/>
      <c r="H412" s="321"/>
      <c r="I412" s="321"/>
      <c r="J412" s="321"/>
      <c r="K412" s="322"/>
      <c r="L412" s="61">
        <v>43658</v>
      </c>
      <c r="M412" s="61"/>
      <c r="N412" s="61"/>
      <c r="O412" s="61"/>
      <c r="P412" s="1"/>
      <c r="Q412" s="1"/>
      <c r="R412" s="1"/>
      <c r="S412" s="1"/>
      <c r="T412" s="1"/>
      <c r="U412" s="1"/>
      <c r="V412" s="179"/>
      <c r="W412" s="171"/>
      <c r="X412" s="170"/>
      <c r="Y412" s="188"/>
      <c r="Z412" s="1"/>
      <c r="CC412" s="41"/>
      <c r="CD412" s="2" t="s">
        <v>1025</v>
      </c>
    </row>
    <row r="413" spans="1:82" s="3" customFormat="1" ht="18" x14ac:dyDescent="0.25">
      <c r="A413" s="320" t="s">
        <v>993</v>
      </c>
      <c r="B413" s="321"/>
      <c r="C413" s="321"/>
      <c r="D413" s="321"/>
      <c r="E413" s="321"/>
      <c r="F413" s="344"/>
      <c r="G413" s="321"/>
      <c r="H413" s="321"/>
      <c r="I413" s="321"/>
      <c r="J413" s="321"/>
      <c r="K413" s="322"/>
      <c r="L413" s="61">
        <v>2313275</v>
      </c>
      <c r="M413" s="61"/>
      <c r="N413" s="61"/>
      <c r="O413" s="61"/>
      <c r="P413" s="1"/>
      <c r="Q413" s="1"/>
      <c r="R413" s="1"/>
      <c r="S413" s="1"/>
      <c r="T413" s="1"/>
      <c r="U413" s="1"/>
      <c r="V413" s="179"/>
      <c r="W413" s="171"/>
      <c r="X413" s="170"/>
      <c r="Y413" s="188"/>
      <c r="Z413" s="1"/>
      <c r="CC413" s="41"/>
      <c r="CD413" s="2" t="s">
        <v>993</v>
      </c>
    </row>
    <row r="414" spans="1:82" s="3" customFormat="1" ht="18" x14ac:dyDescent="0.25">
      <c r="A414" s="320" t="s">
        <v>994</v>
      </c>
      <c r="B414" s="321"/>
      <c r="C414" s="321"/>
      <c r="D414" s="321"/>
      <c r="E414" s="321"/>
      <c r="F414" s="344"/>
      <c r="G414" s="321"/>
      <c r="H414" s="321"/>
      <c r="I414" s="321"/>
      <c r="J414" s="321"/>
      <c r="K414" s="322"/>
      <c r="L414" s="61">
        <v>1220139</v>
      </c>
      <c r="M414" s="61"/>
      <c r="N414" s="61"/>
      <c r="O414" s="61"/>
      <c r="P414" s="1"/>
      <c r="Q414" s="1"/>
      <c r="R414" s="1"/>
      <c r="S414" s="1"/>
      <c r="T414" s="1"/>
      <c r="U414" s="1"/>
      <c r="V414" s="179"/>
      <c r="W414" s="171"/>
      <c r="X414" s="170"/>
      <c r="Y414" s="188"/>
      <c r="Z414" s="1"/>
      <c r="CC414" s="41"/>
      <c r="CD414" s="2" t="s">
        <v>994</v>
      </c>
    </row>
    <row r="415" spans="1:82" s="3" customFormat="1" ht="18" x14ac:dyDescent="0.25">
      <c r="A415" s="320" t="s">
        <v>995</v>
      </c>
      <c r="B415" s="321"/>
      <c r="C415" s="321"/>
      <c r="D415" s="321"/>
      <c r="E415" s="321"/>
      <c r="F415" s="344"/>
      <c r="G415" s="321"/>
      <c r="H415" s="321"/>
      <c r="I415" s="321"/>
      <c r="J415" s="321"/>
      <c r="K415" s="322"/>
      <c r="L415" s="61">
        <v>647041</v>
      </c>
      <c r="M415" s="61"/>
      <c r="N415" s="61"/>
      <c r="O415" s="61"/>
      <c r="P415" s="1"/>
      <c r="Q415" s="1"/>
      <c r="R415" s="1"/>
      <c r="S415" s="1"/>
      <c r="T415" s="1"/>
      <c r="U415" s="1"/>
      <c r="V415" s="179"/>
      <c r="W415" s="171"/>
      <c r="X415" s="170"/>
      <c r="Y415" s="188"/>
      <c r="Z415" s="1"/>
      <c r="CC415" s="41"/>
      <c r="CD415" s="2" t="s">
        <v>995</v>
      </c>
    </row>
    <row r="416" spans="1:82" s="3" customFormat="1" ht="18" x14ac:dyDescent="0.25">
      <c r="A416" s="320" t="s">
        <v>996</v>
      </c>
      <c r="B416" s="321"/>
      <c r="C416" s="321"/>
      <c r="D416" s="321"/>
      <c r="E416" s="321"/>
      <c r="F416" s="344"/>
      <c r="G416" s="321"/>
      <c r="H416" s="321"/>
      <c r="I416" s="321"/>
      <c r="J416" s="321"/>
      <c r="K416" s="322"/>
      <c r="L416" s="61">
        <v>43606899</v>
      </c>
      <c r="M416" s="61"/>
      <c r="N416" s="61"/>
      <c r="O416" s="61"/>
      <c r="P416" s="1"/>
      <c r="Q416" s="1"/>
      <c r="R416" s="1"/>
      <c r="S416" s="1"/>
      <c r="T416" s="1"/>
      <c r="U416" s="1"/>
      <c r="V416" s="179"/>
      <c r="W416" s="171"/>
      <c r="X416" s="170"/>
      <c r="Y416" s="188"/>
      <c r="Z416" s="1"/>
      <c r="CC416" s="41"/>
      <c r="CD416" s="2" t="s">
        <v>996</v>
      </c>
    </row>
    <row r="417" spans="1:106" s="3" customFormat="1" ht="18" x14ac:dyDescent="0.25">
      <c r="A417" s="320" t="s">
        <v>997</v>
      </c>
      <c r="B417" s="321"/>
      <c r="C417" s="321"/>
      <c r="D417" s="321"/>
      <c r="E417" s="321"/>
      <c r="F417" s="344"/>
      <c r="G417" s="321"/>
      <c r="H417" s="321"/>
      <c r="I417" s="321"/>
      <c r="J417" s="321"/>
      <c r="K417" s="322"/>
      <c r="L417" s="61">
        <v>2267559</v>
      </c>
      <c r="M417" s="61"/>
      <c r="N417" s="61"/>
      <c r="O417" s="61"/>
      <c r="P417" s="1"/>
      <c r="Q417" s="1"/>
      <c r="R417" s="1"/>
      <c r="S417" s="1"/>
      <c r="T417" s="1"/>
      <c r="U417" s="1"/>
      <c r="V417" s="179"/>
      <c r="W417" s="171"/>
      <c r="X417" s="170"/>
      <c r="Y417" s="188"/>
      <c r="Z417" s="1"/>
      <c r="CC417" s="41"/>
      <c r="CD417" s="2" t="s">
        <v>997</v>
      </c>
    </row>
    <row r="418" spans="1:106" s="3" customFormat="1" ht="18" x14ac:dyDescent="0.25">
      <c r="A418" s="317" t="s">
        <v>988</v>
      </c>
      <c r="B418" s="318"/>
      <c r="C418" s="318"/>
      <c r="D418" s="318"/>
      <c r="E418" s="318"/>
      <c r="F418" s="345"/>
      <c r="G418" s="318"/>
      <c r="H418" s="318"/>
      <c r="I418" s="318"/>
      <c r="J418" s="318"/>
      <c r="K418" s="319"/>
      <c r="L418" s="39">
        <v>45874458</v>
      </c>
      <c r="M418" s="39"/>
      <c r="N418" s="39"/>
      <c r="O418" s="39"/>
      <c r="P418" s="1"/>
      <c r="Q418" s="1"/>
      <c r="R418" s="1"/>
      <c r="S418" s="1"/>
      <c r="T418" s="1"/>
      <c r="U418" s="1"/>
      <c r="V418" s="179"/>
      <c r="W418" s="171"/>
      <c r="X418" s="170"/>
      <c r="Y418" s="188"/>
      <c r="Z418" s="1"/>
      <c r="CC418" s="41"/>
      <c r="CE418" s="41" t="s">
        <v>988</v>
      </c>
    </row>
    <row r="419" spans="1:106" s="3" customFormat="1" ht="18" x14ac:dyDescent="0.25">
      <c r="A419" s="320" t="s">
        <v>998</v>
      </c>
      <c r="B419" s="321"/>
      <c r="C419" s="321"/>
      <c r="D419" s="321"/>
      <c r="E419" s="321"/>
      <c r="F419" s="344"/>
      <c r="G419" s="321"/>
      <c r="H419" s="321"/>
      <c r="I419" s="321"/>
      <c r="J419" s="321"/>
      <c r="K419" s="322"/>
      <c r="L419" s="61">
        <v>963364</v>
      </c>
      <c r="M419" s="61"/>
      <c r="N419" s="61"/>
      <c r="O419" s="61"/>
      <c r="P419" s="1"/>
      <c r="Q419" s="1"/>
      <c r="R419" s="1"/>
      <c r="S419" s="1"/>
      <c r="T419" s="1"/>
      <c r="U419" s="1"/>
      <c r="V419" s="179"/>
      <c r="W419" s="171"/>
      <c r="X419" s="170"/>
      <c r="Y419" s="188"/>
      <c r="Z419" s="1"/>
      <c r="CC419" s="41"/>
      <c r="CD419" s="2" t="s">
        <v>998</v>
      </c>
      <c r="CE419" s="41"/>
    </row>
    <row r="420" spans="1:106" s="3" customFormat="1" ht="18" x14ac:dyDescent="0.25">
      <c r="A420" s="320" t="s">
        <v>999</v>
      </c>
      <c r="B420" s="321"/>
      <c r="C420" s="321"/>
      <c r="D420" s="321"/>
      <c r="E420" s="321"/>
      <c r="F420" s="344"/>
      <c r="G420" s="321"/>
      <c r="H420" s="321"/>
      <c r="I420" s="321"/>
      <c r="J420" s="321"/>
      <c r="K420" s="322"/>
      <c r="L420" s="61">
        <v>1605606</v>
      </c>
      <c r="M420" s="61"/>
      <c r="N420" s="61"/>
      <c r="O420" s="61"/>
      <c r="P420" s="1"/>
      <c r="Q420" s="1"/>
      <c r="R420" s="1"/>
      <c r="S420" s="1"/>
      <c r="T420" s="1"/>
      <c r="U420" s="1"/>
      <c r="V420" s="179"/>
      <c r="W420" s="171"/>
      <c r="X420" s="170"/>
      <c r="Y420" s="188"/>
      <c r="Z420" s="1"/>
      <c r="CC420" s="41"/>
      <c r="CD420" s="2" t="s">
        <v>999</v>
      </c>
      <c r="CE420" s="41"/>
    </row>
    <row r="421" spans="1:106" s="3" customFormat="1" ht="18" x14ac:dyDescent="0.25">
      <c r="A421" s="320" t="s">
        <v>1000</v>
      </c>
      <c r="B421" s="321"/>
      <c r="C421" s="321"/>
      <c r="D421" s="321"/>
      <c r="E421" s="321"/>
      <c r="F421" s="344"/>
      <c r="G421" s="321"/>
      <c r="H421" s="321"/>
      <c r="I421" s="321"/>
      <c r="J421" s="321"/>
      <c r="K421" s="322"/>
      <c r="L421" s="61">
        <v>1146861</v>
      </c>
      <c r="M421" s="61"/>
      <c r="N421" s="61"/>
      <c r="O421" s="61"/>
      <c r="P421" s="1"/>
      <c r="Q421" s="1"/>
      <c r="R421" s="1"/>
      <c r="S421" s="1"/>
      <c r="T421" s="1"/>
      <c r="U421" s="1"/>
      <c r="V421" s="179"/>
      <c r="W421" s="171"/>
      <c r="X421" s="170"/>
      <c r="Y421" s="188"/>
      <c r="Z421" s="1"/>
      <c r="CC421" s="41"/>
      <c r="CD421" s="2" t="s">
        <v>1000</v>
      </c>
      <c r="CE421" s="41"/>
    </row>
    <row r="422" spans="1:106" s="3" customFormat="1" ht="18" x14ac:dyDescent="0.25">
      <c r="A422" s="320" t="s">
        <v>1001</v>
      </c>
      <c r="B422" s="321"/>
      <c r="C422" s="321"/>
      <c r="D422" s="321"/>
      <c r="E422" s="321"/>
      <c r="F422" s="344"/>
      <c r="G422" s="321"/>
      <c r="H422" s="321"/>
      <c r="I422" s="321"/>
      <c r="J422" s="321"/>
      <c r="K422" s="322"/>
      <c r="L422" s="61">
        <v>917489</v>
      </c>
      <c r="M422" s="61"/>
      <c r="N422" s="61"/>
      <c r="O422" s="61"/>
      <c r="P422" s="1"/>
      <c r="Q422" s="1"/>
      <c r="R422" s="1"/>
      <c r="S422" s="1"/>
      <c r="T422" s="1"/>
      <c r="U422" s="1"/>
      <c r="V422" s="179"/>
      <c r="W422" s="171"/>
      <c r="X422" s="170"/>
      <c r="Y422" s="188"/>
      <c r="Z422" s="1"/>
      <c r="CC422" s="41"/>
      <c r="CD422" s="2" t="s">
        <v>1001</v>
      </c>
      <c r="CE422" s="41"/>
    </row>
    <row r="423" spans="1:106" s="3" customFormat="1" ht="18" x14ac:dyDescent="0.25">
      <c r="A423" s="317" t="s">
        <v>988</v>
      </c>
      <c r="B423" s="318"/>
      <c r="C423" s="318"/>
      <c r="D423" s="318"/>
      <c r="E423" s="318"/>
      <c r="F423" s="345"/>
      <c r="G423" s="318"/>
      <c r="H423" s="318"/>
      <c r="I423" s="318"/>
      <c r="J423" s="318"/>
      <c r="K423" s="319"/>
      <c r="L423" s="39">
        <v>50507778</v>
      </c>
      <c r="M423" s="39"/>
      <c r="N423" s="39"/>
      <c r="O423" s="39"/>
      <c r="P423" s="1"/>
      <c r="Q423" s="1"/>
      <c r="R423" s="1"/>
      <c r="S423" s="1"/>
      <c r="T423" s="1"/>
      <c r="U423" s="1"/>
      <c r="V423" s="179"/>
      <c r="W423" s="171"/>
      <c r="X423" s="170"/>
      <c r="Y423" s="188"/>
      <c r="Z423" s="1"/>
      <c r="CC423" s="41"/>
      <c r="CE423" s="41" t="s">
        <v>988</v>
      </c>
    </row>
    <row r="424" spans="1:106" s="3" customFormat="1" ht="18" x14ac:dyDescent="0.25">
      <c r="A424" s="320" t="s">
        <v>4825</v>
      </c>
      <c r="B424" s="321"/>
      <c r="C424" s="321"/>
      <c r="D424" s="321"/>
      <c r="E424" s="321"/>
      <c r="F424" s="344"/>
      <c r="G424" s="321"/>
      <c r="H424" s="321"/>
      <c r="I424" s="321"/>
      <c r="J424" s="321"/>
      <c r="K424" s="322"/>
      <c r="L424" s="61">
        <v>52821053</v>
      </c>
      <c r="M424" s="61"/>
      <c r="N424" s="61"/>
      <c r="O424" s="61"/>
      <c r="P424" s="1"/>
      <c r="Q424" s="1"/>
      <c r="R424" s="1"/>
      <c r="S424" s="1"/>
      <c r="T424" s="1"/>
      <c r="U424" s="1"/>
      <c r="V424" s="179"/>
      <c r="W424" s="171"/>
      <c r="X424" s="170"/>
      <c r="Y424" s="188"/>
      <c r="Z424" s="1"/>
      <c r="CC424" s="41"/>
      <c r="CD424" s="2" t="s">
        <v>4825</v>
      </c>
      <c r="CE424" s="41"/>
    </row>
    <row r="425" spans="1:106" s="3" customFormat="1" ht="18" x14ac:dyDescent="0.25">
      <c r="A425" s="320" t="s">
        <v>1003</v>
      </c>
      <c r="B425" s="321"/>
      <c r="C425" s="321"/>
      <c r="D425" s="321"/>
      <c r="E425" s="321"/>
      <c r="F425" s="344"/>
      <c r="G425" s="321"/>
      <c r="H425" s="321"/>
      <c r="I425" s="321"/>
      <c r="J425" s="321"/>
      <c r="K425" s="322"/>
      <c r="L425" s="61">
        <v>1584632</v>
      </c>
      <c r="M425" s="61"/>
      <c r="N425" s="61"/>
      <c r="O425" s="61"/>
      <c r="P425" s="1"/>
      <c r="Q425" s="1"/>
      <c r="R425" s="1"/>
      <c r="S425" s="1"/>
      <c r="T425" s="1"/>
      <c r="U425" s="1"/>
      <c r="V425" s="179"/>
      <c r="W425" s="171"/>
      <c r="X425" s="170"/>
      <c r="Y425" s="188"/>
      <c r="Z425" s="1"/>
      <c r="CC425" s="41"/>
      <c r="CD425" s="2" t="s">
        <v>1003</v>
      </c>
      <c r="CE425" s="41"/>
    </row>
    <row r="426" spans="1:106" s="116" customFormat="1" ht="18" x14ac:dyDescent="0.25">
      <c r="A426" s="324" t="s">
        <v>5479</v>
      </c>
      <c r="B426" s="325"/>
      <c r="C426" s="325"/>
      <c r="D426" s="325"/>
      <c r="E426" s="325"/>
      <c r="F426" s="348"/>
      <c r="G426" s="325"/>
      <c r="H426" s="325"/>
      <c r="I426" s="325"/>
      <c r="J426" s="325"/>
      <c r="K426" s="326"/>
      <c r="L426" s="117">
        <f>L424+L425</f>
        <v>54405685</v>
      </c>
      <c r="M426" s="117"/>
      <c r="N426" s="117"/>
      <c r="O426" s="117"/>
      <c r="P426" s="1"/>
      <c r="Q426" s="1"/>
      <c r="R426" s="1"/>
      <c r="S426" s="1"/>
      <c r="T426" s="1"/>
      <c r="U426" s="1"/>
      <c r="V426" s="179"/>
      <c r="W426" s="171"/>
      <c r="X426" s="170"/>
      <c r="Y426" s="188"/>
      <c r="Z426" s="1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65"/>
      <c r="AS426" s="65"/>
      <c r="AT426" s="65"/>
      <c r="AU426" s="65"/>
      <c r="AV426" s="65"/>
      <c r="AW426" s="65"/>
      <c r="AX426" s="65"/>
      <c r="AY426" s="65"/>
      <c r="AZ426" s="65"/>
      <c r="BA426" s="65"/>
      <c r="BB426" s="65"/>
      <c r="BC426" s="65"/>
      <c r="BD426" s="65"/>
      <c r="BE426" s="65"/>
      <c r="BF426" s="65"/>
      <c r="BG426" s="65"/>
      <c r="BH426" s="65"/>
      <c r="BI426" s="65"/>
      <c r="BJ426" s="65"/>
      <c r="BK426" s="65"/>
      <c r="BL426" s="65"/>
      <c r="BM426" s="65"/>
      <c r="BN426" s="65"/>
      <c r="BO426" s="65"/>
      <c r="BP426" s="65"/>
      <c r="BQ426" s="65"/>
      <c r="BR426" s="65"/>
      <c r="BS426" s="65"/>
      <c r="BT426" s="65"/>
      <c r="BU426" s="65"/>
      <c r="BV426" s="65"/>
      <c r="BW426" s="65"/>
      <c r="BX426" s="65"/>
      <c r="BY426" s="65"/>
      <c r="BZ426" s="65"/>
      <c r="CA426" s="65"/>
      <c r="CB426" s="65"/>
      <c r="CC426" s="65"/>
      <c r="CD426" s="65"/>
      <c r="CE426" s="65"/>
      <c r="CF426" s="65" t="s">
        <v>1004</v>
      </c>
      <c r="CG426" s="65"/>
      <c r="CH426" s="65"/>
    </row>
    <row r="427" spans="1:106" s="121" customFormat="1" ht="15" customHeight="1" x14ac:dyDescent="0.25">
      <c r="A427" s="327" t="s">
        <v>5480</v>
      </c>
      <c r="B427" s="328"/>
      <c r="C427" s="328"/>
      <c r="D427" s="328"/>
      <c r="E427" s="328"/>
      <c r="F427" s="346"/>
      <c r="G427" s="328"/>
      <c r="H427" s="328"/>
      <c r="I427" s="328"/>
      <c r="J427" s="328"/>
      <c r="K427" s="329"/>
      <c r="L427" s="118">
        <f>L410*1.052*1.021*1.035*1.025*1.02*1.03</f>
        <v>48220022.917304464</v>
      </c>
      <c r="M427" s="119"/>
      <c r="N427" s="120"/>
      <c r="O427" s="120"/>
      <c r="P427" s="1"/>
      <c r="Q427" s="1"/>
      <c r="R427" s="1"/>
      <c r="S427" s="1"/>
      <c r="T427" s="1"/>
      <c r="U427" s="1"/>
      <c r="V427" s="179"/>
      <c r="W427" s="171"/>
      <c r="X427" s="170"/>
      <c r="Y427" s="188"/>
      <c r="Z427" s="1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65"/>
      <c r="AS427" s="65"/>
      <c r="AT427" s="65"/>
      <c r="AU427" s="65"/>
      <c r="AV427" s="65"/>
      <c r="AW427" s="65"/>
      <c r="AX427" s="65"/>
      <c r="AY427" s="65"/>
      <c r="AZ427" s="65"/>
      <c r="BA427" s="65"/>
      <c r="BB427" s="65"/>
      <c r="BC427" s="65"/>
      <c r="BD427" s="65"/>
      <c r="BE427" s="65"/>
      <c r="BF427" s="65"/>
      <c r="BG427" s="65"/>
      <c r="BH427" s="65"/>
      <c r="BI427" s="65"/>
      <c r="BJ427" s="65"/>
      <c r="BK427" s="65"/>
      <c r="BL427" s="65"/>
      <c r="BM427" s="65"/>
      <c r="BN427" s="65"/>
      <c r="BO427" s="65"/>
      <c r="BP427" s="65"/>
      <c r="BQ427" s="65"/>
      <c r="BR427" s="65"/>
      <c r="BS427" s="65"/>
      <c r="BT427" s="65"/>
      <c r="BU427" s="65"/>
      <c r="BV427" s="65"/>
      <c r="BW427" s="65"/>
      <c r="BX427" s="65"/>
      <c r="BY427" s="65"/>
      <c r="BZ427" s="65"/>
      <c r="CA427" s="65"/>
      <c r="CB427" s="65"/>
      <c r="CC427" s="65"/>
      <c r="CD427" s="65"/>
      <c r="CE427" s="65"/>
      <c r="CF427" s="65"/>
      <c r="CG427" s="65"/>
      <c r="CH427" s="65"/>
      <c r="CR427" s="122"/>
      <c r="CT427" s="122" t="s">
        <v>1004</v>
      </c>
      <c r="CV427" s="123"/>
      <c r="CW427" s="124"/>
      <c r="CX427" s="124"/>
      <c r="CY427" s="124"/>
      <c r="CZ427" s="124"/>
      <c r="DA427" s="124"/>
      <c r="DB427" s="124"/>
    </row>
    <row r="428" spans="1:106" s="121" customFormat="1" ht="15" customHeight="1" x14ac:dyDescent="0.25">
      <c r="A428" s="327" t="s">
        <v>5486</v>
      </c>
      <c r="B428" s="328"/>
      <c r="C428" s="328"/>
      <c r="D428" s="328"/>
      <c r="E428" s="328"/>
      <c r="F428" s="346"/>
      <c r="G428" s="328"/>
      <c r="H428" s="328"/>
      <c r="I428" s="328"/>
      <c r="J428" s="328"/>
      <c r="K428" s="329"/>
      <c r="L428" s="118">
        <f>L413*1.03</f>
        <v>2382673.25</v>
      </c>
      <c r="M428" s="119"/>
      <c r="N428" s="120"/>
      <c r="O428" s="120"/>
      <c r="P428" s="1"/>
      <c r="Q428" s="1"/>
      <c r="R428" s="1"/>
      <c r="S428" s="1"/>
      <c r="T428" s="1"/>
      <c r="U428" s="1"/>
      <c r="V428" s="179"/>
      <c r="W428" s="171"/>
      <c r="X428" s="170"/>
      <c r="Y428" s="188"/>
      <c r="Z428" s="1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65"/>
      <c r="AS428" s="65"/>
      <c r="AT428" s="65"/>
      <c r="AU428" s="65"/>
      <c r="AV428" s="65"/>
      <c r="AW428" s="65"/>
      <c r="AX428" s="65"/>
      <c r="AY428" s="65"/>
      <c r="AZ428" s="65"/>
      <c r="BA428" s="65"/>
      <c r="BB428" s="65"/>
      <c r="BC428" s="65"/>
      <c r="BD428" s="65"/>
      <c r="BE428" s="65"/>
      <c r="BF428" s="65"/>
      <c r="BG428" s="65"/>
      <c r="BH428" s="65"/>
      <c r="BI428" s="65"/>
      <c r="BJ428" s="65"/>
      <c r="BK428" s="65"/>
      <c r="BL428" s="65"/>
      <c r="BM428" s="65"/>
      <c r="BN428" s="65"/>
      <c r="BO428" s="65"/>
      <c r="BP428" s="65"/>
      <c r="BQ428" s="65"/>
      <c r="BR428" s="65"/>
      <c r="BS428" s="65"/>
      <c r="BT428" s="65"/>
      <c r="BU428" s="65"/>
      <c r="BV428" s="65"/>
      <c r="BW428" s="65"/>
      <c r="BX428" s="65"/>
      <c r="BY428" s="65"/>
      <c r="BZ428" s="65"/>
      <c r="CA428" s="65"/>
      <c r="CB428" s="65"/>
      <c r="CC428" s="65"/>
      <c r="CD428" s="65"/>
      <c r="CE428" s="65"/>
      <c r="CF428" s="65"/>
      <c r="CG428" s="65"/>
      <c r="CH428" s="65"/>
      <c r="CR428" s="122"/>
      <c r="CT428" s="122" t="s">
        <v>1004</v>
      </c>
      <c r="CV428" s="123"/>
      <c r="CW428" s="124"/>
      <c r="CX428" s="124"/>
      <c r="CY428" s="124"/>
      <c r="CZ428" s="124"/>
      <c r="DA428" s="124"/>
      <c r="DB428" s="124"/>
    </row>
    <row r="429" spans="1:106" s="121" customFormat="1" ht="15" customHeight="1" x14ac:dyDescent="0.25">
      <c r="A429" s="327" t="s">
        <v>5481</v>
      </c>
      <c r="B429" s="328"/>
      <c r="C429" s="328"/>
      <c r="D429" s="328"/>
      <c r="E429" s="328"/>
      <c r="F429" s="346"/>
      <c r="G429" s="328"/>
      <c r="H429" s="328"/>
      <c r="I429" s="328"/>
      <c r="J429" s="328"/>
      <c r="K429" s="329"/>
      <c r="L429" s="118">
        <f>L426-L427-L428</f>
        <v>3802988.8326955363</v>
      </c>
      <c r="M429" s="119"/>
      <c r="N429" s="120"/>
      <c r="O429" s="120"/>
      <c r="P429" s="1"/>
      <c r="Q429" s="1"/>
      <c r="R429" s="1"/>
      <c r="S429" s="1"/>
      <c r="T429" s="1"/>
      <c r="U429" s="1"/>
      <c r="V429" s="179"/>
      <c r="W429" s="171"/>
      <c r="X429" s="170"/>
      <c r="Y429" s="188"/>
      <c r="Z429" s="1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5"/>
      <c r="AO429" s="65"/>
      <c r="AP429" s="65"/>
      <c r="AQ429" s="65"/>
      <c r="AR429" s="65"/>
      <c r="AS429" s="65"/>
      <c r="AT429" s="65"/>
      <c r="AU429" s="65"/>
      <c r="AV429" s="65"/>
      <c r="AW429" s="65"/>
      <c r="AX429" s="65"/>
      <c r="AY429" s="65"/>
      <c r="AZ429" s="65"/>
      <c r="BA429" s="65"/>
      <c r="BB429" s="65"/>
      <c r="BC429" s="65"/>
      <c r="BD429" s="65"/>
      <c r="BE429" s="65"/>
      <c r="BF429" s="65"/>
      <c r="BG429" s="65"/>
      <c r="BH429" s="65"/>
      <c r="BI429" s="65"/>
      <c r="BJ429" s="65"/>
      <c r="BK429" s="65"/>
      <c r="BL429" s="65"/>
      <c r="BM429" s="65"/>
      <c r="BN429" s="65"/>
      <c r="BO429" s="65"/>
      <c r="BP429" s="65"/>
      <c r="BQ429" s="65"/>
      <c r="BR429" s="65"/>
      <c r="BS429" s="65"/>
      <c r="BT429" s="65"/>
      <c r="BU429" s="65"/>
      <c r="BV429" s="65"/>
      <c r="BW429" s="65"/>
      <c r="BX429" s="65"/>
      <c r="BY429" s="65"/>
      <c r="BZ429" s="65"/>
      <c r="CA429" s="65"/>
      <c r="CB429" s="65"/>
      <c r="CC429" s="65"/>
      <c r="CD429" s="65"/>
      <c r="CE429" s="65"/>
      <c r="CF429" s="65"/>
      <c r="CG429" s="65"/>
      <c r="CH429" s="65"/>
      <c r="CR429" s="122"/>
      <c r="CT429" s="122" t="s">
        <v>1004</v>
      </c>
      <c r="CV429" s="123"/>
      <c r="CW429" s="124"/>
      <c r="CX429" s="124"/>
      <c r="CY429" s="124"/>
      <c r="CZ429" s="124"/>
      <c r="DA429" s="124"/>
      <c r="DB429" s="124"/>
    </row>
    <row r="430" spans="1:106" s="65" customFormat="1" ht="15" customHeight="1" x14ac:dyDescent="0.25">
      <c r="A430" s="330" t="s">
        <v>5482</v>
      </c>
      <c r="B430" s="331"/>
      <c r="C430" s="331"/>
      <c r="D430" s="331"/>
      <c r="E430" s="331"/>
      <c r="F430" s="349"/>
      <c r="G430" s="331"/>
      <c r="H430" s="331"/>
      <c r="I430" s="331"/>
      <c r="J430" s="331"/>
      <c r="K430" s="332"/>
      <c r="L430" s="125">
        <f>'00-ЭС1.СУБ'!L202</f>
        <v>1</v>
      </c>
      <c r="M430" s="89"/>
      <c r="N430" s="126"/>
      <c r="O430" s="89"/>
      <c r="P430" s="1"/>
      <c r="Q430" s="1"/>
      <c r="R430" s="1"/>
      <c r="S430" s="1"/>
      <c r="T430" s="1"/>
      <c r="U430" s="1"/>
      <c r="V430" s="179"/>
      <c r="W430" s="171"/>
      <c r="X430" s="170"/>
      <c r="Y430" s="188"/>
      <c r="Z430" s="1"/>
      <c r="CR430" s="95"/>
      <c r="CS430" s="101" t="s">
        <v>1003</v>
      </c>
      <c r="CT430" s="95"/>
      <c r="CV430" s="127"/>
    </row>
    <row r="431" spans="1:106" s="65" customFormat="1" ht="28.5" customHeight="1" x14ac:dyDescent="0.25">
      <c r="A431" s="330" t="s">
        <v>5483</v>
      </c>
      <c r="B431" s="331"/>
      <c r="C431" s="331"/>
      <c r="D431" s="331"/>
      <c r="E431" s="331"/>
      <c r="F431" s="349"/>
      <c r="G431" s="331"/>
      <c r="H431" s="331"/>
      <c r="I431" s="331"/>
      <c r="J431" s="331"/>
      <c r="K431" s="332"/>
      <c r="L431" s="128">
        <f>L427+L428+L429*L430</f>
        <v>54405685</v>
      </c>
      <c r="M431" s="129"/>
      <c r="N431" s="98"/>
      <c r="O431" s="98"/>
      <c r="P431" s="1"/>
      <c r="Q431" s="1"/>
      <c r="R431" s="1"/>
      <c r="S431" s="1"/>
      <c r="T431" s="1"/>
      <c r="U431" s="1"/>
      <c r="V431" s="179"/>
      <c r="W431" s="171"/>
      <c r="X431" s="170"/>
      <c r="Y431" s="188"/>
      <c r="Z431" s="1"/>
      <c r="CR431" s="95"/>
      <c r="CT431" s="95" t="s">
        <v>1004</v>
      </c>
      <c r="CV431" s="130"/>
    </row>
    <row r="432" spans="1:106" s="65" customFormat="1" ht="15" customHeight="1" x14ac:dyDescent="0.25">
      <c r="A432" s="333" t="s">
        <v>1005</v>
      </c>
      <c r="B432" s="334"/>
      <c r="C432" s="334"/>
      <c r="D432" s="334"/>
      <c r="E432" s="334"/>
      <c r="F432" s="350"/>
      <c r="G432" s="334"/>
      <c r="H432" s="334"/>
      <c r="I432" s="334"/>
      <c r="J432" s="334"/>
      <c r="K432" s="335"/>
      <c r="L432" s="131">
        <f>L431*0.2</f>
        <v>10881137</v>
      </c>
      <c r="M432" s="89"/>
      <c r="N432" s="89"/>
      <c r="O432" s="89"/>
      <c r="P432" s="1"/>
      <c r="Q432" s="1"/>
      <c r="R432" s="1"/>
      <c r="S432" s="1"/>
      <c r="T432" s="1"/>
      <c r="U432" s="1"/>
      <c r="V432" s="179"/>
      <c r="W432" s="171"/>
      <c r="X432" s="170"/>
      <c r="Y432" s="188"/>
      <c r="Z432" s="1"/>
      <c r="CR432" s="95"/>
      <c r="CS432" s="101" t="s">
        <v>1005</v>
      </c>
      <c r="CT432" s="95"/>
    </row>
    <row r="433" spans="1:102" s="65" customFormat="1" ht="15" customHeight="1" x14ac:dyDescent="0.25">
      <c r="A433" s="330" t="s">
        <v>1006</v>
      </c>
      <c r="B433" s="331"/>
      <c r="C433" s="331"/>
      <c r="D433" s="331"/>
      <c r="E433" s="331"/>
      <c r="F433" s="349"/>
      <c r="G433" s="331"/>
      <c r="H433" s="331"/>
      <c r="I433" s="331"/>
      <c r="J433" s="331"/>
      <c r="K433" s="332"/>
      <c r="L433" s="132">
        <f>L431+L432</f>
        <v>65286822</v>
      </c>
      <c r="M433" s="98"/>
      <c r="N433" s="98"/>
      <c r="O433" s="98"/>
      <c r="P433" s="1"/>
      <c r="Q433" s="1"/>
      <c r="R433" s="1"/>
      <c r="S433" s="1"/>
      <c r="T433" s="1"/>
      <c r="U433" s="1"/>
      <c r="V433" s="179"/>
      <c r="W433" s="171"/>
      <c r="X433" s="170"/>
      <c r="Y433" s="188"/>
      <c r="Z433" s="1"/>
      <c r="AD433" s="65">
        <v>117</v>
      </c>
      <c r="CR433" s="95"/>
      <c r="CT433" s="95"/>
      <c r="CU433" s="95" t="s">
        <v>1006</v>
      </c>
      <c r="CX433" s="127"/>
    </row>
    <row r="434" spans="1:102" s="16" customFormat="1" ht="12.75" customHeight="1" x14ac:dyDescent="0.2">
      <c r="A434" s="323"/>
      <c r="B434" s="323"/>
      <c r="C434" s="323"/>
      <c r="D434" s="323"/>
      <c r="E434" s="323"/>
      <c r="F434" s="347"/>
      <c r="G434" s="323"/>
      <c r="H434" s="323"/>
      <c r="I434" s="323"/>
      <c r="J434" s="323"/>
      <c r="K434" s="323"/>
      <c r="L434" s="323"/>
      <c r="M434" s="323"/>
      <c r="N434" s="323"/>
      <c r="O434" s="323"/>
      <c r="P434" s="1"/>
      <c r="Q434" s="1"/>
      <c r="R434" s="1"/>
      <c r="S434" s="1"/>
      <c r="T434" s="1"/>
      <c r="U434" s="1"/>
      <c r="V434" s="179"/>
      <c r="W434" s="171"/>
      <c r="X434" s="170"/>
      <c r="Y434" s="188"/>
      <c r="Z434" s="1"/>
      <c r="AA434" s="62"/>
      <c r="AB434" s="62"/>
      <c r="AC434" s="62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  <c r="BV434" s="25"/>
      <c r="BW434" s="25"/>
      <c r="BX434" s="25"/>
      <c r="BY434" s="25"/>
      <c r="BZ434" s="25"/>
      <c r="CA434" s="25"/>
      <c r="CB434" s="25"/>
      <c r="CC434" s="25"/>
      <c r="CD434" s="25"/>
      <c r="CE434" s="25"/>
      <c r="CF434" s="25"/>
      <c r="CG434" s="25"/>
    </row>
    <row r="435" spans="1:102" s="135" customFormat="1" ht="12.75" customHeight="1" x14ac:dyDescent="0.2">
      <c r="A435" s="287" t="s">
        <v>5484</v>
      </c>
      <c r="B435" s="287"/>
      <c r="C435" s="287"/>
      <c r="D435" s="287"/>
      <c r="E435" s="287"/>
      <c r="F435" s="336"/>
      <c r="G435" s="287"/>
      <c r="H435" s="287"/>
      <c r="I435" s="287"/>
      <c r="J435" s="287"/>
      <c r="K435" s="287"/>
      <c r="L435" s="287"/>
      <c r="M435" s="287"/>
      <c r="N435" s="287"/>
      <c r="O435" s="287"/>
      <c r="P435" s="1"/>
      <c r="Q435" s="1"/>
      <c r="R435" s="1"/>
      <c r="S435" s="1"/>
      <c r="T435" s="1"/>
      <c r="U435" s="1"/>
      <c r="V435" s="179"/>
      <c r="W435" s="171"/>
      <c r="X435" s="170"/>
      <c r="Y435" s="188"/>
      <c r="Z435" s="1"/>
      <c r="AA435" s="133"/>
      <c r="AB435" s="133"/>
      <c r="AC435" s="133"/>
      <c r="AD435" s="134"/>
      <c r="AE435" s="134"/>
      <c r="AF435" s="134"/>
      <c r="AG435" s="134"/>
      <c r="AH435" s="134"/>
      <c r="AI435" s="134"/>
      <c r="AJ435" s="134"/>
      <c r="AK435" s="134"/>
      <c r="AL435" s="134"/>
      <c r="AM435" s="134"/>
      <c r="AN435" s="134"/>
      <c r="AO435" s="134"/>
      <c r="AP435" s="134"/>
      <c r="AQ435" s="134"/>
      <c r="AR435" s="134"/>
      <c r="AS435" s="134"/>
      <c r="AT435" s="134"/>
      <c r="AU435" s="134"/>
      <c r="AV435" s="134"/>
      <c r="AW435" s="134"/>
      <c r="AX435" s="134"/>
      <c r="AY435" s="134"/>
      <c r="AZ435" s="134"/>
      <c r="BA435" s="134"/>
      <c r="BB435" s="134"/>
      <c r="BC435" s="134"/>
      <c r="BD435" s="134"/>
      <c r="BE435" s="134"/>
      <c r="BF435" s="134"/>
      <c r="BG435" s="134"/>
      <c r="BH435" s="134"/>
      <c r="BI435" s="134"/>
      <c r="BJ435" s="134"/>
      <c r="BK435" s="134"/>
      <c r="BL435" s="134"/>
      <c r="BM435" s="134"/>
      <c r="BN435" s="134"/>
      <c r="BO435" s="134"/>
      <c r="BP435" s="134"/>
      <c r="BQ435" s="134"/>
      <c r="BR435" s="134"/>
      <c r="BS435" s="134"/>
      <c r="BT435" s="134"/>
      <c r="BU435" s="134"/>
      <c r="BV435" s="134"/>
      <c r="BW435" s="134"/>
      <c r="BX435" s="134"/>
      <c r="BY435" s="134"/>
      <c r="BZ435" s="134"/>
      <c r="CA435" s="134"/>
      <c r="CB435" s="134"/>
      <c r="CC435" s="134"/>
      <c r="CD435" s="134"/>
      <c r="CE435" s="134"/>
      <c r="CF435" s="134"/>
      <c r="CG435" s="134"/>
    </row>
    <row r="436" spans="1:102" s="135" customFormat="1" ht="12.75" customHeight="1" x14ac:dyDescent="0.2">
      <c r="A436" s="288" t="s">
        <v>1007</v>
      </c>
      <c r="B436" s="288"/>
      <c r="C436" s="288"/>
      <c r="D436" s="288"/>
      <c r="E436" s="288"/>
      <c r="F436" s="337"/>
      <c r="G436" s="288"/>
      <c r="H436" s="288"/>
      <c r="I436" s="288"/>
      <c r="J436" s="288"/>
      <c r="K436" s="288"/>
      <c r="L436" s="288"/>
      <c r="M436" s="288"/>
      <c r="N436" s="288"/>
      <c r="O436" s="288"/>
      <c r="P436" s="1"/>
      <c r="Q436" s="1"/>
      <c r="R436" s="1"/>
      <c r="S436" s="1"/>
      <c r="T436" s="1"/>
      <c r="U436" s="1"/>
      <c r="V436" s="179"/>
      <c r="W436" s="171"/>
      <c r="X436" s="170"/>
      <c r="Y436" s="188"/>
      <c r="Z436" s="1"/>
      <c r="AA436" s="136"/>
      <c r="AB436" s="136"/>
      <c r="AC436" s="136"/>
      <c r="AD436" s="134"/>
      <c r="AE436" s="134"/>
      <c r="AF436" s="134"/>
      <c r="AG436" s="134"/>
      <c r="AH436" s="134"/>
      <c r="AI436" s="134"/>
      <c r="AJ436" s="134"/>
      <c r="AK436" s="134"/>
      <c r="AL436" s="134"/>
      <c r="AM436" s="134"/>
      <c r="AN436" s="134"/>
      <c r="AO436" s="134"/>
      <c r="AP436" s="134"/>
      <c r="AQ436" s="134"/>
      <c r="AR436" s="134"/>
      <c r="AS436" s="134"/>
      <c r="AT436" s="134"/>
      <c r="AU436" s="134"/>
      <c r="AV436" s="134"/>
      <c r="AW436" s="134"/>
      <c r="AX436" s="134"/>
      <c r="AY436" s="134"/>
      <c r="AZ436" s="134"/>
      <c r="BA436" s="134"/>
      <c r="BB436" s="134"/>
      <c r="BC436" s="134"/>
      <c r="BD436" s="134"/>
      <c r="BE436" s="134"/>
      <c r="BF436" s="134"/>
      <c r="BG436" s="134"/>
      <c r="BH436" s="134"/>
      <c r="BI436" s="134"/>
      <c r="BJ436" s="134"/>
      <c r="BK436" s="134"/>
      <c r="BL436" s="134"/>
      <c r="BM436" s="134"/>
      <c r="BN436" s="134"/>
      <c r="BO436" s="134"/>
      <c r="BP436" s="134"/>
      <c r="BQ436" s="134"/>
      <c r="BR436" s="134"/>
      <c r="BS436" s="134"/>
      <c r="BT436" s="134"/>
      <c r="BU436" s="134"/>
      <c r="BV436" s="134"/>
      <c r="BW436" s="134"/>
      <c r="BX436" s="134"/>
      <c r="BY436" s="134"/>
      <c r="BZ436" s="134"/>
      <c r="CA436" s="134"/>
      <c r="CB436" s="134"/>
      <c r="CC436" s="134"/>
      <c r="CD436" s="134"/>
      <c r="CE436" s="134"/>
      <c r="CF436" s="134"/>
      <c r="CG436" s="134"/>
    </row>
    <row r="437" spans="1:102" s="135" customFormat="1" ht="13.5" customHeight="1" x14ac:dyDescent="0.25">
      <c r="A437" s="137"/>
      <c r="B437" s="137"/>
      <c r="C437" s="137"/>
      <c r="D437" s="137"/>
      <c r="E437" s="137"/>
      <c r="F437" s="209"/>
      <c r="G437" s="137"/>
      <c r="H437" s="138"/>
      <c r="I437" s="139"/>
      <c r="J437" s="139"/>
      <c r="K437" s="139"/>
      <c r="L437" s="139"/>
      <c r="M437" s="137"/>
      <c r="N437" s="137"/>
      <c r="O437" s="137"/>
      <c r="P437" s="1"/>
      <c r="Q437" s="1"/>
      <c r="R437" s="1"/>
      <c r="S437" s="1"/>
      <c r="T437" s="1"/>
      <c r="U437" s="1"/>
      <c r="V437" s="179"/>
      <c r="W437" s="171"/>
      <c r="X437" s="170"/>
      <c r="Y437" s="188"/>
      <c r="Z437" s="1"/>
      <c r="AA437" s="116"/>
      <c r="AB437" s="116"/>
      <c r="AC437" s="116"/>
      <c r="AD437" s="134"/>
      <c r="AE437" s="134"/>
      <c r="AF437" s="134"/>
      <c r="AG437" s="134"/>
      <c r="AH437" s="134"/>
      <c r="AI437" s="134"/>
      <c r="AJ437" s="134"/>
      <c r="AK437" s="134"/>
      <c r="AL437" s="134"/>
      <c r="AM437" s="134"/>
      <c r="AN437" s="134"/>
      <c r="AO437" s="134"/>
      <c r="AP437" s="134"/>
      <c r="AQ437" s="134"/>
      <c r="AR437" s="134"/>
      <c r="AS437" s="134"/>
      <c r="AT437" s="134"/>
      <c r="AU437" s="134"/>
      <c r="AV437" s="134"/>
      <c r="AW437" s="134"/>
      <c r="AX437" s="134"/>
      <c r="AY437" s="134"/>
      <c r="AZ437" s="134"/>
      <c r="BA437" s="134"/>
      <c r="BB437" s="134"/>
      <c r="BC437" s="134"/>
      <c r="BD437" s="134"/>
      <c r="BE437" s="134"/>
      <c r="BF437" s="134"/>
      <c r="BG437" s="134"/>
      <c r="BH437" s="134"/>
      <c r="BI437" s="134"/>
      <c r="BJ437" s="134"/>
      <c r="BK437" s="134"/>
      <c r="BL437" s="134"/>
      <c r="BM437" s="134"/>
      <c r="BN437" s="134"/>
      <c r="BO437" s="134"/>
      <c r="BP437" s="134"/>
      <c r="BQ437" s="134"/>
      <c r="BR437" s="134"/>
      <c r="BS437" s="134"/>
      <c r="BT437" s="134"/>
      <c r="BU437" s="134"/>
      <c r="BV437" s="134"/>
      <c r="BW437" s="134"/>
      <c r="BX437" s="134"/>
      <c r="BY437" s="134"/>
      <c r="BZ437" s="134"/>
      <c r="CA437" s="134"/>
      <c r="CB437" s="134"/>
      <c r="CC437" s="134"/>
      <c r="CD437" s="134"/>
      <c r="CE437" s="134"/>
      <c r="CF437" s="134"/>
      <c r="CG437" s="134"/>
    </row>
    <row r="438" spans="1:102" s="135" customFormat="1" ht="12.75" customHeight="1" x14ac:dyDescent="0.2">
      <c r="A438" s="287" t="s">
        <v>5485</v>
      </c>
      <c r="B438" s="287"/>
      <c r="C438" s="287"/>
      <c r="D438" s="287"/>
      <c r="E438" s="287"/>
      <c r="F438" s="336"/>
      <c r="G438" s="287"/>
      <c r="H438" s="287"/>
      <c r="I438" s="287"/>
      <c r="J438" s="287"/>
      <c r="K438" s="287"/>
      <c r="L438" s="287"/>
      <c r="M438" s="287"/>
      <c r="N438" s="287"/>
      <c r="O438" s="287"/>
      <c r="P438" s="1"/>
      <c r="Q438" s="1"/>
      <c r="R438" s="1"/>
      <c r="S438" s="1"/>
      <c r="T438" s="1"/>
      <c r="U438" s="1"/>
      <c r="V438" s="179"/>
      <c r="W438" s="171"/>
      <c r="X438" s="170"/>
      <c r="Y438" s="188"/>
      <c r="Z438" s="1"/>
      <c r="AA438" s="133"/>
      <c r="AB438" s="133"/>
      <c r="AC438" s="133"/>
      <c r="AD438" s="134"/>
      <c r="AE438" s="134"/>
      <c r="AF438" s="134"/>
      <c r="AG438" s="134"/>
      <c r="AH438" s="134"/>
      <c r="AI438" s="134"/>
      <c r="AJ438" s="134"/>
      <c r="AK438" s="134"/>
      <c r="AL438" s="134"/>
      <c r="AM438" s="134"/>
      <c r="AN438" s="134"/>
      <c r="AO438" s="134"/>
      <c r="AP438" s="134"/>
      <c r="AQ438" s="134"/>
      <c r="AR438" s="134"/>
      <c r="AS438" s="134"/>
      <c r="AT438" s="134"/>
      <c r="AU438" s="134"/>
      <c r="AV438" s="134"/>
      <c r="AW438" s="134"/>
      <c r="AX438" s="134"/>
      <c r="AY438" s="134"/>
      <c r="AZ438" s="134"/>
      <c r="BA438" s="134"/>
      <c r="BB438" s="134"/>
      <c r="BC438" s="134"/>
      <c r="BD438" s="134"/>
      <c r="BE438" s="134"/>
      <c r="BF438" s="134"/>
      <c r="BG438" s="134"/>
      <c r="BH438" s="134"/>
      <c r="BI438" s="134"/>
      <c r="BJ438" s="134"/>
      <c r="BK438" s="134"/>
      <c r="BL438" s="134"/>
      <c r="BM438" s="134"/>
      <c r="BN438" s="134"/>
      <c r="BO438" s="134"/>
      <c r="BP438" s="134"/>
      <c r="BQ438" s="134"/>
      <c r="BR438" s="134"/>
      <c r="BS438" s="134"/>
      <c r="BT438" s="134"/>
      <c r="BU438" s="134"/>
      <c r="BV438" s="134"/>
      <c r="BW438" s="134"/>
      <c r="BX438" s="134"/>
      <c r="BY438" s="134"/>
      <c r="BZ438" s="134"/>
      <c r="CA438" s="134"/>
      <c r="CB438" s="134"/>
      <c r="CC438" s="134"/>
      <c r="CD438" s="134"/>
      <c r="CE438" s="134"/>
      <c r="CF438" s="134"/>
      <c r="CG438" s="134"/>
    </row>
    <row r="439" spans="1:102" s="135" customFormat="1" ht="12.75" customHeight="1" x14ac:dyDescent="0.2">
      <c r="A439" s="288" t="s">
        <v>1007</v>
      </c>
      <c r="B439" s="288"/>
      <c r="C439" s="288"/>
      <c r="D439" s="288"/>
      <c r="E439" s="288"/>
      <c r="F439" s="337"/>
      <c r="G439" s="288"/>
      <c r="H439" s="288"/>
      <c r="I439" s="288"/>
      <c r="J439" s="288"/>
      <c r="K439" s="288"/>
      <c r="L439" s="288"/>
      <c r="M439" s="288"/>
      <c r="N439" s="288"/>
      <c r="O439" s="288"/>
      <c r="P439" s="1"/>
      <c r="Q439" s="1"/>
      <c r="R439" s="1"/>
      <c r="S439" s="1"/>
      <c r="T439" s="1"/>
      <c r="U439" s="1"/>
      <c r="V439" s="179"/>
      <c r="W439" s="171"/>
      <c r="X439" s="170"/>
      <c r="Y439" s="188"/>
      <c r="Z439" s="1"/>
      <c r="AA439" s="136"/>
      <c r="AB439" s="136"/>
      <c r="AC439" s="136"/>
      <c r="AD439" s="134"/>
      <c r="AE439" s="134"/>
      <c r="AF439" s="134"/>
      <c r="AG439" s="134"/>
      <c r="AH439" s="134"/>
      <c r="AI439" s="134"/>
      <c r="AJ439" s="134"/>
      <c r="AK439" s="134"/>
      <c r="AL439" s="134"/>
      <c r="AM439" s="134"/>
      <c r="AN439" s="134"/>
      <c r="AO439" s="134"/>
      <c r="AP439" s="134"/>
      <c r="AQ439" s="134"/>
      <c r="AR439" s="134"/>
      <c r="AS439" s="134"/>
      <c r="AT439" s="134"/>
      <c r="AU439" s="134"/>
      <c r="AV439" s="134"/>
      <c r="AW439" s="134"/>
      <c r="AX439" s="134"/>
      <c r="AY439" s="134"/>
      <c r="AZ439" s="134"/>
      <c r="BA439" s="134"/>
      <c r="BB439" s="134"/>
      <c r="BC439" s="134"/>
      <c r="BD439" s="134"/>
      <c r="BE439" s="134"/>
      <c r="BF439" s="134"/>
      <c r="BG439" s="134"/>
      <c r="BH439" s="134"/>
      <c r="BI439" s="134"/>
      <c r="BJ439" s="134"/>
      <c r="BK439" s="134"/>
      <c r="BL439" s="134"/>
      <c r="BM439" s="134"/>
      <c r="BN439" s="134"/>
      <c r="BO439" s="134"/>
      <c r="BP439" s="134"/>
      <c r="BQ439" s="134"/>
      <c r="BR439" s="134"/>
      <c r="BS439" s="134"/>
      <c r="BT439" s="134"/>
      <c r="BU439" s="134"/>
      <c r="BV439" s="134"/>
      <c r="BW439" s="134"/>
      <c r="BX439" s="134"/>
      <c r="BY439" s="134"/>
      <c r="BZ439" s="134"/>
      <c r="CA439" s="134"/>
      <c r="CB439" s="134"/>
      <c r="CC439" s="134"/>
      <c r="CD439" s="134"/>
      <c r="CE439" s="134"/>
      <c r="CF439" s="134"/>
      <c r="CG439" s="134"/>
    </row>
    <row r="440" spans="1:102" s="135" customFormat="1" ht="13.5" customHeight="1" x14ac:dyDescent="0.25">
      <c r="A440" s="137"/>
      <c r="B440" s="137"/>
      <c r="C440" s="137"/>
      <c r="D440" s="137"/>
      <c r="E440" s="137"/>
      <c r="F440" s="209"/>
      <c r="G440" s="137"/>
      <c r="H440" s="138"/>
      <c r="I440" s="139"/>
      <c r="J440" s="139"/>
      <c r="K440" s="139"/>
      <c r="L440" s="139"/>
      <c r="M440" s="137"/>
      <c r="N440" s="137"/>
      <c r="O440" s="137"/>
      <c r="P440" s="1"/>
      <c r="Q440" s="1"/>
      <c r="R440" s="1"/>
      <c r="S440" s="1"/>
      <c r="T440" s="1"/>
      <c r="U440" s="1"/>
      <c r="V440" s="179"/>
      <c r="W440" s="171"/>
      <c r="X440" s="170"/>
      <c r="Y440" s="188"/>
      <c r="Z440" s="1"/>
      <c r="AA440" s="116"/>
      <c r="AB440" s="116"/>
      <c r="AC440" s="116"/>
      <c r="AD440" s="134"/>
      <c r="AE440" s="134"/>
      <c r="AF440" s="134"/>
      <c r="AG440" s="134"/>
      <c r="AH440" s="134"/>
      <c r="AI440" s="134"/>
      <c r="AJ440" s="134"/>
      <c r="AK440" s="134"/>
      <c r="AL440" s="134"/>
      <c r="AM440" s="134"/>
      <c r="AN440" s="134"/>
      <c r="AO440" s="134"/>
      <c r="AP440" s="134"/>
      <c r="AQ440" s="134"/>
      <c r="AR440" s="134"/>
      <c r="AS440" s="134"/>
      <c r="AT440" s="134"/>
      <c r="AU440" s="134"/>
      <c r="AV440" s="134"/>
      <c r="AW440" s="134"/>
      <c r="AX440" s="134"/>
      <c r="AY440" s="134"/>
      <c r="AZ440" s="134"/>
      <c r="BA440" s="134"/>
      <c r="BB440" s="134"/>
      <c r="BC440" s="134"/>
      <c r="BD440" s="134"/>
      <c r="BE440" s="134"/>
      <c r="BF440" s="134"/>
      <c r="BG440" s="134"/>
      <c r="BH440" s="134"/>
      <c r="BI440" s="134"/>
      <c r="BJ440" s="134"/>
      <c r="BK440" s="134"/>
      <c r="BL440" s="134"/>
      <c r="BM440" s="134"/>
      <c r="BN440" s="134"/>
      <c r="BO440" s="134"/>
      <c r="BP440" s="134"/>
      <c r="BQ440" s="134"/>
      <c r="BR440" s="134"/>
      <c r="BS440" s="134"/>
      <c r="BT440" s="134"/>
      <c r="BU440" s="134"/>
      <c r="BV440" s="134"/>
      <c r="BW440" s="134"/>
      <c r="BX440" s="134"/>
      <c r="BY440" s="134"/>
      <c r="BZ440" s="134"/>
      <c r="CA440" s="134"/>
      <c r="CB440" s="134"/>
      <c r="CC440" s="134"/>
      <c r="CD440" s="134"/>
      <c r="CE440" s="134"/>
      <c r="CF440" s="134"/>
      <c r="CG440" s="134"/>
    </row>
    <row r="457" spans="22:22" ht="11.25" customHeight="1" x14ac:dyDescent="0.2">
      <c r="V457" s="179">
        <f>L469</f>
        <v>0</v>
      </c>
    </row>
  </sheetData>
  <autoFilter ref="A28:DB433" xr:uid="{00000000-0001-0000-1400-000000000000}">
    <filterColumn colId="2" showButton="0"/>
    <filterColumn colId="3" showButton="0"/>
  </autoFilter>
  <mergeCells count="278">
    <mergeCell ref="A436:O436"/>
    <mergeCell ref="A428:K428"/>
    <mergeCell ref="A434:O434"/>
    <mergeCell ref="A423:K423"/>
    <mergeCell ref="A424:K424"/>
    <mergeCell ref="A425:K425"/>
    <mergeCell ref="A426:K426"/>
    <mergeCell ref="A427:K427"/>
    <mergeCell ref="A429:K429"/>
    <mergeCell ref="A430:K430"/>
    <mergeCell ref="A431:K431"/>
    <mergeCell ref="A432:K432"/>
    <mergeCell ref="A433:K433"/>
    <mergeCell ref="A435:O435"/>
    <mergeCell ref="A418:K418"/>
    <mergeCell ref="A419:K419"/>
    <mergeCell ref="A420:K420"/>
    <mergeCell ref="A421:K421"/>
    <mergeCell ref="A422:K422"/>
    <mergeCell ref="A413:K413"/>
    <mergeCell ref="A414:K414"/>
    <mergeCell ref="A415:K415"/>
    <mergeCell ref="A416:K416"/>
    <mergeCell ref="A417:K417"/>
    <mergeCell ref="A408:K408"/>
    <mergeCell ref="A409:K409"/>
    <mergeCell ref="A410:K410"/>
    <mergeCell ref="A411:K411"/>
    <mergeCell ref="A412:K412"/>
    <mergeCell ref="A403:K403"/>
    <mergeCell ref="A404:K404"/>
    <mergeCell ref="A405:K405"/>
    <mergeCell ref="A406:K406"/>
    <mergeCell ref="A407:K407"/>
    <mergeCell ref="A398:K398"/>
    <mergeCell ref="A399:K399"/>
    <mergeCell ref="A400:K400"/>
    <mergeCell ref="A401:K401"/>
    <mergeCell ref="A402:K402"/>
    <mergeCell ref="A393:K393"/>
    <mergeCell ref="A394:K394"/>
    <mergeCell ref="A395:K395"/>
    <mergeCell ref="A396:K396"/>
    <mergeCell ref="A397:K397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68:K368"/>
    <mergeCell ref="A369:K369"/>
    <mergeCell ref="A370:K370"/>
    <mergeCell ref="A371:K371"/>
    <mergeCell ref="A372:K372"/>
    <mergeCell ref="C362:E362"/>
    <mergeCell ref="A364:K364"/>
    <mergeCell ref="A365:K365"/>
    <mergeCell ref="A366:K366"/>
    <mergeCell ref="A367:K367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33:E333"/>
    <mergeCell ref="C334:E334"/>
    <mergeCell ref="C339:E339"/>
    <mergeCell ref="C341:E341"/>
    <mergeCell ref="C346:E346"/>
    <mergeCell ref="C324:E324"/>
    <mergeCell ref="C329:E329"/>
    <mergeCell ref="C330:E330"/>
    <mergeCell ref="C331:E331"/>
    <mergeCell ref="C332:E332"/>
    <mergeCell ref="C319:E319"/>
    <mergeCell ref="C320:E320"/>
    <mergeCell ref="C321:E321"/>
    <mergeCell ref="C322:E322"/>
    <mergeCell ref="C323:E323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74:E274"/>
    <mergeCell ref="A276:O276"/>
    <mergeCell ref="C277:E277"/>
    <mergeCell ref="C282:E282"/>
    <mergeCell ref="C284:E284"/>
    <mergeCell ref="C265:E265"/>
    <mergeCell ref="C266:E266"/>
    <mergeCell ref="C267:E267"/>
    <mergeCell ref="C268:E268"/>
    <mergeCell ref="C269:E269"/>
    <mergeCell ref="C255:E255"/>
    <mergeCell ref="C260:E260"/>
    <mergeCell ref="C262:E262"/>
    <mergeCell ref="C263:E263"/>
    <mergeCell ref="C264:E264"/>
    <mergeCell ref="C250:E250"/>
    <mergeCell ref="C251:E251"/>
    <mergeCell ref="C252:E252"/>
    <mergeCell ref="C253:E253"/>
    <mergeCell ref="C254:E254"/>
    <mergeCell ref="C241:E241"/>
    <mergeCell ref="C242:E242"/>
    <mergeCell ref="C243:E243"/>
    <mergeCell ref="C248:E248"/>
    <mergeCell ref="C249:E249"/>
    <mergeCell ref="C236:E236"/>
    <mergeCell ref="C237:E237"/>
    <mergeCell ref="C238:E238"/>
    <mergeCell ref="C239:E239"/>
    <mergeCell ref="C240:E240"/>
    <mergeCell ref="C227:E227"/>
    <mergeCell ref="C228:E228"/>
    <mergeCell ref="C229:E229"/>
    <mergeCell ref="C230:E230"/>
    <mergeCell ref="C231:E231"/>
    <mergeCell ref="C216:E216"/>
    <mergeCell ref="A218:O218"/>
    <mergeCell ref="C219:E219"/>
    <mergeCell ref="C224:E224"/>
    <mergeCell ref="C226:E226"/>
    <mergeCell ref="C204:E204"/>
    <mergeCell ref="C205:E205"/>
    <mergeCell ref="C206:E206"/>
    <mergeCell ref="C210:E210"/>
    <mergeCell ref="C211:E211"/>
    <mergeCell ref="C198:E198"/>
    <mergeCell ref="C200:E200"/>
    <mergeCell ref="C201:E201"/>
    <mergeCell ref="C202:E202"/>
    <mergeCell ref="C203:E203"/>
    <mergeCell ref="C188:E188"/>
    <mergeCell ref="C190:E190"/>
    <mergeCell ref="C191:E191"/>
    <mergeCell ref="C192:E192"/>
    <mergeCell ref="C193:E193"/>
    <mergeCell ref="C179:E179"/>
    <mergeCell ref="C180:E180"/>
    <mergeCell ref="C181:E181"/>
    <mergeCell ref="A182:O182"/>
    <mergeCell ref="C183:E183"/>
    <mergeCell ref="A159:O159"/>
    <mergeCell ref="C160:E160"/>
    <mergeCell ref="C165:E165"/>
    <mergeCell ref="C169:E169"/>
    <mergeCell ref="C174:E174"/>
    <mergeCell ref="C148:E148"/>
    <mergeCell ref="C149:E149"/>
    <mergeCell ref="C153:E153"/>
    <mergeCell ref="C154:E154"/>
    <mergeCell ref="C158:E158"/>
    <mergeCell ref="C136:E136"/>
    <mergeCell ref="C137:E137"/>
    <mergeCell ref="C141:E141"/>
    <mergeCell ref="C142:E142"/>
    <mergeCell ref="C147:E147"/>
    <mergeCell ref="C124:E124"/>
    <mergeCell ref="C125:E125"/>
    <mergeCell ref="C130:E130"/>
    <mergeCell ref="A131:O131"/>
    <mergeCell ref="C132:E132"/>
    <mergeCell ref="C116:E116"/>
    <mergeCell ref="A117:O117"/>
    <mergeCell ref="C118:E118"/>
    <mergeCell ref="C122:E122"/>
    <mergeCell ref="C123:E123"/>
    <mergeCell ref="C101:E101"/>
    <mergeCell ref="C106:E106"/>
    <mergeCell ref="C108:E108"/>
    <mergeCell ref="A110:O110"/>
    <mergeCell ref="C111:E111"/>
    <mergeCell ref="C91:E91"/>
    <mergeCell ref="C93:E93"/>
    <mergeCell ref="C95:E95"/>
    <mergeCell ref="C97:E97"/>
    <mergeCell ref="C99:E99"/>
    <mergeCell ref="C81:E81"/>
    <mergeCell ref="C83:E83"/>
    <mergeCell ref="C85:E85"/>
    <mergeCell ref="C87:E87"/>
    <mergeCell ref="C89:E89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49:E49"/>
    <mergeCell ref="C50:E50"/>
    <mergeCell ref="C51:E51"/>
    <mergeCell ref="C52:E52"/>
    <mergeCell ref="A54:O54"/>
    <mergeCell ref="C37:E37"/>
    <mergeCell ref="C41:E41"/>
    <mergeCell ref="A42:O42"/>
    <mergeCell ref="C43:E43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38:O438"/>
    <mergeCell ref="A439:O43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filterMode="1">
    <tabColor rgb="FFFF0000"/>
    <pageSetUpPr fitToPage="1"/>
  </sheetPr>
  <dimension ref="A1:CZ457"/>
  <sheetViews>
    <sheetView topLeftCell="A154" workbookViewId="0">
      <selection activeCell="Y155" sqref="Y155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6.28515625" style="1" hidden="1" customWidth="1" outlineLevel="1"/>
    <col min="21" max="21" width="24.7109375" style="1" customWidth="1" collapsed="1"/>
    <col min="22" max="22" width="24.140625" style="179" customWidth="1"/>
    <col min="23" max="23" width="12" style="171" customWidth="1"/>
    <col min="24" max="24" width="15.85546875" style="170" customWidth="1"/>
    <col min="25" max="25" width="16.85546875" style="188" customWidth="1"/>
    <col min="26" max="27" width="10.7109375" style="1" customWidth="1"/>
    <col min="28" max="31" width="50" style="2" hidden="1" customWidth="1"/>
    <col min="32" max="36" width="55.7109375" style="2" hidden="1" customWidth="1"/>
    <col min="37" max="66" width="172.5703125" style="2" hidden="1" customWidth="1"/>
    <col min="67" max="76" width="109.28515625" style="2" hidden="1" customWidth="1"/>
    <col min="77" max="77" width="172.5703125" style="2" hidden="1" customWidth="1"/>
    <col min="78" max="78" width="34.140625" style="2" hidden="1" customWidth="1"/>
    <col min="79" max="79" width="172.5703125" style="2" hidden="1" customWidth="1"/>
    <col min="80" max="83" width="127.5703125" style="2" hidden="1" customWidth="1"/>
    <col min="84" max="16384" width="9.140625" style="1"/>
  </cols>
  <sheetData>
    <row r="1" spans="1:66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66" s="3" customFormat="1" ht="11.25" customHeight="1" x14ac:dyDescent="0.25">
      <c r="A2" s="306" t="s">
        <v>0</v>
      </c>
      <c r="B2" s="306"/>
      <c r="C2" s="306"/>
      <c r="D2" s="6"/>
      <c r="E2" s="4"/>
      <c r="F2" s="199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66" s="3" customFormat="1" ht="11.25" customHeight="1" x14ac:dyDescent="0.25">
      <c r="A3" s="307"/>
      <c r="B3" s="307"/>
      <c r="C3" s="307"/>
      <c r="D3" s="307"/>
      <c r="E3" s="4"/>
      <c r="F3" s="199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66" s="3" customFormat="1" ht="18.75" x14ac:dyDescent="0.25">
      <c r="A4" s="309"/>
      <c r="B4" s="309"/>
      <c r="C4" s="309"/>
      <c r="D4" s="309"/>
      <c r="E4" s="4"/>
      <c r="F4" s="199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B4" s="2" t="s">
        <v>2</v>
      </c>
      <c r="AC4" s="2" t="s">
        <v>2</v>
      </c>
      <c r="AD4" s="2" t="s">
        <v>2</v>
      </c>
      <c r="AE4" s="2" t="s">
        <v>2</v>
      </c>
      <c r="AF4" s="2" t="s">
        <v>2</v>
      </c>
      <c r="AG4" s="2" t="s">
        <v>2</v>
      </c>
      <c r="AH4" s="2" t="s">
        <v>2</v>
      </c>
      <c r="AI4" s="2" t="s">
        <v>2</v>
      </c>
      <c r="AJ4" s="2" t="s">
        <v>2</v>
      </c>
    </row>
    <row r="5" spans="1:66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66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66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66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K8" s="12" t="s">
        <v>1026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  <c r="AS8" s="12" t="s">
        <v>2</v>
      </c>
      <c r="AT8" s="12" t="s">
        <v>2</v>
      </c>
      <c r="AU8" s="12" t="s">
        <v>2</v>
      </c>
      <c r="AV8" s="12" t="s">
        <v>2</v>
      </c>
      <c r="AW8" s="12" t="s">
        <v>2</v>
      </c>
      <c r="AX8" s="12" t="s">
        <v>2</v>
      </c>
      <c r="AY8" s="12" t="s">
        <v>2</v>
      </c>
    </row>
    <row r="9" spans="1:66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66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66" s="3" customFormat="1" ht="28.5" customHeight="1" x14ac:dyDescent="0.25">
      <c r="A11" s="291" t="s">
        <v>4826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66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66" s="3" customFormat="1" ht="18.75" x14ac:dyDescent="0.25">
      <c r="A13" s="289" t="s">
        <v>4827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Z13" s="12" t="s">
        <v>4827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  <c r="BJ13" s="12" t="s">
        <v>2</v>
      </c>
      <c r="BK13" s="12" t="s">
        <v>2</v>
      </c>
      <c r="BL13" s="12" t="s">
        <v>2</v>
      </c>
      <c r="BM13" s="12" t="s">
        <v>2</v>
      </c>
      <c r="BN13" s="12" t="s">
        <v>2</v>
      </c>
    </row>
    <row r="14" spans="1:66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66" s="3" customFormat="1" ht="30.75" customHeight="1" x14ac:dyDescent="0.25">
      <c r="A15" s="4"/>
      <c r="B15" s="14" t="s">
        <v>9</v>
      </c>
      <c r="C15" s="310" t="s">
        <v>3116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66" s="3" customFormat="1" ht="12.75" customHeight="1" x14ac:dyDescent="0.25">
      <c r="B16" s="16" t="s">
        <v>11</v>
      </c>
      <c r="C16" s="16"/>
      <c r="D16" s="17"/>
      <c r="E16" s="18">
        <v>17203.175999999999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78" s="3" customFormat="1" ht="12.75" customHeight="1" x14ac:dyDescent="0.25">
      <c r="B17" s="16" t="s">
        <v>13</v>
      </c>
      <c r="D17" s="17"/>
      <c r="E17" s="18">
        <v>10469.040999999999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78" s="3" customFormat="1" ht="12.75" customHeight="1" x14ac:dyDescent="0.25">
      <c r="B18" s="16" t="s">
        <v>14</v>
      </c>
      <c r="D18" s="17"/>
      <c r="E18" s="18">
        <v>1247.231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78" s="3" customFormat="1" ht="12.75" customHeight="1" x14ac:dyDescent="0.25">
      <c r="B19" s="16" t="s">
        <v>15</v>
      </c>
      <c r="D19" s="17"/>
      <c r="E19" s="18">
        <v>348.03199999999998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78" s="3" customFormat="1" ht="12.75" customHeight="1" x14ac:dyDescent="0.25">
      <c r="B20" s="16" t="s">
        <v>16</v>
      </c>
      <c r="C20" s="16"/>
      <c r="D20" s="17"/>
      <c r="E20" s="18">
        <v>484.88900000000001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78" s="3" customFormat="1" ht="12.75" customHeight="1" x14ac:dyDescent="0.25">
      <c r="B21" s="16" t="s">
        <v>17</v>
      </c>
      <c r="C21" s="16"/>
      <c r="D21" s="23"/>
      <c r="E21" s="18">
        <v>1186.83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78" s="3" customFormat="1" ht="18.75" x14ac:dyDescent="0.25">
      <c r="B22" s="16" t="s">
        <v>19</v>
      </c>
      <c r="C22" s="16"/>
      <c r="E22" s="21"/>
      <c r="F22" s="311" t="s">
        <v>1793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O22" s="25" t="s">
        <v>1793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  <c r="BV22" s="25" t="s">
        <v>2</v>
      </c>
      <c r="BW22" s="25" t="s">
        <v>2</v>
      </c>
      <c r="BX22" s="25" t="s">
        <v>2</v>
      </c>
    </row>
    <row r="23" spans="1:78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78" s="3" customFormat="1" ht="18.75" x14ac:dyDescent="0.25">
      <c r="A24" s="28"/>
      <c r="F24" s="203"/>
      <c r="V24" s="172"/>
      <c r="W24" s="159"/>
      <c r="X24" s="158"/>
      <c r="Y24" s="181"/>
    </row>
    <row r="25" spans="1:78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294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78" s="3" customFormat="1" ht="36.75" customHeight="1" x14ac:dyDescent="0.25">
      <c r="A26" s="293"/>
      <c r="B26" s="293"/>
      <c r="C26" s="293"/>
      <c r="D26" s="293"/>
      <c r="E26" s="293"/>
      <c r="F26" s="295"/>
      <c r="G26" s="293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78" s="3" customFormat="1" ht="37.5" x14ac:dyDescent="0.25">
      <c r="A27" s="293"/>
      <c r="B27" s="293"/>
      <c r="C27" s="293"/>
      <c r="D27" s="293"/>
      <c r="E27" s="293"/>
      <c r="F27" s="296"/>
      <c r="G27" s="293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78" s="3" customFormat="1" ht="18.75" hidden="1" x14ac:dyDescent="0.25">
      <c r="A28" s="31">
        <v>1</v>
      </c>
      <c r="B28" s="31">
        <v>2</v>
      </c>
      <c r="C28" s="312">
        <v>3</v>
      </c>
      <c r="D28" s="312"/>
      <c r="E28" s="312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78" s="3" customFormat="1" ht="18.75" hidden="1" x14ac:dyDescent="0.25">
      <c r="A29" s="313" t="s">
        <v>3837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Y29" s="33" t="s">
        <v>3837</v>
      </c>
    </row>
    <row r="30" spans="1:78" s="3" customFormat="1" ht="67.5" hidden="1" x14ac:dyDescent="0.25">
      <c r="A30" s="35" t="s">
        <v>36</v>
      </c>
      <c r="B30" s="36" t="s">
        <v>203</v>
      </c>
      <c r="C30" s="316" t="s">
        <v>204</v>
      </c>
      <c r="D30" s="316"/>
      <c r="E30" s="316"/>
      <c r="F30" s="205" t="s">
        <v>174</v>
      </c>
      <c r="G30" s="56">
        <v>0.62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26247</v>
      </c>
      <c r="M30" s="39">
        <v>21333</v>
      </c>
      <c r="N30" s="40" t="s">
        <v>4828</v>
      </c>
      <c r="O30" s="39">
        <v>2738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3277.7553683438509</v>
      </c>
      <c r="W30" s="159">
        <v>1.2</v>
      </c>
      <c r="X30" s="158">
        <f>V30*W30</f>
        <v>3933.3064420126211</v>
      </c>
      <c r="Y30" s="181">
        <f>X30/G30</f>
        <v>6344.0426484074533</v>
      </c>
      <c r="BY30" s="33"/>
      <c r="BZ30" s="41" t="s">
        <v>204</v>
      </c>
    </row>
    <row r="31" spans="1:78" s="3" customFormat="1" ht="18.75" hidden="1" x14ac:dyDescent="0.25">
      <c r="A31" s="42"/>
      <c r="B31" s="43"/>
      <c r="C31" s="44" t="s">
        <v>3971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/>
      <c r="X31" s="158"/>
      <c r="Y31" s="181"/>
      <c r="BY31" s="33"/>
      <c r="BZ31" s="41"/>
    </row>
    <row r="32" spans="1:78" s="3" customFormat="1" ht="18.75" hidden="1" x14ac:dyDescent="0.25">
      <c r="A32" s="47"/>
      <c r="B32" s="48"/>
      <c r="C32" s="48"/>
      <c r="D32" s="48"/>
      <c r="E32" s="49" t="s">
        <v>4829</v>
      </c>
      <c r="F32" s="207"/>
      <c r="G32" s="50"/>
      <c r="H32" s="51"/>
      <c r="I32" s="17"/>
      <c r="J32" s="17"/>
      <c r="K32" s="17"/>
      <c r="L32" s="52">
        <v>21030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/>
      <c r="X32" s="158"/>
      <c r="Y32" s="181"/>
      <c r="BY32" s="33"/>
      <c r="BZ32" s="41"/>
    </row>
    <row r="33" spans="1:79" s="3" customFormat="1" ht="18.75" hidden="1" x14ac:dyDescent="0.25">
      <c r="A33" s="47"/>
      <c r="B33" s="48"/>
      <c r="C33" s="48"/>
      <c r="D33" s="48"/>
      <c r="E33" s="49" t="s">
        <v>4830</v>
      </c>
      <c r="F33" s="207"/>
      <c r="G33" s="50"/>
      <c r="H33" s="51"/>
      <c r="I33" s="17"/>
      <c r="J33" s="17"/>
      <c r="K33" s="17"/>
      <c r="L33" s="52">
        <v>11057</v>
      </c>
      <c r="M33" s="53"/>
      <c r="N33" s="53"/>
      <c r="O33" s="54"/>
      <c r="P33" s="154">
        <v>1.052</v>
      </c>
      <c r="Q33" s="154">
        <v>1.0209999999999999</v>
      </c>
      <c r="R33" s="154">
        <v>1.0349999999999999</v>
      </c>
      <c r="S33" s="154">
        <v>1.0249999999999999</v>
      </c>
      <c r="T33" s="154">
        <v>1.02</v>
      </c>
      <c r="U33" s="154">
        <v>1.03</v>
      </c>
      <c r="V33" s="172"/>
      <c r="W33" s="159"/>
      <c r="X33" s="158"/>
      <c r="Y33" s="181"/>
      <c r="BY33" s="33"/>
      <c r="BZ33" s="41"/>
    </row>
    <row r="34" spans="1:79" s="3" customFormat="1" ht="18.75" hidden="1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58334</v>
      </c>
      <c r="M34" s="53"/>
      <c r="N34" s="53"/>
      <c r="O34" s="54"/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172"/>
      <c r="W34" s="159"/>
      <c r="X34" s="158"/>
      <c r="Y34" s="181"/>
      <c r="BY34" s="33"/>
      <c r="BZ34" s="41"/>
    </row>
    <row r="35" spans="1:79" s="3" customFormat="1" ht="67.5" x14ac:dyDescent="0.25">
      <c r="A35" s="35" t="s">
        <v>1009</v>
      </c>
      <c r="B35" s="36" t="s">
        <v>4831</v>
      </c>
      <c r="C35" s="316" t="s">
        <v>2643</v>
      </c>
      <c r="D35" s="316"/>
      <c r="E35" s="316"/>
      <c r="F35" s="205" t="s">
        <v>437</v>
      </c>
      <c r="G35" s="55">
        <v>53</v>
      </c>
      <c r="H35" s="39">
        <v>713.02</v>
      </c>
      <c r="I35" s="39"/>
      <c r="J35" s="39">
        <v>713.02</v>
      </c>
      <c r="K35" s="37" t="s">
        <v>42</v>
      </c>
      <c r="L35" s="39">
        <v>323483</v>
      </c>
      <c r="M35" s="39"/>
      <c r="N35" s="40"/>
      <c r="O35" s="39">
        <v>323483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2" si="0">O35*P35*Q35*R35*S35*T35*U35</f>
        <v>387252.79029144411</v>
      </c>
      <c r="W35" s="159">
        <v>1.2</v>
      </c>
      <c r="X35" s="158">
        <f t="shared" ref="X35:X92" si="1">V35*W35</f>
        <v>464703.34834973293</v>
      </c>
      <c r="Y35" s="181">
        <f t="shared" ref="Y35:Y92" si="2">X35/G35</f>
        <v>8767.9877047119426</v>
      </c>
      <c r="BY35" s="33"/>
      <c r="BZ35" s="41" t="s">
        <v>2643</v>
      </c>
    </row>
    <row r="36" spans="1:79" s="3" customFormat="1" ht="67.5" x14ac:dyDescent="0.25">
      <c r="A36" s="35" t="s">
        <v>53</v>
      </c>
      <c r="B36" s="36" t="s">
        <v>4831</v>
      </c>
      <c r="C36" s="316" t="s">
        <v>3135</v>
      </c>
      <c r="D36" s="316"/>
      <c r="E36" s="316"/>
      <c r="F36" s="205" t="s">
        <v>437</v>
      </c>
      <c r="G36" s="55">
        <v>9</v>
      </c>
      <c r="H36" s="39">
        <v>567.94000000000005</v>
      </c>
      <c r="I36" s="39"/>
      <c r="J36" s="39">
        <v>567.94000000000005</v>
      </c>
      <c r="K36" s="37" t="s">
        <v>42</v>
      </c>
      <c r="L36" s="39">
        <v>43754</v>
      </c>
      <c r="M36" s="39"/>
      <c r="N36" s="40"/>
      <c r="O36" s="39">
        <v>43754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52379.440608662109</v>
      </c>
      <c r="W36" s="159">
        <v>1.2</v>
      </c>
      <c r="X36" s="158">
        <f t="shared" si="1"/>
        <v>62855.328730394525</v>
      </c>
      <c r="Y36" s="181">
        <f t="shared" si="2"/>
        <v>6983.9254144882807</v>
      </c>
      <c r="BY36" s="33"/>
      <c r="BZ36" s="41" t="s">
        <v>3135</v>
      </c>
    </row>
    <row r="37" spans="1:79" s="3" customFormat="1" ht="67.5" x14ac:dyDescent="0.25">
      <c r="A37" s="35" t="s">
        <v>63</v>
      </c>
      <c r="B37" s="36" t="s">
        <v>2384</v>
      </c>
      <c r="C37" s="316" t="s">
        <v>2385</v>
      </c>
      <c r="D37" s="316"/>
      <c r="E37" s="316"/>
      <c r="F37" s="205" t="s">
        <v>174</v>
      </c>
      <c r="G37" s="56">
        <v>0.25</v>
      </c>
      <c r="H37" s="39">
        <v>2637</v>
      </c>
      <c r="I37" s="39"/>
      <c r="J37" s="39">
        <v>2637</v>
      </c>
      <c r="K37" s="37" t="s">
        <v>42</v>
      </c>
      <c r="L37" s="39">
        <v>5643</v>
      </c>
      <c r="M37" s="39"/>
      <c r="N37" s="40"/>
      <c r="O37" s="39">
        <v>5643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6755.4322657283965</v>
      </c>
      <c r="W37" s="159">
        <v>1.2</v>
      </c>
      <c r="X37" s="158">
        <f t="shared" si="1"/>
        <v>8106.5187188740756</v>
      </c>
      <c r="Y37" s="248">
        <f t="shared" si="2"/>
        <v>32426.074875496302</v>
      </c>
      <c r="BY37" s="33"/>
      <c r="BZ37" s="41" t="s">
        <v>2385</v>
      </c>
    </row>
    <row r="38" spans="1:79" s="3" customFormat="1" ht="18.75" hidden="1" x14ac:dyDescent="0.25">
      <c r="A38" s="42"/>
      <c r="B38" s="43"/>
      <c r="C38" s="44" t="s">
        <v>804</v>
      </c>
      <c r="D38" s="45"/>
      <c r="E38" s="45"/>
      <c r="F38" s="206"/>
      <c r="G38" s="45"/>
      <c r="H38" s="45"/>
      <c r="I38" s="45"/>
      <c r="J38" s="45"/>
      <c r="K38" s="45"/>
      <c r="L38" s="45"/>
      <c r="M38" s="45"/>
      <c r="N38" s="45"/>
      <c r="O38" s="46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/>
      <c r="X38" s="158"/>
      <c r="Y38" s="181"/>
      <c r="BY38" s="33"/>
      <c r="BZ38" s="41"/>
    </row>
    <row r="39" spans="1:79" s="3" customFormat="1" ht="18.75" hidden="1" x14ac:dyDescent="0.25">
      <c r="A39" s="351" t="s">
        <v>1270</v>
      </c>
      <c r="B39" s="352"/>
      <c r="C39" s="352"/>
      <c r="D39" s="352"/>
      <c r="E39" s="352"/>
      <c r="F39" s="352"/>
      <c r="G39" s="352"/>
      <c r="H39" s="352"/>
      <c r="I39" s="352"/>
      <c r="J39" s="352"/>
      <c r="K39" s="352"/>
      <c r="L39" s="352"/>
      <c r="M39" s="352"/>
      <c r="N39" s="352"/>
      <c r="O39" s="353"/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/>
      <c r="W39" s="159"/>
      <c r="X39" s="158"/>
      <c r="Y39" s="181"/>
      <c r="BY39" s="33"/>
      <c r="BZ39" s="41"/>
      <c r="CA39" s="34" t="s">
        <v>1270</v>
      </c>
    </row>
    <row r="40" spans="1:79" s="3" customFormat="1" ht="67.5" hidden="1" x14ac:dyDescent="0.25">
      <c r="A40" s="35" t="s">
        <v>80</v>
      </c>
      <c r="B40" s="36" t="s">
        <v>255</v>
      </c>
      <c r="C40" s="316" t="s">
        <v>256</v>
      </c>
      <c r="D40" s="316"/>
      <c r="E40" s="316"/>
      <c r="F40" s="205" t="s">
        <v>238</v>
      </c>
      <c r="G40" s="57">
        <v>12.706372999999999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86572</v>
      </c>
      <c r="M40" s="39">
        <v>71848</v>
      </c>
      <c r="N40" s="40" t="s">
        <v>4832</v>
      </c>
      <c r="O40" s="39">
        <v>6289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7528.7814139936008</v>
      </c>
      <c r="W40" s="159">
        <v>1.2</v>
      </c>
      <c r="X40" s="158">
        <f t="shared" si="1"/>
        <v>9034.5376967923203</v>
      </c>
      <c r="Y40" s="181">
        <f t="shared" si="2"/>
        <v>711.02412126515731</v>
      </c>
      <c r="BY40" s="33"/>
      <c r="BZ40" s="41" t="s">
        <v>256</v>
      </c>
      <c r="CA40" s="34"/>
    </row>
    <row r="41" spans="1:79" s="3" customFormat="1" ht="18.75" hidden="1" x14ac:dyDescent="0.25">
      <c r="A41" s="42"/>
      <c r="B41" s="43"/>
      <c r="C41" s="44" t="s">
        <v>1272</v>
      </c>
      <c r="D41" s="45"/>
      <c r="E41" s="45"/>
      <c r="F41" s="206"/>
      <c r="G41" s="45"/>
      <c r="H41" s="45"/>
      <c r="I41" s="45"/>
      <c r="J41" s="45"/>
      <c r="K41" s="45"/>
      <c r="L41" s="45"/>
      <c r="M41" s="45"/>
      <c r="N41" s="45"/>
      <c r="O41" s="46"/>
      <c r="P41" s="154">
        <v>1.052</v>
      </c>
      <c r="Q41" s="154">
        <v>1.0209999999999999</v>
      </c>
      <c r="R41" s="154">
        <v>1.0349999999999999</v>
      </c>
      <c r="S41" s="154">
        <v>1.0249999999999999</v>
      </c>
      <c r="T41" s="154">
        <v>1.02</v>
      </c>
      <c r="U41" s="154">
        <v>1.03</v>
      </c>
      <c r="V41" s="172"/>
      <c r="W41" s="159"/>
      <c r="X41" s="158"/>
      <c r="Y41" s="181"/>
      <c r="BY41" s="33"/>
      <c r="BZ41" s="41"/>
      <c r="CA41" s="34"/>
    </row>
    <row r="42" spans="1:79" s="3" customFormat="1" ht="18.75" hidden="1" x14ac:dyDescent="0.25">
      <c r="A42" s="47"/>
      <c r="B42" s="48"/>
      <c r="C42" s="48"/>
      <c r="D42" s="48"/>
      <c r="E42" s="49" t="s">
        <v>4833</v>
      </c>
      <c r="F42" s="207"/>
      <c r="G42" s="50"/>
      <c r="H42" s="51"/>
      <c r="I42" s="17"/>
      <c r="J42" s="17"/>
      <c r="K42" s="17"/>
      <c r="L42" s="52">
        <v>70475</v>
      </c>
      <c r="M42" s="53"/>
      <c r="N42" s="53"/>
      <c r="O42" s="54"/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/>
      <c r="W42" s="159"/>
      <c r="X42" s="158"/>
      <c r="Y42" s="181"/>
      <c r="BY42" s="33"/>
      <c r="BZ42" s="41"/>
      <c r="CA42" s="34"/>
    </row>
    <row r="43" spans="1:79" s="3" customFormat="1" ht="18.75" hidden="1" x14ac:dyDescent="0.25">
      <c r="A43" s="47"/>
      <c r="B43" s="48"/>
      <c r="C43" s="48"/>
      <c r="D43" s="48"/>
      <c r="E43" s="49" t="s">
        <v>4834</v>
      </c>
      <c r="F43" s="207"/>
      <c r="G43" s="50"/>
      <c r="H43" s="51"/>
      <c r="I43" s="17"/>
      <c r="J43" s="17"/>
      <c r="K43" s="17"/>
      <c r="L43" s="52">
        <v>37054</v>
      </c>
      <c r="M43" s="53"/>
      <c r="N43" s="53"/>
      <c r="O43" s="54"/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/>
      <c r="W43" s="159"/>
      <c r="X43" s="158"/>
      <c r="Y43" s="181"/>
      <c r="BY43" s="33"/>
      <c r="BZ43" s="41"/>
      <c r="CA43" s="34"/>
    </row>
    <row r="44" spans="1:79" s="3" customFormat="1" ht="18.75" hidden="1" x14ac:dyDescent="0.25">
      <c r="A44" s="47"/>
      <c r="B44" s="48"/>
      <c r="C44" s="48"/>
      <c r="D44" s="48"/>
      <c r="E44" s="49" t="s">
        <v>47</v>
      </c>
      <c r="F44" s="207"/>
      <c r="G44" s="50"/>
      <c r="H44" s="51"/>
      <c r="I44" s="17"/>
      <c r="J44" s="17"/>
      <c r="K44" s="17"/>
      <c r="L44" s="52">
        <v>194101</v>
      </c>
      <c r="M44" s="53"/>
      <c r="N44" s="53"/>
      <c r="O44" s="54"/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/>
      <c r="W44" s="159"/>
      <c r="X44" s="158"/>
      <c r="Y44" s="181"/>
      <c r="BY44" s="33"/>
      <c r="BZ44" s="41"/>
      <c r="CA44" s="34"/>
    </row>
    <row r="45" spans="1:79" s="3" customFormat="1" ht="67.5" hidden="1" x14ac:dyDescent="0.25">
      <c r="A45" s="35" t="s">
        <v>89</v>
      </c>
      <c r="B45" s="36" t="s">
        <v>246</v>
      </c>
      <c r="C45" s="316" t="s">
        <v>247</v>
      </c>
      <c r="D45" s="316"/>
      <c r="E45" s="316"/>
      <c r="F45" s="205" t="s">
        <v>238</v>
      </c>
      <c r="G45" s="38">
        <v>7.5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25976</v>
      </c>
      <c r="M45" s="39">
        <v>21793</v>
      </c>
      <c r="N45" s="40" t="s">
        <v>4835</v>
      </c>
      <c r="O45" s="39">
        <v>3390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4058.287326035666</v>
      </c>
      <c r="W45" s="159">
        <v>1.2</v>
      </c>
      <c r="X45" s="158">
        <f t="shared" si="1"/>
        <v>4869.9447912427986</v>
      </c>
      <c r="Y45" s="181">
        <f t="shared" si="2"/>
        <v>649.3259721657065</v>
      </c>
      <c r="BY45" s="33"/>
      <c r="BZ45" s="41" t="s">
        <v>247</v>
      </c>
      <c r="CA45" s="34"/>
    </row>
    <row r="46" spans="1:79" s="3" customFormat="1" ht="18.75" hidden="1" x14ac:dyDescent="0.25">
      <c r="A46" s="42"/>
      <c r="B46" s="43"/>
      <c r="C46" s="44" t="s">
        <v>4836</v>
      </c>
      <c r="D46" s="45"/>
      <c r="E46" s="45"/>
      <c r="F46" s="206"/>
      <c r="G46" s="45"/>
      <c r="H46" s="45"/>
      <c r="I46" s="45"/>
      <c r="J46" s="45"/>
      <c r="K46" s="45"/>
      <c r="L46" s="45"/>
      <c r="M46" s="45"/>
      <c r="N46" s="45"/>
      <c r="O46" s="46"/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/>
      <c r="W46" s="159"/>
      <c r="X46" s="158"/>
      <c r="Y46" s="181"/>
      <c r="BY46" s="33"/>
      <c r="BZ46" s="41"/>
      <c r="CA46" s="34"/>
    </row>
    <row r="47" spans="1:79" s="3" customFormat="1" ht="18.75" hidden="1" x14ac:dyDescent="0.25">
      <c r="A47" s="47"/>
      <c r="B47" s="48"/>
      <c r="C47" s="48"/>
      <c r="D47" s="48"/>
      <c r="E47" s="49" t="s">
        <v>4837</v>
      </c>
      <c r="F47" s="207"/>
      <c r="G47" s="50"/>
      <c r="H47" s="51"/>
      <c r="I47" s="17"/>
      <c r="J47" s="17"/>
      <c r="K47" s="17"/>
      <c r="L47" s="52">
        <v>21279</v>
      </c>
      <c r="M47" s="53"/>
      <c r="N47" s="53"/>
      <c r="O47" s="54"/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/>
      <c r="W47" s="159"/>
      <c r="X47" s="158"/>
      <c r="Y47" s="181"/>
      <c r="BY47" s="33"/>
      <c r="BZ47" s="41"/>
      <c r="CA47" s="34"/>
    </row>
    <row r="48" spans="1:79" s="3" customFormat="1" ht="18.75" hidden="1" x14ac:dyDescent="0.25">
      <c r="A48" s="47"/>
      <c r="B48" s="48"/>
      <c r="C48" s="48"/>
      <c r="D48" s="48"/>
      <c r="E48" s="49" t="s">
        <v>4838</v>
      </c>
      <c r="F48" s="207"/>
      <c r="G48" s="50"/>
      <c r="H48" s="51"/>
      <c r="I48" s="17"/>
      <c r="J48" s="17"/>
      <c r="K48" s="17"/>
      <c r="L48" s="52">
        <v>11188</v>
      </c>
      <c r="M48" s="53"/>
      <c r="N48" s="53"/>
      <c r="O48" s="54"/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/>
      <c r="W48" s="159"/>
      <c r="X48" s="158"/>
      <c r="Y48" s="181"/>
      <c r="BY48" s="33"/>
      <c r="BZ48" s="41"/>
      <c r="CA48" s="34"/>
    </row>
    <row r="49" spans="1:79" s="3" customFormat="1" ht="18.75" hidden="1" x14ac:dyDescent="0.25">
      <c r="A49" s="47"/>
      <c r="B49" s="48"/>
      <c r="C49" s="48"/>
      <c r="D49" s="48"/>
      <c r="E49" s="49" t="s">
        <v>47</v>
      </c>
      <c r="F49" s="207"/>
      <c r="G49" s="50"/>
      <c r="H49" s="51"/>
      <c r="I49" s="17"/>
      <c r="J49" s="17"/>
      <c r="K49" s="17"/>
      <c r="L49" s="52">
        <v>58443</v>
      </c>
      <c r="M49" s="53"/>
      <c r="N49" s="53"/>
      <c r="O49" s="54"/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/>
      <c r="W49" s="159"/>
      <c r="X49" s="158"/>
      <c r="Y49" s="181"/>
      <c r="BY49" s="33"/>
      <c r="BZ49" s="41"/>
      <c r="CA49" s="34"/>
    </row>
    <row r="50" spans="1:79" s="3" customFormat="1" ht="68.25" x14ac:dyDescent="0.25">
      <c r="A50" s="35" t="s">
        <v>1013</v>
      </c>
      <c r="B50" s="36" t="s">
        <v>3996</v>
      </c>
      <c r="C50" s="316" t="s">
        <v>2409</v>
      </c>
      <c r="D50" s="316"/>
      <c r="E50" s="316"/>
      <c r="F50" s="205" t="s">
        <v>265</v>
      </c>
      <c r="G50" s="38">
        <v>933.3</v>
      </c>
      <c r="H50" s="39">
        <v>146.05000000000001</v>
      </c>
      <c r="I50" s="39"/>
      <c r="J50" s="39">
        <v>146.05000000000001</v>
      </c>
      <c r="K50" s="37" t="s">
        <v>42</v>
      </c>
      <c r="L50" s="39">
        <v>1166800</v>
      </c>
      <c r="M50" s="39"/>
      <c r="N50" s="40"/>
      <c r="O50" s="39">
        <v>1166800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1396817.0064951079</v>
      </c>
      <c r="W50" s="159">
        <v>1.2</v>
      </c>
      <c r="X50" s="158">
        <f t="shared" si="1"/>
        <v>1676180.4077941293</v>
      </c>
      <c r="Y50" s="181">
        <f t="shared" si="2"/>
        <v>1795.9717216266254</v>
      </c>
      <c r="BY50" s="33"/>
      <c r="BZ50" s="41" t="s">
        <v>2409</v>
      </c>
      <c r="CA50" s="34"/>
    </row>
    <row r="51" spans="1:79" s="3" customFormat="1" ht="18.75" hidden="1" x14ac:dyDescent="0.25">
      <c r="A51" s="42"/>
      <c r="B51" s="43"/>
      <c r="C51" s="44" t="s">
        <v>2916</v>
      </c>
      <c r="D51" s="45"/>
      <c r="E51" s="45"/>
      <c r="F51" s="206"/>
      <c r="G51" s="45"/>
      <c r="H51" s="45"/>
      <c r="I51" s="45"/>
      <c r="J51" s="45"/>
      <c r="K51" s="45"/>
      <c r="L51" s="45"/>
      <c r="M51" s="45"/>
      <c r="N51" s="45"/>
      <c r="O51" s="46"/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/>
      <c r="W51" s="159"/>
      <c r="X51" s="158"/>
      <c r="Y51" s="181"/>
      <c r="BY51" s="33"/>
      <c r="BZ51" s="41"/>
      <c r="CA51" s="34"/>
    </row>
    <row r="52" spans="1:79" s="3" customFormat="1" ht="68.25" x14ac:dyDescent="0.25">
      <c r="A52" s="35" t="s">
        <v>101</v>
      </c>
      <c r="B52" s="36" t="s">
        <v>3998</v>
      </c>
      <c r="C52" s="316" t="s">
        <v>2411</v>
      </c>
      <c r="D52" s="316"/>
      <c r="E52" s="316"/>
      <c r="F52" s="205" t="s">
        <v>265</v>
      </c>
      <c r="G52" s="38">
        <v>173.4</v>
      </c>
      <c r="H52" s="39">
        <v>98.83</v>
      </c>
      <c r="I52" s="39"/>
      <c r="J52" s="39">
        <v>98.83</v>
      </c>
      <c r="K52" s="37" t="s">
        <v>42</v>
      </c>
      <c r="L52" s="39">
        <v>146694</v>
      </c>
      <c r="M52" s="39"/>
      <c r="N52" s="40"/>
      <c r="O52" s="39">
        <v>146694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154">
        <v>1.03</v>
      </c>
      <c r="V52" s="172">
        <f t="shared" si="0"/>
        <v>175612.50767123187</v>
      </c>
      <c r="W52" s="159">
        <v>1.2</v>
      </c>
      <c r="X52" s="158">
        <f t="shared" si="1"/>
        <v>210735.00920547824</v>
      </c>
      <c r="Y52" s="181">
        <f t="shared" si="2"/>
        <v>1215.3114717732308</v>
      </c>
      <c r="BY52" s="33"/>
      <c r="BZ52" s="41" t="s">
        <v>2411</v>
      </c>
      <c r="CA52" s="34"/>
    </row>
    <row r="53" spans="1:79" s="3" customFormat="1" ht="18.75" hidden="1" x14ac:dyDescent="0.25">
      <c r="A53" s="42"/>
      <c r="B53" s="43"/>
      <c r="C53" s="44" t="s">
        <v>4271</v>
      </c>
      <c r="D53" s="45"/>
      <c r="E53" s="45"/>
      <c r="F53" s="206"/>
      <c r="G53" s="45"/>
      <c r="H53" s="45"/>
      <c r="I53" s="45"/>
      <c r="J53" s="45"/>
      <c r="K53" s="45"/>
      <c r="L53" s="45"/>
      <c r="M53" s="45"/>
      <c r="N53" s="45"/>
      <c r="O53" s="46"/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/>
      <c r="W53" s="159"/>
      <c r="X53" s="158"/>
      <c r="Y53" s="181"/>
      <c r="BY53" s="33"/>
      <c r="BZ53" s="41"/>
      <c r="CA53" s="34"/>
    </row>
    <row r="54" spans="1:79" s="3" customFormat="1" ht="68.25" x14ac:dyDescent="0.25">
      <c r="A54" s="35" t="s">
        <v>106</v>
      </c>
      <c r="B54" s="36" t="s">
        <v>4839</v>
      </c>
      <c r="C54" s="316" t="s">
        <v>2413</v>
      </c>
      <c r="D54" s="316"/>
      <c r="E54" s="316"/>
      <c r="F54" s="205" t="s">
        <v>265</v>
      </c>
      <c r="G54" s="38">
        <v>71.400000000000006</v>
      </c>
      <c r="H54" s="39">
        <v>63.69</v>
      </c>
      <c r="I54" s="39"/>
      <c r="J54" s="39">
        <v>63.69</v>
      </c>
      <c r="K54" s="37" t="s">
        <v>42</v>
      </c>
      <c r="L54" s="39">
        <v>38926</v>
      </c>
      <c r="M54" s="39"/>
      <c r="N54" s="40"/>
      <c r="O54" s="39">
        <v>38926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46599.673290048471</v>
      </c>
      <c r="W54" s="159">
        <v>1.2</v>
      </c>
      <c r="X54" s="158">
        <f t="shared" si="1"/>
        <v>55919.607948058161</v>
      </c>
      <c r="Y54" s="181">
        <f t="shared" si="2"/>
        <v>783.1877863873691</v>
      </c>
      <c r="BY54" s="33"/>
      <c r="BZ54" s="41" t="s">
        <v>2413</v>
      </c>
      <c r="CA54" s="34"/>
    </row>
    <row r="55" spans="1:79" s="3" customFormat="1" ht="18.75" hidden="1" x14ac:dyDescent="0.25">
      <c r="A55" s="42"/>
      <c r="B55" s="43"/>
      <c r="C55" s="44" t="s">
        <v>2676</v>
      </c>
      <c r="D55" s="45"/>
      <c r="E55" s="45"/>
      <c r="F55" s="206"/>
      <c r="G55" s="45"/>
      <c r="H55" s="45"/>
      <c r="I55" s="45"/>
      <c r="J55" s="45"/>
      <c r="K55" s="45"/>
      <c r="L55" s="45"/>
      <c r="M55" s="45"/>
      <c r="N55" s="45"/>
      <c r="O55" s="46"/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/>
      <c r="W55" s="159"/>
      <c r="X55" s="158"/>
      <c r="Y55" s="181"/>
      <c r="BY55" s="33"/>
      <c r="BZ55" s="41"/>
      <c r="CA55" s="34"/>
    </row>
    <row r="56" spans="1:79" s="3" customFormat="1" ht="68.25" x14ac:dyDescent="0.25">
      <c r="A56" s="35" t="s">
        <v>1014</v>
      </c>
      <c r="B56" s="36" t="s">
        <v>3999</v>
      </c>
      <c r="C56" s="316" t="s">
        <v>2416</v>
      </c>
      <c r="D56" s="316"/>
      <c r="E56" s="316"/>
      <c r="F56" s="205" t="s">
        <v>265</v>
      </c>
      <c r="G56" s="55">
        <v>102</v>
      </c>
      <c r="H56" s="39">
        <v>46.5</v>
      </c>
      <c r="I56" s="39"/>
      <c r="J56" s="39">
        <v>46.5</v>
      </c>
      <c r="K56" s="37" t="s">
        <v>42</v>
      </c>
      <c r="L56" s="39">
        <v>40600</v>
      </c>
      <c r="M56" s="39"/>
      <c r="N56" s="40"/>
      <c r="O56" s="39">
        <v>40600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48603.677120073167</v>
      </c>
      <c r="W56" s="159">
        <v>1.2</v>
      </c>
      <c r="X56" s="158">
        <f t="shared" si="1"/>
        <v>58324.412544087798</v>
      </c>
      <c r="Y56" s="181">
        <f t="shared" si="2"/>
        <v>571.80796611850781</v>
      </c>
      <c r="BY56" s="33"/>
      <c r="BZ56" s="41" t="s">
        <v>2416</v>
      </c>
      <c r="CA56" s="34"/>
    </row>
    <row r="57" spans="1:79" s="3" customFormat="1" ht="18.75" hidden="1" x14ac:dyDescent="0.25">
      <c r="A57" s="42"/>
      <c r="B57" s="43"/>
      <c r="C57" s="44" t="s">
        <v>272</v>
      </c>
      <c r="D57" s="45"/>
      <c r="E57" s="45"/>
      <c r="F57" s="206"/>
      <c r="G57" s="45"/>
      <c r="H57" s="45"/>
      <c r="I57" s="45"/>
      <c r="J57" s="45"/>
      <c r="K57" s="45"/>
      <c r="L57" s="45"/>
      <c r="M57" s="45"/>
      <c r="N57" s="45"/>
      <c r="O57" s="46"/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/>
      <c r="W57" s="159"/>
      <c r="X57" s="158"/>
      <c r="Y57" s="181"/>
      <c r="BY57" s="33"/>
      <c r="BZ57" s="41"/>
      <c r="CA57" s="34"/>
    </row>
    <row r="58" spans="1:79" s="3" customFormat="1" ht="68.25" x14ac:dyDescent="0.25">
      <c r="A58" s="35" t="s">
        <v>119</v>
      </c>
      <c r="B58" s="36" t="s">
        <v>2682</v>
      </c>
      <c r="C58" s="316" t="s">
        <v>2418</v>
      </c>
      <c r="D58" s="316"/>
      <c r="E58" s="316"/>
      <c r="F58" s="205" t="s">
        <v>265</v>
      </c>
      <c r="G58" s="38">
        <v>346.8</v>
      </c>
      <c r="H58" s="39">
        <v>29.62</v>
      </c>
      <c r="I58" s="39"/>
      <c r="J58" s="39">
        <v>29.62</v>
      </c>
      <c r="K58" s="37" t="s">
        <v>42</v>
      </c>
      <c r="L58" s="39">
        <v>87930</v>
      </c>
      <c r="M58" s="39"/>
      <c r="N58" s="40"/>
      <c r="O58" s="39">
        <v>87930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105264.07214699591</v>
      </c>
      <c r="W58" s="159">
        <v>1.2</v>
      </c>
      <c r="X58" s="158">
        <f t="shared" si="1"/>
        <v>126316.88657639509</v>
      </c>
      <c r="Y58" s="181">
        <f t="shared" si="2"/>
        <v>364.2355437612315</v>
      </c>
      <c r="BY58" s="33"/>
      <c r="BZ58" s="41" t="s">
        <v>2418</v>
      </c>
      <c r="CA58" s="34"/>
    </row>
    <row r="59" spans="1:79" s="3" customFormat="1" ht="18.75" hidden="1" x14ac:dyDescent="0.25">
      <c r="A59" s="42"/>
      <c r="B59" s="43"/>
      <c r="C59" s="44" t="s">
        <v>4408</v>
      </c>
      <c r="D59" s="45"/>
      <c r="E59" s="45"/>
      <c r="F59" s="206"/>
      <c r="G59" s="45"/>
      <c r="H59" s="45"/>
      <c r="I59" s="45"/>
      <c r="J59" s="45"/>
      <c r="K59" s="45"/>
      <c r="L59" s="45"/>
      <c r="M59" s="45"/>
      <c r="N59" s="45"/>
      <c r="O59" s="46"/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/>
      <c r="W59" s="159"/>
      <c r="X59" s="158"/>
      <c r="Y59" s="181"/>
      <c r="BY59" s="33"/>
      <c r="BZ59" s="41"/>
      <c r="CA59" s="34"/>
    </row>
    <row r="60" spans="1:79" s="3" customFormat="1" ht="79.5" x14ac:dyDescent="0.25">
      <c r="A60" s="35" t="s">
        <v>1015</v>
      </c>
      <c r="B60" s="36" t="s">
        <v>3996</v>
      </c>
      <c r="C60" s="316" t="s">
        <v>4840</v>
      </c>
      <c r="D60" s="316"/>
      <c r="E60" s="316"/>
      <c r="F60" s="205" t="s">
        <v>265</v>
      </c>
      <c r="G60" s="38">
        <v>168.3</v>
      </c>
      <c r="H60" s="39">
        <v>171.24</v>
      </c>
      <c r="I60" s="39"/>
      <c r="J60" s="39">
        <v>171.24</v>
      </c>
      <c r="K60" s="37" t="s">
        <v>42</v>
      </c>
      <c r="L60" s="39">
        <v>246697</v>
      </c>
      <c r="M60" s="39"/>
      <c r="N60" s="40"/>
      <c r="O60" s="39">
        <v>246697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295329.58951947518</v>
      </c>
      <c r="W60" s="159">
        <v>1.2</v>
      </c>
      <c r="X60" s="158">
        <f t="shared" si="1"/>
        <v>354395.5074233702</v>
      </c>
      <c r="Y60" s="181">
        <f t="shared" si="2"/>
        <v>2105.7368236682719</v>
      </c>
      <c r="BY60" s="33"/>
      <c r="BZ60" s="41" t="s">
        <v>4840</v>
      </c>
      <c r="CA60" s="34"/>
    </row>
    <row r="61" spans="1:79" s="3" customFormat="1" ht="18.75" hidden="1" x14ac:dyDescent="0.25">
      <c r="A61" s="42"/>
      <c r="B61" s="43"/>
      <c r="C61" s="44" t="s">
        <v>4841</v>
      </c>
      <c r="D61" s="45"/>
      <c r="E61" s="45"/>
      <c r="F61" s="206"/>
      <c r="G61" s="45"/>
      <c r="H61" s="45"/>
      <c r="I61" s="45"/>
      <c r="J61" s="45"/>
      <c r="K61" s="45"/>
      <c r="L61" s="45"/>
      <c r="M61" s="45"/>
      <c r="N61" s="45"/>
      <c r="O61" s="46"/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/>
      <c r="W61" s="159"/>
      <c r="X61" s="158"/>
      <c r="Y61" s="181"/>
      <c r="BY61" s="33"/>
      <c r="BZ61" s="41"/>
      <c r="CA61" s="34"/>
    </row>
    <row r="62" spans="1:79" s="3" customFormat="1" ht="79.5" x14ac:dyDescent="0.25">
      <c r="A62" s="35" t="s">
        <v>126</v>
      </c>
      <c r="B62" s="36" t="s">
        <v>4842</v>
      </c>
      <c r="C62" s="316" t="s">
        <v>4843</v>
      </c>
      <c r="D62" s="316"/>
      <c r="E62" s="316"/>
      <c r="F62" s="205" t="s">
        <v>265</v>
      </c>
      <c r="G62" s="38">
        <v>173.4</v>
      </c>
      <c r="H62" s="39">
        <v>88.45</v>
      </c>
      <c r="I62" s="39"/>
      <c r="J62" s="39">
        <v>88.45</v>
      </c>
      <c r="K62" s="37" t="s">
        <v>42</v>
      </c>
      <c r="L62" s="39">
        <v>131287</v>
      </c>
      <c r="M62" s="39"/>
      <c r="N62" s="40"/>
      <c r="O62" s="39">
        <v>131287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0"/>
        <v>157168.2501985972</v>
      </c>
      <c r="W62" s="159">
        <v>1.2</v>
      </c>
      <c r="X62" s="158">
        <f t="shared" si="1"/>
        <v>188601.90023831665</v>
      </c>
      <c r="Y62" s="181">
        <f t="shared" si="2"/>
        <v>1087.6695515473855</v>
      </c>
      <c r="BY62" s="33"/>
      <c r="BZ62" s="41" t="s">
        <v>4843</v>
      </c>
      <c r="CA62" s="34"/>
    </row>
    <row r="63" spans="1:79" s="3" customFormat="1" ht="18.75" hidden="1" x14ac:dyDescent="0.25">
      <c r="A63" s="42"/>
      <c r="B63" s="43"/>
      <c r="C63" s="44" t="s">
        <v>4271</v>
      </c>
      <c r="D63" s="45"/>
      <c r="E63" s="45"/>
      <c r="F63" s="206"/>
      <c r="G63" s="45"/>
      <c r="H63" s="45"/>
      <c r="I63" s="45"/>
      <c r="J63" s="45"/>
      <c r="K63" s="45"/>
      <c r="L63" s="45"/>
      <c r="M63" s="45"/>
      <c r="N63" s="45"/>
      <c r="O63" s="46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/>
      <c r="X63" s="158"/>
      <c r="Y63" s="181"/>
      <c r="BY63" s="33"/>
      <c r="BZ63" s="41"/>
      <c r="CA63" s="34"/>
    </row>
    <row r="64" spans="1:79" s="3" customFormat="1" ht="79.5" x14ac:dyDescent="0.25">
      <c r="A64" s="35" t="s">
        <v>131</v>
      </c>
      <c r="B64" s="36" t="s">
        <v>2682</v>
      </c>
      <c r="C64" s="316" t="s">
        <v>4002</v>
      </c>
      <c r="D64" s="316"/>
      <c r="E64" s="316"/>
      <c r="F64" s="205" t="s">
        <v>265</v>
      </c>
      <c r="G64" s="38">
        <v>25.5</v>
      </c>
      <c r="H64" s="39">
        <v>39.5</v>
      </c>
      <c r="I64" s="39"/>
      <c r="J64" s="39">
        <v>39.5</v>
      </c>
      <c r="K64" s="37" t="s">
        <v>42</v>
      </c>
      <c r="L64" s="39">
        <v>8622</v>
      </c>
      <c r="M64" s="39"/>
      <c r="N64" s="40"/>
      <c r="O64" s="39">
        <v>8622</v>
      </c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>
        <f t="shared" si="0"/>
        <v>10321.697146041155</v>
      </c>
      <c r="W64" s="159">
        <v>1.2</v>
      </c>
      <c r="X64" s="158">
        <f t="shared" si="1"/>
        <v>12386.036575249385</v>
      </c>
      <c r="Y64" s="181">
        <f t="shared" si="2"/>
        <v>485.72692451958375</v>
      </c>
      <c r="BY64" s="33"/>
      <c r="BZ64" s="41" t="s">
        <v>4002</v>
      </c>
      <c r="CA64" s="34"/>
    </row>
    <row r="65" spans="1:79" s="3" customFormat="1" ht="18.75" hidden="1" x14ac:dyDescent="0.25">
      <c r="A65" s="42"/>
      <c r="B65" s="43"/>
      <c r="C65" s="44" t="s">
        <v>2422</v>
      </c>
      <c r="D65" s="45"/>
      <c r="E65" s="45"/>
      <c r="F65" s="206"/>
      <c r="G65" s="45"/>
      <c r="H65" s="45"/>
      <c r="I65" s="45"/>
      <c r="J65" s="45"/>
      <c r="K65" s="45"/>
      <c r="L65" s="45"/>
      <c r="M65" s="45"/>
      <c r="N65" s="45"/>
      <c r="O65" s="46"/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/>
      <c r="W65" s="159"/>
      <c r="X65" s="158"/>
      <c r="Y65" s="181"/>
      <c r="BY65" s="33"/>
      <c r="BZ65" s="41"/>
      <c r="CA65" s="34"/>
    </row>
    <row r="66" spans="1:79" s="3" customFormat="1" ht="67.5" x14ac:dyDescent="0.25">
      <c r="A66" s="35" t="s">
        <v>1016</v>
      </c>
      <c r="B66" s="36" t="s">
        <v>4410</v>
      </c>
      <c r="C66" s="316" t="s">
        <v>4411</v>
      </c>
      <c r="D66" s="316"/>
      <c r="E66" s="316"/>
      <c r="F66" s="205" t="s">
        <v>265</v>
      </c>
      <c r="G66" s="56">
        <v>66.95</v>
      </c>
      <c r="H66" s="39">
        <v>17.18</v>
      </c>
      <c r="I66" s="39"/>
      <c r="J66" s="39">
        <v>17.18</v>
      </c>
      <c r="K66" s="37" t="s">
        <v>42</v>
      </c>
      <c r="L66" s="39">
        <v>9846</v>
      </c>
      <c r="M66" s="39"/>
      <c r="N66" s="40"/>
      <c r="O66" s="39">
        <v>9846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 t="shared" si="0"/>
        <v>11786.99026906996</v>
      </c>
      <c r="W66" s="159">
        <v>1.2</v>
      </c>
      <c r="X66" s="158">
        <f t="shared" si="1"/>
        <v>14144.388322883951</v>
      </c>
      <c r="Y66" s="248">
        <f t="shared" si="2"/>
        <v>211.26793611477149</v>
      </c>
      <c r="BY66" s="33"/>
      <c r="BZ66" s="41" t="s">
        <v>4411</v>
      </c>
      <c r="CA66" s="34"/>
    </row>
    <row r="67" spans="1:79" s="3" customFormat="1" ht="18.75" hidden="1" x14ac:dyDescent="0.25">
      <c r="A67" s="42"/>
      <c r="B67" s="43"/>
      <c r="C67" s="44" t="s">
        <v>4844</v>
      </c>
      <c r="D67" s="45"/>
      <c r="E67" s="45"/>
      <c r="F67" s="206"/>
      <c r="G67" s="45"/>
      <c r="H67" s="45"/>
      <c r="I67" s="45"/>
      <c r="J67" s="45"/>
      <c r="K67" s="45"/>
      <c r="L67" s="45"/>
      <c r="M67" s="45"/>
      <c r="N67" s="45"/>
      <c r="O67" s="46"/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/>
      <c r="W67" s="159"/>
      <c r="X67" s="158"/>
      <c r="Y67" s="181"/>
      <c r="BY67" s="33"/>
      <c r="BZ67" s="41"/>
      <c r="CA67" s="34"/>
    </row>
    <row r="68" spans="1:79" s="3" customFormat="1" ht="67.5" hidden="1" x14ac:dyDescent="0.25">
      <c r="A68" s="35" t="s">
        <v>142</v>
      </c>
      <c r="B68" s="36" t="s">
        <v>310</v>
      </c>
      <c r="C68" s="316" t="s">
        <v>311</v>
      </c>
      <c r="D68" s="316"/>
      <c r="E68" s="316"/>
      <c r="F68" s="205" t="s">
        <v>238</v>
      </c>
      <c r="G68" s="38">
        <v>0.4</v>
      </c>
      <c r="H68" s="39" t="s">
        <v>312</v>
      </c>
      <c r="I68" s="39" t="s">
        <v>313</v>
      </c>
      <c r="J68" s="39">
        <v>171.88</v>
      </c>
      <c r="K68" s="37" t="s">
        <v>42</v>
      </c>
      <c r="L68" s="39">
        <v>6706</v>
      </c>
      <c r="M68" s="39">
        <v>5943</v>
      </c>
      <c r="N68" s="40" t="s">
        <v>4845</v>
      </c>
      <c r="O68" s="39">
        <v>588</v>
      </c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>
        <f t="shared" si="0"/>
        <v>703.91532380795638</v>
      </c>
      <c r="W68" s="159">
        <v>1.2</v>
      </c>
      <c r="X68" s="158">
        <f t="shared" si="1"/>
        <v>844.69838856954766</v>
      </c>
      <c r="Y68" s="181">
        <f t="shared" si="2"/>
        <v>2111.7459714238689</v>
      </c>
      <c r="BY68" s="33"/>
      <c r="BZ68" s="41" t="s">
        <v>311</v>
      </c>
      <c r="CA68" s="34"/>
    </row>
    <row r="69" spans="1:79" s="3" customFormat="1" ht="18.75" hidden="1" x14ac:dyDescent="0.25">
      <c r="A69" s="42"/>
      <c r="B69" s="43"/>
      <c r="C69" s="44" t="s">
        <v>4846</v>
      </c>
      <c r="D69" s="45"/>
      <c r="E69" s="45"/>
      <c r="F69" s="206"/>
      <c r="G69" s="45"/>
      <c r="H69" s="45"/>
      <c r="I69" s="45"/>
      <c r="J69" s="45"/>
      <c r="K69" s="45"/>
      <c r="L69" s="45"/>
      <c r="M69" s="45"/>
      <c r="N69" s="45"/>
      <c r="O69" s="46"/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/>
      <c r="W69" s="159"/>
      <c r="X69" s="158"/>
      <c r="Y69" s="181"/>
      <c r="BY69" s="33"/>
      <c r="BZ69" s="41"/>
      <c r="CA69" s="34"/>
    </row>
    <row r="70" spans="1:79" s="3" customFormat="1" ht="18.75" hidden="1" x14ac:dyDescent="0.25">
      <c r="A70" s="47"/>
      <c r="B70" s="48"/>
      <c r="C70" s="48"/>
      <c r="D70" s="48"/>
      <c r="E70" s="49" t="s">
        <v>4847</v>
      </c>
      <c r="F70" s="207"/>
      <c r="G70" s="50"/>
      <c r="H70" s="51"/>
      <c r="I70" s="17"/>
      <c r="J70" s="17"/>
      <c r="K70" s="17"/>
      <c r="L70" s="52">
        <v>5772</v>
      </c>
      <c r="M70" s="53"/>
      <c r="N70" s="53"/>
      <c r="O70" s="54"/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/>
      <c r="W70" s="159"/>
      <c r="X70" s="158"/>
      <c r="Y70" s="181"/>
      <c r="BY70" s="33"/>
      <c r="BZ70" s="41"/>
      <c r="CA70" s="34"/>
    </row>
    <row r="71" spans="1:79" s="3" customFormat="1" ht="18.75" hidden="1" x14ac:dyDescent="0.25">
      <c r="A71" s="47"/>
      <c r="B71" s="48"/>
      <c r="C71" s="48"/>
      <c r="D71" s="48"/>
      <c r="E71" s="49" t="s">
        <v>4848</v>
      </c>
      <c r="F71" s="207"/>
      <c r="G71" s="50"/>
      <c r="H71" s="51"/>
      <c r="I71" s="17"/>
      <c r="J71" s="17"/>
      <c r="K71" s="17"/>
      <c r="L71" s="52">
        <v>3035</v>
      </c>
      <c r="M71" s="53"/>
      <c r="N71" s="53"/>
      <c r="O71" s="54"/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/>
      <c r="W71" s="159"/>
      <c r="X71" s="158"/>
      <c r="Y71" s="181"/>
      <c r="BY71" s="33"/>
      <c r="BZ71" s="41"/>
      <c r="CA71" s="34"/>
    </row>
    <row r="72" spans="1:79" s="3" customFormat="1" ht="18.75" hidden="1" x14ac:dyDescent="0.25">
      <c r="A72" s="47"/>
      <c r="B72" s="48"/>
      <c r="C72" s="48"/>
      <c r="D72" s="48"/>
      <c r="E72" s="49" t="s">
        <v>47</v>
      </c>
      <c r="F72" s="207"/>
      <c r="G72" s="50"/>
      <c r="H72" s="51"/>
      <c r="I72" s="17"/>
      <c r="J72" s="17"/>
      <c r="K72" s="17"/>
      <c r="L72" s="52">
        <v>15513</v>
      </c>
      <c r="M72" s="53"/>
      <c r="N72" s="53"/>
      <c r="O72" s="54"/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/>
      <c r="W72" s="159"/>
      <c r="X72" s="158"/>
      <c r="Y72" s="181"/>
      <c r="BY72" s="33"/>
      <c r="BZ72" s="41"/>
      <c r="CA72" s="34"/>
    </row>
    <row r="73" spans="1:79" s="3" customFormat="1" ht="67.5" x14ac:dyDescent="0.25">
      <c r="A73" s="35" t="s">
        <v>1017</v>
      </c>
      <c r="B73" s="36" t="s">
        <v>2698</v>
      </c>
      <c r="C73" s="316" t="s">
        <v>1367</v>
      </c>
      <c r="D73" s="316"/>
      <c r="E73" s="316"/>
      <c r="F73" s="205" t="s">
        <v>265</v>
      </c>
      <c r="G73" s="38">
        <v>10.3</v>
      </c>
      <c r="H73" s="39">
        <v>38.33</v>
      </c>
      <c r="I73" s="39"/>
      <c r="J73" s="39">
        <v>38.33</v>
      </c>
      <c r="K73" s="37" t="s">
        <v>42</v>
      </c>
      <c r="L73" s="39">
        <v>3379</v>
      </c>
      <c r="M73" s="39"/>
      <c r="N73" s="40"/>
      <c r="O73" s="39">
        <v>3379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4045.118842086878</v>
      </c>
      <c r="W73" s="159">
        <v>1.2</v>
      </c>
      <c r="X73" s="158">
        <f t="shared" si="1"/>
        <v>4854.1426105042538</v>
      </c>
      <c r="Y73" s="248">
        <f t="shared" si="2"/>
        <v>471.2759816023547</v>
      </c>
      <c r="BY73" s="33"/>
      <c r="BZ73" s="41" t="s">
        <v>1367</v>
      </c>
      <c r="CA73" s="34"/>
    </row>
    <row r="74" spans="1:79" s="3" customFormat="1" ht="18.75" hidden="1" x14ac:dyDescent="0.25">
      <c r="A74" s="42"/>
      <c r="B74" s="43"/>
      <c r="C74" s="44" t="s">
        <v>1102</v>
      </c>
      <c r="D74" s="45"/>
      <c r="E74" s="45"/>
      <c r="F74" s="206"/>
      <c r="G74" s="45"/>
      <c r="H74" s="45"/>
      <c r="I74" s="45"/>
      <c r="J74" s="45"/>
      <c r="K74" s="45"/>
      <c r="L74" s="45"/>
      <c r="M74" s="45"/>
      <c r="N74" s="45"/>
      <c r="O74" s="46"/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/>
      <c r="W74" s="159"/>
      <c r="X74" s="158"/>
      <c r="Y74" s="181"/>
      <c r="BY74" s="33"/>
      <c r="BZ74" s="41"/>
      <c r="CA74" s="34"/>
    </row>
    <row r="75" spans="1:79" s="3" customFormat="1" ht="67.5" x14ac:dyDescent="0.25">
      <c r="A75" s="35" t="s">
        <v>1018</v>
      </c>
      <c r="B75" s="36" t="s">
        <v>2699</v>
      </c>
      <c r="C75" s="316" t="s">
        <v>1370</v>
      </c>
      <c r="D75" s="316"/>
      <c r="E75" s="316"/>
      <c r="F75" s="205" t="s">
        <v>265</v>
      </c>
      <c r="G75" s="38">
        <v>30.6</v>
      </c>
      <c r="H75" s="39">
        <v>10.82</v>
      </c>
      <c r="I75" s="39"/>
      <c r="J75" s="39">
        <v>10.82</v>
      </c>
      <c r="K75" s="37" t="s">
        <v>42</v>
      </c>
      <c r="L75" s="39">
        <v>2834</v>
      </c>
      <c r="M75" s="39"/>
      <c r="N75" s="40"/>
      <c r="O75" s="39">
        <v>2834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3392.6803191696395</v>
      </c>
      <c r="W75" s="159">
        <v>1.2</v>
      </c>
      <c r="X75" s="158">
        <f t="shared" si="1"/>
        <v>4071.216383003567</v>
      </c>
      <c r="Y75" s="248">
        <f t="shared" si="2"/>
        <v>133.04628702626036</v>
      </c>
      <c r="BY75" s="33"/>
      <c r="BZ75" s="41" t="s">
        <v>1370</v>
      </c>
      <c r="CA75" s="34"/>
    </row>
    <row r="76" spans="1:79" s="3" customFormat="1" ht="18.75" hidden="1" x14ac:dyDescent="0.25">
      <c r="A76" s="42"/>
      <c r="B76" s="43"/>
      <c r="C76" s="44" t="s">
        <v>1097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/>
      <c r="W76" s="159"/>
      <c r="X76" s="158"/>
      <c r="Y76" s="181"/>
      <c r="BY76" s="33"/>
      <c r="BZ76" s="41"/>
      <c r="CA76" s="34"/>
    </row>
    <row r="77" spans="1:79" s="3" customFormat="1" ht="18.75" hidden="1" x14ac:dyDescent="0.25">
      <c r="A77" s="351" t="s">
        <v>1381</v>
      </c>
      <c r="B77" s="352"/>
      <c r="C77" s="352"/>
      <c r="D77" s="352"/>
      <c r="E77" s="352"/>
      <c r="F77" s="352"/>
      <c r="G77" s="352"/>
      <c r="H77" s="352"/>
      <c r="I77" s="352"/>
      <c r="J77" s="352"/>
      <c r="K77" s="352"/>
      <c r="L77" s="352"/>
      <c r="M77" s="352"/>
      <c r="N77" s="352"/>
      <c r="O77" s="353"/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/>
      <c r="W77" s="159"/>
      <c r="X77" s="158"/>
      <c r="Y77" s="181"/>
      <c r="BY77" s="33"/>
      <c r="BZ77" s="41"/>
      <c r="CA77" s="34" t="s">
        <v>1381</v>
      </c>
    </row>
    <row r="78" spans="1:79" s="3" customFormat="1" ht="67.5" hidden="1" x14ac:dyDescent="0.25">
      <c r="A78" s="35" t="s">
        <v>151</v>
      </c>
      <c r="B78" s="36" t="s">
        <v>1395</v>
      </c>
      <c r="C78" s="316" t="s">
        <v>1396</v>
      </c>
      <c r="D78" s="316"/>
      <c r="E78" s="316"/>
      <c r="F78" s="205" t="s">
        <v>109</v>
      </c>
      <c r="G78" s="55">
        <v>16</v>
      </c>
      <c r="H78" s="39" t="s">
        <v>1397</v>
      </c>
      <c r="I78" s="39">
        <v>1.33</v>
      </c>
      <c r="J78" s="39">
        <v>33.54</v>
      </c>
      <c r="K78" s="37" t="s">
        <v>42</v>
      </c>
      <c r="L78" s="39">
        <v>18290</v>
      </c>
      <c r="M78" s="39">
        <v>13452</v>
      </c>
      <c r="N78" s="40">
        <v>244</v>
      </c>
      <c r="O78" s="39">
        <v>4594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0"/>
        <v>5499.6377509757667</v>
      </c>
      <c r="W78" s="159">
        <v>1.2</v>
      </c>
      <c r="X78" s="158">
        <f t="shared" si="1"/>
        <v>6599.5653011709201</v>
      </c>
      <c r="Y78" s="181">
        <f t="shared" si="2"/>
        <v>412.4728313231825</v>
      </c>
      <c r="BY78" s="33"/>
      <c r="BZ78" s="41" t="s">
        <v>1396</v>
      </c>
      <c r="CA78" s="34"/>
    </row>
    <row r="79" spans="1:79" s="3" customFormat="1" ht="18.75" hidden="1" x14ac:dyDescent="0.25">
      <c r="A79" s="47"/>
      <c r="B79" s="48"/>
      <c r="C79" s="48"/>
      <c r="D79" s="48"/>
      <c r="E79" s="49" t="s">
        <v>3871</v>
      </c>
      <c r="F79" s="207"/>
      <c r="G79" s="50"/>
      <c r="H79" s="51"/>
      <c r="I79" s="17"/>
      <c r="J79" s="17"/>
      <c r="K79" s="17"/>
      <c r="L79" s="52">
        <v>13048</v>
      </c>
      <c r="M79" s="53"/>
      <c r="N79" s="53"/>
      <c r="O79" s="54"/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/>
      <c r="W79" s="159"/>
      <c r="X79" s="158"/>
      <c r="Y79" s="181"/>
      <c r="BY79" s="33"/>
      <c r="BZ79" s="41"/>
      <c r="CA79" s="34"/>
    </row>
    <row r="80" spans="1:79" s="3" customFormat="1" ht="18.75" hidden="1" x14ac:dyDescent="0.25">
      <c r="A80" s="47"/>
      <c r="B80" s="48"/>
      <c r="C80" s="48"/>
      <c r="D80" s="48"/>
      <c r="E80" s="49" t="s">
        <v>3872</v>
      </c>
      <c r="F80" s="207"/>
      <c r="G80" s="50"/>
      <c r="H80" s="51"/>
      <c r="I80" s="17"/>
      <c r="J80" s="17"/>
      <c r="K80" s="17"/>
      <c r="L80" s="52">
        <v>6861</v>
      </c>
      <c r="M80" s="53"/>
      <c r="N80" s="53"/>
      <c r="O80" s="54"/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/>
      <c r="W80" s="159"/>
      <c r="X80" s="158"/>
      <c r="Y80" s="181"/>
      <c r="BY80" s="33"/>
      <c r="BZ80" s="41"/>
      <c r="CA80" s="34"/>
    </row>
    <row r="81" spans="1:79" s="3" customFormat="1" ht="18.75" hidden="1" x14ac:dyDescent="0.25">
      <c r="A81" s="47"/>
      <c r="B81" s="48"/>
      <c r="C81" s="48"/>
      <c r="D81" s="48"/>
      <c r="E81" s="49" t="s">
        <v>47</v>
      </c>
      <c r="F81" s="207"/>
      <c r="G81" s="50"/>
      <c r="H81" s="51"/>
      <c r="I81" s="17"/>
      <c r="J81" s="17"/>
      <c r="K81" s="17"/>
      <c r="L81" s="52">
        <v>38199</v>
      </c>
      <c r="M81" s="53"/>
      <c r="N81" s="53"/>
      <c r="O81" s="54"/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/>
      <c r="W81" s="159"/>
      <c r="X81" s="158"/>
      <c r="Y81" s="181"/>
      <c r="BY81" s="33"/>
      <c r="BZ81" s="41"/>
      <c r="CA81" s="34"/>
    </row>
    <row r="82" spans="1:79" s="3" customFormat="1" ht="45.75" x14ac:dyDescent="0.25">
      <c r="A82" s="111" t="s">
        <v>4109</v>
      </c>
      <c r="B82" s="112" t="s">
        <v>4849</v>
      </c>
      <c r="C82" s="305" t="s">
        <v>1400</v>
      </c>
      <c r="D82" s="305"/>
      <c r="E82" s="305"/>
      <c r="F82" s="208" t="s">
        <v>437</v>
      </c>
      <c r="G82" s="113">
        <v>16</v>
      </c>
      <c r="H82" s="114">
        <v>2292.27</v>
      </c>
      <c r="I82" s="114"/>
      <c r="J82" s="114"/>
      <c r="K82" s="144" t="s">
        <v>52</v>
      </c>
      <c r="L82" s="114">
        <v>228493</v>
      </c>
      <c r="M82" s="114"/>
      <c r="N82" s="115"/>
      <c r="O82" s="114"/>
      <c r="P82" s="189"/>
      <c r="Q82" s="189"/>
      <c r="R82" s="189"/>
      <c r="S82" s="189"/>
      <c r="T82" s="189"/>
      <c r="U82" s="189">
        <v>1.03</v>
      </c>
      <c r="V82" s="180">
        <f>L82*U82</f>
        <v>235347.79</v>
      </c>
      <c r="W82" s="190">
        <v>1.2</v>
      </c>
      <c r="X82" s="191">
        <f t="shared" si="1"/>
        <v>282417.348</v>
      </c>
      <c r="Y82" s="248">
        <f t="shared" si="2"/>
        <v>17651.08425</v>
      </c>
      <c r="BY82" s="33"/>
      <c r="BZ82" s="41" t="s">
        <v>1400</v>
      </c>
      <c r="CA82" s="34"/>
    </row>
    <row r="83" spans="1:79" s="3" customFormat="1" ht="67.5" hidden="1" x14ac:dyDescent="0.25">
      <c r="A83" s="35" t="s">
        <v>1019</v>
      </c>
      <c r="B83" s="36" t="s">
        <v>132</v>
      </c>
      <c r="C83" s="316" t="s">
        <v>133</v>
      </c>
      <c r="D83" s="316"/>
      <c r="E83" s="316"/>
      <c r="F83" s="205" t="s">
        <v>109</v>
      </c>
      <c r="G83" s="55">
        <v>6</v>
      </c>
      <c r="H83" s="39" t="s">
        <v>134</v>
      </c>
      <c r="I83" s="39" t="s">
        <v>135</v>
      </c>
      <c r="J83" s="39">
        <v>4.09</v>
      </c>
      <c r="K83" s="37" t="s">
        <v>42</v>
      </c>
      <c r="L83" s="39">
        <v>10871</v>
      </c>
      <c r="M83" s="39">
        <v>6927</v>
      </c>
      <c r="N83" s="40" t="s">
        <v>4850</v>
      </c>
      <c r="O83" s="39">
        <v>211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252.59546483584825</v>
      </c>
      <c r="W83" s="159">
        <v>1.2</v>
      </c>
      <c r="X83" s="158">
        <f t="shared" si="1"/>
        <v>303.11455780301787</v>
      </c>
      <c r="Y83" s="181">
        <f t="shared" si="2"/>
        <v>50.519092967169648</v>
      </c>
      <c r="BY83" s="33"/>
      <c r="BZ83" s="41" t="s">
        <v>133</v>
      </c>
      <c r="CA83" s="34"/>
    </row>
    <row r="84" spans="1:79" s="3" customFormat="1" ht="18.75" hidden="1" x14ac:dyDescent="0.25">
      <c r="A84" s="47"/>
      <c r="B84" s="48"/>
      <c r="C84" s="48"/>
      <c r="D84" s="48"/>
      <c r="E84" s="49" t="s">
        <v>4851</v>
      </c>
      <c r="F84" s="207"/>
      <c r="G84" s="50"/>
      <c r="H84" s="51"/>
      <c r="I84" s="17"/>
      <c r="J84" s="17"/>
      <c r="K84" s="17"/>
      <c r="L84" s="52">
        <v>7583</v>
      </c>
      <c r="M84" s="53"/>
      <c r="N84" s="53"/>
      <c r="O84" s="54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/>
      <c r="X84" s="158"/>
      <c r="Y84" s="181"/>
      <c r="BY84" s="33"/>
      <c r="BZ84" s="41"/>
      <c r="CA84" s="34"/>
    </row>
    <row r="85" spans="1:79" s="3" customFormat="1" ht="18.75" hidden="1" x14ac:dyDescent="0.25">
      <c r="A85" s="47"/>
      <c r="B85" s="48"/>
      <c r="C85" s="48"/>
      <c r="D85" s="48"/>
      <c r="E85" s="49" t="s">
        <v>4852</v>
      </c>
      <c r="F85" s="207"/>
      <c r="G85" s="50"/>
      <c r="H85" s="51"/>
      <c r="I85" s="17"/>
      <c r="J85" s="17"/>
      <c r="K85" s="17"/>
      <c r="L85" s="52">
        <v>3987</v>
      </c>
      <c r="M85" s="53"/>
      <c r="N85" s="53"/>
      <c r="O85" s="54"/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/>
      <c r="W85" s="159"/>
      <c r="X85" s="158"/>
      <c r="Y85" s="181"/>
      <c r="BY85" s="33"/>
      <c r="BZ85" s="41"/>
      <c r="CA85" s="34"/>
    </row>
    <row r="86" spans="1:79" s="3" customFormat="1" ht="18.75" hidden="1" x14ac:dyDescent="0.25">
      <c r="A86" s="47"/>
      <c r="B86" s="48"/>
      <c r="C86" s="48"/>
      <c r="D86" s="48"/>
      <c r="E86" s="49" t="s">
        <v>47</v>
      </c>
      <c r="F86" s="207"/>
      <c r="G86" s="50"/>
      <c r="H86" s="51"/>
      <c r="I86" s="17"/>
      <c r="J86" s="17"/>
      <c r="K86" s="17"/>
      <c r="L86" s="52">
        <v>22441</v>
      </c>
      <c r="M86" s="53"/>
      <c r="N86" s="53"/>
      <c r="O86" s="54"/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/>
      <c r="W86" s="159"/>
      <c r="X86" s="158"/>
      <c r="Y86" s="181"/>
      <c r="BY86" s="33"/>
      <c r="BZ86" s="41"/>
      <c r="CA86" s="34"/>
    </row>
    <row r="87" spans="1:79" s="3" customFormat="1" ht="45" x14ac:dyDescent="0.25">
      <c r="A87" s="111" t="s">
        <v>168</v>
      </c>
      <c r="B87" s="112" t="s">
        <v>4853</v>
      </c>
      <c r="C87" s="305" t="s">
        <v>4854</v>
      </c>
      <c r="D87" s="305"/>
      <c r="E87" s="305"/>
      <c r="F87" s="208" t="s">
        <v>437</v>
      </c>
      <c r="G87" s="113">
        <v>6</v>
      </c>
      <c r="H87" s="114">
        <v>3197.93</v>
      </c>
      <c r="I87" s="114"/>
      <c r="J87" s="114"/>
      <c r="K87" s="144" t="s">
        <v>52</v>
      </c>
      <c r="L87" s="114">
        <v>119539</v>
      </c>
      <c r="M87" s="114"/>
      <c r="N87" s="115"/>
      <c r="O87" s="114"/>
      <c r="P87" s="189"/>
      <c r="Q87" s="189"/>
      <c r="R87" s="189"/>
      <c r="S87" s="189"/>
      <c r="T87" s="189"/>
      <c r="U87" s="189">
        <v>1.03</v>
      </c>
      <c r="V87" s="180">
        <f>L87*U87</f>
        <v>123125.17</v>
      </c>
      <c r="W87" s="190">
        <v>1.2</v>
      </c>
      <c r="X87" s="191">
        <f t="shared" si="1"/>
        <v>147750.204</v>
      </c>
      <c r="Y87" s="248">
        <f t="shared" si="2"/>
        <v>24625.034</v>
      </c>
      <c r="BY87" s="33"/>
      <c r="BZ87" s="41" t="s">
        <v>4854</v>
      </c>
      <c r="CA87" s="34"/>
    </row>
    <row r="88" spans="1:79" s="3" customFormat="1" ht="67.5" hidden="1" x14ac:dyDescent="0.25">
      <c r="A88" s="35" t="s">
        <v>171</v>
      </c>
      <c r="B88" s="36" t="s">
        <v>429</v>
      </c>
      <c r="C88" s="316" t="s">
        <v>430</v>
      </c>
      <c r="D88" s="316"/>
      <c r="E88" s="316"/>
      <c r="F88" s="205" t="s">
        <v>109</v>
      </c>
      <c r="G88" s="55">
        <v>25</v>
      </c>
      <c r="H88" s="39" t="s">
        <v>431</v>
      </c>
      <c r="I88" s="39"/>
      <c r="J88" s="39">
        <v>7.45</v>
      </c>
      <c r="K88" s="37" t="s">
        <v>42</v>
      </c>
      <c r="L88" s="39">
        <v>43490</v>
      </c>
      <c r="M88" s="39">
        <v>41896</v>
      </c>
      <c r="N88" s="40"/>
      <c r="O88" s="39">
        <v>1594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1908.2330376698683</v>
      </c>
      <c r="W88" s="159">
        <v>1.2</v>
      </c>
      <c r="X88" s="158">
        <f t="shared" si="1"/>
        <v>2289.8796452038418</v>
      </c>
      <c r="Y88" s="181">
        <f t="shared" si="2"/>
        <v>91.595185808153673</v>
      </c>
      <c r="BY88" s="33"/>
      <c r="BZ88" s="41" t="s">
        <v>430</v>
      </c>
      <c r="CA88" s="34"/>
    </row>
    <row r="89" spans="1:79" s="3" customFormat="1" ht="18.75" hidden="1" x14ac:dyDescent="0.25">
      <c r="A89" s="47"/>
      <c r="B89" s="48"/>
      <c r="C89" s="48"/>
      <c r="D89" s="48"/>
      <c r="E89" s="49" t="s">
        <v>4855</v>
      </c>
      <c r="F89" s="207"/>
      <c r="G89" s="50"/>
      <c r="H89" s="51"/>
      <c r="I89" s="17"/>
      <c r="J89" s="17"/>
      <c r="K89" s="17"/>
      <c r="L89" s="52">
        <v>39801</v>
      </c>
      <c r="M89" s="53"/>
      <c r="N89" s="53"/>
      <c r="O89" s="54"/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/>
      <c r="W89" s="159"/>
      <c r="X89" s="158"/>
      <c r="Y89" s="181"/>
      <c r="BY89" s="33"/>
      <c r="BZ89" s="41"/>
      <c r="CA89" s="34"/>
    </row>
    <row r="90" spans="1:79" s="3" customFormat="1" ht="18.75" hidden="1" x14ac:dyDescent="0.25">
      <c r="A90" s="47"/>
      <c r="B90" s="48"/>
      <c r="C90" s="48"/>
      <c r="D90" s="48"/>
      <c r="E90" s="49" t="s">
        <v>4856</v>
      </c>
      <c r="F90" s="207"/>
      <c r="G90" s="50"/>
      <c r="H90" s="51"/>
      <c r="I90" s="17"/>
      <c r="J90" s="17"/>
      <c r="K90" s="17"/>
      <c r="L90" s="52">
        <v>22205</v>
      </c>
      <c r="M90" s="53"/>
      <c r="N90" s="53"/>
      <c r="O90" s="54"/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/>
      <c r="W90" s="159"/>
      <c r="X90" s="158"/>
      <c r="Y90" s="181"/>
      <c r="BY90" s="33"/>
      <c r="BZ90" s="41"/>
      <c r="CA90" s="34"/>
    </row>
    <row r="91" spans="1:79" s="3" customFormat="1" ht="18.75" hidden="1" x14ac:dyDescent="0.25">
      <c r="A91" s="47"/>
      <c r="B91" s="48"/>
      <c r="C91" s="48"/>
      <c r="D91" s="48"/>
      <c r="E91" s="49" t="s">
        <v>47</v>
      </c>
      <c r="F91" s="207"/>
      <c r="G91" s="50"/>
      <c r="H91" s="51"/>
      <c r="I91" s="17"/>
      <c r="J91" s="17"/>
      <c r="K91" s="17"/>
      <c r="L91" s="52">
        <v>105496</v>
      </c>
      <c r="M91" s="53"/>
      <c r="N91" s="53"/>
      <c r="O91" s="54"/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/>
      <c r="W91" s="159"/>
      <c r="X91" s="158"/>
      <c r="Y91" s="181"/>
      <c r="BY91" s="33"/>
      <c r="BZ91" s="41"/>
      <c r="CA91" s="34"/>
    </row>
    <row r="92" spans="1:79" s="3" customFormat="1" ht="67.5" x14ac:dyDescent="0.25">
      <c r="A92" s="35" t="s">
        <v>181</v>
      </c>
      <c r="B92" s="36" t="s">
        <v>4112</v>
      </c>
      <c r="C92" s="316" t="s">
        <v>4857</v>
      </c>
      <c r="D92" s="316"/>
      <c r="E92" s="316"/>
      <c r="F92" s="205" t="s">
        <v>437</v>
      </c>
      <c r="G92" s="55">
        <v>25</v>
      </c>
      <c r="H92" s="39">
        <v>2561.42</v>
      </c>
      <c r="I92" s="39"/>
      <c r="J92" s="39">
        <v>2561.42</v>
      </c>
      <c r="K92" s="37" t="s">
        <v>42</v>
      </c>
      <c r="L92" s="39">
        <v>548144</v>
      </c>
      <c r="M92" s="39"/>
      <c r="N92" s="40"/>
      <c r="O92" s="39">
        <v>548144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0"/>
        <v>656202.31505678303</v>
      </c>
      <c r="W92" s="159">
        <v>1.2</v>
      </c>
      <c r="X92" s="158">
        <f t="shared" si="1"/>
        <v>787442.77806813957</v>
      </c>
      <c r="Y92" s="181">
        <f t="shared" si="2"/>
        <v>31497.711122725581</v>
      </c>
      <c r="BY92" s="33"/>
      <c r="BZ92" s="41" t="s">
        <v>4857</v>
      </c>
      <c r="CA92" s="34"/>
    </row>
    <row r="93" spans="1:79" s="3" customFormat="1" ht="18.75" hidden="1" x14ac:dyDescent="0.25">
      <c r="A93" s="351" t="s">
        <v>1681</v>
      </c>
      <c r="B93" s="352"/>
      <c r="C93" s="352"/>
      <c r="D93" s="352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3"/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/>
      <c r="W93" s="159"/>
      <c r="X93" s="158"/>
      <c r="Y93" s="181"/>
      <c r="BY93" s="33"/>
      <c r="BZ93" s="41"/>
      <c r="CA93" s="34" t="s">
        <v>1681</v>
      </c>
    </row>
    <row r="94" spans="1:79" s="3" customFormat="1" ht="67.5" hidden="1" x14ac:dyDescent="0.25">
      <c r="A94" s="35" t="s">
        <v>187</v>
      </c>
      <c r="B94" s="36" t="s">
        <v>1682</v>
      </c>
      <c r="C94" s="316" t="s">
        <v>1683</v>
      </c>
      <c r="D94" s="316"/>
      <c r="E94" s="316"/>
      <c r="F94" s="205" t="s">
        <v>1684</v>
      </c>
      <c r="G94" s="60">
        <v>0.48499999999999999</v>
      </c>
      <c r="H94" s="39" t="s">
        <v>1685</v>
      </c>
      <c r="I94" s="39"/>
      <c r="J94" s="39"/>
      <c r="K94" s="37" t="s">
        <v>42</v>
      </c>
      <c r="L94" s="39">
        <v>28621</v>
      </c>
      <c r="M94" s="39">
        <v>28621</v>
      </c>
      <c r="N94" s="40"/>
      <c r="O94" s="39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/>
      <c r="X94" s="158"/>
      <c r="Y94" s="181"/>
      <c r="BY94" s="33"/>
      <c r="BZ94" s="41" t="s">
        <v>1683</v>
      </c>
      <c r="CA94" s="34"/>
    </row>
    <row r="95" spans="1:79" s="3" customFormat="1" ht="18.75" hidden="1" x14ac:dyDescent="0.25">
      <c r="A95" s="42"/>
      <c r="B95" s="43"/>
      <c r="C95" s="44" t="s">
        <v>2052</v>
      </c>
      <c r="D95" s="45"/>
      <c r="E95" s="45"/>
      <c r="F95" s="206"/>
      <c r="G95" s="45"/>
      <c r="H95" s="45"/>
      <c r="I95" s="45"/>
      <c r="J95" s="45"/>
      <c r="K95" s="45"/>
      <c r="L95" s="45"/>
      <c r="M95" s="45"/>
      <c r="N95" s="45"/>
      <c r="O95" s="46"/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/>
      <c r="W95" s="159"/>
      <c r="X95" s="158"/>
      <c r="Y95" s="181"/>
      <c r="BY95" s="33"/>
      <c r="BZ95" s="41"/>
      <c r="CA95" s="34"/>
    </row>
    <row r="96" spans="1:79" s="3" customFormat="1" ht="18.75" hidden="1" x14ac:dyDescent="0.25">
      <c r="A96" s="47"/>
      <c r="B96" s="48"/>
      <c r="C96" s="48"/>
      <c r="D96" s="48"/>
      <c r="E96" s="49" t="s">
        <v>4858</v>
      </c>
      <c r="F96" s="207"/>
      <c r="G96" s="50"/>
      <c r="H96" s="51"/>
      <c r="I96" s="17"/>
      <c r="J96" s="17"/>
      <c r="K96" s="17"/>
      <c r="L96" s="52">
        <v>25473</v>
      </c>
      <c r="M96" s="53"/>
      <c r="N96" s="53"/>
      <c r="O96" s="54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/>
      <c r="X96" s="158"/>
      <c r="Y96" s="181"/>
      <c r="BY96" s="33"/>
      <c r="BZ96" s="41"/>
      <c r="CA96" s="34"/>
    </row>
    <row r="97" spans="1:79" s="3" customFormat="1" ht="18.75" hidden="1" x14ac:dyDescent="0.25">
      <c r="A97" s="47"/>
      <c r="B97" s="48"/>
      <c r="C97" s="48"/>
      <c r="D97" s="48"/>
      <c r="E97" s="49" t="s">
        <v>4859</v>
      </c>
      <c r="F97" s="207"/>
      <c r="G97" s="50"/>
      <c r="H97" s="51"/>
      <c r="I97" s="17"/>
      <c r="J97" s="17"/>
      <c r="K97" s="17"/>
      <c r="L97" s="52">
        <v>11448</v>
      </c>
      <c r="M97" s="53"/>
      <c r="N97" s="53"/>
      <c r="O97" s="54"/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/>
      <c r="W97" s="159"/>
      <c r="X97" s="158"/>
      <c r="Y97" s="181"/>
      <c r="BY97" s="33"/>
      <c r="BZ97" s="41"/>
      <c r="CA97" s="34"/>
    </row>
    <row r="98" spans="1:79" s="3" customFormat="1" ht="18.75" hidden="1" x14ac:dyDescent="0.25">
      <c r="A98" s="47"/>
      <c r="B98" s="48"/>
      <c r="C98" s="48"/>
      <c r="D98" s="48"/>
      <c r="E98" s="49" t="s">
        <v>47</v>
      </c>
      <c r="F98" s="207"/>
      <c r="G98" s="50"/>
      <c r="H98" s="51"/>
      <c r="I98" s="17"/>
      <c r="J98" s="17"/>
      <c r="K98" s="17"/>
      <c r="L98" s="52">
        <v>65542</v>
      </c>
      <c r="M98" s="53"/>
      <c r="N98" s="53"/>
      <c r="O98" s="54"/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/>
      <c r="W98" s="159"/>
      <c r="X98" s="158"/>
      <c r="Y98" s="181"/>
      <c r="BY98" s="33"/>
      <c r="BZ98" s="41"/>
      <c r="CA98" s="34"/>
    </row>
    <row r="99" spans="1:79" s="3" customFormat="1" ht="67.5" hidden="1" x14ac:dyDescent="0.25">
      <c r="A99" s="35" t="s">
        <v>196</v>
      </c>
      <c r="B99" s="36" t="s">
        <v>1689</v>
      </c>
      <c r="C99" s="316" t="s">
        <v>1690</v>
      </c>
      <c r="D99" s="316"/>
      <c r="E99" s="316"/>
      <c r="F99" s="205" t="s">
        <v>1684</v>
      </c>
      <c r="G99" s="60">
        <v>0.48499999999999999</v>
      </c>
      <c r="H99" s="39" t="s">
        <v>1691</v>
      </c>
      <c r="I99" s="39"/>
      <c r="J99" s="39"/>
      <c r="K99" s="37" t="s">
        <v>42</v>
      </c>
      <c r="L99" s="39">
        <v>15814</v>
      </c>
      <c r="M99" s="39">
        <v>15814</v>
      </c>
      <c r="N99" s="40"/>
      <c r="O99" s="39"/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/>
      <c r="W99" s="159"/>
      <c r="X99" s="158"/>
      <c r="Y99" s="181"/>
      <c r="BY99" s="33"/>
      <c r="BZ99" s="41" t="s">
        <v>1690</v>
      </c>
      <c r="CA99" s="34"/>
    </row>
    <row r="100" spans="1:79" s="3" customFormat="1" ht="18.75" hidden="1" x14ac:dyDescent="0.25">
      <c r="A100" s="47"/>
      <c r="B100" s="48"/>
      <c r="C100" s="48"/>
      <c r="D100" s="48"/>
      <c r="E100" s="49" t="s">
        <v>4860</v>
      </c>
      <c r="F100" s="207"/>
      <c r="G100" s="50"/>
      <c r="H100" s="51"/>
      <c r="I100" s="17"/>
      <c r="J100" s="17"/>
      <c r="K100" s="17"/>
      <c r="L100" s="52">
        <v>14074</v>
      </c>
      <c r="M100" s="53"/>
      <c r="N100" s="53"/>
      <c r="O100" s="54"/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/>
      <c r="W100" s="159"/>
      <c r="X100" s="158"/>
      <c r="Y100" s="181"/>
      <c r="BY100" s="33"/>
      <c r="BZ100" s="41"/>
      <c r="CA100" s="34"/>
    </row>
    <row r="101" spans="1:79" s="3" customFormat="1" ht="18.75" hidden="1" x14ac:dyDescent="0.25">
      <c r="A101" s="47"/>
      <c r="B101" s="48"/>
      <c r="C101" s="48"/>
      <c r="D101" s="48"/>
      <c r="E101" s="49" t="s">
        <v>4861</v>
      </c>
      <c r="F101" s="207"/>
      <c r="G101" s="50"/>
      <c r="H101" s="51"/>
      <c r="I101" s="17"/>
      <c r="J101" s="17"/>
      <c r="K101" s="17"/>
      <c r="L101" s="52">
        <v>6326</v>
      </c>
      <c r="M101" s="53"/>
      <c r="N101" s="53"/>
      <c r="O101" s="54"/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/>
      <c r="W101" s="159"/>
      <c r="X101" s="158"/>
      <c r="Y101" s="181"/>
      <c r="BY101" s="33"/>
      <c r="BZ101" s="41"/>
      <c r="CA101" s="34"/>
    </row>
    <row r="102" spans="1:79" s="3" customFormat="1" ht="18.75" hidden="1" x14ac:dyDescent="0.25">
      <c r="A102" s="47"/>
      <c r="B102" s="48"/>
      <c r="C102" s="48"/>
      <c r="D102" s="48"/>
      <c r="E102" s="49" t="s">
        <v>47</v>
      </c>
      <c r="F102" s="207"/>
      <c r="G102" s="50"/>
      <c r="H102" s="51"/>
      <c r="I102" s="17"/>
      <c r="J102" s="17"/>
      <c r="K102" s="17"/>
      <c r="L102" s="52">
        <v>36214</v>
      </c>
      <c r="M102" s="53"/>
      <c r="N102" s="53"/>
      <c r="O102" s="54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/>
      <c r="X102" s="158"/>
      <c r="Y102" s="181"/>
      <c r="BY102" s="33"/>
      <c r="BZ102" s="41"/>
      <c r="CA102" s="34"/>
    </row>
    <row r="103" spans="1:79" s="3" customFormat="1" ht="67.5" hidden="1" x14ac:dyDescent="0.25">
      <c r="A103" s="35" t="s">
        <v>198</v>
      </c>
      <c r="B103" s="36" t="s">
        <v>1010</v>
      </c>
      <c r="C103" s="316" t="s">
        <v>1695</v>
      </c>
      <c r="D103" s="316"/>
      <c r="E103" s="316"/>
      <c r="F103" s="205" t="s">
        <v>238</v>
      </c>
      <c r="G103" s="56">
        <v>1.94</v>
      </c>
      <c r="H103" s="39" t="s">
        <v>1011</v>
      </c>
      <c r="I103" s="39" t="s">
        <v>1012</v>
      </c>
      <c r="J103" s="39">
        <v>124.14</v>
      </c>
      <c r="K103" s="37" t="s">
        <v>42</v>
      </c>
      <c r="L103" s="39">
        <v>19106</v>
      </c>
      <c r="M103" s="39">
        <v>14877</v>
      </c>
      <c r="N103" s="40" t="s">
        <v>4862</v>
      </c>
      <c r="O103" s="39">
        <v>2062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ref="V103:V156" si="3">O103*P103*Q103*R103*S103*T103*U103</f>
        <v>2468.4921729455882</v>
      </c>
      <c r="W103" s="159">
        <v>1.2</v>
      </c>
      <c r="X103" s="158">
        <f t="shared" ref="X103:X156" si="4">V103*W103</f>
        <v>2962.1906075347056</v>
      </c>
      <c r="Y103" s="181">
        <f t="shared" ref="Y103:Y156" si="5">X103/G103</f>
        <v>1526.9023750178894</v>
      </c>
      <c r="BY103" s="33"/>
      <c r="BZ103" s="41" t="s">
        <v>1695</v>
      </c>
      <c r="CA103" s="34"/>
    </row>
    <row r="104" spans="1:79" s="3" customFormat="1" ht="18.75" hidden="1" x14ac:dyDescent="0.25">
      <c r="A104" s="42"/>
      <c r="B104" s="43"/>
      <c r="C104" s="44" t="s">
        <v>4863</v>
      </c>
      <c r="D104" s="45"/>
      <c r="E104" s="45"/>
      <c r="F104" s="206"/>
      <c r="G104" s="45"/>
      <c r="H104" s="45"/>
      <c r="I104" s="45"/>
      <c r="J104" s="45"/>
      <c r="K104" s="45"/>
      <c r="L104" s="45"/>
      <c r="M104" s="45"/>
      <c r="N104" s="45"/>
      <c r="O104" s="46"/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/>
      <c r="W104" s="159"/>
      <c r="X104" s="158"/>
      <c r="Y104" s="181"/>
      <c r="BY104" s="33"/>
      <c r="BZ104" s="41"/>
      <c r="CA104" s="34"/>
    </row>
    <row r="105" spans="1:79" s="3" customFormat="1" ht="18.75" hidden="1" x14ac:dyDescent="0.25">
      <c r="A105" s="47"/>
      <c r="B105" s="48"/>
      <c r="C105" s="48"/>
      <c r="D105" s="48"/>
      <c r="E105" s="49" t="s">
        <v>4864</v>
      </c>
      <c r="F105" s="207"/>
      <c r="G105" s="50"/>
      <c r="H105" s="51"/>
      <c r="I105" s="17"/>
      <c r="J105" s="17"/>
      <c r="K105" s="17"/>
      <c r="L105" s="52">
        <v>14694</v>
      </c>
      <c r="M105" s="53"/>
      <c r="N105" s="53"/>
      <c r="O105" s="54"/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/>
      <c r="W105" s="159"/>
      <c r="X105" s="158"/>
      <c r="Y105" s="181"/>
      <c r="BY105" s="33"/>
      <c r="BZ105" s="41"/>
      <c r="CA105" s="34"/>
    </row>
    <row r="106" spans="1:79" s="3" customFormat="1" ht="18.75" hidden="1" x14ac:dyDescent="0.25">
      <c r="A106" s="47"/>
      <c r="B106" s="48"/>
      <c r="C106" s="48"/>
      <c r="D106" s="48"/>
      <c r="E106" s="49" t="s">
        <v>4865</v>
      </c>
      <c r="F106" s="207"/>
      <c r="G106" s="50"/>
      <c r="H106" s="51"/>
      <c r="I106" s="17"/>
      <c r="J106" s="17"/>
      <c r="K106" s="17"/>
      <c r="L106" s="52">
        <v>7725</v>
      </c>
      <c r="M106" s="53"/>
      <c r="N106" s="53"/>
      <c r="O106" s="54"/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/>
      <c r="W106" s="159"/>
      <c r="X106" s="158"/>
      <c r="Y106" s="181"/>
      <c r="BY106" s="33"/>
      <c r="BZ106" s="41"/>
      <c r="CA106" s="34"/>
    </row>
    <row r="107" spans="1:79" s="3" customFormat="1" ht="18.75" hidden="1" x14ac:dyDescent="0.25">
      <c r="A107" s="47"/>
      <c r="B107" s="48"/>
      <c r="C107" s="48"/>
      <c r="D107" s="48"/>
      <c r="E107" s="49" t="s">
        <v>47</v>
      </c>
      <c r="F107" s="207"/>
      <c r="G107" s="50"/>
      <c r="H107" s="51"/>
      <c r="I107" s="17"/>
      <c r="J107" s="17"/>
      <c r="K107" s="17"/>
      <c r="L107" s="52">
        <v>41525</v>
      </c>
      <c r="M107" s="53"/>
      <c r="N107" s="53"/>
      <c r="O107" s="54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/>
      <c r="X107" s="158"/>
      <c r="Y107" s="181"/>
      <c r="BY107" s="33"/>
      <c r="BZ107" s="41"/>
      <c r="CA107" s="34"/>
    </row>
    <row r="108" spans="1:79" s="3" customFormat="1" ht="67.5" hidden="1" x14ac:dyDescent="0.25">
      <c r="A108" s="35" t="s">
        <v>200</v>
      </c>
      <c r="B108" s="36" t="s">
        <v>812</v>
      </c>
      <c r="C108" s="316" t="s">
        <v>813</v>
      </c>
      <c r="D108" s="316"/>
      <c r="E108" s="316"/>
      <c r="F108" s="205" t="s">
        <v>238</v>
      </c>
      <c r="G108" s="56">
        <v>2.2400000000000002</v>
      </c>
      <c r="H108" s="39" t="s">
        <v>1700</v>
      </c>
      <c r="I108" s="39" t="s">
        <v>815</v>
      </c>
      <c r="J108" s="39">
        <v>22.32</v>
      </c>
      <c r="K108" s="37" t="s">
        <v>42</v>
      </c>
      <c r="L108" s="39">
        <v>25264</v>
      </c>
      <c r="M108" s="39">
        <v>22041</v>
      </c>
      <c r="N108" s="40" t="s">
        <v>4866</v>
      </c>
      <c r="O108" s="39">
        <v>428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3"/>
        <v>512.37373909830831</v>
      </c>
      <c r="W108" s="159">
        <v>1.2</v>
      </c>
      <c r="X108" s="158">
        <f t="shared" si="4"/>
        <v>614.84848691796992</v>
      </c>
      <c r="Y108" s="181">
        <f t="shared" si="5"/>
        <v>274.48593165980799</v>
      </c>
      <c r="BY108" s="33"/>
      <c r="BZ108" s="41" t="s">
        <v>813</v>
      </c>
      <c r="CA108" s="34"/>
    </row>
    <row r="109" spans="1:79" s="3" customFormat="1" ht="18.75" hidden="1" x14ac:dyDescent="0.25">
      <c r="A109" s="42"/>
      <c r="B109" s="43"/>
      <c r="C109" s="44" t="s">
        <v>4867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/>
      <c r="W109" s="159"/>
      <c r="X109" s="158"/>
      <c r="Y109" s="181"/>
      <c r="BY109" s="33"/>
      <c r="BZ109" s="41"/>
      <c r="CA109" s="34"/>
    </row>
    <row r="110" spans="1:79" s="3" customFormat="1" ht="18.75" hidden="1" x14ac:dyDescent="0.25">
      <c r="A110" s="47"/>
      <c r="B110" s="48"/>
      <c r="C110" s="48"/>
      <c r="D110" s="48"/>
      <c r="E110" s="49" t="s">
        <v>4868</v>
      </c>
      <c r="F110" s="207"/>
      <c r="G110" s="50"/>
      <c r="H110" s="51"/>
      <c r="I110" s="17"/>
      <c r="J110" s="17"/>
      <c r="K110" s="17"/>
      <c r="L110" s="52">
        <v>21725</v>
      </c>
      <c r="M110" s="53"/>
      <c r="N110" s="53"/>
      <c r="O110" s="54"/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/>
      <c r="W110" s="159"/>
      <c r="X110" s="158"/>
      <c r="Y110" s="181"/>
      <c r="BY110" s="33"/>
      <c r="BZ110" s="41"/>
      <c r="CA110" s="34"/>
    </row>
    <row r="111" spans="1:79" s="3" customFormat="1" ht="18.75" hidden="1" x14ac:dyDescent="0.25">
      <c r="A111" s="47"/>
      <c r="B111" s="48"/>
      <c r="C111" s="48"/>
      <c r="D111" s="48"/>
      <c r="E111" s="49" t="s">
        <v>4869</v>
      </c>
      <c r="F111" s="207"/>
      <c r="G111" s="50"/>
      <c r="H111" s="51"/>
      <c r="I111" s="17"/>
      <c r="J111" s="17"/>
      <c r="K111" s="17"/>
      <c r="L111" s="52">
        <v>11422</v>
      </c>
      <c r="M111" s="53"/>
      <c r="N111" s="53"/>
      <c r="O111" s="54"/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/>
      <c r="W111" s="159"/>
      <c r="X111" s="158"/>
      <c r="Y111" s="181"/>
      <c r="BY111" s="33"/>
      <c r="BZ111" s="41"/>
      <c r="CA111" s="34"/>
    </row>
    <row r="112" spans="1:79" s="3" customFormat="1" ht="18.75" hidden="1" x14ac:dyDescent="0.25">
      <c r="A112" s="47"/>
      <c r="B112" s="48"/>
      <c r="C112" s="48"/>
      <c r="D112" s="48"/>
      <c r="E112" s="49" t="s">
        <v>47</v>
      </c>
      <c r="F112" s="207"/>
      <c r="G112" s="50"/>
      <c r="H112" s="51"/>
      <c r="I112" s="17"/>
      <c r="J112" s="17"/>
      <c r="K112" s="17"/>
      <c r="L112" s="52">
        <v>58411</v>
      </c>
      <c r="M112" s="53"/>
      <c r="N112" s="53"/>
      <c r="O112" s="54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/>
      <c r="X112" s="158"/>
      <c r="Y112" s="181"/>
      <c r="BY112" s="33"/>
      <c r="BZ112" s="41"/>
      <c r="CA112" s="34"/>
    </row>
    <row r="113" spans="1:79" s="3" customFormat="1" ht="67.5" x14ac:dyDescent="0.25">
      <c r="A113" s="35" t="s">
        <v>202</v>
      </c>
      <c r="B113" s="36" t="s">
        <v>2726</v>
      </c>
      <c r="C113" s="316" t="s">
        <v>822</v>
      </c>
      <c r="D113" s="316"/>
      <c r="E113" s="316"/>
      <c r="F113" s="205" t="s">
        <v>265</v>
      </c>
      <c r="G113" s="55">
        <v>418</v>
      </c>
      <c r="H113" s="39">
        <v>35.549999999999997</v>
      </c>
      <c r="I113" s="39"/>
      <c r="J113" s="39">
        <v>35.549999999999997</v>
      </c>
      <c r="K113" s="37" t="s">
        <v>42</v>
      </c>
      <c r="L113" s="39">
        <v>127201</v>
      </c>
      <c r="M113" s="39"/>
      <c r="N113" s="40"/>
      <c r="O113" s="39">
        <v>127201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3"/>
        <v>152276.75697907459</v>
      </c>
      <c r="W113" s="159">
        <v>1.2</v>
      </c>
      <c r="X113" s="158">
        <f t="shared" si="4"/>
        <v>182732.1083748895</v>
      </c>
      <c r="Y113" s="181">
        <f t="shared" si="5"/>
        <v>437.1581540069127</v>
      </c>
      <c r="BY113" s="33"/>
      <c r="BZ113" s="41" t="s">
        <v>822</v>
      </c>
      <c r="CA113" s="34"/>
    </row>
    <row r="114" spans="1:79" s="3" customFormat="1" ht="67.5" hidden="1" x14ac:dyDescent="0.25">
      <c r="A114" s="35" t="s">
        <v>211</v>
      </c>
      <c r="B114" s="36" t="s">
        <v>849</v>
      </c>
      <c r="C114" s="316" t="s">
        <v>850</v>
      </c>
      <c r="D114" s="316"/>
      <c r="E114" s="316"/>
      <c r="F114" s="205" t="s">
        <v>520</v>
      </c>
      <c r="G114" s="38">
        <v>0.8</v>
      </c>
      <c r="H114" s="39" t="s">
        <v>1731</v>
      </c>
      <c r="I114" s="39" t="s">
        <v>852</v>
      </c>
      <c r="J114" s="39">
        <v>11.18</v>
      </c>
      <c r="K114" s="37" t="s">
        <v>42</v>
      </c>
      <c r="L114" s="39">
        <v>4719</v>
      </c>
      <c r="M114" s="39">
        <v>3954</v>
      </c>
      <c r="N114" s="40" t="s">
        <v>3893</v>
      </c>
      <c r="O114" s="39">
        <v>77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92.179387641518076</v>
      </c>
      <c r="W114" s="159">
        <v>1.2</v>
      </c>
      <c r="X114" s="158">
        <f t="shared" si="4"/>
        <v>110.61526516982168</v>
      </c>
      <c r="Y114" s="181">
        <f t="shared" si="5"/>
        <v>138.26908146227709</v>
      </c>
      <c r="BY114" s="33"/>
      <c r="BZ114" s="41" t="s">
        <v>850</v>
      </c>
      <c r="CA114" s="34"/>
    </row>
    <row r="115" spans="1:79" s="3" customFormat="1" ht="18.75" hidden="1" x14ac:dyDescent="0.25">
      <c r="A115" s="42"/>
      <c r="B115" s="43"/>
      <c r="C115" s="44" t="s">
        <v>4870</v>
      </c>
      <c r="D115" s="45"/>
      <c r="E115" s="45"/>
      <c r="F115" s="206"/>
      <c r="G115" s="45"/>
      <c r="H115" s="45"/>
      <c r="I115" s="45"/>
      <c r="J115" s="45"/>
      <c r="K115" s="45"/>
      <c r="L115" s="45"/>
      <c r="M115" s="45"/>
      <c r="N115" s="45"/>
      <c r="O115" s="46"/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/>
      <c r="W115" s="159"/>
      <c r="X115" s="158"/>
      <c r="Y115" s="181"/>
      <c r="BY115" s="33"/>
      <c r="BZ115" s="41"/>
      <c r="CA115" s="34"/>
    </row>
    <row r="116" spans="1:79" s="3" customFormat="1" ht="18.75" hidden="1" x14ac:dyDescent="0.25">
      <c r="A116" s="47"/>
      <c r="B116" s="48"/>
      <c r="C116" s="48"/>
      <c r="D116" s="48"/>
      <c r="E116" s="49" t="s">
        <v>3894</v>
      </c>
      <c r="F116" s="207"/>
      <c r="G116" s="50"/>
      <c r="H116" s="51"/>
      <c r="I116" s="17"/>
      <c r="J116" s="17"/>
      <c r="K116" s="17"/>
      <c r="L116" s="52">
        <v>3929</v>
      </c>
      <c r="M116" s="53"/>
      <c r="N116" s="53"/>
      <c r="O116" s="54"/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/>
      <c r="W116" s="159"/>
      <c r="X116" s="158"/>
      <c r="Y116" s="181"/>
      <c r="BY116" s="33"/>
      <c r="BZ116" s="41"/>
      <c r="CA116" s="34"/>
    </row>
    <row r="117" spans="1:79" s="3" customFormat="1" ht="18.75" hidden="1" x14ac:dyDescent="0.25">
      <c r="A117" s="47"/>
      <c r="B117" s="48"/>
      <c r="C117" s="48"/>
      <c r="D117" s="48"/>
      <c r="E117" s="49" t="s">
        <v>3895</v>
      </c>
      <c r="F117" s="207"/>
      <c r="G117" s="50"/>
      <c r="H117" s="51"/>
      <c r="I117" s="17"/>
      <c r="J117" s="17"/>
      <c r="K117" s="17"/>
      <c r="L117" s="52">
        <v>2066</v>
      </c>
      <c r="M117" s="53"/>
      <c r="N117" s="53"/>
      <c r="O117" s="54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/>
      <c r="X117" s="158"/>
      <c r="Y117" s="181"/>
      <c r="BY117" s="33"/>
      <c r="BZ117" s="41"/>
      <c r="CA117" s="34"/>
    </row>
    <row r="118" spans="1:79" s="3" customFormat="1" ht="18.75" hidden="1" x14ac:dyDescent="0.25">
      <c r="A118" s="47"/>
      <c r="B118" s="48"/>
      <c r="C118" s="48"/>
      <c r="D118" s="48"/>
      <c r="E118" s="49" t="s">
        <v>47</v>
      </c>
      <c r="F118" s="207"/>
      <c r="G118" s="50"/>
      <c r="H118" s="51"/>
      <c r="I118" s="17"/>
      <c r="J118" s="17"/>
      <c r="K118" s="17"/>
      <c r="L118" s="52">
        <v>10714</v>
      </c>
      <c r="M118" s="53"/>
      <c r="N118" s="53"/>
      <c r="O118" s="54"/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/>
      <c r="W118" s="159"/>
      <c r="X118" s="158"/>
      <c r="Y118" s="181"/>
      <c r="BY118" s="33"/>
      <c r="BZ118" s="41"/>
      <c r="CA118" s="34"/>
    </row>
    <row r="119" spans="1:79" s="3" customFormat="1" ht="67.5" x14ac:dyDescent="0.25">
      <c r="A119" s="35" t="s">
        <v>213</v>
      </c>
      <c r="B119" s="36" t="s">
        <v>2734</v>
      </c>
      <c r="C119" s="316" t="s">
        <v>1752</v>
      </c>
      <c r="D119" s="316"/>
      <c r="E119" s="316"/>
      <c r="F119" s="205" t="s">
        <v>437</v>
      </c>
      <c r="G119" s="55">
        <v>8</v>
      </c>
      <c r="H119" s="39">
        <v>148.94999999999999</v>
      </c>
      <c r="I119" s="39"/>
      <c r="J119" s="39">
        <v>148.94999999999999</v>
      </c>
      <c r="K119" s="37" t="s">
        <v>42</v>
      </c>
      <c r="L119" s="39">
        <v>10200</v>
      </c>
      <c r="M119" s="39"/>
      <c r="N119" s="40"/>
      <c r="O119" s="39">
        <v>10200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3"/>
        <v>12210.776025240055</v>
      </c>
      <c r="W119" s="159">
        <v>1.2</v>
      </c>
      <c r="X119" s="158">
        <f t="shared" si="4"/>
        <v>14652.931230288066</v>
      </c>
      <c r="Y119" s="248">
        <f t="shared" si="5"/>
        <v>1831.6164037860083</v>
      </c>
      <c r="BY119" s="33"/>
      <c r="BZ119" s="41" t="s">
        <v>1752</v>
      </c>
      <c r="CA119" s="34"/>
    </row>
    <row r="120" spans="1:79" s="3" customFormat="1" ht="18.75" hidden="1" x14ac:dyDescent="0.25">
      <c r="A120" s="42"/>
      <c r="B120" s="43"/>
      <c r="C120" s="44" t="s">
        <v>4871</v>
      </c>
      <c r="D120" s="45"/>
      <c r="E120" s="45"/>
      <c r="F120" s="206"/>
      <c r="G120" s="45"/>
      <c r="H120" s="45"/>
      <c r="I120" s="45"/>
      <c r="J120" s="45"/>
      <c r="K120" s="45"/>
      <c r="L120" s="45"/>
      <c r="M120" s="45"/>
      <c r="N120" s="45"/>
      <c r="O120" s="46"/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/>
      <c r="W120" s="159"/>
      <c r="X120" s="158"/>
      <c r="Y120" s="181"/>
      <c r="BY120" s="33"/>
      <c r="BZ120" s="41"/>
      <c r="CA120" s="34"/>
    </row>
    <row r="121" spans="1:79" s="3" customFormat="1" ht="67.5" x14ac:dyDescent="0.25">
      <c r="A121" s="35" t="s">
        <v>215</v>
      </c>
      <c r="B121" s="36" t="s">
        <v>2727</v>
      </c>
      <c r="C121" s="316" t="s">
        <v>824</v>
      </c>
      <c r="D121" s="316"/>
      <c r="E121" s="316"/>
      <c r="F121" s="205" t="s">
        <v>437</v>
      </c>
      <c r="G121" s="55">
        <v>500</v>
      </c>
      <c r="H121" s="39">
        <v>48.46</v>
      </c>
      <c r="I121" s="39"/>
      <c r="J121" s="39">
        <v>48.46</v>
      </c>
      <c r="K121" s="37" t="s">
        <v>42</v>
      </c>
      <c r="L121" s="39">
        <v>207409</v>
      </c>
      <c r="M121" s="39"/>
      <c r="N121" s="40"/>
      <c r="O121" s="39">
        <v>207409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3"/>
        <v>248296.55339402112</v>
      </c>
      <c r="W121" s="159">
        <v>1.2</v>
      </c>
      <c r="X121" s="158">
        <f t="shared" si="4"/>
        <v>297955.86407282535</v>
      </c>
      <c r="Y121" s="181">
        <f t="shared" si="5"/>
        <v>595.91172814565073</v>
      </c>
      <c r="BY121" s="33"/>
      <c r="BZ121" s="41" t="s">
        <v>824</v>
      </c>
      <c r="CA121" s="34"/>
    </row>
    <row r="122" spans="1:79" s="3" customFormat="1" ht="67.5" x14ac:dyDescent="0.25">
      <c r="A122" s="35" t="s">
        <v>217</v>
      </c>
      <c r="B122" s="36" t="s">
        <v>2076</v>
      </c>
      <c r="C122" s="316" t="s">
        <v>1727</v>
      </c>
      <c r="D122" s="316"/>
      <c r="E122" s="316"/>
      <c r="F122" s="205" t="s">
        <v>437</v>
      </c>
      <c r="G122" s="55">
        <v>1</v>
      </c>
      <c r="H122" s="39">
        <v>389.35</v>
      </c>
      <c r="I122" s="39"/>
      <c r="J122" s="39">
        <v>389.35</v>
      </c>
      <c r="K122" s="37" t="s">
        <v>42</v>
      </c>
      <c r="L122" s="39">
        <v>3333</v>
      </c>
      <c r="M122" s="39"/>
      <c r="N122" s="40"/>
      <c r="O122" s="39">
        <v>3333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3"/>
        <v>3990.0506364828548</v>
      </c>
      <c r="W122" s="159">
        <v>1.2</v>
      </c>
      <c r="X122" s="158">
        <f t="shared" si="4"/>
        <v>4788.0607637794255</v>
      </c>
      <c r="Y122" s="248">
        <f t="shared" si="5"/>
        <v>4788.0607637794255</v>
      </c>
      <c r="BY122" s="33"/>
      <c r="BZ122" s="41" t="s">
        <v>1727</v>
      </c>
      <c r="CA122" s="34"/>
    </row>
    <row r="123" spans="1:79" s="3" customFormat="1" ht="67.5" x14ac:dyDescent="0.25">
      <c r="A123" s="35" t="s">
        <v>219</v>
      </c>
      <c r="B123" s="36" t="s">
        <v>4872</v>
      </c>
      <c r="C123" s="316" t="s">
        <v>1553</v>
      </c>
      <c r="D123" s="316"/>
      <c r="E123" s="316"/>
      <c r="F123" s="205" t="s">
        <v>437</v>
      </c>
      <c r="G123" s="55">
        <v>500</v>
      </c>
      <c r="H123" s="39">
        <v>3.01</v>
      </c>
      <c r="I123" s="39"/>
      <c r="J123" s="39">
        <v>3.01</v>
      </c>
      <c r="K123" s="37" t="s">
        <v>42</v>
      </c>
      <c r="L123" s="39">
        <v>12883</v>
      </c>
      <c r="M123" s="39"/>
      <c r="N123" s="40"/>
      <c r="O123" s="39">
        <v>12883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3"/>
        <v>15422.688973839968</v>
      </c>
      <c r="W123" s="159">
        <v>1.2</v>
      </c>
      <c r="X123" s="158">
        <f t="shared" si="4"/>
        <v>18507.226768607961</v>
      </c>
      <c r="Y123" s="248">
        <f t="shared" si="5"/>
        <v>37.014453537215921</v>
      </c>
      <c r="BY123" s="33"/>
      <c r="BZ123" s="41" t="s">
        <v>1553</v>
      </c>
      <c r="CA123" s="34"/>
    </row>
    <row r="124" spans="1:79" s="3" customFormat="1" ht="18.75" hidden="1" x14ac:dyDescent="0.25">
      <c r="A124" s="351" t="s">
        <v>1443</v>
      </c>
      <c r="B124" s="352"/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3"/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/>
      <c r="W124" s="159"/>
      <c r="X124" s="158"/>
      <c r="Y124" s="181"/>
      <c r="BY124" s="33"/>
      <c r="BZ124" s="41"/>
      <c r="CA124" s="34" t="s">
        <v>1443</v>
      </c>
    </row>
    <row r="125" spans="1:79" s="3" customFormat="1" ht="67.5" hidden="1" x14ac:dyDescent="0.25">
      <c r="A125" s="35" t="s">
        <v>221</v>
      </c>
      <c r="B125" s="36" t="s">
        <v>324</v>
      </c>
      <c r="C125" s="316" t="s">
        <v>325</v>
      </c>
      <c r="D125" s="316"/>
      <c r="E125" s="316"/>
      <c r="F125" s="205" t="s">
        <v>326</v>
      </c>
      <c r="G125" s="55">
        <v>10</v>
      </c>
      <c r="H125" s="39" t="s">
        <v>1204</v>
      </c>
      <c r="I125" s="39"/>
      <c r="J125" s="39">
        <v>1.55</v>
      </c>
      <c r="K125" s="37" t="s">
        <v>42</v>
      </c>
      <c r="L125" s="39">
        <v>1928</v>
      </c>
      <c r="M125" s="39">
        <v>1796</v>
      </c>
      <c r="N125" s="40"/>
      <c r="O125" s="39">
        <v>132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3"/>
        <v>158.02180738545957</v>
      </c>
      <c r="W125" s="159">
        <v>1.2</v>
      </c>
      <c r="X125" s="158">
        <f t="shared" si="4"/>
        <v>189.62616886255148</v>
      </c>
      <c r="Y125" s="181">
        <f t="shared" si="5"/>
        <v>18.962616886255148</v>
      </c>
      <c r="BY125" s="33"/>
      <c r="BZ125" s="41" t="s">
        <v>325</v>
      </c>
      <c r="CA125" s="34"/>
    </row>
    <row r="126" spans="1:79" s="3" customFormat="1" ht="18.75" hidden="1" x14ac:dyDescent="0.25">
      <c r="A126" s="47"/>
      <c r="B126" s="48"/>
      <c r="C126" s="48"/>
      <c r="D126" s="48"/>
      <c r="E126" s="49" t="s">
        <v>3166</v>
      </c>
      <c r="F126" s="207"/>
      <c r="G126" s="50"/>
      <c r="H126" s="51"/>
      <c r="I126" s="17"/>
      <c r="J126" s="17"/>
      <c r="K126" s="17"/>
      <c r="L126" s="52">
        <v>1742</v>
      </c>
      <c r="M126" s="53"/>
      <c r="N126" s="53"/>
      <c r="O126" s="54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/>
      <c r="X126" s="158"/>
      <c r="Y126" s="181"/>
      <c r="BY126" s="33"/>
      <c r="BZ126" s="41"/>
      <c r="CA126" s="34"/>
    </row>
    <row r="127" spans="1:79" s="3" customFormat="1" ht="18.75" hidden="1" x14ac:dyDescent="0.25">
      <c r="A127" s="47"/>
      <c r="B127" s="48"/>
      <c r="C127" s="48"/>
      <c r="D127" s="48"/>
      <c r="E127" s="49" t="s">
        <v>3167</v>
      </c>
      <c r="F127" s="207"/>
      <c r="G127" s="50"/>
      <c r="H127" s="51"/>
      <c r="I127" s="17"/>
      <c r="J127" s="17"/>
      <c r="K127" s="17"/>
      <c r="L127" s="52">
        <v>916</v>
      </c>
      <c r="M127" s="53"/>
      <c r="N127" s="53"/>
      <c r="O127" s="54"/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/>
      <c r="W127" s="159"/>
      <c r="X127" s="158"/>
      <c r="Y127" s="181"/>
      <c r="BY127" s="33"/>
      <c r="BZ127" s="41"/>
      <c r="CA127" s="34"/>
    </row>
    <row r="128" spans="1:79" s="3" customFormat="1" ht="18.75" hidden="1" x14ac:dyDescent="0.25">
      <c r="A128" s="47"/>
      <c r="B128" s="48"/>
      <c r="C128" s="48"/>
      <c r="D128" s="48"/>
      <c r="E128" s="49" t="s">
        <v>47</v>
      </c>
      <c r="F128" s="207"/>
      <c r="G128" s="50"/>
      <c r="H128" s="51"/>
      <c r="I128" s="17"/>
      <c r="J128" s="17"/>
      <c r="K128" s="17"/>
      <c r="L128" s="52">
        <v>4586</v>
      </c>
      <c r="M128" s="53"/>
      <c r="N128" s="53"/>
      <c r="O128" s="54"/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/>
      <c r="W128" s="159"/>
      <c r="X128" s="158"/>
      <c r="Y128" s="181"/>
      <c r="BY128" s="33"/>
      <c r="BZ128" s="41"/>
      <c r="CA128" s="34"/>
    </row>
    <row r="129" spans="1:79" s="3" customFormat="1" ht="67.5" x14ac:dyDescent="0.25">
      <c r="A129" s="35" t="s">
        <v>230</v>
      </c>
      <c r="B129" s="36" t="s">
        <v>2700</v>
      </c>
      <c r="C129" s="316" t="s">
        <v>1447</v>
      </c>
      <c r="D129" s="316"/>
      <c r="E129" s="316"/>
      <c r="F129" s="205" t="s">
        <v>437</v>
      </c>
      <c r="G129" s="55">
        <v>1</v>
      </c>
      <c r="H129" s="39">
        <v>814.25</v>
      </c>
      <c r="I129" s="39"/>
      <c r="J129" s="39">
        <v>814.25</v>
      </c>
      <c r="K129" s="37" t="s">
        <v>42</v>
      </c>
      <c r="L129" s="39">
        <v>6970</v>
      </c>
      <c r="M129" s="39"/>
      <c r="N129" s="40"/>
      <c r="O129" s="39">
        <v>6970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3"/>
        <v>8344.0302839140404</v>
      </c>
      <c r="W129" s="159">
        <v>1.2</v>
      </c>
      <c r="X129" s="158">
        <f t="shared" si="4"/>
        <v>10012.836340696847</v>
      </c>
      <c r="Y129" s="248">
        <f t="shared" si="5"/>
        <v>10012.836340696847</v>
      </c>
      <c r="BY129" s="33"/>
      <c r="BZ129" s="41" t="s">
        <v>1447</v>
      </c>
      <c r="CA129" s="34"/>
    </row>
    <row r="130" spans="1:79" s="3" customFormat="1" ht="67.5" x14ac:dyDescent="0.25">
      <c r="A130" s="35" t="s">
        <v>232</v>
      </c>
      <c r="B130" s="36" t="s">
        <v>2701</v>
      </c>
      <c r="C130" s="316" t="s">
        <v>1449</v>
      </c>
      <c r="D130" s="316"/>
      <c r="E130" s="316"/>
      <c r="F130" s="205" t="s">
        <v>437</v>
      </c>
      <c r="G130" s="55">
        <v>1</v>
      </c>
      <c r="H130" s="39">
        <v>181.62</v>
      </c>
      <c r="I130" s="39"/>
      <c r="J130" s="39">
        <v>181.62</v>
      </c>
      <c r="K130" s="37" t="s">
        <v>42</v>
      </c>
      <c r="L130" s="39">
        <v>1555</v>
      </c>
      <c r="M130" s="39"/>
      <c r="N130" s="40"/>
      <c r="O130" s="39">
        <v>1555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3"/>
        <v>1861.5447763968912</v>
      </c>
      <c r="W130" s="159">
        <v>1.2</v>
      </c>
      <c r="X130" s="158">
        <f t="shared" si="4"/>
        <v>2233.8537316762695</v>
      </c>
      <c r="Y130" s="248">
        <f t="shared" si="5"/>
        <v>2233.8537316762695</v>
      </c>
      <c r="BY130" s="33"/>
      <c r="BZ130" s="41" t="s">
        <v>1449</v>
      </c>
      <c r="CA130" s="34"/>
    </row>
    <row r="131" spans="1:79" s="3" customFormat="1" ht="67.5" x14ac:dyDescent="0.25">
      <c r="A131" s="35" t="s">
        <v>235</v>
      </c>
      <c r="B131" s="36" t="s">
        <v>2702</v>
      </c>
      <c r="C131" s="316" t="s">
        <v>1451</v>
      </c>
      <c r="D131" s="316"/>
      <c r="E131" s="316"/>
      <c r="F131" s="205" t="s">
        <v>437</v>
      </c>
      <c r="G131" s="55">
        <v>1</v>
      </c>
      <c r="H131" s="39">
        <v>2214.5700000000002</v>
      </c>
      <c r="I131" s="39"/>
      <c r="J131" s="39">
        <v>2214.5700000000002</v>
      </c>
      <c r="K131" s="37" t="s">
        <v>42</v>
      </c>
      <c r="L131" s="39">
        <v>18957</v>
      </c>
      <c r="M131" s="39"/>
      <c r="N131" s="40"/>
      <c r="O131" s="39">
        <v>18957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3"/>
        <v>22694.086383379981</v>
      </c>
      <c r="W131" s="159">
        <v>1.2</v>
      </c>
      <c r="X131" s="158">
        <f t="shared" si="4"/>
        <v>27232.903660055978</v>
      </c>
      <c r="Y131" s="248">
        <f t="shared" si="5"/>
        <v>27232.903660055978</v>
      </c>
      <c r="BY131" s="33"/>
      <c r="BZ131" s="41" t="s">
        <v>1451</v>
      </c>
      <c r="CA131" s="34"/>
    </row>
    <row r="132" spans="1:79" s="3" customFormat="1" ht="18.75" hidden="1" x14ac:dyDescent="0.25">
      <c r="A132" s="351" t="s">
        <v>2737</v>
      </c>
      <c r="B132" s="352"/>
      <c r="C132" s="352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3"/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/>
      <c r="W132" s="159"/>
      <c r="X132" s="158"/>
      <c r="Y132" s="181"/>
      <c r="BY132" s="33"/>
      <c r="BZ132" s="41"/>
      <c r="CA132" s="34" t="s">
        <v>2737</v>
      </c>
    </row>
    <row r="133" spans="1:79" s="3" customFormat="1" ht="67.5" hidden="1" x14ac:dyDescent="0.25">
      <c r="A133" s="35" t="s">
        <v>245</v>
      </c>
      <c r="B133" s="36" t="s">
        <v>737</v>
      </c>
      <c r="C133" s="316" t="s">
        <v>738</v>
      </c>
      <c r="D133" s="316"/>
      <c r="E133" s="316"/>
      <c r="F133" s="205" t="s">
        <v>739</v>
      </c>
      <c r="G133" s="38">
        <v>5.5</v>
      </c>
      <c r="H133" s="39" t="s">
        <v>2086</v>
      </c>
      <c r="I133" s="39" t="s">
        <v>741</v>
      </c>
      <c r="J133" s="39">
        <v>43.08</v>
      </c>
      <c r="K133" s="37" t="s">
        <v>42</v>
      </c>
      <c r="L133" s="39">
        <v>32698</v>
      </c>
      <c r="M133" s="39">
        <v>25784</v>
      </c>
      <c r="N133" s="40" t="s">
        <v>4873</v>
      </c>
      <c r="O133" s="39">
        <v>2028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3"/>
        <v>2427.7895861947877</v>
      </c>
      <c r="W133" s="159">
        <v>1.2</v>
      </c>
      <c r="X133" s="158">
        <f t="shared" si="4"/>
        <v>2913.3475034337453</v>
      </c>
      <c r="Y133" s="181">
        <f t="shared" si="5"/>
        <v>529.6995460788628</v>
      </c>
      <c r="BY133" s="33"/>
      <c r="BZ133" s="41" t="s">
        <v>738</v>
      </c>
      <c r="CA133" s="34"/>
    </row>
    <row r="134" spans="1:79" s="3" customFormat="1" ht="18.75" hidden="1" x14ac:dyDescent="0.25">
      <c r="A134" s="42"/>
      <c r="B134" s="43"/>
      <c r="C134" s="44" t="s">
        <v>4874</v>
      </c>
      <c r="D134" s="45"/>
      <c r="E134" s="45"/>
      <c r="F134" s="206"/>
      <c r="G134" s="45"/>
      <c r="H134" s="45"/>
      <c r="I134" s="45"/>
      <c r="J134" s="45"/>
      <c r="K134" s="45"/>
      <c r="L134" s="45"/>
      <c r="M134" s="45"/>
      <c r="N134" s="45"/>
      <c r="O134" s="46"/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/>
      <c r="W134" s="159"/>
      <c r="X134" s="158"/>
      <c r="Y134" s="181"/>
      <c r="BY134" s="33"/>
      <c r="BZ134" s="41"/>
      <c r="CA134" s="34"/>
    </row>
    <row r="135" spans="1:79" s="3" customFormat="1" ht="18.75" hidden="1" x14ac:dyDescent="0.25">
      <c r="A135" s="47"/>
      <c r="B135" s="48"/>
      <c r="C135" s="48"/>
      <c r="D135" s="48"/>
      <c r="E135" s="49" t="s">
        <v>4875</v>
      </c>
      <c r="F135" s="207"/>
      <c r="G135" s="50"/>
      <c r="H135" s="51"/>
      <c r="I135" s="17"/>
      <c r="J135" s="17"/>
      <c r="K135" s="17"/>
      <c r="L135" s="52">
        <v>25689</v>
      </c>
      <c r="M135" s="53"/>
      <c r="N135" s="53"/>
      <c r="O135" s="54"/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/>
      <c r="W135" s="159"/>
      <c r="X135" s="158"/>
      <c r="Y135" s="181"/>
      <c r="BY135" s="33"/>
      <c r="BZ135" s="41"/>
      <c r="CA135" s="34"/>
    </row>
    <row r="136" spans="1:79" s="3" customFormat="1" ht="18.75" hidden="1" x14ac:dyDescent="0.25">
      <c r="A136" s="47"/>
      <c r="B136" s="48"/>
      <c r="C136" s="48"/>
      <c r="D136" s="48"/>
      <c r="E136" s="49" t="s">
        <v>4876</v>
      </c>
      <c r="F136" s="207"/>
      <c r="G136" s="50"/>
      <c r="H136" s="51"/>
      <c r="I136" s="17"/>
      <c r="J136" s="17"/>
      <c r="K136" s="17"/>
      <c r="L136" s="52">
        <v>13507</v>
      </c>
      <c r="M136" s="53"/>
      <c r="N136" s="53"/>
      <c r="O136" s="54"/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/>
      <c r="W136" s="159"/>
      <c r="X136" s="158"/>
      <c r="Y136" s="181"/>
      <c r="BY136" s="33"/>
      <c r="BZ136" s="41"/>
      <c r="CA136" s="34"/>
    </row>
    <row r="137" spans="1:79" s="3" customFormat="1" ht="18.75" hidden="1" x14ac:dyDescent="0.25">
      <c r="A137" s="47"/>
      <c r="B137" s="48"/>
      <c r="C137" s="48"/>
      <c r="D137" s="48"/>
      <c r="E137" s="49" t="s">
        <v>47</v>
      </c>
      <c r="F137" s="207"/>
      <c r="G137" s="50"/>
      <c r="H137" s="51"/>
      <c r="I137" s="17"/>
      <c r="J137" s="17"/>
      <c r="K137" s="17"/>
      <c r="L137" s="52">
        <v>71894</v>
      </c>
      <c r="M137" s="53"/>
      <c r="N137" s="53"/>
      <c r="O137" s="54"/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/>
      <c r="W137" s="159"/>
      <c r="X137" s="158"/>
      <c r="Y137" s="181"/>
      <c r="BY137" s="33"/>
      <c r="BZ137" s="41"/>
      <c r="CA137" s="34"/>
    </row>
    <row r="138" spans="1:79" s="3" customFormat="1" ht="67.5" x14ac:dyDescent="0.25">
      <c r="A138" s="35" t="s">
        <v>254</v>
      </c>
      <c r="B138" s="36" t="s">
        <v>2742</v>
      </c>
      <c r="C138" s="316" t="s">
        <v>2093</v>
      </c>
      <c r="D138" s="316"/>
      <c r="E138" s="316"/>
      <c r="F138" s="205" t="s">
        <v>265</v>
      </c>
      <c r="G138" s="55">
        <v>765</v>
      </c>
      <c r="H138" s="39">
        <v>23.04</v>
      </c>
      <c r="I138" s="39"/>
      <c r="J138" s="39">
        <v>23.04</v>
      </c>
      <c r="K138" s="37" t="s">
        <v>42</v>
      </c>
      <c r="L138" s="39">
        <v>150875</v>
      </c>
      <c r="M138" s="39"/>
      <c r="N138" s="40"/>
      <c r="O138" s="39">
        <v>150875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3"/>
        <v>180617.72870667587</v>
      </c>
      <c r="W138" s="159">
        <v>1.2</v>
      </c>
      <c r="X138" s="158">
        <f t="shared" si="4"/>
        <v>216741.27444801104</v>
      </c>
      <c r="Y138" s="248">
        <f t="shared" si="5"/>
        <v>283.32192738302098</v>
      </c>
      <c r="BY138" s="33"/>
      <c r="BZ138" s="41" t="s">
        <v>2093</v>
      </c>
      <c r="CA138" s="34"/>
    </row>
    <row r="139" spans="1:79" s="3" customFormat="1" ht="18.75" hidden="1" x14ac:dyDescent="0.25">
      <c r="A139" s="42"/>
      <c r="B139" s="43"/>
      <c r="C139" s="44" t="s">
        <v>1340</v>
      </c>
      <c r="D139" s="45"/>
      <c r="E139" s="45"/>
      <c r="F139" s="206"/>
      <c r="G139" s="45"/>
      <c r="H139" s="45"/>
      <c r="I139" s="45"/>
      <c r="J139" s="45"/>
      <c r="K139" s="45"/>
      <c r="L139" s="45"/>
      <c r="M139" s="45"/>
      <c r="N139" s="45"/>
      <c r="O139" s="46"/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/>
      <c r="W139" s="159"/>
      <c r="X139" s="158"/>
      <c r="Y139" s="181"/>
      <c r="BY139" s="33"/>
      <c r="BZ139" s="41"/>
      <c r="CA139" s="34"/>
    </row>
    <row r="140" spans="1:79" s="3" customFormat="1" ht="67.5" x14ac:dyDescent="0.25">
      <c r="A140" s="35" t="s">
        <v>288</v>
      </c>
      <c r="B140" s="36" t="s">
        <v>4877</v>
      </c>
      <c r="C140" s="316" t="s">
        <v>2147</v>
      </c>
      <c r="D140" s="316"/>
      <c r="E140" s="316"/>
      <c r="F140" s="205" t="s">
        <v>437</v>
      </c>
      <c r="G140" s="55">
        <v>27</v>
      </c>
      <c r="H140" s="39">
        <v>3350.24</v>
      </c>
      <c r="I140" s="39"/>
      <c r="J140" s="39">
        <v>3350.24</v>
      </c>
      <c r="K140" s="37" t="s">
        <v>42</v>
      </c>
      <c r="L140" s="39">
        <v>774307</v>
      </c>
      <c r="M140" s="39"/>
      <c r="N140" s="40"/>
      <c r="O140" s="39">
        <v>774307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3"/>
        <v>926949.93644858373</v>
      </c>
      <c r="W140" s="159">
        <v>1.2</v>
      </c>
      <c r="X140" s="158">
        <f t="shared" si="4"/>
        <v>1112339.9237383003</v>
      </c>
      <c r="Y140" s="248">
        <f t="shared" si="5"/>
        <v>41197.774953270382</v>
      </c>
      <c r="BY140" s="33"/>
      <c r="BZ140" s="41" t="s">
        <v>2147</v>
      </c>
      <c r="CA140" s="34"/>
    </row>
    <row r="141" spans="1:79" s="3" customFormat="1" ht="67.5" x14ac:dyDescent="0.25">
      <c r="A141" s="35" t="s">
        <v>300</v>
      </c>
      <c r="B141" s="36" t="s">
        <v>4877</v>
      </c>
      <c r="C141" s="316" t="s">
        <v>2153</v>
      </c>
      <c r="D141" s="316"/>
      <c r="E141" s="316"/>
      <c r="F141" s="205" t="s">
        <v>437</v>
      </c>
      <c r="G141" s="55">
        <v>31</v>
      </c>
      <c r="H141" s="39">
        <v>17.04</v>
      </c>
      <c r="I141" s="39"/>
      <c r="J141" s="39">
        <v>17.04</v>
      </c>
      <c r="K141" s="37" t="s">
        <v>42</v>
      </c>
      <c r="L141" s="39">
        <v>4522</v>
      </c>
      <c r="M141" s="39"/>
      <c r="N141" s="40"/>
      <c r="O141" s="39">
        <v>4522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3"/>
        <v>5413.4440378564259</v>
      </c>
      <c r="W141" s="159">
        <v>1.2</v>
      </c>
      <c r="X141" s="158">
        <f t="shared" si="4"/>
        <v>6496.1328454277109</v>
      </c>
      <c r="Y141" s="248">
        <f t="shared" si="5"/>
        <v>209.55267243315197</v>
      </c>
      <c r="BY141" s="33"/>
      <c r="BZ141" s="41" t="s">
        <v>2153</v>
      </c>
      <c r="CA141" s="34"/>
    </row>
    <row r="142" spans="1:79" s="3" customFormat="1" ht="67.5" x14ac:dyDescent="0.25">
      <c r="A142" s="35" t="s">
        <v>309</v>
      </c>
      <c r="B142" s="36" t="s">
        <v>4877</v>
      </c>
      <c r="C142" s="316" t="s">
        <v>2155</v>
      </c>
      <c r="D142" s="316"/>
      <c r="E142" s="316"/>
      <c r="F142" s="205" t="s">
        <v>437</v>
      </c>
      <c r="G142" s="55">
        <v>31</v>
      </c>
      <c r="H142" s="39">
        <v>67.52</v>
      </c>
      <c r="I142" s="39"/>
      <c r="J142" s="39">
        <v>67.52</v>
      </c>
      <c r="K142" s="37" t="s">
        <v>42</v>
      </c>
      <c r="L142" s="39">
        <v>17917</v>
      </c>
      <c r="M142" s="39"/>
      <c r="N142" s="40"/>
      <c r="O142" s="39">
        <v>17917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3"/>
        <v>21449.066082767269</v>
      </c>
      <c r="W142" s="159">
        <v>1.2</v>
      </c>
      <c r="X142" s="158">
        <f t="shared" si="4"/>
        <v>25738.879299320721</v>
      </c>
      <c r="Y142" s="248">
        <f t="shared" si="5"/>
        <v>830.28642901034584</v>
      </c>
      <c r="BY142" s="33"/>
      <c r="BZ142" s="41" t="s">
        <v>2155</v>
      </c>
      <c r="CA142" s="34"/>
    </row>
    <row r="143" spans="1:79" s="3" customFormat="1" ht="67.5" hidden="1" x14ac:dyDescent="0.25">
      <c r="A143" s="35" t="s">
        <v>323</v>
      </c>
      <c r="B143" s="36" t="s">
        <v>2214</v>
      </c>
      <c r="C143" s="316" t="s">
        <v>2215</v>
      </c>
      <c r="D143" s="316"/>
      <c r="E143" s="316"/>
      <c r="F143" s="205" t="s">
        <v>739</v>
      </c>
      <c r="G143" s="55">
        <v>2</v>
      </c>
      <c r="H143" s="39" t="s">
        <v>2216</v>
      </c>
      <c r="I143" s="39" t="s">
        <v>2217</v>
      </c>
      <c r="J143" s="39">
        <v>422.51</v>
      </c>
      <c r="K143" s="37" t="s">
        <v>42</v>
      </c>
      <c r="L143" s="39">
        <v>66459</v>
      </c>
      <c r="M143" s="39">
        <v>12930</v>
      </c>
      <c r="N143" s="40" t="s">
        <v>4878</v>
      </c>
      <c r="O143" s="39">
        <v>7233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3"/>
        <v>8658.8767637805231</v>
      </c>
      <c r="W143" s="159">
        <v>1.2</v>
      </c>
      <c r="X143" s="158">
        <f t="shared" si="4"/>
        <v>10390.652116536627</v>
      </c>
      <c r="Y143" s="181">
        <f t="shared" si="5"/>
        <v>5195.3260582683133</v>
      </c>
      <c r="BY143" s="33"/>
      <c r="BZ143" s="41" t="s">
        <v>2215</v>
      </c>
      <c r="CA143" s="34"/>
    </row>
    <row r="144" spans="1:79" s="3" customFormat="1" ht="18.75" hidden="1" x14ac:dyDescent="0.25">
      <c r="A144" s="42"/>
      <c r="B144" s="43"/>
      <c r="C144" s="44" t="s">
        <v>3210</v>
      </c>
      <c r="D144" s="45"/>
      <c r="E144" s="45"/>
      <c r="F144" s="206"/>
      <c r="G144" s="45"/>
      <c r="H144" s="45"/>
      <c r="I144" s="45"/>
      <c r="J144" s="45"/>
      <c r="K144" s="45"/>
      <c r="L144" s="45"/>
      <c r="M144" s="45"/>
      <c r="N144" s="45"/>
      <c r="O144" s="46"/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/>
      <c r="W144" s="159"/>
      <c r="X144" s="158"/>
      <c r="Y144" s="181"/>
      <c r="BY144" s="33"/>
      <c r="BZ144" s="41"/>
      <c r="CA144" s="34"/>
    </row>
    <row r="145" spans="1:79" s="3" customFormat="1" ht="18.75" hidden="1" x14ac:dyDescent="0.25">
      <c r="A145" s="47"/>
      <c r="B145" s="48"/>
      <c r="C145" s="48"/>
      <c r="D145" s="48"/>
      <c r="E145" s="49" t="s">
        <v>4879</v>
      </c>
      <c r="F145" s="207"/>
      <c r="G145" s="50"/>
      <c r="H145" s="51"/>
      <c r="I145" s="17"/>
      <c r="J145" s="17"/>
      <c r="K145" s="17"/>
      <c r="L145" s="52">
        <v>25908</v>
      </c>
      <c r="M145" s="53"/>
      <c r="N145" s="53"/>
      <c r="O145" s="54"/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/>
      <c r="W145" s="159"/>
      <c r="X145" s="158"/>
      <c r="Y145" s="181"/>
      <c r="BY145" s="33"/>
      <c r="BZ145" s="41"/>
      <c r="CA145" s="34"/>
    </row>
    <row r="146" spans="1:79" s="3" customFormat="1" ht="18.75" hidden="1" x14ac:dyDescent="0.25">
      <c r="A146" s="47"/>
      <c r="B146" s="48"/>
      <c r="C146" s="48"/>
      <c r="D146" s="48"/>
      <c r="E146" s="49" t="s">
        <v>4880</v>
      </c>
      <c r="F146" s="207"/>
      <c r="G146" s="50"/>
      <c r="H146" s="51"/>
      <c r="I146" s="17"/>
      <c r="J146" s="17"/>
      <c r="K146" s="17"/>
      <c r="L146" s="52">
        <v>13622</v>
      </c>
      <c r="M146" s="53"/>
      <c r="N146" s="53"/>
      <c r="O146" s="54"/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/>
      <c r="W146" s="159"/>
      <c r="X146" s="158"/>
      <c r="Y146" s="181"/>
      <c r="BY146" s="33"/>
      <c r="BZ146" s="41"/>
      <c r="CA146" s="34"/>
    </row>
    <row r="147" spans="1:79" s="3" customFormat="1" ht="18.75" hidden="1" x14ac:dyDescent="0.25">
      <c r="A147" s="47"/>
      <c r="B147" s="48"/>
      <c r="C147" s="48"/>
      <c r="D147" s="48"/>
      <c r="E147" s="49" t="s">
        <v>47</v>
      </c>
      <c r="F147" s="207"/>
      <c r="G147" s="50"/>
      <c r="H147" s="51"/>
      <c r="I147" s="17"/>
      <c r="J147" s="17"/>
      <c r="K147" s="17"/>
      <c r="L147" s="52">
        <v>105989</v>
      </c>
      <c r="M147" s="53"/>
      <c r="N147" s="53"/>
      <c r="O147" s="54"/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/>
      <c r="W147" s="159"/>
      <c r="X147" s="158"/>
      <c r="Y147" s="181"/>
      <c r="BY147" s="33"/>
      <c r="BZ147" s="41"/>
      <c r="CA147" s="34"/>
    </row>
    <row r="148" spans="1:79" s="3" customFormat="1" ht="67.5" x14ac:dyDescent="0.25">
      <c r="A148" s="35" t="s">
        <v>331</v>
      </c>
      <c r="B148" s="36" t="s">
        <v>2747</v>
      </c>
      <c r="C148" s="316" t="s">
        <v>2748</v>
      </c>
      <c r="D148" s="316"/>
      <c r="E148" s="316"/>
      <c r="F148" s="205" t="s">
        <v>265</v>
      </c>
      <c r="G148" s="55">
        <v>206</v>
      </c>
      <c r="H148" s="39">
        <v>3.01</v>
      </c>
      <c r="I148" s="39"/>
      <c r="J148" s="39">
        <v>3.01</v>
      </c>
      <c r="K148" s="37" t="s">
        <v>42</v>
      </c>
      <c r="L148" s="39">
        <v>5308</v>
      </c>
      <c r="M148" s="39"/>
      <c r="N148" s="40"/>
      <c r="O148" s="39">
        <v>5308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3"/>
        <v>6354.3920727425721</v>
      </c>
      <c r="W148" s="159">
        <v>1.2</v>
      </c>
      <c r="X148" s="158">
        <f t="shared" si="4"/>
        <v>7625.2704872910863</v>
      </c>
      <c r="Y148" s="248">
        <f t="shared" si="5"/>
        <v>37.015876151898475</v>
      </c>
      <c r="BY148" s="33"/>
      <c r="BZ148" s="41" t="s">
        <v>2748</v>
      </c>
      <c r="CA148" s="34"/>
    </row>
    <row r="149" spans="1:79" s="3" customFormat="1" ht="18.75" hidden="1" x14ac:dyDescent="0.25">
      <c r="A149" s="42"/>
      <c r="B149" s="43"/>
      <c r="C149" s="44" t="s">
        <v>3213</v>
      </c>
      <c r="D149" s="45"/>
      <c r="E149" s="45"/>
      <c r="F149" s="206"/>
      <c r="G149" s="45"/>
      <c r="H149" s="45"/>
      <c r="I149" s="45"/>
      <c r="J149" s="45"/>
      <c r="K149" s="45"/>
      <c r="L149" s="45"/>
      <c r="M149" s="45"/>
      <c r="N149" s="45"/>
      <c r="O149" s="46"/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/>
      <c r="W149" s="159"/>
      <c r="X149" s="158"/>
      <c r="Y149" s="181"/>
      <c r="BY149" s="33"/>
      <c r="BZ149" s="41"/>
      <c r="CA149" s="34"/>
    </row>
    <row r="150" spans="1:79" s="3" customFormat="1" ht="67.5" x14ac:dyDescent="0.25">
      <c r="A150" s="35" t="s">
        <v>335</v>
      </c>
      <c r="B150" s="36" t="s">
        <v>2749</v>
      </c>
      <c r="C150" s="316" t="s">
        <v>2228</v>
      </c>
      <c r="D150" s="316"/>
      <c r="E150" s="316"/>
      <c r="F150" s="205" t="s">
        <v>437</v>
      </c>
      <c r="G150" s="55">
        <v>16</v>
      </c>
      <c r="H150" s="39">
        <v>0.41</v>
      </c>
      <c r="I150" s="39"/>
      <c r="J150" s="39">
        <v>0.41</v>
      </c>
      <c r="K150" s="37" t="s">
        <v>42</v>
      </c>
      <c r="L150" s="39">
        <v>56</v>
      </c>
      <c r="M150" s="39"/>
      <c r="N150" s="40"/>
      <c r="O150" s="39">
        <v>56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67.039554648376793</v>
      </c>
      <c r="W150" s="159">
        <v>1.2</v>
      </c>
      <c r="X150" s="158">
        <f t="shared" si="4"/>
        <v>80.447465578052146</v>
      </c>
      <c r="Y150" s="248">
        <f t="shared" si="5"/>
        <v>5.0279665986282591</v>
      </c>
      <c r="BY150" s="33"/>
      <c r="BZ150" s="41" t="s">
        <v>2228</v>
      </c>
      <c r="CA150" s="34"/>
    </row>
    <row r="151" spans="1:79" s="3" customFormat="1" ht="67.5" x14ac:dyDescent="0.25">
      <c r="A151" s="35" t="s">
        <v>339</v>
      </c>
      <c r="B151" s="36" t="s">
        <v>2749</v>
      </c>
      <c r="C151" s="316" t="s">
        <v>2230</v>
      </c>
      <c r="D151" s="316"/>
      <c r="E151" s="316"/>
      <c r="F151" s="205" t="s">
        <v>437</v>
      </c>
      <c r="G151" s="55">
        <v>16</v>
      </c>
      <c r="H151" s="39">
        <v>0.88</v>
      </c>
      <c r="I151" s="39"/>
      <c r="J151" s="39">
        <v>0.88</v>
      </c>
      <c r="K151" s="37" t="s">
        <v>42</v>
      </c>
      <c r="L151" s="39">
        <v>121</v>
      </c>
      <c r="M151" s="39"/>
      <c r="N151" s="40"/>
      <c r="O151" s="39">
        <v>121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144.85332343667125</v>
      </c>
      <c r="W151" s="159">
        <v>1.2</v>
      </c>
      <c r="X151" s="158">
        <f t="shared" si="4"/>
        <v>173.8239881240055</v>
      </c>
      <c r="Y151" s="248">
        <f t="shared" si="5"/>
        <v>10.863999257750343</v>
      </c>
      <c r="BY151" s="33"/>
      <c r="BZ151" s="41" t="s">
        <v>2230</v>
      </c>
      <c r="CA151" s="34"/>
    </row>
    <row r="152" spans="1:79" s="3" customFormat="1" ht="67.5" x14ac:dyDescent="0.25">
      <c r="A152" s="35" t="s">
        <v>342</v>
      </c>
      <c r="B152" s="36" t="s">
        <v>2750</v>
      </c>
      <c r="C152" s="316" t="s">
        <v>2195</v>
      </c>
      <c r="D152" s="316"/>
      <c r="E152" s="316"/>
      <c r="F152" s="205" t="s">
        <v>437</v>
      </c>
      <c r="G152" s="55">
        <v>500</v>
      </c>
      <c r="H152" s="39">
        <v>2.74</v>
      </c>
      <c r="I152" s="39"/>
      <c r="J152" s="39">
        <v>2.74</v>
      </c>
      <c r="K152" s="37" t="s">
        <v>42</v>
      </c>
      <c r="L152" s="39">
        <v>11727</v>
      </c>
      <c r="M152" s="39"/>
      <c r="N152" s="40"/>
      <c r="O152" s="39">
        <v>11727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14038.801024312761</v>
      </c>
      <c r="W152" s="159">
        <v>1.2</v>
      </c>
      <c r="X152" s="158">
        <f t="shared" si="4"/>
        <v>16846.561229175313</v>
      </c>
      <c r="Y152" s="248">
        <f t="shared" si="5"/>
        <v>33.693122458350629</v>
      </c>
      <c r="BY152" s="33"/>
      <c r="BZ152" s="41" t="s">
        <v>2195</v>
      </c>
      <c r="CA152" s="34"/>
    </row>
    <row r="153" spans="1:79" s="3" customFormat="1" ht="67.5" x14ac:dyDescent="0.25">
      <c r="A153" s="35" t="s">
        <v>350</v>
      </c>
      <c r="B153" s="36" t="s">
        <v>2750</v>
      </c>
      <c r="C153" s="316" t="s">
        <v>2197</v>
      </c>
      <c r="D153" s="316"/>
      <c r="E153" s="316"/>
      <c r="F153" s="205" t="s">
        <v>437</v>
      </c>
      <c r="G153" s="55">
        <v>60</v>
      </c>
      <c r="H153" s="39">
        <v>3.52</v>
      </c>
      <c r="I153" s="39"/>
      <c r="J153" s="39">
        <v>3.52</v>
      </c>
      <c r="K153" s="37" t="s">
        <v>42</v>
      </c>
      <c r="L153" s="39">
        <v>1808</v>
      </c>
      <c r="M153" s="39"/>
      <c r="N153" s="40"/>
      <c r="O153" s="39">
        <v>1808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3"/>
        <v>2164.4199072190222</v>
      </c>
      <c r="W153" s="159">
        <v>1.2</v>
      </c>
      <c r="X153" s="158">
        <f t="shared" si="4"/>
        <v>2597.3038886628265</v>
      </c>
      <c r="Y153" s="248">
        <f t="shared" si="5"/>
        <v>43.288398144380444</v>
      </c>
      <c r="BY153" s="33"/>
      <c r="BZ153" s="41" t="s">
        <v>2197</v>
      </c>
      <c r="CA153" s="34"/>
    </row>
    <row r="154" spans="1:79" s="3" customFormat="1" ht="67.5" x14ac:dyDescent="0.25">
      <c r="A154" s="35" t="s">
        <v>353</v>
      </c>
      <c r="B154" s="36" t="s">
        <v>2751</v>
      </c>
      <c r="C154" s="316" t="s">
        <v>2208</v>
      </c>
      <c r="D154" s="316"/>
      <c r="E154" s="316"/>
      <c r="F154" s="205" t="s">
        <v>265</v>
      </c>
      <c r="G154" s="55">
        <v>360</v>
      </c>
      <c r="H154" s="39">
        <v>25.52</v>
      </c>
      <c r="I154" s="39"/>
      <c r="J154" s="39">
        <v>25.52</v>
      </c>
      <c r="K154" s="37" t="s">
        <v>42</v>
      </c>
      <c r="L154" s="39">
        <v>78642</v>
      </c>
      <c r="M154" s="39"/>
      <c r="N154" s="40"/>
      <c r="O154" s="39">
        <v>78642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94145.083154600841</v>
      </c>
      <c r="W154" s="159">
        <v>1.2</v>
      </c>
      <c r="X154" s="158">
        <f t="shared" si="4"/>
        <v>112974.099785521</v>
      </c>
      <c r="Y154" s="248">
        <f t="shared" si="5"/>
        <v>313.81694384866944</v>
      </c>
      <c r="BY154" s="33"/>
      <c r="BZ154" s="41" t="s">
        <v>2208</v>
      </c>
      <c r="CA154" s="34"/>
    </row>
    <row r="155" spans="1:79" s="3" customFormat="1" ht="67.5" x14ac:dyDescent="0.25">
      <c r="A155" s="35" t="s">
        <v>355</v>
      </c>
      <c r="B155" s="36" t="s">
        <v>2752</v>
      </c>
      <c r="C155" s="316" t="s">
        <v>2205</v>
      </c>
      <c r="D155" s="316"/>
      <c r="E155" s="316"/>
      <c r="F155" s="205" t="s">
        <v>437</v>
      </c>
      <c r="G155" s="55">
        <v>500</v>
      </c>
      <c r="H155" s="39">
        <v>0.2</v>
      </c>
      <c r="I155" s="39"/>
      <c r="J155" s="39">
        <v>0.2</v>
      </c>
      <c r="K155" s="37" t="s">
        <v>42</v>
      </c>
      <c r="L155" s="39">
        <v>856</v>
      </c>
      <c r="M155" s="39"/>
      <c r="N155" s="40"/>
      <c r="O155" s="39">
        <v>856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3"/>
        <v>1024.7474781966166</v>
      </c>
      <c r="W155" s="159">
        <v>1.2</v>
      </c>
      <c r="X155" s="158">
        <f t="shared" si="4"/>
        <v>1229.6969738359398</v>
      </c>
      <c r="Y155" s="248">
        <f t="shared" si="5"/>
        <v>2.4593939476718796</v>
      </c>
      <c r="BY155" s="33"/>
      <c r="BZ155" s="41" t="s">
        <v>2205</v>
      </c>
      <c r="CA155" s="34"/>
    </row>
    <row r="156" spans="1:79" s="3" customFormat="1" ht="67.5" hidden="1" x14ac:dyDescent="0.25">
      <c r="A156" s="35" t="s">
        <v>363</v>
      </c>
      <c r="B156" s="36" t="s">
        <v>324</v>
      </c>
      <c r="C156" s="316" t="s">
        <v>325</v>
      </c>
      <c r="D156" s="316"/>
      <c r="E156" s="316"/>
      <c r="F156" s="205" t="s">
        <v>326</v>
      </c>
      <c r="G156" s="55">
        <v>5</v>
      </c>
      <c r="H156" s="39" t="s">
        <v>1204</v>
      </c>
      <c r="I156" s="39"/>
      <c r="J156" s="39">
        <v>1.55</v>
      </c>
      <c r="K156" s="37" t="s">
        <v>42</v>
      </c>
      <c r="L156" s="39">
        <v>964</v>
      </c>
      <c r="M156" s="39">
        <v>898</v>
      </c>
      <c r="N156" s="40"/>
      <c r="O156" s="39">
        <v>66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3"/>
        <v>79.010903692729784</v>
      </c>
      <c r="W156" s="159">
        <v>1.2</v>
      </c>
      <c r="X156" s="158">
        <f t="shared" si="4"/>
        <v>94.81308443127574</v>
      </c>
      <c r="Y156" s="181">
        <f t="shared" si="5"/>
        <v>18.962616886255148</v>
      </c>
      <c r="BY156" s="33"/>
      <c r="BZ156" s="41" t="s">
        <v>325</v>
      </c>
      <c r="CA156" s="34"/>
    </row>
    <row r="157" spans="1:79" s="3" customFormat="1" ht="18.75" hidden="1" x14ac:dyDescent="0.25">
      <c r="A157" s="47"/>
      <c r="B157" s="48"/>
      <c r="C157" s="48"/>
      <c r="D157" s="48"/>
      <c r="E157" s="49" t="s">
        <v>1927</v>
      </c>
      <c r="F157" s="207"/>
      <c r="G157" s="50"/>
      <c r="H157" s="51"/>
      <c r="I157" s="17"/>
      <c r="J157" s="17"/>
      <c r="K157" s="17"/>
      <c r="L157" s="52">
        <v>871</v>
      </c>
      <c r="M157" s="53"/>
      <c r="N157" s="53"/>
      <c r="O157" s="54"/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/>
      <c r="W157" s="159"/>
      <c r="X157" s="158"/>
      <c r="Y157" s="181"/>
      <c r="BY157" s="33"/>
      <c r="BZ157" s="41"/>
      <c r="CA157" s="34"/>
    </row>
    <row r="158" spans="1:79" s="3" customFormat="1" ht="18.75" hidden="1" x14ac:dyDescent="0.25">
      <c r="A158" s="47"/>
      <c r="B158" s="48"/>
      <c r="C158" s="48"/>
      <c r="D158" s="48"/>
      <c r="E158" s="49" t="s">
        <v>1928</v>
      </c>
      <c r="F158" s="207"/>
      <c r="G158" s="50"/>
      <c r="H158" s="51"/>
      <c r="I158" s="17"/>
      <c r="J158" s="17"/>
      <c r="K158" s="17"/>
      <c r="L158" s="52">
        <v>458</v>
      </c>
      <c r="M158" s="53"/>
      <c r="N158" s="53"/>
      <c r="O158" s="54"/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/>
      <c r="W158" s="159"/>
      <c r="X158" s="158"/>
      <c r="Y158" s="181"/>
      <c r="BY158" s="33"/>
      <c r="BZ158" s="41"/>
      <c r="CA158" s="34"/>
    </row>
    <row r="159" spans="1:79" s="3" customFormat="1" ht="18.75" hidden="1" x14ac:dyDescent="0.25">
      <c r="A159" s="47"/>
      <c r="B159" s="48"/>
      <c r="C159" s="48"/>
      <c r="D159" s="48"/>
      <c r="E159" s="49" t="s">
        <v>47</v>
      </c>
      <c r="F159" s="207"/>
      <c r="G159" s="50"/>
      <c r="H159" s="51"/>
      <c r="I159" s="17"/>
      <c r="J159" s="17"/>
      <c r="K159" s="17"/>
      <c r="L159" s="52">
        <v>2293</v>
      </c>
      <c r="M159" s="53"/>
      <c r="N159" s="53"/>
      <c r="O159" s="54"/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/>
      <c r="W159" s="159"/>
      <c r="X159" s="158"/>
      <c r="Y159" s="181"/>
      <c r="BY159" s="33"/>
      <c r="BZ159" s="41"/>
      <c r="CA159" s="34"/>
    </row>
    <row r="160" spans="1:79" s="3" customFormat="1" ht="67.5" x14ac:dyDescent="0.25">
      <c r="A160" s="35" t="s">
        <v>1176</v>
      </c>
      <c r="B160" s="36" t="s">
        <v>2755</v>
      </c>
      <c r="C160" s="316" t="s">
        <v>2756</v>
      </c>
      <c r="D160" s="316"/>
      <c r="E160" s="316"/>
      <c r="F160" s="205" t="s">
        <v>437</v>
      </c>
      <c r="G160" s="55">
        <v>5</v>
      </c>
      <c r="H160" s="39">
        <v>144.76</v>
      </c>
      <c r="I160" s="39"/>
      <c r="J160" s="39">
        <v>144.76</v>
      </c>
      <c r="K160" s="37" t="s">
        <v>42</v>
      </c>
      <c r="L160" s="39">
        <v>6196</v>
      </c>
      <c r="M160" s="39"/>
      <c r="N160" s="40"/>
      <c r="O160" s="39">
        <v>6196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ref="V160:V220" si="6">O160*P160*Q160*R160*S160*T160*U160</f>
        <v>7417.4478678811165</v>
      </c>
      <c r="W160" s="159">
        <v>1.2</v>
      </c>
      <c r="X160" s="158">
        <f t="shared" ref="X160:X220" si="7">V160*W160</f>
        <v>8900.9374414573394</v>
      </c>
      <c r="Y160" s="248">
        <f t="shared" ref="Y160:Y220" si="8">X160/G160</f>
        <v>1780.1874882914678</v>
      </c>
      <c r="BY160" s="33"/>
      <c r="BZ160" s="41" t="s">
        <v>2756</v>
      </c>
      <c r="CA160" s="34"/>
    </row>
    <row r="161" spans="1:79" s="3" customFormat="1" ht="18.75" hidden="1" x14ac:dyDescent="0.25">
      <c r="A161" s="351" t="s">
        <v>1461</v>
      </c>
      <c r="B161" s="352"/>
      <c r="C161" s="352"/>
      <c r="D161" s="352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3"/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/>
      <c r="W161" s="159"/>
      <c r="X161" s="158"/>
      <c r="Y161" s="181"/>
      <c r="BY161" s="33"/>
      <c r="BZ161" s="41"/>
      <c r="CA161" s="34" t="s">
        <v>1461</v>
      </c>
    </row>
    <row r="162" spans="1:79" s="3" customFormat="1" ht="67.5" hidden="1" x14ac:dyDescent="0.25">
      <c r="A162" s="35" t="s">
        <v>371</v>
      </c>
      <c r="B162" s="36" t="s">
        <v>372</v>
      </c>
      <c r="C162" s="316" t="s">
        <v>373</v>
      </c>
      <c r="D162" s="316"/>
      <c r="E162" s="316"/>
      <c r="F162" s="205" t="s">
        <v>374</v>
      </c>
      <c r="G162" s="59">
        <v>0.33267999999999998</v>
      </c>
      <c r="H162" s="39" t="s">
        <v>1462</v>
      </c>
      <c r="I162" s="39" t="s">
        <v>376</v>
      </c>
      <c r="J162" s="39">
        <v>57.29</v>
      </c>
      <c r="K162" s="37" t="s">
        <v>42</v>
      </c>
      <c r="L162" s="39">
        <v>10723</v>
      </c>
      <c r="M162" s="39">
        <v>8714</v>
      </c>
      <c r="N162" s="40" t="s">
        <v>4881</v>
      </c>
      <c r="O162" s="39">
        <v>163</v>
      </c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>
        <f t="shared" si="6"/>
        <v>195.13298942295384</v>
      </c>
      <c r="W162" s="159">
        <v>1.2</v>
      </c>
      <c r="X162" s="158">
        <f t="shared" si="7"/>
        <v>234.1595873075446</v>
      </c>
      <c r="Y162" s="181">
        <f t="shared" si="8"/>
        <v>703.85832423814065</v>
      </c>
      <c r="BY162" s="33"/>
      <c r="BZ162" s="41" t="s">
        <v>373</v>
      </c>
      <c r="CA162" s="34"/>
    </row>
    <row r="163" spans="1:79" s="3" customFormat="1" ht="18.75" hidden="1" x14ac:dyDescent="0.25">
      <c r="A163" s="42"/>
      <c r="B163" s="43"/>
      <c r="C163" s="44" t="s">
        <v>4882</v>
      </c>
      <c r="D163" s="45"/>
      <c r="E163" s="45"/>
      <c r="F163" s="206"/>
      <c r="G163" s="45"/>
      <c r="H163" s="45"/>
      <c r="I163" s="45"/>
      <c r="J163" s="45"/>
      <c r="K163" s="45"/>
      <c r="L163" s="45"/>
      <c r="M163" s="45"/>
      <c r="N163" s="45"/>
      <c r="O163" s="46"/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/>
      <c r="W163" s="159"/>
      <c r="X163" s="158"/>
      <c r="Y163" s="181"/>
      <c r="BY163" s="33"/>
      <c r="BZ163" s="41"/>
      <c r="CA163" s="34"/>
    </row>
    <row r="164" spans="1:79" s="3" customFormat="1" ht="18.75" hidden="1" x14ac:dyDescent="0.25">
      <c r="A164" s="47"/>
      <c r="B164" s="48"/>
      <c r="C164" s="48"/>
      <c r="D164" s="48"/>
      <c r="E164" s="49" t="s">
        <v>4883</v>
      </c>
      <c r="F164" s="207"/>
      <c r="G164" s="50"/>
      <c r="H164" s="51"/>
      <c r="I164" s="17"/>
      <c r="J164" s="17"/>
      <c r="K164" s="17"/>
      <c r="L164" s="52">
        <v>8709</v>
      </c>
      <c r="M164" s="53"/>
      <c r="N164" s="53"/>
      <c r="O164" s="54"/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/>
      <c r="W164" s="159"/>
      <c r="X164" s="158"/>
      <c r="Y164" s="181"/>
      <c r="BY164" s="33"/>
      <c r="BZ164" s="41"/>
      <c r="CA164" s="34"/>
    </row>
    <row r="165" spans="1:79" s="3" customFormat="1" ht="18.75" hidden="1" x14ac:dyDescent="0.25">
      <c r="A165" s="47"/>
      <c r="B165" s="48"/>
      <c r="C165" s="48"/>
      <c r="D165" s="48"/>
      <c r="E165" s="49" t="s">
        <v>4884</v>
      </c>
      <c r="F165" s="207"/>
      <c r="G165" s="50"/>
      <c r="H165" s="51"/>
      <c r="I165" s="17"/>
      <c r="J165" s="17"/>
      <c r="K165" s="17"/>
      <c r="L165" s="52">
        <v>4579</v>
      </c>
      <c r="M165" s="53"/>
      <c r="N165" s="53"/>
      <c r="O165" s="54"/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/>
      <c r="W165" s="159"/>
      <c r="X165" s="158"/>
      <c r="Y165" s="181"/>
      <c r="BY165" s="33"/>
      <c r="BZ165" s="41"/>
      <c r="CA165" s="34"/>
    </row>
    <row r="166" spans="1:79" s="3" customFormat="1" ht="18.75" hidden="1" x14ac:dyDescent="0.25">
      <c r="A166" s="47"/>
      <c r="B166" s="48"/>
      <c r="C166" s="48"/>
      <c r="D166" s="48"/>
      <c r="E166" s="49" t="s">
        <v>47</v>
      </c>
      <c r="F166" s="207"/>
      <c r="G166" s="50"/>
      <c r="H166" s="51"/>
      <c r="I166" s="17"/>
      <c r="J166" s="17"/>
      <c r="K166" s="17"/>
      <c r="L166" s="52">
        <v>24011</v>
      </c>
      <c r="M166" s="53"/>
      <c r="N166" s="53"/>
      <c r="O166" s="54"/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/>
      <c r="W166" s="159"/>
      <c r="X166" s="158"/>
      <c r="Y166" s="181"/>
      <c r="BY166" s="33"/>
      <c r="BZ166" s="41"/>
      <c r="CA166" s="34"/>
    </row>
    <row r="167" spans="1:79" s="3" customFormat="1" ht="67.5" x14ac:dyDescent="0.25">
      <c r="A167" s="35" t="s">
        <v>381</v>
      </c>
      <c r="B167" s="36" t="s">
        <v>2762</v>
      </c>
      <c r="C167" s="316" t="s">
        <v>1470</v>
      </c>
      <c r="D167" s="316"/>
      <c r="E167" s="316"/>
      <c r="F167" s="205" t="s">
        <v>437</v>
      </c>
      <c r="G167" s="55">
        <v>30</v>
      </c>
      <c r="H167" s="39">
        <v>2101.08</v>
      </c>
      <c r="I167" s="39"/>
      <c r="J167" s="39">
        <v>2101.08</v>
      </c>
      <c r="K167" s="37" t="s">
        <v>42</v>
      </c>
      <c r="L167" s="39">
        <v>539557</v>
      </c>
      <c r="M167" s="39"/>
      <c r="N167" s="40"/>
      <c r="O167" s="39">
        <v>539557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645922.51763239701</v>
      </c>
      <c r="W167" s="159">
        <v>1.2</v>
      </c>
      <c r="X167" s="158">
        <f t="shared" si="7"/>
        <v>775107.02115887636</v>
      </c>
      <c r="Y167" s="248">
        <f t="shared" si="8"/>
        <v>25836.90070529588</v>
      </c>
      <c r="BY167" s="33"/>
      <c r="BZ167" s="41" t="s">
        <v>1470</v>
      </c>
      <c r="CA167" s="34"/>
    </row>
    <row r="168" spans="1:79" s="3" customFormat="1" ht="18.75" hidden="1" x14ac:dyDescent="0.25">
      <c r="A168" s="42"/>
      <c r="B168" s="43"/>
      <c r="C168" s="44" t="s">
        <v>4885</v>
      </c>
      <c r="D168" s="45"/>
      <c r="E168" s="45"/>
      <c r="F168" s="206"/>
      <c r="G168" s="45"/>
      <c r="H168" s="45"/>
      <c r="I168" s="45"/>
      <c r="J168" s="45"/>
      <c r="K168" s="45"/>
      <c r="L168" s="45"/>
      <c r="M168" s="45"/>
      <c r="N168" s="45"/>
      <c r="O168" s="46"/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/>
      <c r="W168" s="159"/>
      <c r="X168" s="158"/>
      <c r="Y168" s="181"/>
      <c r="BY168" s="33"/>
      <c r="BZ168" s="41"/>
      <c r="CA168" s="34"/>
    </row>
    <row r="169" spans="1:79" s="3" customFormat="1" ht="67.5" x14ac:dyDescent="0.25">
      <c r="A169" s="35" t="s">
        <v>384</v>
      </c>
      <c r="B169" s="36" t="s">
        <v>2762</v>
      </c>
      <c r="C169" s="316" t="s">
        <v>4219</v>
      </c>
      <c r="D169" s="316"/>
      <c r="E169" s="316"/>
      <c r="F169" s="205" t="s">
        <v>437</v>
      </c>
      <c r="G169" s="55">
        <v>60</v>
      </c>
      <c r="H169" s="39">
        <v>114.42</v>
      </c>
      <c r="I169" s="39"/>
      <c r="J169" s="39">
        <v>114.42</v>
      </c>
      <c r="K169" s="37" t="s">
        <v>42</v>
      </c>
      <c r="L169" s="39">
        <v>58766</v>
      </c>
      <c r="M169" s="39"/>
      <c r="N169" s="40"/>
      <c r="O169" s="39">
        <v>58766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70350.829794044839</v>
      </c>
      <c r="W169" s="159">
        <v>1.2</v>
      </c>
      <c r="X169" s="158">
        <f t="shared" si="7"/>
        <v>84420.995752853807</v>
      </c>
      <c r="Y169" s="248">
        <f t="shared" si="8"/>
        <v>1407.0165958808968</v>
      </c>
      <c r="BY169" s="33"/>
      <c r="BZ169" s="41" t="s">
        <v>4219</v>
      </c>
      <c r="CA169" s="34"/>
    </row>
    <row r="170" spans="1:79" s="3" customFormat="1" ht="67.5" x14ac:dyDescent="0.25">
      <c r="A170" s="35" t="s">
        <v>386</v>
      </c>
      <c r="B170" s="36" t="s">
        <v>2762</v>
      </c>
      <c r="C170" s="316" t="s">
        <v>1476</v>
      </c>
      <c r="D170" s="316"/>
      <c r="E170" s="316"/>
      <c r="F170" s="205" t="s">
        <v>437</v>
      </c>
      <c r="G170" s="55">
        <v>20</v>
      </c>
      <c r="H170" s="39">
        <v>51.32</v>
      </c>
      <c r="I170" s="39"/>
      <c r="J170" s="39">
        <v>51.32</v>
      </c>
      <c r="K170" s="37" t="s">
        <v>42</v>
      </c>
      <c r="L170" s="39">
        <v>8786</v>
      </c>
      <c r="M170" s="39"/>
      <c r="N170" s="40"/>
      <c r="O170" s="39">
        <v>8786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10518.027270368544</v>
      </c>
      <c r="W170" s="159">
        <v>1.2</v>
      </c>
      <c r="X170" s="158">
        <f t="shared" si="7"/>
        <v>12621.632724442252</v>
      </c>
      <c r="Y170" s="248">
        <f t="shared" si="8"/>
        <v>631.08163622211259</v>
      </c>
      <c r="BY170" s="33"/>
      <c r="BZ170" s="41" t="s">
        <v>1476</v>
      </c>
      <c r="CA170" s="34"/>
    </row>
    <row r="171" spans="1:79" s="3" customFormat="1" ht="67.5" x14ac:dyDescent="0.25">
      <c r="A171" s="35" t="s">
        <v>388</v>
      </c>
      <c r="B171" s="36" t="s">
        <v>4886</v>
      </c>
      <c r="C171" s="316" t="s">
        <v>4887</v>
      </c>
      <c r="D171" s="316"/>
      <c r="E171" s="316"/>
      <c r="F171" s="205" t="s">
        <v>265</v>
      </c>
      <c r="G171" s="55">
        <v>120</v>
      </c>
      <c r="H171" s="39">
        <v>213.89</v>
      </c>
      <c r="I171" s="39"/>
      <c r="J171" s="39">
        <v>213.89</v>
      </c>
      <c r="K171" s="37" t="s">
        <v>42</v>
      </c>
      <c r="L171" s="39">
        <v>219708</v>
      </c>
      <c r="M171" s="39"/>
      <c r="N171" s="40"/>
      <c r="O171" s="39">
        <v>219708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6"/>
        <v>263020.11558367085</v>
      </c>
      <c r="W171" s="159">
        <v>1.2</v>
      </c>
      <c r="X171" s="158">
        <f t="shared" si="7"/>
        <v>315624.13870040502</v>
      </c>
      <c r="Y171" s="248">
        <f t="shared" si="8"/>
        <v>2630.2011558367085</v>
      </c>
      <c r="BY171" s="33"/>
      <c r="BZ171" s="41" t="s">
        <v>4887</v>
      </c>
      <c r="CA171" s="34"/>
    </row>
    <row r="172" spans="1:79" s="3" customFormat="1" ht="67.5" x14ac:dyDescent="0.25">
      <c r="A172" s="35" t="s">
        <v>391</v>
      </c>
      <c r="B172" s="36" t="s">
        <v>4888</v>
      </c>
      <c r="C172" s="316" t="s">
        <v>1506</v>
      </c>
      <c r="D172" s="316"/>
      <c r="E172" s="316"/>
      <c r="F172" s="205" t="s">
        <v>437</v>
      </c>
      <c r="G172" s="55">
        <v>154</v>
      </c>
      <c r="H172" s="39">
        <v>8.33</v>
      </c>
      <c r="I172" s="39"/>
      <c r="J172" s="39">
        <v>8.33</v>
      </c>
      <c r="K172" s="37" t="s">
        <v>42</v>
      </c>
      <c r="L172" s="39">
        <v>10981</v>
      </c>
      <c r="M172" s="39"/>
      <c r="N172" s="40"/>
      <c r="O172" s="39">
        <v>10981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13145.738385604029</v>
      </c>
      <c r="W172" s="159">
        <v>1.2</v>
      </c>
      <c r="X172" s="158">
        <f t="shared" si="7"/>
        <v>15774.886062724834</v>
      </c>
      <c r="Y172" s="248">
        <f t="shared" si="8"/>
        <v>102.43432508262879</v>
      </c>
      <c r="BY172" s="33"/>
      <c r="BZ172" s="41" t="s">
        <v>1506</v>
      </c>
      <c r="CA172" s="34"/>
    </row>
    <row r="173" spans="1:79" s="3" customFormat="1" ht="67.5" x14ac:dyDescent="0.25">
      <c r="A173" s="35" t="s">
        <v>393</v>
      </c>
      <c r="B173" s="36" t="s">
        <v>4888</v>
      </c>
      <c r="C173" s="316" t="s">
        <v>4889</v>
      </c>
      <c r="D173" s="316"/>
      <c r="E173" s="316"/>
      <c r="F173" s="205" t="s">
        <v>437</v>
      </c>
      <c r="G173" s="55">
        <v>120</v>
      </c>
      <c r="H173" s="39">
        <v>195</v>
      </c>
      <c r="I173" s="39"/>
      <c r="J173" s="39">
        <v>195</v>
      </c>
      <c r="K173" s="37" t="s">
        <v>42</v>
      </c>
      <c r="L173" s="39">
        <v>200304</v>
      </c>
      <c r="M173" s="39"/>
      <c r="N173" s="40"/>
      <c r="O173" s="39">
        <v>200304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6"/>
        <v>239790.90989800828</v>
      </c>
      <c r="W173" s="159">
        <v>1.2</v>
      </c>
      <c r="X173" s="158">
        <f t="shared" si="7"/>
        <v>287749.0918776099</v>
      </c>
      <c r="Y173" s="248">
        <f t="shared" si="8"/>
        <v>2397.9090989800825</v>
      </c>
      <c r="BY173" s="33"/>
      <c r="BZ173" s="41" t="s">
        <v>4889</v>
      </c>
      <c r="CA173" s="34"/>
    </row>
    <row r="174" spans="1:79" s="3" customFormat="1" ht="67.5" x14ac:dyDescent="0.25">
      <c r="A174" s="35" t="s">
        <v>395</v>
      </c>
      <c r="B174" s="36" t="s">
        <v>4888</v>
      </c>
      <c r="C174" s="316" t="s">
        <v>4890</v>
      </c>
      <c r="D174" s="316"/>
      <c r="E174" s="316"/>
      <c r="F174" s="205" t="s">
        <v>437</v>
      </c>
      <c r="G174" s="55">
        <v>15</v>
      </c>
      <c r="H174" s="39">
        <v>71.430000000000007</v>
      </c>
      <c r="I174" s="39"/>
      <c r="J174" s="39">
        <v>71.430000000000007</v>
      </c>
      <c r="K174" s="37" t="s">
        <v>42</v>
      </c>
      <c r="L174" s="39">
        <v>9172</v>
      </c>
      <c r="M174" s="39"/>
      <c r="N174" s="40"/>
      <c r="O174" s="39">
        <v>9172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6"/>
        <v>10980.12134348057</v>
      </c>
      <c r="W174" s="159">
        <v>1.2</v>
      </c>
      <c r="X174" s="158">
        <f t="shared" si="7"/>
        <v>13176.145612176684</v>
      </c>
      <c r="Y174" s="248">
        <f t="shared" si="8"/>
        <v>878.40970747844563</v>
      </c>
      <c r="BY174" s="33"/>
      <c r="BZ174" s="41" t="s">
        <v>4890</v>
      </c>
      <c r="CA174" s="34"/>
    </row>
    <row r="175" spans="1:79" s="3" customFormat="1" ht="67.5" hidden="1" x14ac:dyDescent="0.25">
      <c r="A175" s="35" t="s">
        <v>397</v>
      </c>
      <c r="B175" s="36" t="s">
        <v>1493</v>
      </c>
      <c r="C175" s="316" t="s">
        <v>1494</v>
      </c>
      <c r="D175" s="316"/>
      <c r="E175" s="316"/>
      <c r="F175" s="205" t="s">
        <v>174</v>
      </c>
      <c r="G175" s="56">
        <v>1.37</v>
      </c>
      <c r="H175" s="39" t="s">
        <v>1495</v>
      </c>
      <c r="I175" s="39" t="s">
        <v>421</v>
      </c>
      <c r="J175" s="39">
        <v>67.47</v>
      </c>
      <c r="K175" s="37" t="s">
        <v>42</v>
      </c>
      <c r="L175" s="39">
        <v>18181</v>
      </c>
      <c r="M175" s="39">
        <v>14710</v>
      </c>
      <c r="N175" s="40" t="s">
        <v>4891</v>
      </c>
      <c r="O175" s="39">
        <v>791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946.93370940832222</v>
      </c>
      <c r="W175" s="159">
        <v>1.2</v>
      </c>
      <c r="X175" s="158">
        <f t="shared" si="7"/>
        <v>1136.3204512899865</v>
      </c>
      <c r="Y175" s="181">
        <f t="shared" si="8"/>
        <v>829.43098634305579</v>
      </c>
      <c r="BY175" s="33"/>
      <c r="BZ175" s="41" t="s">
        <v>1494</v>
      </c>
      <c r="CA175" s="34"/>
    </row>
    <row r="176" spans="1:79" s="3" customFormat="1" ht="18.75" hidden="1" x14ac:dyDescent="0.25">
      <c r="A176" s="42"/>
      <c r="B176" s="43"/>
      <c r="C176" s="44" t="s">
        <v>4892</v>
      </c>
      <c r="D176" s="45"/>
      <c r="E176" s="45"/>
      <c r="F176" s="206"/>
      <c r="G176" s="45"/>
      <c r="H176" s="45"/>
      <c r="I176" s="45"/>
      <c r="J176" s="45"/>
      <c r="K176" s="45"/>
      <c r="L176" s="45"/>
      <c r="M176" s="45"/>
      <c r="N176" s="45"/>
      <c r="O176" s="46"/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/>
      <c r="W176" s="159"/>
      <c r="X176" s="158"/>
      <c r="Y176" s="181"/>
      <c r="BY176" s="33"/>
      <c r="BZ176" s="41"/>
      <c r="CA176" s="34"/>
    </row>
    <row r="177" spans="1:79" s="3" customFormat="1" ht="18.75" hidden="1" x14ac:dyDescent="0.25">
      <c r="A177" s="47"/>
      <c r="B177" s="48"/>
      <c r="C177" s="48"/>
      <c r="D177" s="48"/>
      <c r="E177" s="49" t="s">
        <v>4893</v>
      </c>
      <c r="F177" s="207"/>
      <c r="G177" s="50"/>
      <c r="H177" s="51"/>
      <c r="I177" s="17"/>
      <c r="J177" s="17"/>
      <c r="K177" s="17"/>
      <c r="L177" s="52">
        <v>14277</v>
      </c>
      <c r="M177" s="53"/>
      <c r="N177" s="53"/>
      <c r="O177" s="54"/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/>
      <c r="W177" s="159"/>
      <c r="X177" s="158"/>
      <c r="Y177" s="181"/>
      <c r="BY177" s="33"/>
      <c r="BZ177" s="41"/>
      <c r="CA177" s="34"/>
    </row>
    <row r="178" spans="1:79" s="3" customFormat="1" ht="18.75" hidden="1" x14ac:dyDescent="0.25">
      <c r="A178" s="47"/>
      <c r="B178" s="48"/>
      <c r="C178" s="48"/>
      <c r="D178" s="48"/>
      <c r="E178" s="49" t="s">
        <v>4894</v>
      </c>
      <c r="F178" s="207"/>
      <c r="G178" s="50"/>
      <c r="H178" s="51"/>
      <c r="I178" s="17"/>
      <c r="J178" s="17"/>
      <c r="K178" s="17"/>
      <c r="L178" s="52">
        <v>7507</v>
      </c>
      <c r="M178" s="53"/>
      <c r="N178" s="53"/>
      <c r="O178" s="54"/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/>
      <c r="W178" s="159"/>
      <c r="X178" s="158"/>
      <c r="Y178" s="181"/>
      <c r="BY178" s="33"/>
      <c r="BZ178" s="41"/>
      <c r="CA178" s="34"/>
    </row>
    <row r="179" spans="1:79" s="3" customFormat="1" ht="18.75" hidden="1" x14ac:dyDescent="0.25">
      <c r="A179" s="47"/>
      <c r="B179" s="48"/>
      <c r="C179" s="48"/>
      <c r="D179" s="48"/>
      <c r="E179" s="49" t="s">
        <v>47</v>
      </c>
      <c r="F179" s="207"/>
      <c r="G179" s="50"/>
      <c r="H179" s="51"/>
      <c r="I179" s="17"/>
      <c r="J179" s="17"/>
      <c r="K179" s="17"/>
      <c r="L179" s="52">
        <v>39965</v>
      </c>
      <c r="M179" s="53"/>
      <c r="N179" s="53"/>
      <c r="O179" s="54"/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/>
      <c r="W179" s="159"/>
      <c r="X179" s="158"/>
      <c r="Y179" s="181"/>
      <c r="BY179" s="33"/>
      <c r="BZ179" s="41"/>
      <c r="CA179" s="34"/>
    </row>
    <row r="180" spans="1:79" s="3" customFormat="1" ht="67.5" x14ac:dyDescent="0.25">
      <c r="A180" s="35" t="s">
        <v>399</v>
      </c>
      <c r="B180" s="36" t="s">
        <v>2798</v>
      </c>
      <c r="C180" s="316" t="s">
        <v>4140</v>
      </c>
      <c r="D180" s="316"/>
      <c r="E180" s="316"/>
      <c r="F180" s="205" t="s">
        <v>437</v>
      </c>
      <c r="G180" s="55">
        <v>120</v>
      </c>
      <c r="H180" s="39">
        <v>487.85</v>
      </c>
      <c r="I180" s="39"/>
      <c r="J180" s="39">
        <v>487.85</v>
      </c>
      <c r="K180" s="37" t="s">
        <v>42</v>
      </c>
      <c r="L180" s="39">
        <v>501120</v>
      </c>
      <c r="M180" s="39"/>
      <c r="N180" s="40"/>
      <c r="O180" s="39">
        <v>501120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599908.24331061752</v>
      </c>
      <c r="W180" s="159">
        <v>1.2</v>
      </c>
      <c r="X180" s="158">
        <f t="shared" si="7"/>
        <v>719889.891972741</v>
      </c>
      <c r="Y180" s="248">
        <f t="shared" si="8"/>
        <v>5999.0824331061749</v>
      </c>
      <c r="BY180" s="33"/>
      <c r="BZ180" s="41" t="s">
        <v>4140</v>
      </c>
      <c r="CA180" s="34"/>
    </row>
    <row r="181" spans="1:79" s="3" customFormat="1" ht="67.5" x14ac:dyDescent="0.25">
      <c r="A181" s="35" t="s">
        <v>401</v>
      </c>
      <c r="B181" s="36" t="s">
        <v>2798</v>
      </c>
      <c r="C181" s="316" t="s">
        <v>4895</v>
      </c>
      <c r="D181" s="316"/>
      <c r="E181" s="316"/>
      <c r="F181" s="205" t="s">
        <v>437</v>
      </c>
      <c r="G181" s="55">
        <v>17</v>
      </c>
      <c r="H181" s="39">
        <v>278.77</v>
      </c>
      <c r="I181" s="39"/>
      <c r="J181" s="39">
        <v>278.77</v>
      </c>
      <c r="K181" s="37" t="s">
        <v>42</v>
      </c>
      <c r="L181" s="39">
        <v>40567</v>
      </c>
      <c r="M181" s="39"/>
      <c r="N181" s="40"/>
      <c r="O181" s="39">
        <v>40567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6"/>
        <v>48564.171668226816</v>
      </c>
      <c r="W181" s="159">
        <v>1.2</v>
      </c>
      <c r="X181" s="158">
        <f t="shared" si="7"/>
        <v>58277.006001872178</v>
      </c>
      <c r="Y181" s="181">
        <f t="shared" si="8"/>
        <v>3428.0591765807162</v>
      </c>
      <c r="BY181" s="33"/>
      <c r="BZ181" s="41" t="s">
        <v>4895</v>
      </c>
      <c r="CA181" s="34"/>
    </row>
    <row r="182" spans="1:79" s="3" customFormat="1" ht="67.5" x14ac:dyDescent="0.25">
      <c r="A182" s="35" t="s">
        <v>403</v>
      </c>
      <c r="B182" s="36" t="s">
        <v>4896</v>
      </c>
      <c r="C182" s="316" t="s">
        <v>1548</v>
      </c>
      <c r="D182" s="316"/>
      <c r="E182" s="316"/>
      <c r="F182" s="205" t="s">
        <v>184</v>
      </c>
      <c r="G182" s="55">
        <v>960</v>
      </c>
      <c r="H182" s="39">
        <v>2.27</v>
      </c>
      <c r="I182" s="39"/>
      <c r="J182" s="39">
        <v>2.27</v>
      </c>
      <c r="K182" s="37" t="s">
        <v>42</v>
      </c>
      <c r="L182" s="39">
        <v>18654</v>
      </c>
      <c r="M182" s="39"/>
      <c r="N182" s="40"/>
      <c r="O182" s="39">
        <v>18654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6"/>
        <v>22331.35450733608</v>
      </c>
      <c r="W182" s="159">
        <v>1.2</v>
      </c>
      <c r="X182" s="158">
        <f t="shared" si="7"/>
        <v>26797.625408803295</v>
      </c>
      <c r="Y182" s="181">
        <f t="shared" si="8"/>
        <v>27.914193134170098</v>
      </c>
      <c r="BY182" s="33"/>
      <c r="BZ182" s="41" t="s">
        <v>1548</v>
      </c>
      <c r="CA182" s="34"/>
    </row>
    <row r="183" spans="1:79" s="3" customFormat="1" ht="67.5" x14ac:dyDescent="0.25">
      <c r="A183" s="35" t="s">
        <v>405</v>
      </c>
      <c r="B183" s="36" t="s">
        <v>4896</v>
      </c>
      <c r="C183" s="316" t="s">
        <v>1549</v>
      </c>
      <c r="D183" s="316"/>
      <c r="E183" s="316"/>
      <c r="F183" s="205" t="s">
        <v>184</v>
      </c>
      <c r="G183" s="55">
        <v>960</v>
      </c>
      <c r="H183" s="39">
        <v>6.11</v>
      </c>
      <c r="I183" s="39"/>
      <c r="J183" s="39">
        <v>6.11</v>
      </c>
      <c r="K183" s="37" t="s">
        <v>42</v>
      </c>
      <c r="L183" s="39">
        <v>50210</v>
      </c>
      <c r="M183" s="39"/>
      <c r="N183" s="40"/>
      <c r="O183" s="39">
        <v>50210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60108.143551696397</v>
      </c>
      <c r="W183" s="159">
        <v>1.2</v>
      </c>
      <c r="X183" s="158">
        <f t="shared" si="7"/>
        <v>72129.77226203568</v>
      </c>
      <c r="Y183" s="181">
        <f t="shared" si="8"/>
        <v>75.135179439620501</v>
      </c>
      <c r="BY183" s="33"/>
      <c r="BZ183" s="41" t="s">
        <v>1549</v>
      </c>
      <c r="CA183" s="34"/>
    </row>
    <row r="184" spans="1:79" s="3" customFormat="1" ht="67.5" x14ac:dyDescent="0.25">
      <c r="A184" s="35" t="s">
        <v>407</v>
      </c>
      <c r="B184" s="36" t="s">
        <v>4896</v>
      </c>
      <c r="C184" s="316" t="s">
        <v>4897</v>
      </c>
      <c r="D184" s="316"/>
      <c r="E184" s="316"/>
      <c r="F184" s="205" t="s">
        <v>184</v>
      </c>
      <c r="G184" s="55">
        <v>740</v>
      </c>
      <c r="H184" s="39">
        <v>4.07</v>
      </c>
      <c r="I184" s="39"/>
      <c r="J184" s="39">
        <v>4.07</v>
      </c>
      <c r="K184" s="37" t="s">
        <v>42</v>
      </c>
      <c r="L184" s="39">
        <v>25781</v>
      </c>
      <c r="M184" s="39"/>
      <c r="N184" s="40"/>
      <c r="O184" s="39">
        <v>25781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6"/>
        <v>30863.334971246466</v>
      </c>
      <c r="W184" s="159">
        <v>1.2</v>
      </c>
      <c r="X184" s="158">
        <f t="shared" si="7"/>
        <v>37036.001965495758</v>
      </c>
      <c r="Y184" s="181">
        <f t="shared" si="8"/>
        <v>50.048651304723997</v>
      </c>
      <c r="BY184" s="33"/>
      <c r="BZ184" s="41" t="s">
        <v>4897</v>
      </c>
      <c r="CA184" s="34"/>
    </row>
    <row r="185" spans="1:79" s="3" customFormat="1" ht="67.5" x14ac:dyDescent="0.25">
      <c r="A185" s="35" t="s">
        <v>409</v>
      </c>
      <c r="B185" s="36" t="s">
        <v>4896</v>
      </c>
      <c r="C185" s="316" t="s">
        <v>4898</v>
      </c>
      <c r="D185" s="316"/>
      <c r="E185" s="316"/>
      <c r="F185" s="205" t="s">
        <v>184</v>
      </c>
      <c r="G185" s="55">
        <v>740</v>
      </c>
      <c r="H185" s="39">
        <v>1.1399999999999999</v>
      </c>
      <c r="I185" s="39"/>
      <c r="J185" s="39">
        <v>1.1399999999999999</v>
      </c>
      <c r="K185" s="37" t="s">
        <v>42</v>
      </c>
      <c r="L185" s="39">
        <v>7221</v>
      </c>
      <c r="M185" s="39"/>
      <c r="N185" s="40"/>
      <c r="O185" s="39">
        <v>7221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6"/>
        <v>8644.5111449273008</v>
      </c>
      <c r="W185" s="159">
        <v>1.2</v>
      </c>
      <c r="X185" s="158">
        <f t="shared" si="7"/>
        <v>10373.413373912761</v>
      </c>
      <c r="Y185" s="181">
        <f t="shared" si="8"/>
        <v>14.01812618096319</v>
      </c>
      <c r="BY185" s="33"/>
      <c r="BZ185" s="41" t="s">
        <v>4898</v>
      </c>
      <c r="CA185" s="34"/>
    </row>
    <row r="186" spans="1:79" s="3" customFormat="1" ht="67.5" x14ac:dyDescent="0.25">
      <c r="A186" s="35" t="s">
        <v>411</v>
      </c>
      <c r="B186" s="36" t="s">
        <v>4896</v>
      </c>
      <c r="C186" s="316" t="s">
        <v>4899</v>
      </c>
      <c r="D186" s="316"/>
      <c r="E186" s="316"/>
      <c r="F186" s="205" t="s">
        <v>184</v>
      </c>
      <c r="G186" s="55">
        <v>740</v>
      </c>
      <c r="H186" s="39">
        <v>0.34</v>
      </c>
      <c r="I186" s="39"/>
      <c r="J186" s="39">
        <v>0.34</v>
      </c>
      <c r="K186" s="37" t="s">
        <v>42</v>
      </c>
      <c r="L186" s="39">
        <v>2154</v>
      </c>
      <c r="M186" s="39"/>
      <c r="N186" s="40"/>
      <c r="O186" s="39">
        <v>2154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2578.6285841536355</v>
      </c>
      <c r="W186" s="159">
        <v>1.2</v>
      </c>
      <c r="X186" s="158">
        <f t="shared" si="7"/>
        <v>3094.3543009843625</v>
      </c>
      <c r="Y186" s="181">
        <f t="shared" si="8"/>
        <v>4.1815598661950846</v>
      </c>
      <c r="BY186" s="33"/>
      <c r="BZ186" s="41" t="s">
        <v>4899</v>
      </c>
      <c r="CA186" s="34"/>
    </row>
    <row r="187" spans="1:79" s="3" customFormat="1" ht="67.5" x14ac:dyDescent="0.25">
      <c r="A187" s="35" t="s">
        <v>413</v>
      </c>
      <c r="B187" s="36" t="s">
        <v>4896</v>
      </c>
      <c r="C187" s="316" t="s">
        <v>4900</v>
      </c>
      <c r="D187" s="316"/>
      <c r="E187" s="316"/>
      <c r="F187" s="205" t="s">
        <v>184</v>
      </c>
      <c r="G187" s="55">
        <v>308</v>
      </c>
      <c r="H187" s="39">
        <v>3.95</v>
      </c>
      <c r="I187" s="39"/>
      <c r="J187" s="39">
        <v>3.95</v>
      </c>
      <c r="K187" s="37" t="s">
        <v>42</v>
      </c>
      <c r="L187" s="39">
        <v>10414</v>
      </c>
      <c r="M187" s="39"/>
      <c r="N187" s="40"/>
      <c r="O187" s="39">
        <v>10414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12466.962894789212</v>
      </c>
      <c r="W187" s="159">
        <v>1.2</v>
      </c>
      <c r="X187" s="158">
        <f t="shared" si="7"/>
        <v>14960.355473747055</v>
      </c>
      <c r="Y187" s="181">
        <f t="shared" si="8"/>
        <v>48.572582706970955</v>
      </c>
      <c r="BY187" s="33"/>
      <c r="BZ187" s="41" t="s">
        <v>4900</v>
      </c>
      <c r="CA187" s="34"/>
    </row>
    <row r="188" spans="1:79" s="3" customFormat="1" ht="67.5" x14ac:dyDescent="0.25">
      <c r="A188" s="35" t="s">
        <v>415</v>
      </c>
      <c r="B188" s="36" t="s">
        <v>4896</v>
      </c>
      <c r="C188" s="316" t="s">
        <v>4901</v>
      </c>
      <c r="D188" s="316"/>
      <c r="E188" s="316"/>
      <c r="F188" s="205" t="s">
        <v>184</v>
      </c>
      <c r="G188" s="55">
        <v>308</v>
      </c>
      <c r="H188" s="39">
        <v>2.68</v>
      </c>
      <c r="I188" s="39"/>
      <c r="J188" s="39">
        <v>2.68</v>
      </c>
      <c r="K188" s="37" t="s">
        <v>42</v>
      </c>
      <c r="L188" s="39">
        <v>7066</v>
      </c>
      <c r="M188" s="39"/>
      <c r="N188" s="40"/>
      <c r="O188" s="39">
        <v>7066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8458.9552347398294</v>
      </c>
      <c r="W188" s="159">
        <v>1.2</v>
      </c>
      <c r="X188" s="158">
        <f t="shared" si="7"/>
        <v>10150.746281687794</v>
      </c>
      <c r="Y188" s="181">
        <f t="shared" si="8"/>
        <v>32.956968447038292</v>
      </c>
      <c r="BY188" s="33"/>
      <c r="BZ188" s="41" t="s">
        <v>4901</v>
      </c>
      <c r="CA188" s="34"/>
    </row>
    <row r="189" spans="1:79" s="3" customFormat="1" ht="67.5" x14ac:dyDescent="0.25">
      <c r="A189" s="35" t="s">
        <v>417</v>
      </c>
      <c r="B189" s="36" t="s">
        <v>2705</v>
      </c>
      <c r="C189" s="316" t="s">
        <v>2534</v>
      </c>
      <c r="D189" s="316"/>
      <c r="E189" s="316"/>
      <c r="F189" s="205" t="s">
        <v>437</v>
      </c>
      <c r="G189" s="55">
        <v>20</v>
      </c>
      <c r="H189" s="39">
        <v>958.64</v>
      </c>
      <c r="I189" s="39"/>
      <c r="J189" s="39">
        <v>958.64</v>
      </c>
      <c r="K189" s="37" t="s">
        <v>42</v>
      </c>
      <c r="L189" s="39">
        <v>164119</v>
      </c>
      <c r="M189" s="39"/>
      <c r="N189" s="40"/>
      <c r="O189" s="39">
        <v>164119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196472.58338101694</v>
      </c>
      <c r="W189" s="159">
        <v>1.2</v>
      </c>
      <c r="X189" s="158">
        <f t="shared" si="7"/>
        <v>235767.10005722032</v>
      </c>
      <c r="Y189" s="181">
        <f t="shared" si="8"/>
        <v>11788.355002861015</v>
      </c>
      <c r="BY189" s="33"/>
      <c r="BZ189" s="41" t="s">
        <v>2534</v>
      </c>
      <c r="CA189" s="34"/>
    </row>
    <row r="190" spans="1:79" s="3" customFormat="1" ht="67.5" hidden="1" x14ac:dyDescent="0.25">
      <c r="A190" s="35" t="s">
        <v>426</v>
      </c>
      <c r="B190" s="36" t="s">
        <v>1523</v>
      </c>
      <c r="C190" s="316" t="s">
        <v>1524</v>
      </c>
      <c r="D190" s="316"/>
      <c r="E190" s="316"/>
      <c r="F190" s="205" t="s">
        <v>238</v>
      </c>
      <c r="G190" s="38">
        <v>2.5</v>
      </c>
      <c r="H190" s="39" t="s">
        <v>1525</v>
      </c>
      <c r="I190" s="39" t="s">
        <v>1526</v>
      </c>
      <c r="J190" s="39">
        <v>603.04999999999995</v>
      </c>
      <c r="K190" s="37" t="s">
        <v>42</v>
      </c>
      <c r="L190" s="39">
        <v>50702</v>
      </c>
      <c r="M190" s="39">
        <v>32060</v>
      </c>
      <c r="N190" s="40" t="s">
        <v>4902</v>
      </c>
      <c r="O190" s="39">
        <v>12906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6"/>
        <v>15450.22307664198</v>
      </c>
      <c r="W190" s="159">
        <v>1.2</v>
      </c>
      <c r="X190" s="158">
        <f t="shared" si="7"/>
        <v>18540.267691970374</v>
      </c>
      <c r="Y190" s="181">
        <f t="shared" si="8"/>
        <v>7416.1070767881492</v>
      </c>
      <c r="BY190" s="33"/>
      <c r="BZ190" s="41" t="s">
        <v>1524</v>
      </c>
      <c r="CA190" s="34"/>
    </row>
    <row r="191" spans="1:79" s="3" customFormat="1" ht="18.75" hidden="1" x14ac:dyDescent="0.25">
      <c r="A191" s="42"/>
      <c r="B191" s="43"/>
      <c r="C191" s="44" t="s">
        <v>4130</v>
      </c>
      <c r="D191" s="45"/>
      <c r="E191" s="45"/>
      <c r="F191" s="206"/>
      <c r="G191" s="45"/>
      <c r="H191" s="45"/>
      <c r="I191" s="45"/>
      <c r="J191" s="45"/>
      <c r="K191" s="45"/>
      <c r="L191" s="45"/>
      <c r="M191" s="45"/>
      <c r="N191" s="45"/>
      <c r="O191" s="46"/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/>
      <c r="W191" s="159"/>
      <c r="X191" s="158"/>
      <c r="Y191" s="181"/>
      <c r="BY191" s="33"/>
      <c r="BZ191" s="41"/>
      <c r="CA191" s="34"/>
    </row>
    <row r="192" spans="1:79" s="3" customFormat="1" ht="18.75" hidden="1" x14ac:dyDescent="0.25">
      <c r="A192" s="47"/>
      <c r="B192" s="48"/>
      <c r="C192" s="48"/>
      <c r="D192" s="48"/>
      <c r="E192" s="49" t="s">
        <v>4903</v>
      </c>
      <c r="F192" s="207"/>
      <c r="G192" s="50"/>
      <c r="H192" s="51"/>
      <c r="I192" s="17"/>
      <c r="J192" s="17"/>
      <c r="K192" s="17"/>
      <c r="L192" s="52">
        <v>31376</v>
      </c>
      <c r="M192" s="53"/>
      <c r="N192" s="53"/>
      <c r="O192" s="54"/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/>
      <c r="W192" s="159"/>
      <c r="X192" s="158"/>
      <c r="Y192" s="181"/>
      <c r="BY192" s="33"/>
      <c r="BZ192" s="41"/>
      <c r="CA192" s="34"/>
    </row>
    <row r="193" spans="1:79" s="3" customFormat="1" ht="18.75" hidden="1" x14ac:dyDescent="0.25">
      <c r="A193" s="47"/>
      <c r="B193" s="48"/>
      <c r="C193" s="48"/>
      <c r="D193" s="48"/>
      <c r="E193" s="49" t="s">
        <v>4904</v>
      </c>
      <c r="F193" s="207"/>
      <c r="G193" s="50"/>
      <c r="H193" s="51"/>
      <c r="I193" s="17"/>
      <c r="J193" s="17"/>
      <c r="K193" s="17"/>
      <c r="L193" s="52">
        <v>16496</v>
      </c>
      <c r="M193" s="53"/>
      <c r="N193" s="53"/>
      <c r="O193" s="54"/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/>
      <c r="W193" s="159"/>
      <c r="X193" s="158"/>
      <c r="Y193" s="181"/>
      <c r="BY193" s="33"/>
      <c r="BZ193" s="41"/>
      <c r="CA193" s="34"/>
    </row>
    <row r="194" spans="1:79" s="3" customFormat="1" ht="18.75" hidden="1" x14ac:dyDescent="0.25">
      <c r="A194" s="47"/>
      <c r="B194" s="48"/>
      <c r="C194" s="48"/>
      <c r="D194" s="48"/>
      <c r="E194" s="49" t="s">
        <v>47</v>
      </c>
      <c r="F194" s="207"/>
      <c r="G194" s="50"/>
      <c r="H194" s="51"/>
      <c r="I194" s="17"/>
      <c r="J194" s="17"/>
      <c r="K194" s="17"/>
      <c r="L194" s="52">
        <v>98574</v>
      </c>
      <c r="M194" s="53"/>
      <c r="N194" s="53"/>
      <c r="O194" s="54"/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/>
      <c r="W194" s="159"/>
      <c r="X194" s="158"/>
      <c r="Y194" s="181"/>
      <c r="BY194" s="33"/>
      <c r="BZ194" s="41"/>
      <c r="CA194" s="34"/>
    </row>
    <row r="195" spans="1:79" s="3" customFormat="1" ht="67.5" x14ac:dyDescent="0.25">
      <c r="A195" s="35" t="s">
        <v>428</v>
      </c>
      <c r="B195" s="36" t="s">
        <v>4905</v>
      </c>
      <c r="C195" s="316" t="s">
        <v>2539</v>
      </c>
      <c r="D195" s="316"/>
      <c r="E195" s="316"/>
      <c r="F195" s="205" t="s">
        <v>265</v>
      </c>
      <c r="G195" s="38">
        <v>257.5</v>
      </c>
      <c r="H195" s="39">
        <v>119.46</v>
      </c>
      <c r="I195" s="39"/>
      <c r="J195" s="39">
        <v>119.46</v>
      </c>
      <c r="K195" s="37" t="s">
        <v>42</v>
      </c>
      <c r="L195" s="39">
        <v>263314</v>
      </c>
      <c r="M195" s="39"/>
      <c r="N195" s="40"/>
      <c r="O195" s="39">
        <v>263314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315222.38022647658</v>
      </c>
      <c r="W195" s="159">
        <v>1.2</v>
      </c>
      <c r="X195" s="158">
        <f t="shared" si="7"/>
        <v>378266.85627177189</v>
      </c>
      <c r="Y195" s="181">
        <f t="shared" si="8"/>
        <v>1468.9975000845511</v>
      </c>
      <c r="BY195" s="33"/>
      <c r="BZ195" s="41" t="s">
        <v>2539</v>
      </c>
      <c r="CA195" s="34"/>
    </row>
    <row r="196" spans="1:79" s="3" customFormat="1" ht="18.75" hidden="1" x14ac:dyDescent="0.25">
      <c r="A196" s="42"/>
      <c r="B196" s="43"/>
      <c r="C196" s="44" t="s">
        <v>1868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/>
      <c r="W196" s="159"/>
      <c r="X196" s="158"/>
      <c r="Y196" s="181"/>
      <c r="BY196" s="33"/>
      <c r="BZ196" s="41"/>
      <c r="CA196" s="34"/>
    </row>
    <row r="197" spans="1:79" s="3" customFormat="1" ht="67.5" x14ac:dyDescent="0.25">
      <c r="A197" s="35" t="s">
        <v>434</v>
      </c>
      <c r="B197" s="36" t="s">
        <v>4906</v>
      </c>
      <c r="C197" s="316" t="s">
        <v>1540</v>
      </c>
      <c r="D197" s="316"/>
      <c r="E197" s="316"/>
      <c r="F197" s="205" t="s">
        <v>1541</v>
      </c>
      <c r="G197" s="55">
        <v>6</v>
      </c>
      <c r="H197" s="39">
        <v>5.91</v>
      </c>
      <c r="I197" s="39"/>
      <c r="J197" s="39">
        <v>5.91</v>
      </c>
      <c r="K197" s="37" t="s">
        <v>42</v>
      </c>
      <c r="L197" s="39">
        <v>304</v>
      </c>
      <c r="M197" s="39"/>
      <c r="N197" s="40"/>
      <c r="O197" s="39">
        <v>304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363.92901094833115</v>
      </c>
      <c r="W197" s="159">
        <v>1.2</v>
      </c>
      <c r="X197" s="158">
        <f t="shared" si="7"/>
        <v>436.7148131379974</v>
      </c>
      <c r="Y197" s="181">
        <f t="shared" si="8"/>
        <v>72.785802189666228</v>
      </c>
      <c r="BY197" s="33"/>
      <c r="BZ197" s="41" t="s">
        <v>1540</v>
      </c>
      <c r="CA197" s="34"/>
    </row>
    <row r="198" spans="1:79" s="3" customFormat="1" ht="67.5" x14ac:dyDescent="0.25">
      <c r="A198" s="35" t="s">
        <v>438</v>
      </c>
      <c r="B198" s="36" t="s">
        <v>4907</v>
      </c>
      <c r="C198" s="316" t="s">
        <v>2542</v>
      </c>
      <c r="D198" s="316"/>
      <c r="E198" s="316"/>
      <c r="F198" s="205" t="s">
        <v>437</v>
      </c>
      <c r="G198" s="55">
        <v>50</v>
      </c>
      <c r="H198" s="39">
        <v>2.9</v>
      </c>
      <c r="I198" s="39"/>
      <c r="J198" s="39">
        <v>2.9</v>
      </c>
      <c r="K198" s="37" t="s">
        <v>42</v>
      </c>
      <c r="L198" s="39">
        <v>1241</v>
      </c>
      <c r="M198" s="39"/>
      <c r="N198" s="40"/>
      <c r="O198" s="39">
        <v>1241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6"/>
        <v>1485.644416404207</v>
      </c>
      <c r="W198" s="159">
        <v>1.2</v>
      </c>
      <c r="X198" s="158">
        <f t="shared" si="7"/>
        <v>1782.7732996850484</v>
      </c>
      <c r="Y198" s="181">
        <f t="shared" si="8"/>
        <v>35.655465993700972</v>
      </c>
      <c r="BY198" s="33"/>
      <c r="BZ198" s="41" t="s">
        <v>2542</v>
      </c>
      <c r="CA198" s="34"/>
    </row>
    <row r="199" spans="1:79" s="3" customFormat="1" ht="67.5" x14ac:dyDescent="0.25">
      <c r="A199" s="35" t="s">
        <v>1223</v>
      </c>
      <c r="B199" s="36" t="s">
        <v>4907</v>
      </c>
      <c r="C199" s="316" t="s">
        <v>1550</v>
      </c>
      <c r="D199" s="316"/>
      <c r="E199" s="316"/>
      <c r="F199" s="205" t="s">
        <v>437</v>
      </c>
      <c r="G199" s="55">
        <v>50</v>
      </c>
      <c r="H199" s="39">
        <v>1.64</v>
      </c>
      <c r="I199" s="39"/>
      <c r="J199" s="39">
        <v>1.64</v>
      </c>
      <c r="K199" s="37" t="s">
        <v>42</v>
      </c>
      <c r="L199" s="39">
        <v>702</v>
      </c>
      <c r="M199" s="39"/>
      <c r="N199" s="40"/>
      <c r="O199" s="39">
        <v>702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6"/>
        <v>840.38870291358046</v>
      </c>
      <c r="W199" s="159">
        <v>1.2</v>
      </c>
      <c r="X199" s="158">
        <f t="shared" si="7"/>
        <v>1008.4664434962965</v>
      </c>
      <c r="Y199" s="181">
        <f t="shared" si="8"/>
        <v>20.169328869925931</v>
      </c>
      <c r="BY199" s="33"/>
      <c r="BZ199" s="41" t="s">
        <v>1550</v>
      </c>
      <c r="CA199" s="34"/>
    </row>
    <row r="200" spans="1:79" s="3" customFormat="1" ht="67.5" x14ac:dyDescent="0.25">
      <c r="A200" s="35" t="s">
        <v>450</v>
      </c>
      <c r="B200" s="36" t="s">
        <v>4907</v>
      </c>
      <c r="C200" s="316" t="s">
        <v>3021</v>
      </c>
      <c r="D200" s="316"/>
      <c r="E200" s="316"/>
      <c r="F200" s="205" t="s">
        <v>437</v>
      </c>
      <c r="G200" s="55">
        <v>100</v>
      </c>
      <c r="H200" s="39">
        <v>74.56</v>
      </c>
      <c r="I200" s="39"/>
      <c r="J200" s="39">
        <v>74.56</v>
      </c>
      <c r="K200" s="37" t="s">
        <v>42</v>
      </c>
      <c r="L200" s="39">
        <v>63823</v>
      </c>
      <c r="M200" s="39"/>
      <c r="N200" s="40"/>
      <c r="O200" s="39">
        <v>63823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6"/>
        <v>76404.741005774151</v>
      </c>
      <c r="W200" s="159">
        <v>1.2</v>
      </c>
      <c r="X200" s="158">
        <f t="shared" si="7"/>
        <v>91685.689206928975</v>
      </c>
      <c r="Y200" s="181">
        <f t="shared" si="8"/>
        <v>916.85689206928976</v>
      </c>
      <c r="BY200" s="33"/>
      <c r="BZ200" s="41" t="s">
        <v>3021</v>
      </c>
      <c r="CA200" s="34"/>
    </row>
    <row r="201" spans="1:79" s="3" customFormat="1" ht="67.5" x14ac:dyDescent="0.25">
      <c r="A201" s="35" t="s">
        <v>1474</v>
      </c>
      <c r="B201" s="36" t="s">
        <v>4908</v>
      </c>
      <c r="C201" s="316" t="s">
        <v>4909</v>
      </c>
      <c r="D201" s="316"/>
      <c r="E201" s="316"/>
      <c r="F201" s="205" t="s">
        <v>437</v>
      </c>
      <c r="G201" s="55">
        <v>100</v>
      </c>
      <c r="H201" s="39">
        <v>311.04000000000002</v>
      </c>
      <c r="I201" s="39"/>
      <c r="J201" s="39">
        <v>311.04000000000002</v>
      </c>
      <c r="K201" s="37" t="s">
        <v>42</v>
      </c>
      <c r="L201" s="39">
        <v>266250</v>
      </c>
      <c r="M201" s="39"/>
      <c r="N201" s="40"/>
      <c r="O201" s="39">
        <v>266250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6"/>
        <v>318737.16830589855</v>
      </c>
      <c r="W201" s="159">
        <v>1.2</v>
      </c>
      <c r="X201" s="158">
        <f t="shared" si="7"/>
        <v>382484.60196707823</v>
      </c>
      <c r="Y201" s="181">
        <f t="shared" si="8"/>
        <v>3824.8460196707824</v>
      </c>
      <c r="BY201" s="33"/>
      <c r="BZ201" s="41" t="s">
        <v>4909</v>
      </c>
      <c r="CA201" s="34"/>
    </row>
    <row r="202" spans="1:79" s="3" customFormat="1" ht="67.5" x14ac:dyDescent="0.25">
      <c r="A202" s="35" t="s">
        <v>462</v>
      </c>
      <c r="B202" s="36" t="s">
        <v>4907</v>
      </c>
      <c r="C202" s="316" t="s">
        <v>4910</v>
      </c>
      <c r="D202" s="316"/>
      <c r="E202" s="316"/>
      <c r="F202" s="205" t="s">
        <v>184</v>
      </c>
      <c r="G202" s="55">
        <v>100</v>
      </c>
      <c r="H202" s="39">
        <v>62.94</v>
      </c>
      <c r="I202" s="39"/>
      <c r="J202" s="39">
        <v>62.94</v>
      </c>
      <c r="K202" s="37" t="s">
        <v>42</v>
      </c>
      <c r="L202" s="39">
        <v>53877</v>
      </c>
      <c r="M202" s="39"/>
      <c r="N202" s="40"/>
      <c r="O202" s="39">
        <v>53877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64498.037246260646</v>
      </c>
      <c r="W202" s="159">
        <v>1.2</v>
      </c>
      <c r="X202" s="158">
        <f t="shared" si="7"/>
        <v>77397.644695512776</v>
      </c>
      <c r="Y202" s="181">
        <f t="shared" si="8"/>
        <v>773.97644695512781</v>
      </c>
      <c r="BY202" s="33"/>
      <c r="BZ202" s="41" t="s">
        <v>4910</v>
      </c>
      <c r="CA202" s="34"/>
    </row>
    <row r="203" spans="1:79" s="3" customFormat="1" ht="67.5" x14ac:dyDescent="0.25">
      <c r="A203" s="35" t="s">
        <v>464</v>
      </c>
      <c r="B203" s="36" t="s">
        <v>4907</v>
      </c>
      <c r="C203" s="316" t="s">
        <v>2821</v>
      </c>
      <c r="D203" s="316"/>
      <c r="E203" s="316"/>
      <c r="F203" s="205" t="s">
        <v>184</v>
      </c>
      <c r="G203" s="55">
        <v>25</v>
      </c>
      <c r="H203" s="39">
        <v>14.14</v>
      </c>
      <c r="I203" s="39"/>
      <c r="J203" s="39">
        <v>14.14</v>
      </c>
      <c r="K203" s="37" t="s">
        <v>42</v>
      </c>
      <c r="L203" s="39">
        <v>3026</v>
      </c>
      <c r="M203" s="39"/>
      <c r="N203" s="40"/>
      <c r="O203" s="39">
        <v>3026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3622.530220821217</v>
      </c>
      <c r="W203" s="159">
        <v>1.2</v>
      </c>
      <c r="X203" s="158">
        <f t="shared" si="7"/>
        <v>4347.0362649854605</v>
      </c>
      <c r="Y203" s="181">
        <f t="shared" si="8"/>
        <v>173.88145059941843</v>
      </c>
      <c r="BY203" s="33"/>
      <c r="BZ203" s="41" t="s">
        <v>2821</v>
      </c>
      <c r="CA203" s="34"/>
    </row>
    <row r="204" spans="1:79" s="3" customFormat="1" ht="67.5" x14ac:dyDescent="0.25">
      <c r="A204" s="35" t="s">
        <v>466</v>
      </c>
      <c r="B204" s="36" t="s">
        <v>4907</v>
      </c>
      <c r="C204" s="316" t="s">
        <v>2822</v>
      </c>
      <c r="D204" s="316"/>
      <c r="E204" s="316"/>
      <c r="F204" s="205" t="s">
        <v>184</v>
      </c>
      <c r="G204" s="55">
        <v>25</v>
      </c>
      <c r="H204" s="39">
        <v>9.43</v>
      </c>
      <c r="I204" s="39"/>
      <c r="J204" s="39">
        <v>9.43</v>
      </c>
      <c r="K204" s="37" t="s">
        <v>42</v>
      </c>
      <c r="L204" s="39">
        <v>2018</v>
      </c>
      <c r="M204" s="39"/>
      <c r="N204" s="40"/>
      <c r="O204" s="39">
        <v>2018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2415.8182371504354</v>
      </c>
      <c r="W204" s="159">
        <v>1.2</v>
      </c>
      <c r="X204" s="158">
        <f t="shared" si="7"/>
        <v>2898.9818845805225</v>
      </c>
      <c r="Y204" s="181">
        <f t="shared" si="8"/>
        <v>115.9592753832209</v>
      </c>
      <c r="BY204" s="33"/>
      <c r="BZ204" s="41" t="s">
        <v>2822</v>
      </c>
      <c r="CA204" s="34"/>
    </row>
    <row r="205" spans="1:79" s="3" customFormat="1" ht="67.5" x14ac:dyDescent="0.25">
      <c r="A205" s="35" t="s">
        <v>469</v>
      </c>
      <c r="B205" s="36" t="s">
        <v>4896</v>
      </c>
      <c r="C205" s="316" t="s">
        <v>4898</v>
      </c>
      <c r="D205" s="316"/>
      <c r="E205" s="316"/>
      <c r="F205" s="205" t="s">
        <v>184</v>
      </c>
      <c r="G205" s="55">
        <v>125</v>
      </c>
      <c r="H205" s="39">
        <v>1.1399999999999999</v>
      </c>
      <c r="I205" s="39"/>
      <c r="J205" s="39">
        <v>1.1399999999999999</v>
      </c>
      <c r="K205" s="37" t="s">
        <v>42</v>
      </c>
      <c r="L205" s="39">
        <v>1220</v>
      </c>
      <c r="M205" s="39"/>
      <c r="N205" s="40"/>
      <c r="O205" s="39">
        <v>1220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1460.5045834110656</v>
      </c>
      <c r="W205" s="159">
        <v>1.2</v>
      </c>
      <c r="X205" s="158">
        <f t="shared" si="7"/>
        <v>1752.6055000932786</v>
      </c>
      <c r="Y205" s="181">
        <f t="shared" si="8"/>
        <v>14.020844000746228</v>
      </c>
      <c r="BY205" s="33"/>
      <c r="BZ205" s="41" t="s">
        <v>4898</v>
      </c>
      <c r="CA205" s="34"/>
    </row>
    <row r="206" spans="1:79" s="3" customFormat="1" ht="18.75" hidden="1" x14ac:dyDescent="0.25">
      <c r="A206" s="351" t="s">
        <v>1589</v>
      </c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3"/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/>
      <c r="W206" s="159"/>
      <c r="X206" s="158"/>
      <c r="Y206" s="181"/>
      <c r="BY206" s="33"/>
      <c r="BZ206" s="41"/>
      <c r="CA206" s="34" t="s">
        <v>1589</v>
      </c>
    </row>
    <row r="207" spans="1:79" s="3" customFormat="1" ht="67.5" hidden="1" x14ac:dyDescent="0.25">
      <c r="A207" s="35" t="s">
        <v>478</v>
      </c>
      <c r="B207" s="36" t="s">
        <v>372</v>
      </c>
      <c r="C207" s="316" t="s">
        <v>373</v>
      </c>
      <c r="D207" s="316"/>
      <c r="E207" s="316"/>
      <c r="F207" s="205" t="s">
        <v>374</v>
      </c>
      <c r="G207" s="58">
        <v>0.4098</v>
      </c>
      <c r="H207" s="39" t="s">
        <v>1462</v>
      </c>
      <c r="I207" s="39" t="s">
        <v>376</v>
      </c>
      <c r="J207" s="39">
        <v>57.29</v>
      </c>
      <c r="K207" s="37" t="s">
        <v>42</v>
      </c>
      <c r="L207" s="39">
        <v>13209</v>
      </c>
      <c r="M207" s="39">
        <v>10734</v>
      </c>
      <c r="N207" s="40" t="s">
        <v>4911</v>
      </c>
      <c r="O207" s="39">
        <v>201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6"/>
        <v>240.62411579149526</v>
      </c>
      <c r="W207" s="159">
        <v>1.2</v>
      </c>
      <c r="X207" s="158">
        <f t="shared" si="7"/>
        <v>288.74893894979431</v>
      </c>
      <c r="Y207" s="181">
        <f t="shared" si="8"/>
        <v>704.60941666616475</v>
      </c>
      <c r="BY207" s="33"/>
      <c r="BZ207" s="41" t="s">
        <v>373</v>
      </c>
      <c r="CA207" s="34"/>
    </row>
    <row r="208" spans="1:79" s="3" customFormat="1" ht="18.75" hidden="1" x14ac:dyDescent="0.25">
      <c r="A208" s="42"/>
      <c r="B208" s="43"/>
      <c r="C208" s="44" t="s">
        <v>4912</v>
      </c>
      <c r="D208" s="45"/>
      <c r="E208" s="45"/>
      <c r="F208" s="206"/>
      <c r="G208" s="45"/>
      <c r="H208" s="45"/>
      <c r="I208" s="45"/>
      <c r="J208" s="45"/>
      <c r="K208" s="45"/>
      <c r="L208" s="45"/>
      <c r="M208" s="45"/>
      <c r="N208" s="45"/>
      <c r="O208" s="46"/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/>
      <c r="W208" s="159"/>
      <c r="X208" s="158"/>
      <c r="Y208" s="181"/>
      <c r="BY208" s="33"/>
      <c r="BZ208" s="41"/>
      <c r="CA208" s="34"/>
    </row>
    <row r="209" spans="1:79" s="3" customFormat="1" ht="18.75" hidden="1" x14ac:dyDescent="0.25">
      <c r="A209" s="47"/>
      <c r="B209" s="48"/>
      <c r="C209" s="48"/>
      <c r="D209" s="48"/>
      <c r="E209" s="49" t="s">
        <v>4913</v>
      </c>
      <c r="F209" s="207"/>
      <c r="G209" s="50"/>
      <c r="H209" s="51"/>
      <c r="I209" s="17"/>
      <c r="J209" s="17"/>
      <c r="K209" s="17"/>
      <c r="L209" s="52">
        <v>10728</v>
      </c>
      <c r="M209" s="53"/>
      <c r="N209" s="53"/>
      <c r="O209" s="54"/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/>
      <c r="W209" s="159"/>
      <c r="X209" s="158"/>
      <c r="Y209" s="181"/>
      <c r="BY209" s="33"/>
      <c r="BZ209" s="41"/>
      <c r="CA209" s="34"/>
    </row>
    <row r="210" spans="1:79" s="3" customFormat="1" ht="18.75" hidden="1" x14ac:dyDescent="0.25">
      <c r="A210" s="47"/>
      <c r="B210" s="48"/>
      <c r="C210" s="48"/>
      <c r="D210" s="48"/>
      <c r="E210" s="49" t="s">
        <v>4914</v>
      </c>
      <c r="F210" s="207"/>
      <c r="G210" s="50"/>
      <c r="H210" s="51"/>
      <c r="I210" s="17"/>
      <c r="J210" s="17"/>
      <c r="K210" s="17"/>
      <c r="L210" s="52">
        <v>5641</v>
      </c>
      <c r="M210" s="53"/>
      <c r="N210" s="53"/>
      <c r="O210" s="54"/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/>
      <c r="W210" s="159"/>
      <c r="X210" s="158"/>
      <c r="Y210" s="181"/>
      <c r="BY210" s="33"/>
      <c r="BZ210" s="41"/>
      <c r="CA210" s="34"/>
    </row>
    <row r="211" spans="1:79" s="3" customFormat="1" ht="18.75" hidden="1" x14ac:dyDescent="0.25">
      <c r="A211" s="47"/>
      <c r="B211" s="48"/>
      <c r="C211" s="48"/>
      <c r="D211" s="48"/>
      <c r="E211" s="49" t="s">
        <v>47</v>
      </c>
      <c r="F211" s="207"/>
      <c r="G211" s="50"/>
      <c r="H211" s="51"/>
      <c r="I211" s="17"/>
      <c r="J211" s="17"/>
      <c r="K211" s="17"/>
      <c r="L211" s="52">
        <v>29578</v>
      </c>
      <c r="M211" s="53"/>
      <c r="N211" s="53"/>
      <c r="O211" s="54"/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/>
      <c r="W211" s="159"/>
      <c r="X211" s="158"/>
      <c r="Y211" s="181"/>
      <c r="BY211" s="33"/>
      <c r="BZ211" s="41"/>
      <c r="CA211" s="34"/>
    </row>
    <row r="212" spans="1:79" s="3" customFormat="1" ht="67.5" x14ac:dyDescent="0.25">
      <c r="A212" s="35" t="s">
        <v>480</v>
      </c>
      <c r="B212" s="36" t="s">
        <v>2762</v>
      </c>
      <c r="C212" s="316" t="s">
        <v>3635</v>
      </c>
      <c r="D212" s="316"/>
      <c r="E212" s="316"/>
      <c r="F212" s="205" t="s">
        <v>184</v>
      </c>
      <c r="G212" s="55">
        <v>30</v>
      </c>
      <c r="H212" s="39">
        <v>2262.58</v>
      </c>
      <c r="I212" s="39"/>
      <c r="J212" s="39">
        <v>2262.58</v>
      </c>
      <c r="K212" s="37" t="s">
        <v>42</v>
      </c>
      <c r="L212" s="39">
        <v>581031</v>
      </c>
      <c r="M212" s="39"/>
      <c r="N212" s="40"/>
      <c r="O212" s="39">
        <v>581031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6"/>
        <v>695572.49065894668</v>
      </c>
      <c r="W212" s="159">
        <v>1.2</v>
      </c>
      <c r="X212" s="158">
        <f t="shared" si="7"/>
        <v>834686.98879073595</v>
      </c>
      <c r="Y212" s="181">
        <f t="shared" si="8"/>
        <v>27822.899626357867</v>
      </c>
      <c r="BY212" s="33"/>
      <c r="BZ212" s="41" t="s">
        <v>3635</v>
      </c>
      <c r="CA212" s="34"/>
    </row>
    <row r="213" spans="1:79" s="3" customFormat="1" ht="18.75" hidden="1" x14ac:dyDescent="0.25">
      <c r="A213" s="42"/>
      <c r="B213" s="43"/>
      <c r="C213" s="44" t="s">
        <v>4885</v>
      </c>
      <c r="D213" s="45"/>
      <c r="E213" s="45"/>
      <c r="F213" s="206"/>
      <c r="G213" s="45"/>
      <c r="H213" s="45"/>
      <c r="I213" s="45"/>
      <c r="J213" s="45"/>
      <c r="K213" s="45"/>
      <c r="L213" s="45"/>
      <c r="M213" s="45"/>
      <c r="N213" s="45"/>
      <c r="O213" s="46"/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/>
      <c r="W213" s="159"/>
      <c r="X213" s="158"/>
      <c r="Y213" s="181"/>
      <c r="BY213" s="33"/>
      <c r="BZ213" s="41"/>
      <c r="CA213" s="34"/>
    </row>
    <row r="214" spans="1:79" s="3" customFormat="1" ht="67.5" x14ac:dyDescent="0.25">
      <c r="A214" s="35" t="s">
        <v>482</v>
      </c>
      <c r="B214" s="36" t="s">
        <v>4888</v>
      </c>
      <c r="C214" s="316" t="s">
        <v>2793</v>
      </c>
      <c r="D214" s="316"/>
      <c r="E214" s="316"/>
      <c r="F214" s="205" t="s">
        <v>184</v>
      </c>
      <c r="G214" s="55">
        <v>60</v>
      </c>
      <c r="H214" s="39">
        <v>114.42</v>
      </c>
      <c r="I214" s="39"/>
      <c r="J214" s="39">
        <v>114.42</v>
      </c>
      <c r="K214" s="37" t="s">
        <v>42</v>
      </c>
      <c r="L214" s="39">
        <v>58766</v>
      </c>
      <c r="M214" s="39"/>
      <c r="N214" s="40"/>
      <c r="O214" s="39">
        <v>58766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70350.829794044839</v>
      </c>
      <c r="W214" s="159">
        <v>1.2</v>
      </c>
      <c r="X214" s="158">
        <f t="shared" si="7"/>
        <v>84420.995752853807</v>
      </c>
      <c r="Y214" s="181">
        <f t="shared" si="8"/>
        <v>1407.0165958808968</v>
      </c>
      <c r="BY214" s="33"/>
      <c r="BZ214" s="41" t="s">
        <v>2793</v>
      </c>
      <c r="CA214" s="34"/>
    </row>
    <row r="215" spans="1:79" s="3" customFormat="1" ht="67.5" x14ac:dyDescent="0.25">
      <c r="A215" s="35" t="s">
        <v>484</v>
      </c>
      <c r="B215" s="36" t="s">
        <v>4888</v>
      </c>
      <c r="C215" s="316" t="s">
        <v>4059</v>
      </c>
      <c r="D215" s="316"/>
      <c r="E215" s="316"/>
      <c r="F215" s="205" t="s">
        <v>184</v>
      </c>
      <c r="G215" s="55">
        <v>20</v>
      </c>
      <c r="H215" s="39">
        <v>51.32</v>
      </c>
      <c r="I215" s="39"/>
      <c r="J215" s="39">
        <v>51.32</v>
      </c>
      <c r="K215" s="37" t="s">
        <v>42</v>
      </c>
      <c r="L215" s="39">
        <v>8786</v>
      </c>
      <c r="M215" s="39"/>
      <c r="N215" s="40"/>
      <c r="O215" s="39">
        <v>8786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10518.027270368544</v>
      </c>
      <c r="W215" s="159">
        <v>1.2</v>
      </c>
      <c r="X215" s="158">
        <f t="shared" si="7"/>
        <v>12621.632724442252</v>
      </c>
      <c r="Y215" s="181">
        <f t="shared" si="8"/>
        <v>631.08163622211259</v>
      </c>
      <c r="BY215" s="33"/>
      <c r="BZ215" s="41" t="s">
        <v>4059</v>
      </c>
      <c r="CA215" s="34"/>
    </row>
    <row r="216" spans="1:79" s="3" customFormat="1" ht="67.5" x14ac:dyDescent="0.25">
      <c r="A216" s="35" t="s">
        <v>486</v>
      </c>
      <c r="B216" s="36" t="s">
        <v>4908</v>
      </c>
      <c r="C216" s="316" t="s">
        <v>4915</v>
      </c>
      <c r="D216" s="316"/>
      <c r="E216" s="316"/>
      <c r="F216" s="205" t="s">
        <v>184</v>
      </c>
      <c r="G216" s="55">
        <v>120</v>
      </c>
      <c r="H216" s="39">
        <v>213.89</v>
      </c>
      <c r="I216" s="39"/>
      <c r="J216" s="39">
        <v>213.89</v>
      </c>
      <c r="K216" s="37" t="s">
        <v>42</v>
      </c>
      <c r="L216" s="39">
        <v>219708</v>
      </c>
      <c r="M216" s="39"/>
      <c r="N216" s="40"/>
      <c r="O216" s="39">
        <v>219708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263020.11558367085</v>
      </c>
      <c r="W216" s="159">
        <v>1.2</v>
      </c>
      <c r="X216" s="158">
        <f t="shared" si="7"/>
        <v>315624.13870040502</v>
      </c>
      <c r="Y216" s="181">
        <f t="shared" si="8"/>
        <v>2630.2011558367085</v>
      </c>
      <c r="BY216" s="33"/>
      <c r="BZ216" s="41" t="s">
        <v>4915</v>
      </c>
      <c r="CA216" s="34"/>
    </row>
    <row r="217" spans="1:79" s="3" customFormat="1" ht="67.5" x14ac:dyDescent="0.25">
      <c r="A217" s="35" t="s">
        <v>487</v>
      </c>
      <c r="B217" s="36" t="s">
        <v>4888</v>
      </c>
      <c r="C217" s="316" t="s">
        <v>4916</v>
      </c>
      <c r="D217" s="316"/>
      <c r="E217" s="316"/>
      <c r="F217" s="205" t="s">
        <v>184</v>
      </c>
      <c r="G217" s="55">
        <v>120</v>
      </c>
      <c r="H217" s="39">
        <v>8.33</v>
      </c>
      <c r="I217" s="39"/>
      <c r="J217" s="39">
        <v>8.33</v>
      </c>
      <c r="K217" s="37" t="s">
        <v>42</v>
      </c>
      <c r="L217" s="39">
        <v>8557</v>
      </c>
      <c r="M217" s="39"/>
      <c r="N217" s="40"/>
      <c r="O217" s="39">
        <v>8557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10243.883377252861</v>
      </c>
      <c r="W217" s="159">
        <v>1.2</v>
      </c>
      <c r="X217" s="158">
        <f t="shared" si="7"/>
        <v>12292.660052703433</v>
      </c>
      <c r="Y217" s="181">
        <f t="shared" si="8"/>
        <v>102.43883377252861</v>
      </c>
      <c r="BY217" s="33"/>
      <c r="BZ217" s="41" t="s">
        <v>4916</v>
      </c>
      <c r="CA217" s="34"/>
    </row>
    <row r="218" spans="1:79" s="3" customFormat="1" ht="67.5" x14ac:dyDescent="0.25">
      <c r="A218" s="35" t="s">
        <v>488</v>
      </c>
      <c r="B218" s="36" t="s">
        <v>4888</v>
      </c>
      <c r="C218" s="316" t="s">
        <v>4917</v>
      </c>
      <c r="D218" s="316"/>
      <c r="E218" s="316"/>
      <c r="F218" s="205" t="s">
        <v>184</v>
      </c>
      <c r="G218" s="55">
        <v>276</v>
      </c>
      <c r="H218" s="39">
        <v>195</v>
      </c>
      <c r="I218" s="39"/>
      <c r="J218" s="39">
        <v>195</v>
      </c>
      <c r="K218" s="37" t="s">
        <v>42</v>
      </c>
      <c r="L218" s="39">
        <v>460699</v>
      </c>
      <c r="M218" s="39"/>
      <c r="N218" s="40"/>
      <c r="O218" s="39">
        <v>460699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551518.85333843809</v>
      </c>
      <c r="W218" s="159">
        <v>1.2</v>
      </c>
      <c r="X218" s="158">
        <f t="shared" si="7"/>
        <v>661822.62400612573</v>
      </c>
      <c r="Y218" s="181">
        <f t="shared" si="8"/>
        <v>2397.9080579932092</v>
      </c>
      <c r="BY218" s="33"/>
      <c r="BZ218" s="41" t="s">
        <v>4917</v>
      </c>
      <c r="CA218" s="34"/>
    </row>
    <row r="219" spans="1:79" s="3" customFormat="1" ht="67.5" x14ac:dyDescent="0.25">
      <c r="A219" s="35" t="s">
        <v>490</v>
      </c>
      <c r="B219" s="36" t="s">
        <v>4888</v>
      </c>
      <c r="C219" s="316" t="s">
        <v>4918</v>
      </c>
      <c r="D219" s="316"/>
      <c r="E219" s="316"/>
      <c r="F219" s="205" t="s">
        <v>184</v>
      </c>
      <c r="G219" s="55">
        <v>25</v>
      </c>
      <c r="H219" s="39">
        <v>71.430000000000007</v>
      </c>
      <c r="I219" s="39"/>
      <c r="J219" s="39">
        <v>71.430000000000007</v>
      </c>
      <c r="K219" s="37" t="s">
        <v>42</v>
      </c>
      <c r="L219" s="39">
        <v>15286</v>
      </c>
      <c r="M219" s="39"/>
      <c r="N219" s="40"/>
      <c r="O219" s="39">
        <v>15286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18299.404149197995</v>
      </c>
      <c r="W219" s="159">
        <v>1.2</v>
      </c>
      <c r="X219" s="158">
        <f t="shared" si="7"/>
        <v>21959.284979037595</v>
      </c>
      <c r="Y219" s="181">
        <f t="shared" si="8"/>
        <v>878.37139916150375</v>
      </c>
      <c r="BY219" s="33"/>
      <c r="BZ219" s="41" t="s">
        <v>4918</v>
      </c>
      <c r="CA219" s="34"/>
    </row>
    <row r="220" spans="1:79" s="3" customFormat="1" ht="67.5" hidden="1" x14ac:dyDescent="0.25">
      <c r="A220" s="35" t="s">
        <v>492</v>
      </c>
      <c r="B220" s="36" t="s">
        <v>1493</v>
      </c>
      <c r="C220" s="316" t="s">
        <v>1494</v>
      </c>
      <c r="D220" s="316"/>
      <c r="E220" s="316"/>
      <c r="F220" s="205" t="s">
        <v>174</v>
      </c>
      <c r="G220" s="38">
        <v>2.4</v>
      </c>
      <c r="H220" s="39" t="s">
        <v>1495</v>
      </c>
      <c r="I220" s="39" t="s">
        <v>421</v>
      </c>
      <c r="J220" s="39">
        <v>67.47</v>
      </c>
      <c r="K220" s="37" t="s">
        <v>42</v>
      </c>
      <c r="L220" s="39">
        <v>31850</v>
      </c>
      <c r="M220" s="39">
        <v>25769</v>
      </c>
      <c r="N220" s="40" t="s">
        <v>4919</v>
      </c>
      <c r="O220" s="39">
        <v>1387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1660.4261124517609</v>
      </c>
      <c r="W220" s="159">
        <v>1.2</v>
      </c>
      <c r="X220" s="158">
        <f t="shared" si="7"/>
        <v>1992.5113349421131</v>
      </c>
      <c r="Y220" s="181">
        <f t="shared" si="8"/>
        <v>830.21305622588045</v>
      </c>
      <c r="BY220" s="33"/>
      <c r="BZ220" s="41" t="s">
        <v>1494</v>
      </c>
      <c r="CA220" s="34"/>
    </row>
    <row r="221" spans="1:79" s="3" customFormat="1" ht="18.75" hidden="1" x14ac:dyDescent="0.25">
      <c r="A221" s="42"/>
      <c r="B221" s="43"/>
      <c r="C221" s="44" t="s">
        <v>4920</v>
      </c>
      <c r="D221" s="45"/>
      <c r="E221" s="45"/>
      <c r="F221" s="206"/>
      <c r="G221" s="45"/>
      <c r="H221" s="45"/>
      <c r="I221" s="45"/>
      <c r="J221" s="45"/>
      <c r="K221" s="45"/>
      <c r="L221" s="45"/>
      <c r="M221" s="45"/>
      <c r="N221" s="45"/>
      <c r="O221" s="46"/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/>
      <c r="W221" s="159"/>
      <c r="X221" s="158"/>
      <c r="Y221" s="181"/>
      <c r="BY221" s="33"/>
      <c r="BZ221" s="41"/>
      <c r="CA221" s="34"/>
    </row>
    <row r="222" spans="1:79" s="3" customFormat="1" ht="18.75" hidden="1" x14ac:dyDescent="0.25">
      <c r="A222" s="47"/>
      <c r="B222" s="48"/>
      <c r="C222" s="48"/>
      <c r="D222" s="48"/>
      <c r="E222" s="49" t="s">
        <v>4921</v>
      </c>
      <c r="F222" s="207"/>
      <c r="G222" s="50"/>
      <c r="H222" s="51"/>
      <c r="I222" s="17"/>
      <c r="J222" s="17"/>
      <c r="K222" s="17"/>
      <c r="L222" s="52">
        <v>25011</v>
      </c>
      <c r="M222" s="53"/>
      <c r="N222" s="53"/>
      <c r="O222" s="54"/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/>
      <c r="W222" s="159"/>
      <c r="X222" s="158"/>
      <c r="Y222" s="181"/>
      <c r="BY222" s="33"/>
      <c r="BZ222" s="41"/>
      <c r="CA222" s="34"/>
    </row>
    <row r="223" spans="1:79" s="3" customFormat="1" ht="18.75" hidden="1" x14ac:dyDescent="0.25">
      <c r="A223" s="47"/>
      <c r="B223" s="48"/>
      <c r="C223" s="48"/>
      <c r="D223" s="48"/>
      <c r="E223" s="49" t="s">
        <v>4922</v>
      </c>
      <c r="F223" s="207"/>
      <c r="G223" s="50"/>
      <c r="H223" s="51"/>
      <c r="I223" s="17"/>
      <c r="J223" s="17"/>
      <c r="K223" s="17"/>
      <c r="L223" s="52">
        <v>13150</v>
      </c>
      <c r="M223" s="53"/>
      <c r="N223" s="53"/>
      <c r="O223" s="54"/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/>
      <c r="W223" s="159"/>
      <c r="X223" s="158"/>
      <c r="Y223" s="181"/>
      <c r="BY223" s="33"/>
      <c r="BZ223" s="41"/>
      <c r="CA223" s="34"/>
    </row>
    <row r="224" spans="1:79" s="3" customFormat="1" ht="18.75" hidden="1" x14ac:dyDescent="0.25">
      <c r="A224" s="47"/>
      <c r="B224" s="48"/>
      <c r="C224" s="48"/>
      <c r="D224" s="48"/>
      <c r="E224" s="49" t="s">
        <v>47</v>
      </c>
      <c r="F224" s="207"/>
      <c r="G224" s="50"/>
      <c r="H224" s="51"/>
      <c r="I224" s="17"/>
      <c r="J224" s="17"/>
      <c r="K224" s="17"/>
      <c r="L224" s="52">
        <v>70011</v>
      </c>
      <c r="M224" s="53"/>
      <c r="N224" s="53"/>
      <c r="O224" s="54"/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/>
      <c r="W224" s="159"/>
      <c r="X224" s="158"/>
      <c r="Y224" s="181"/>
      <c r="BY224" s="33"/>
      <c r="BZ224" s="41"/>
      <c r="CA224" s="34"/>
    </row>
    <row r="225" spans="1:79" s="3" customFormat="1" ht="67.5" x14ac:dyDescent="0.25">
      <c r="A225" s="35" t="s">
        <v>493</v>
      </c>
      <c r="B225" s="36" t="s">
        <v>2798</v>
      </c>
      <c r="C225" s="316" t="s">
        <v>4923</v>
      </c>
      <c r="D225" s="316"/>
      <c r="E225" s="316"/>
      <c r="F225" s="205" t="s">
        <v>184</v>
      </c>
      <c r="G225" s="55">
        <v>120</v>
      </c>
      <c r="H225" s="39">
        <v>487.85</v>
      </c>
      <c r="I225" s="39"/>
      <c r="J225" s="39">
        <v>487.85</v>
      </c>
      <c r="K225" s="37" t="s">
        <v>42</v>
      </c>
      <c r="L225" s="39">
        <v>501120</v>
      </c>
      <c r="M225" s="39"/>
      <c r="N225" s="40"/>
      <c r="O225" s="39">
        <v>501120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ref="V225:V250" si="9">O225*P225*Q225*R225*S225*T225*U225</f>
        <v>599908.24331061752</v>
      </c>
      <c r="W225" s="159">
        <v>1.2</v>
      </c>
      <c r="X225" s="158">
        <f t="shared" ref="X225:X250" si="10">V225*W225</f>
        <v>719889.891972741</v>
      </c>
      <c r="Y225" s="181">
        <f t="shared" ref="Y225:Y250" si="11">X225/G225</f>
        <v>5999.0824331061749</v>
      </c>
      <c r="BY225" s="33"/>
      <c r="BZ225" s="41" t="s">
        <v>4923</v>
      </c>
      <c r="CA225" s="34"/>
    </row>
    <row r="226" spans="1:79" s="3" customFormat="1" ht="67.5" x14ac:dyDescent="0.25">
      <c r="A226" s="35" t="s">
        <v>494</v>
      </c>
      <c r="B226" s="36" t="s">
        <v>2798</v>
      </c>
      <c r="C226" s="316" t="s">
        <v>4924</v>
      </c>
      <c r="D226" s="316"/>
      <c r="E226" s="316"/>
      <c r="F226" s="205" t="s">
        <v>184</v>
      </c>
      <c r="G226" s="55">
        <v>36</v>
      </c>
      <c r="H226" s="39">
        <v>278.77</v>
      </c>
      <c r="I226" s="39"/>
      <c r="J226" s="39">
        <v>278.77</v>
      </c>
      <c r="K226" s="37" t="s">
        <v>42</v>
      </c>
      <c r="L226" s="39">
        <v>85906</v>
      </c>
      <c r="M226" s="39"/>
      <c r="N226" s="40"/>
      <c r="O226" s="39">
        <v>85906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si="9"/>
        <v>102841.07110041886</v>
      </c>
      <c r="W226" s="159">
        <v>1.2</v>
      </c>
      <c r="X226" s="158">
        <f t="shared" si="10"/>
        <v>123409.28532050263</v>
      </c>
      <c r="Y226" s="181">
        <f t="shared" si="11"/>
        <v>3428.0357033472956</v>
      </c>
      <c r="BY226" s="33"/>
      <c r="BZ226" s="41" t="s">
        <v>4924</v>
      </c>
      <c r="CA226" s="34"/>
    </row>
    <row r="227" spans="1:79" s="3" customFormat="1" ht="67.5" x14ac:dyDescent="0.25">
      <c r="A227" s="35" t="s">
        <v>495</v>
      </c>
      <c r="B227" s="36" t="s">
        <v>4896</v>
      </c>
      <c r="C227" s="316" t="s">
        <v>1548</v>
      </c>
      <c r="D227" s="316"/>
      <c r="E227" s="316"/>
      <c r="F227" s="205" t="s">
        <v>184</v>
      </c>
      <c r="G227" s="55">
        <v>960</v>
      </c>
      <c r="H227" s="39">
        <v>2.27</v>
      </c>
      <c r="I227" s="39"/>
      <c r="J227" s="39">
        <v>2.27</v>
      </c>
      <c r="K227" s="37" t="s">
        <v>42</v>
      </c>
      <c r="L227" s="39">
        <v>18654</v>
      </c>
      <c r="M227" s="39"/>
      <c r="N227" s="40"/>
      <c r="O227" s="39">
        <v>18654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9"/>
        <v>22331.35450733608</v>
      </c>
      <c r="W227" s="159">
        <v>1.2</v>
      </c>
      <c r="X227" s="158">
        <f t="shared" si="10"/>
        <v>26797.625408803295</v>
      </c>
      <c r="Y227" s="181">
        <f t="shared" si="11"/>
        <v>27.914193134170098</v>
      </c>
      <c r="BY227" s="33"/>
      <c r="BZ227" s="41" t="s">
        <v>1548</v>
      </c>
      <c r="CA227" s="34"/>
    </row>
    <row r="228" spans="1:79" s="3" customFormat="1" ht="67.5" x14ac:dyDescent="0.25">
      <c r="A228" s="35" t="s">
        <v>496</v>
      </c>
      <c r="B228" s="36" t="s">
        <v>4896</v>
      </c>
      <c r="C228" s="316" t="s">
        <v>1549</v>
      </c>
      <c r="D228" s="316"/>
      <c r="E228" s="316"/>
      <c r="F228" s="205" t="s">
        <v>184</v>
      </c>
      <c r="G228" s="55">
        <v>960</v>
      </c>
      <c r="H228" s="39">
        <v>6.11</v>
      </c>
      <c r="I228" s="39"/>
      <c r="J228" s="39">
        <v>6.11</v>
      </c>
      <c r="K228" s="37" t="s">
        <v>42</v>
      </c>
      <c r="L228" s="39">
        <v>50210</v>
      </c>
      <c r="M228" s="39"/>
      <c r="N228" s="40"/>
      <c r="O228" s="39">
        <v>50210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9"/>
        <v>60108.143551696397</v>
      </c>
      <c r="W228" s="159">
        <v>1.2</v>
      </c>
      <c r="X228" s="158">
        <f t="shared" si="10"/>
        <v>72129.77226203568</v>
      </c>
      <c r="Y228" s="181">
        <f t="shared" si="11"/>
        <v>75.135179439620501</v>
      </c>
      <c r="BY228" s="33"/>
      <c r="BZ228" s="41" t="s">
        <v>1549</v>
      </c>
      <c r="CA228" s="34"/>
    </row>
    <row r="229" spans="1:79" s="3" customFormat="1" ht="67.5" x14ac:dyDescent="0.25">
      <c r="A229" s="35" t="s">
        <v>498</v>
      </c>
      <c r="B229" s="36" t="s">
        <v>4896</v>
      </c>
      <c r="C229" s="316" t="s">
        <v>4897</v>
      </c>
      <c r="D229" s="316"/>
      <c r="E229" s="316"/>
      <c r="F229" s="205" t="s">
        <v>184</v>
      </c>
      <c r="G229" s="55">
        <v>740</v>
      </c>
      <c r="H229" s="39">
        <v>4.07</v>
      </c>
      <c r="I229" s="39"/>
      <c r="J229" s="39">
        <v>4.07</v>
      </c>
      <c r="K229" s="37" t="s">
        <v>42</v>
      </c>
      <c r="L229" s="39">
        <v>25781</v>
      </c>
      <c r="M229" s="39"/>
      <c r="N229" s="40"/>
      <c r="O229" s="39">
        <v>25781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9"/>
        <v>30863.334971246466</v>
      </c>
      <c r="W229" s="159">
        <v>1.2</v>
      </c>
      <c r="X229" s="158">
        <f t="shared" si="10"/>
        <v>37036.001965495758</v>
      </c>
      <c r="Y229" s="181">
        <f t="shared" si="11"/>
        <v>50.048651304723997</v>
      </c>
      <c r="BY229" s="33"/>
      <c r="BZ229" s="41" t="s">
        <v>4897</v>
      </c>
      <c r="CA229" s="34"/>
    </row>
    <row r="230" spans="1:79" s="3" customFormat="1" ht="67.5" x14ac:dyDescent="0.25">
      <c r="A230" s="35" t="s">
        <v>500</v>
      </c>
      <c r="B230" s="36" t="s">
        <v>4896</v>
      </c>
      <c r="C230" s="316" t="s">
        <v>4898</v>
      </c>
      <c r="D230" s="316"/>
      <c r="E230" s="316"/>
      <c r="F230" s="205" t="s">
        <v>184</v>
      </c>
      <c r="G230" s="55">
        <v>740</v>
      </c>
      <c r="H230" s="39">
        <v>1.1399999999999999</v>
      </c>
      <c r="I230" s="39"/>
      <c r="J230" s="39">
        <v>1.1399999999999999</v>
      </c>
      <c r="K230" s="37" t="s">
        <v>42</v>
      </c>
      <c r="L230" s="39">
        <v>7221</v>
      </c>
      <c r="M230" s="39"/>
      <c r="N230" s="40"/>
      <c r="O230" s="39">
        <v>7221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9"/>
        <v>8644.5111449273008</v>
      </c>
      <c r="W230" s="159">
        <v>1.2</v>
      </c>
      <c r="X230" s="158">
        <f t="shared" si="10"/>
        <v>10373.413373912761</v>
      </c>
      <c r="Y230" s="181">
        <f t="shared" si="11"/>
        <v>14.01812618096319</v>
      </c>
      <c r="BY230" s="33"/>
      <c r="BZ230" s="41" t="s">
        <v>4898</v>
      </c>
      <c r="CA230" s="34"/>
    </row>
    <row r="231" spans="1:79" s="3" customFormat="1" ht="67.5" x14ac:dyDescent="0.25">
      <c r="A231" s="35" t="s">
        <v>502</v>
      </c>
      <c r="B231" s="36" t="s">
        <v>4896</v>
      </c>
      <c r="C231" s="316" t="s">
        <v>4899</v>
      </c>
      <c r="D231" s="316"/>
      <c r="E231" s="316"/>
      <c r="F231" s="205" t="s">
        <v>184</v>
      </c>
      <c r="G231" s="55">
        <v>740</v>
      </c>
      <c r="H231" s="39">
        <v>0.34</v>
      </c>
      <c r="I231" s="39"/>
      <c r="J231" s="39">
        <v>0.34</v>
      </c>
      <c r="K231" s="37" t="s">
        <v>42</v>
      </c>
      <c r="L231" s="39">
        <v>2154</v>
      </c>
      <c r="M231" s="39"/>
      <c r="N231" s="40"/>
      <c r="O231" s="39">
        <v>2154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2578.6285841536355</v>
      </c>
      <c r="W231" s="159">
        <v>1.2</v>
      </c>
      <c r="X231" s="158">
        <f t="shared" si="10"/>
        <v>3094.3543009843625</v>
      </c>
      <c r="Y231" s="181">
        <f t="shared" si="11"/>
        <v>4.1815598661950846</v>
      </c>
      <c r="BY231" s="33"/>
      <c r="BZ231" s="41" t="s">
        <v>4899</v>
      </c>
      <c r="CA231" s="34"/>
    </row>
    <row r="232" spans="1:79" s="3" customFormat="1" ht="67.5" x14ac:dyDescent="0.25">
      <c r="A232" s="35" t="s">
        <v>504</v>
      </c>
      <c r="B232" s="36" t="s">
        <v>4896</v>
      </c>
      <c r="C232" s="316" t="s">
        <v>4900</v>
      </c>
      <c r="D232" s="316"/>
      <c r="E232" s="316"/>
      <c r="F232" s="205" t="s">
        <v>184</v>
      </c>
      <c r="G232" s="55">
        <v>240</v>
      </c>
      <c r="H232" s="39">
        <v>3.95</v>
      </c>
      <c r="I232" s="39"/>
      <c r="J232" s="39">
        <v>3.95</v>
      </c>
      <c r="K232" s="37" t="s">
        <v>42</v>
      </c>
      <c r="L232" s="39">
        <v>8115</v>
      </c>
      <c r="M232" s="39"/>
      <c r="N232" s="40"/>
      <c r="O232" s="39">
        <v>8115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9"/>
        <v>9714.7497494924573</v>
      </c>
      <c r="W232" s="159">
        <v>1.2</v>
      </c>
      <c r="X232" s="158">
        <f t="shared" si="10"/>
        <v>11657.699699390949</v>
      </c>
      <c r="Y232" s="181">
        <f t="shared" si="11"/>
        <v>48.57374874746229</v>
      </c>
      <c r="BY232" s="33"/>
      <c r="BZ232" s="41" t="s">
        <v>4900</v>
      </c>
      <c r="CA232" s="34"/>
    </row>
    <row r="233" spans="1:79" s="3" customFormat="1" ht="67.5" x14ac:dyDescent="0.25">
      <c r="A233" s="35" t="s">
        <v>506</v>
      </c>
      <c r="B233" s="36" t="s">
        <v>4896</v>
      </c>
      <c r="C233" s="316" t="s">
        <v>4901</v>
      </c>
      <c r="D233" s="316"/>
      <c r="E233" s="316"/>
      <c r="F233" s="205" t="s">
        <v>184</v>
      </c>
      <c r="G233" s="55">
        <v>240</v>
      </c>
      <c r="H233" s="39">
        <v>2.68</v>
      </c>
      <c r="I233" s="39"/>
      <c r="J233" s="39">
        <v>2.68</v>
      </c>
      <c r="K233" s="37" t="s">
        <v>42</v>
      </c>
      <c r="L233" s="39">
        <v>5506</v>
      </c>
      <c r="M233" s="39"/>
      <c r="N233" s="40"/>
      <c r="O233" s="39">
        <v>5506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6591.4247838207611</v>
      </c>
      <c r="W233" s="159">
        <v>1.2</v>
      </c>
      <c r="X233" s="158">
        <f t="shared" si="10"/>
        <v>7909.7097405849127</v>
      </c>
      <c r="Y233" s="181">
        <f t="shared" si="11"/>
        <v>32.9571239191038</v>
      </c>
      <c r="BY233" s="33"/>
      <c r="BZ233" s="41" t="s">
        <v>4901</v>
      </c>
      <c r="CA233" s="34"/>
    </row>
    <row r="234" spans="1:79" s="3" customFormat="1" ht="18.75" hidden="1" x14ac:dyDescent="0.25">
      <c r="A234" s="351" t="s">
        <v>4925</v>
      </c>
      <c r="B234" s="352"/>
      <c r="C234" s="352"/>
      <c r="D234" s="352"/>
      <c r="E234" s="352"/>
      <c r="F234" s="352"/>
      <c r="G234" s="352"/>
      <c r="H234" s="352"/>
      <c r="I234" s="352"/>
      <c r="J234" s="352"/>
      <c r="K234" s="352"/>
      <c r="L234" s="352"/>
      <c r="M234" s="352"/>
      <c r="N234" s="352"/>
      <c r="O234" s="353"/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/>
      <c r="W234" s="159"/>
      <c r="X234" s="158"/>
      <c r="Y234" s="181"/>
      <c r="BY234" s="33"/>
      <c r="BZ234" s="41"/>
      <c r="CA234" s="34" t="s">
        <v>4925</v>
      </c>
    </row>
    <row r="235" spans="1:79" s="3" customFormat="1" ht="67.5" hidden="1" x14ac:dyDescent="0.25">
      <c r="A235" s="35" t="s">
        <v>508</v>
      </c>
      <c r="B235" s="36" t="s">
        <v>1523</v>
      </c>
      <c r="C235" s="316" t="s">
        <v>1524</v>
      </c>
      <c r="D235" s="316"/>
      <c r="E235" s="316"/>
      <c r="F235" s="205" t="s">
        <v>238</v>
      </c>
      <c r="G235" s="55">
        <v>5</v>
      </c>
      <c r="H235" s="39" t="s">
        <v>1525</v>
      </c>
      <c r="I235" s="39" t="s">
        <v>1526</v>
      </c>
      <c r="J235" s="39">
        <v>603.04999999999995</v>
      </c>
      <c r="K235" s="37" t="s">
        <v>42</v>
      </c>
      <c r="L235" s="39">
        <v>101404</v>
      </c>
      <c r="M235" s="39">
        <v>64121</v>
      </c>
      <c r="N235" s="40" t="s">
        <v>4926</v>
      </c>
      <c r="O235" s="39">
        <v>25810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30898.051883475087</v>
      </c>
      <c r="W235" s="159">
        <v>1.2</v>
      </c>
      <c r="X235" s="158">
        <f t="shared" si="10"/>
        <v>37077.662260170102</v>
      </c>
      <c r="Y235" s="181">
        <f t="shared" si="11"/>
        <v>7415.53245203402</v>
      </c>
      <c r="BY235" s="33"/>
      <c r="BZ235" s="41" t="s">
        <v>1524</v>
      </c>
      <c r="CA235" s="34"/>
    </row>
    <row r="236" spans="1:79" s="3" customFormat="1" ht="18.75" hidden="1" x14ac:dyDescent="0.25">
      <c r="A236" s="42"/>
      <c r="B236" s="43"/>
      <c r="C236" s="44" t="s">
        <v>4211</v>
      </c>
      <c r="D236" s="45"/>
      <c r="E236" s="45"/>
      <c r="F236" s="206"/>
      <c r="G236" s="45"/>
      <c r="H236" s="45"/>
      <c r="I236" s="45"/>
      <c r="J236" s="45"/>
      <c r="K236" s="45"/>
      <c r="L236" s="45"/>
      <c r="M236" s="45"/>
      <c r="N236" s="45"/>
      <c r="O236" s="46"/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/>
      <c r="W236" s="159"/>
      <c r="X236" s="158"/>
      <c r="Y236" s="181"/>
      <c r="BY236" s="33"/>
      <c r="BZ236" s="41"/>
      <c r="CA236" s="34"/>
    </row>
    <row r="237" spans="1:79" s="3" customFormat="1" ht="18.75" hidden="1" x14ac:dyDescent="0.25">
      <c r="A237" s="47"/>
      <c r="B237" s="48"/>
      <c r="C237" s="48"/>
      <c r="D237" s="48"/>
      <c r="E237" s="49" t="s">
        <v>4927</v>
      </c>
      <c r="F237" s="207"/>
      <c r="G237" s="50"/>
      <c r="H237" s="51"/>
      <c r="I237" s="17"/>
      <c r="J237" s="17"/>
      <c r="K237" s="17"/>
      <c r="L237" s="52">
        <v>62753</v>
      </c>
      <c r="M237" s="53"/>
      <c r="N237" s="53"/>
      <c r="O237" s="54"/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/>
      <c r="W237" s="159"/>
      <c r="X237" s="158"/>
      <c r="Y237" s="181"/>
      <c r="BY237" s="33"/>
      <c r="BZ237" s="41"/>
      <c r="CA237" s="34"/>
    </row>
    <row r="238" spans="1:79" s="3" customFormat="1" ht="18.75" hidden="1" x14ac:dyDescent="0.25">
      <c r="A238" s="47"/>
      <c r="B238" s="48"/>
      <c r="C238" s="48"/>
      <c r="D238" s="48"/>
      <c r="E238" s="49" t="s">
        <v>4928</v>
      </c>
      <c r="F238" s="207"/>
      <c r="G238" s="50"/>
      <c r="H238" s="51"/>
      <c r="I238" s="17"/>
      <c r="J238" s="17"/>
      <c r="K238" s="17"/>
      <c r="L238" s="52">
        <v>32994</v>
      </c>
      <c r="M238" s="53"/>
      <c r="N238" s="53"/>
      <c r="O238" s="54"/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/>
      <c r="W238" s="159"/>
      <c r="X238" s="158"/>
      <c r="Y238" s="181"/>
      <c r="BY238" s="33"/>
      <c r="BZ238" s="41"/>
      <c r="CA238" s="34"/>
    </row>
    <row r="239" spans="1:79" s="3" customFormat="1" ht="18.75" hidden="1" x14ac:dyDescent="0.25">
      <c r="A239" s="47"/>
      <c r="B239" s="48"/>
      <c r="C239" s="48"/>
      <c r="D239" s="48"/>
      <c r="E239" s="49" t="s">
        <v>47</v>
      </c>
      <c r="F239" s="207"/>
      <c r="G239" s="50"/>
      <c r="H239" s="51"/>
      <c r="I239" s="17"/>
      <c r="J239" s="17"/>
      <c r="K239" s="17"/>
      <c r="L239" s="52">
        <v>197151</v>
      </c>
      <c r="M239" s="53"/>
      <c r="N239" s="53"/>
      <c r="O239" s="54"/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/>
      <c r="W239" s="159"/>
      <c r="X239" s="158"/>
      <c r="Y239" s="181"/>
      <c r="BY239" s="33"/>
      <c r="BZ239" s="41"/>
      <c r="CA239" s="34"/>
    </row>
    <row r="240" spans="1:79" s="3" customFormat="1" ht="67.5" x14ac:dyDescent="0.25">
      <c r="A240" s="35" t="s">
        <v>510</v>
      </c>
      <c r="B240" s="36" t="s">
        <v>4905</v>
      </c>
      <c r="C240" s="316" t="s">
        <v>2539</v>
      </c>
      <c r="D240" s="316"/>
      <c r="E240" s="316"/>
      <c r="F240" s="205" t="s">
        <v>265</v>
      </c>
      <c r="G240" s="55">
        <v>515</v>
      </c>
      <c r="H240" s="39">
        <v>119.46</v>
      </c>
      <c r="I240" s="39"/>
      <c r="J240" s="39">
        <v>119.46</v>
      </c>
      <c r="K240" s="37" t="s">
        <v>42</v>
      </c>
      <c r="L240" s="39">
        <v>526627</v>
      </c>
      <c r="M240" s="39"/>
      <c r="N240" s="40"/>
      <c r="O240" s="39">
        <v>526627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9"/>
        <v>630443.56331804872</v>
      </c>
      <c r="W240" s="159">
        <v>1.2</v>
      </c>
      <c r="X240" s="158">
        <f t="shared" si="10"/>
        <v>756532.27598165849</v>
      </c>
      <c r="Y240" s="181">
        <f t="shared" si="11"/>
        <v>1468.994710643997</v>
      </c>
      <c r="BY240" s="33"/>
      <c r="BZ240" s="41" t="s">
        <v>2539</v>
      </c>
      <c r="CA240" s="34"/>
    </row>
    <row r="241" spans="1:81" s="3" customFormat="1" ht="18.75" hidden="1" x14ac:dyDescent="0.25">
      <c r="A241" s="42"/>
      <c r="B241" s="43"/>
      <c r="C241" s="44" t="s">
        <v>4214</v>
      </c>
      <c r="D241" s="45"/>
      <c r="E241" s="45"/>
      <c r="F241" s="206"/>
      <c r="G241" s="45"/>
      <c r="H241" s="45"/>
      <c r="I241" s="45"/>
      <c r="J241" s="45"/>
      <c r="K241" s="45"/>
      <c r="L241" s="45"/>
      <c r="M241" s="45"/>
      <c r="N241" s="45"/>
      <c r="O241" s="46"/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/>
      <c r="W241" s="159"/>
      <c r="X241" s="158"/>
      <c r="Y241" s="181"/>
      <c r="BY241" s="33"/>
      <c r="BZ241" s="41"/>
      <c r="CA241" s="34"/>
    </row>
    <row r="242" spans="1:81" s="3" customFormat="1" ht="67.5" x14ac:dyDescent="0.25">
      <c r="A242" s="35" t="s">
        <v>511</v>
      </c>
      <c r="B242" s="36" t="s">
        <v>4906</v>
      </c>
      <c r="C242" s="316" t="s">
        <v>1540</v>
      </c>
      <c r="D242" s="316"/>
      <c r="E242" s="316"/>
      <c r="F242" s="205" t="s">
        <v>1541</v>
      </c>
      <c r="G242" s="55">
        <v>15</v>
      </c>
      <c r="H242" s="39">
        <v>5.91</v>
      </c>
      <c r="I242" s="39"/>
      <c r="J242" s="39">
        <v>5.91</v>
      </c>
      <c r="K242" s="37" t="s">
        <v>42</v>
      </c>
      <c r="L242" s="39">
        <v>759</v>
      </c>
      <c r="M242" s="39"/>
      <c r="N242" s="40"/>
      <c r="O242" s="39">
        <v>759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9"/>
        <v>908.62539246639255</v>
      </c>
      <c r="W242" s="159">
        <v>1.2</v>
      </c>
      <c r="X242" s="158">
        <f t="shared" si="10"/>
        <v>1090.3504709596709</v>
      </c>
      <c r="Y242" s="181">
        <f t="shared" si="11"/>
        <v>72.690031397311401</v>
      </c>
      <c r="BY242" s="33"/>
      <c r="BZ242" s="41" t="s">
        <v>1540</v>
      </c>
      <c r="CA242" s="34"/>
    </row>
    <row r="243" spans="1:81" s="3" customFormat="1" ht="67.5" x14ac:dyDescent="0.25">
      <c r="A243" s="35" t="s">
        <v>515</v>
      </c>
      <c r="B243" s="36" t="s">
        <v>4907</v>
      </c>
      <c r="C243" s="316" t="s">
        <v>4929</v>
      </c>
      <c r="D243" s="316"/>
      <c r="E243" s="316"/>
      <c r="F243" s="205" t="s">
        <v>184</v>
      </c>
      <c r="G243" s="55">
        <v>50</v>
      </c>
      <c r="H243" s="39">
        <v>2.9</v>
      </c>
      <c r="I243" s="39"/>
      <c r="J243" s="39">
        <v>2.9</v>
      </c>
      <c r="K243" s="37" t="s">
        <v>42</v>
      </c>
      <c r="L243" s="39">
        <v>1241</v>
      </c>
      <c r="M243" s="39"/>
      <c r="N243" s="40"/>
      <c r="O243" s="39">
        <v>1241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9"/>
        <v>1485.644416404207</v>
      </c>
      <c r="W243" s="159">
        <v>1.2</v>
      </c>
      <c r="X243" s="158">
        <f t="shared" si="10"/>
        <v>1782.7732996850484</v>
      </c>
      <c r="Y243" s="181">
        <f t="shared" si="11"/>
        <v>35.655465993700972</v>
      </c>
      <c r="BY243" s="33"/>
      <c r="BZ243" s="41" t="s">
        <v>4929</v>
      </c>
      <c r="CA243" s="34"/>
    </row>
    <row r="244" spans="1:81" s="3" customFormat="1" ht="67.5" x14ac:dyDescent="0.25">
      <c r="A244" s="35" t="s">
        <v>517</v>
      </c>
      <c r="B244" s="36" t="s">
        <v>4907</v>
      </c>
      <c r="C244" s="316" t="s">
        <v>1550</v>
      </c>
      <c r="D244" s="316"/>
      <c r="E244" s="316"/>
      <c r="F244" s="205" t="s">
        <v>437</v>
      </c>
      <c r="G244" s="55">
        <v>50</v>
      </c>
      <c r="H244" s="39">
        <v>1.64</v>
      </c>
      <c r="I244" s="39"/>
      <c r="J244" s="39">
        <v>1.64</v>
      </c>
      <c r="K244" s="37" t="s">
        <v>42</v>
      </c>
      <c r="L244" s="39">
        <v>702</v>
      </c>
      <c r="M244" s="39"/>
      <c r="N244" s="40"/>
      <c r="O244" s="39">
        <v>702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840.38870291358046</v>
      </c>
      <c r="W244" s="159">
        <v>1.2</v>
      </c>
      <c r="X244" s="158">
        <f t="shared" si="10"/>
        <v>1008.4664434962965</v>
      </c>
      <c r="Y244" s="181">
        <f t="shared" si="11"/>
        <v>20.169328869925931</v>
      </c>
      <c r="BY244" s="33"/>
      <c r="BZ244" s="41" t="s">
        <v>1550</v>
      </c>
      <c r="CA244" s="34"/>
    </row>
    <row r="245" spans="1:81" s="3" customFormat="1" ht="67.5" x14ac:dyDescent="0.25">
      <c r="A245" s="35" t="s">
        <v>522</v>
      </c>
      <c r="B245" s="36" t="s">
        <v>4888</v>
      </c>
      <c r="C245" s="316" t="s">
        <v>4930</v>
      </c>
      <c r="D245" s="316"/>
      <c r="E245" s="316"/>
      <c r="F245" s="205" t="s">
        <v>184</v>
      </c>
      <c r="G245" s="55">
        <v>250</v>
      </c>
      <c r="H245" s="39">
        <v>74.56</v>
      </c>
      <c r="I245" s="39"/>
      <c r="J245" s="39">
        <v>74.56</v>
      </c>
      <c r="K245" s="37" t="s">
        <v>42</v>
      </c>
      <c r="L245" s="39">
        <v>159558</v>
      </c>
      <c r="M245" s="39"/>
      <c r="N245" s="40"/>
      <c r="O245" s="39">
        <v>159558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9"/>
        <v>191012.45108188756</v>
      </c>
      <c r="W245" s="159">
        <v>1.2</v>
      </c>
      <c r="X245" s="158">
        <f t="shared" si="10"/>
        <v>229214.94129826507</v>
      </c>
      <c r="Y245" s="181">
        <f t="shared" si="11"/>
        <v>916.8597651930603</v>
      </c>
      <c r="BY245" s="33"/>
      <c r="BZ245" s="41" t="s">
        <v>4930</v>
      </c>
      <c r="CA245" s="34"/>
    </row>
    <row r="246" spans="1:81" s="3" customFormat="1" ht="67.5" x14ac:dyDescent="0.25">
      <c r="A246" s="35" t="s">
        <v>1551</v>
      </c>
      <c r="B246" s="36" t="s">
        <v>4931</v>
      </c>
      <c r="C246" s="316" t="s">
        <v>4932</v>
      </c>
      <c r="D246" s="316"/>
      <c r="E246" s="316"/>
      <c r="F246" s="205" t="s">
        <v>184</v>
      </c>
      <c r="G246" s="55">
        <v>250</v>
      </c>
      <c r="H246" s="39">
        <v>311.04000000000002</v>
      </c>
      <c r="I246" s="39"/>
      <c r="J246" s="39">
        <v>311.04000000000002</v>
      </c>
      <c r="K246" s="37" t="s">
        <v>42</v>
      </c>
      <c r="L246" s="39">
        <v>665626</v>
      </c>
      <c r="M246" s="39"/>
      <c r="N246" s="40"/>
      <c r="O246" s="39">
        <v>665626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796844.11789965094</v>
      </c>
      <c r="W246" s="159">
        <v>1.2</v>
      </c>
      <c r="X246" s="158">
        <f t="shared" si="10"/>
        <v>956212.94147958106</v>
      </c>
      <c r="Y246" s="181">
        <f t="shared" si="11"/>
        <v>3824.8517659183244</v>
      </c>
      <c r="BY246" s="33"/>
      <c r="BZ246" s="41" t="s">
        <v>4932</v>
      </c>
      <c r="CA246" s="34"/>
    </row>
    <row r="247" spans="1:81" s="3" customFormat="1" ht="67.5" x14ac:dyDescent="0.25">
      <c r="A247" s="35" t="s">
        <v>529</v>
      </c>
      <c r="B247" s="36" t="s">
        <v>4907</v>
      </c>
      <c r="C247" s="316" t="s">
        <v>4910</v>
      </c>
      <c r="D247" s="316"/>
      <c r="E247" s="316"/>
      <c r="F247" s="205" t="s">
        <v>184</v>
      </c>
      <c r="G247" s="55">
        <v>250</v>
      </c>
      <c r="H247" s="39">
        <v>62.94</v>
      </c>
      <c r="I247" s="39"/>
      <c r="J247" s="39">
        <v>62.94</v>
      </c>
      <c r="K247" s="37" t="s">
        <v>42</v>
      </c>
      <c r="L247" s="39">
        <v>134692</v>
      </c>
      <c r="M247" s="39"/>
      <c r="N247" s="40"/>
      <c r="O247" s="39">
        <v>134692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161244.49454819938</v>
      </c>
      <c r="W247" s="159">
        <v>1.2</v>
      </c>
      <c r="X247" s="158">
        <f t="shared" si="10"/>
        <v>193493.39345783924</v>
      </c>
      <c r="Y247" s="181">
        <f t="shared" si="11"/>
        <v>773.97357383135693</v>
      </c>
      <c r="BY247" s="33"/>
      <c r="BZ247" s="41" t="s">
        <v>4910</v>
      </c>
      <c r="CA247" s="34"/>
    </row>
    <row r="248" spans="1:81" s="3" customFormat="1" ht="67.5" x14ac:dyDescent="0.25">
      <c r="A248" s="35" t="s">
        <v>531</v>
      </c>
      <c r="B248" s="36" t="s">
        <v>4907</v>
      </c>
      <c r="C248" s="316" t="s">
        <v>2821</v>
      </c>
      <c r="D248" s="316"/>
      <c r="E248" s="316"/>
      <c r="F248" s="205" t="s">
        <v>184</v>
      </c>
      <c r="G248" s="55">
        <v>200</v>
      </c>
      <c r="H248" s="39">
        <v>14.14</v>
      </c>
      <c r="I248" s="39"/>
      <c r="J248" s="39">
        <v>14.14</v>
      </c>
      <c r="K248" s="37" t="s">
        <v>42</v>
      </c>
      <c r="L248" s="39">
        <v>24208</v>
      </c>
      <c r="M248" s="39"/>
      <c r="N248" s="40"/>
      <c r="O248" s="39">
        <v>24208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28980.241766569736</v>
      </c>
      <c r="W248" s="159">
        <v>1.2</v>
      </c>
      <c r="X248" s="158">
        <f t="shared" si="10"/>
        <v>34776.290119883684</v>
      </c>
      <c r="Y248" s="181">
        <f t="shared" si="11"/>
        <v>173.88145059941843</v>
      </c>
      <c r="BY248" s="33"/>
      <c r="BZ248" s="41" t="s">
        <v>2821</v>
      </c>
      <c r="CA248" s="34"/>
    </row>
    <row r="249" spans="1:81" s="3" customFormat="1" ht="67.5" x14ac:dyDescent="0.25">
      <c r="A249" s="35" t="s">
        <v>533</v>
      </c>
      <c r="B249" s="36" t="s">
        <v>4907</v>
      </c>
      <c r="C249" s="316" t="s">
        <v>2822</v>
      </c>
      <c r="D249" s="316"/>
      <c r="E249" s="316"/>
      <c r="F249" s="205" t="s">
        <v>184</v>
      </c>
      <c r="G249" s="55">
        <v>200</v>
      </c>
      <c r="H249" s="39">
        <v>9.43</v>
      </c>
      <c r="I249" s="39"/>
      <c r="J249" s="39">
        <v>9.43</v>
      </c>
      <c r="K249" s="37" t="s">
        <v>42</v>
      </c>
      <c r="L249" s="39">
        <v>16144</v>
      </c>
      <c r="M249" s="39"/>
      <c r="N249" s="40"/>
      <c r="O249" s="39">
        <v>16144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19326.545897203483</v>
      </c>
      <c r="W249" s="159">
        <v>1.2</v>
      </c>
      <c r="X249" s="158">
        <f t="shared" si="10"/>
        <v>23191.85507664418</v>
      </c>
      <c r="Y249" s="181">
        <f t="shared" si="11"/>
        <v>115.9592753832209</v>
      </c>
      <c r="BY249" s="33"/>
      <c r="BZ249" s="41" t="s">
        <v>2822</v>
      </c>
      <c r="CA249" s="34"/>
    </row>
    <row r="250" spans="1:81" s="3" customFormat="1" ht="68.25" thickBot="1" x14ac:dyDescent="0.3">
      <c r="A250" s="35" t="s">
        <v>541</v>
      </c>
      <c r="B250" s="36" t="s">
        <v>4907</v>
      </c>
      <c r="C250" s="316" t="s">
        <v>4898</v>
      </c>
      <c r="D250" s="316"/>
      <c r="E250" s="316"/>
      <c r="F250" s="205" t="s">
        <v>184</v>
      </c>
      <c r="G250" s="55">
        <v>450</v>
      </c>
      <c r="H250" s="39">
        <v>1.1399999999999999</v>
      </c>
      <c r="I250" s="39"/>
      <c r="J250" s="39">
        <v>1.1399999999999999</v>
      </c>
      <c r="K250" s="37" t="s">
        <v>42</v>
      </c>
      <c r="L250" s="39">
        <v>4391</v>
      </c>
      <c r="M250" s="39"/>
      <c r="N250" s="40"/>
      <c r="O250" s="39">
        <v>4391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94">
        <v>1.03</v>
      </c>
      <c r="V250" s="195">
        <f t="shared" si="9"/>
        <v>5256.6193653754017</v>
      </c>
      <c r="W250" s="196">
        <v>1.2</v>
      </c>
      <c r="X250" s="197">
        <f t="shared" si="10"/>
        <v>6307.9432384504817</v>
      </c>
      <c r="Y250" s="198">
        <f t="shared" si="11"/>
        <v>14.01765164100107</v>
      </c>
      <c r="BY250" s="33"/>
      <c r="BZ250" s="41" t="s">
        <v>4898</v>
      </c>
      <c r="CA250" s="34"/>
    </row>
    <row r="251" spans="1:81" s="3" customFormat="1" ht="23.25" hidden="1" thickTop="1" x14ac:dyDescent="0.25">
      <c r="A251" s="317" t="s">
        <v>938</v>
      </c>
      <c r="B251" s="318"/>
      <c r="C251" s="318"/>
      <c r="D251" s="318"/>
      <c r="E251" s="318"/>
      <c r="F251" s="318"/>
      <c r="G251" s="318"/>
      <c r="H251" s="318"/>
      <c r="I251" s="318"/>
      <c r="J251" s="318"/>
      <c r="K251" s="319"/>
      <c r="L251" s="39">
        <v>11355111</v>
      </c>
      <c r="M251" s="39">
        <v>466015</v>
      </c>
      <c r="N251" s="39" t="s">
        <v>4933</v>
      </c>
      <c r="O251" s="39">
        <v>10439973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/>
      <c r="V251" s="172">
        <f>SUM(V30:V250)</f>
        <v>12856529.039662113</v>
      </c>
      <c r="W251" s="159"/>
      <c r="X251" s="158">
        <f>V251*1.2</f>
        <v>15427834.847594535</v>
      </c>
      <c r="Y251" s="181"/>
      <c r="CB251" s="41" t="s">
        <v>938</v>
      </c>
    </row>
    <row r="252" spans="1:81" s="3" customFormat="1" ht="18.75" hidden="1" x14ac:dyDescent="0.25">
      <c r="A252" s="317" t="s">
        <v>940</v>
      </c>
      <c r="B252" s="318"/>
      <c r="C252" s="318"/>
      <c r="D252" s="318"/>
      <c r="E252" s="318"/>
      <c r="F252" s="318"/>
      <c r="G252" s="318"/>
      <c r="H252" s="318"/>
      <c r="I252" s="318"/>
      <c r="J252" s="318"/>
      <c r="K252" s="319"/>
      <c r="L252" s="39">
        <v>465949</v>
      </c>
      <c r="M252" s="39"/>
      <c r="N252" s="39"/>
      <c r="O252" s="39"/>
      <c r="P252" s="154"/>
      <c r="Q252" s="154"/>
      <c r="R252" s="154"/>
      <c r="S252" s="154"/>
      <c r="T252" s="154"/>
      <c r="U252" s="154"/>
      <c r="V252" s="172">
        <f>L308+L309</f>
        <v>12856529.039662112</v>
      </c>
      <c r="W252" s="159"/>
      <c r="X252" s="158">
        <f>V252*1.2</f>
        <v>15427834.847594533</v>
      </c>
      <c r="Y252" s="181"/>
      <c r="CB252" s="41" t="s">
        <v>940</v>
      </c>
    </row>
    <row r="253" spans="1:81" s="3" customFormat="1" ht="18.75" hidden="1" x14ac:dyDescent="0.25">
      <c r="A253" s="320" t="s">
        <v>941</v>
      </c>
      <c r="B253" s="321"/>
      <c r="C253" s="321"/>
      <c r="D253" s="321"/>
      <c r="E253" s="321"/>
      <c r="F253" s="321"/>
      <c r="G253" s="321"/>
      <c r="H253" s="321"/>
      <c r="I253" s="321"/>
      <c r="J253" s="321"/>
      <c r="K253" s="322"/>
      <c r="L253" s="61"/>
      <c r="M253" s="61"/>
      <c r="N253" s="61"/>
      <c r="O253" s="61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CB253" s="41"/>
      <c r="CC253" s="2" t="s">
        <v>941</v>
      </c>
    </row>
    <row r="254" spans="1:81" s="3" customFormat="1" ht="18.75" hidden="1" x14ac:dyDescent="0.25">
      <c r="A254" s="320" t="s">
        <v>4934</v>
      </c>
      <c r="B254" s="321"/>
      <c r="C254" s="321"/>
      <c r="D254" s="321"/>
      <c r="E254" s="321"/>
      <c r="F254" s="321"/>
      <c r="G254" s="321"/>
      <c r="H254" s="321"/>
      <c r="I254" s="321"/>
      <c r="J254" s="321"/>
      <c r="K254" s="322"/>
      <c r="L254" s="61">
        <v>39547</v>
      </c>
      <c r="M254" s="61"/>
      <c r="N254" s="61"/>
      <c r="O254" s="61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CB254" s="41"/>
      <c r="CC254" s="2" t="s">
        <v>4934</v>
      </c>
    </row>
    <row r="255" spans="1:81" s="3" customFormat="1" ht="18.75" hidden="1" x14ac:dyDescent="0.25">
      <c r="A255" s="320" t="s">
        <v>4935</v>
      </c>
      <c r="B255" s="321"/>
      <c r="C255" s="321"/>
      <c r="D255" s="321"/>
      <c r="E255" s="321"/>
      <c r="F255" s="321"/>
      <c r="G255" s="321"/>
      <c r="H255" s="321"/>
      <c r="I255" s="321"/>
      <c r="J255" s="321"/>
      <c r="K255" s="322"/>
      <c r="L255" s="61">
        <v>39801</v>
      </c>
      <c r="M255" s="61"/>
      <c r="N255" s="61"/>
      <c r="O255" s="61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CB255" s="41"/>
      <c r="CC255" s="2" t="s">
        <v>4935</v>
      </c>
    </row>
    <row r="256" spans="1:81" s="3" customFormat="1" ht="18.75" hidden="1" x14ac:dyDescent="0.25">
      <c r="A256" s="320" t="s">
        <v>4936</v>
      </c>
      <c r="B256" s="321"/>
      <c r="C256" s="321"/>
      <c r="D256" s="321"/>
      <c r="E256" s="321"/>
      <c r="F256" s="321"/>
      <c r="G256" s="321"/>
      <c r="H256" s="321"/>
      <c r="I256" s="321"/>
      <c r="J256" s="321"/>
      <c r="K256" s="322"/>
      <c r="L256" s="61">
        <v>386601</v>
      </c>
      <c r="M256" s="61"/>
      <c r="N256" s="61"/>
      <c r="O256" s="61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CB256" s="41"/>
      <c r="CC256" s="2" t="s">
        <v>4936</v>
      </c>
    </row>
    <row r="257" spans="1:81" s="3" customFormat="1" ht="18.75" hidden="1" x14ac:dyDescent="0.25">
      <c r="A257" s="317" t="s">
        <v>945</v>
      </c>
      <c r="B257" s="318"/>
      <c r="C257" s="318"/>
      <c r="D257" s="318"/>
      <c r="E257" s="318"/>
      <c r="F257" s="318"/>
      <c r="G257" s="318"/>
      <c r="H257" s="318"/>
      <c r="I257" s="318"/>
      <c r="J257" s="318"/>
      <c r="K257" s="319"/>
      <c r="L257" s="39">
        <v>243244</v>
      </c>
      <c r="M257" s="39"/>
      <c r="N257" s="39"/>
      <c r="O257" s="39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CB257" s="41" t="s">
        <v>945</v>
      </c>
    </row>
    <row r="258" spans="1:81" s="3" customFormat="1" ht="18.75" hidden="1" x14ac:dyDescent="0.25">
      <c r="A258" s="320" t="s">
        <v>941</v>
      </c>
      <c r="B258" s="321"/>
      <c r="C258" s="321"/>
      <c r="D258" s="321"/>
      <c r="E258" s="321"/>
      <c r="F258" s="321"/>
      <c r="G258" s="321"/>
      <c r="H258" s="321"/>
      <c r="I258" s="321"/>
      <c r="J258" s="321"/>
      <c r="K258" s="322"/>
      <c r="L258" s="61"/>
      <c r="M258" s="61"/>
      <c r="N258" s="61"/>
      <c r="O258" s="61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CB258" s="41"/>
      <c r="CC258" s="2" t="s">
        <v>941</v>
      </c>
    </row>
    <row r="259" spans="1:81" s="3" customFormat="1" ht="18.75" hidden="1" x14ac:dyDescent="0.25">
      <c r="A259" s="320" t="s">
        <v>4937</v>
      </c>
      <c r="B259" s="321"/>
      <c r="C259" s="321"/>
      <c r="D259" s="321"/>
      <c r="E259" s="321"/>
      <c r="F259" s="321"/>
      <c r="G259" s="321"/>
      <c r="H259" s="321"/>
      <c r="I259" s="321"/>
      <c r="J259" s="321"/>
      <c r="K259" s="322"/>
      <c r="L259" s="61">
        <v>17774</v>
      </c>
      <c r="M259" s="61"/>
      <c r="N259" s="61"/>
      <c r="O259" s="61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CB259" s="41"/>
      <c r="CC259" s="2" t="s">
        <v>4937</v>
      </c>
    </row>
    <row r="260" spans="1:81" s="3" customFormat="1" ht="18.75" hidden="1" x14ac:dyDescent="0.25">
      <c r="A260" s="320" t="s">
        <v>4938</v>
      </c>
      <c r="B260" s="321"/>
      <c r="C260" s="321"/>
      <c r="D260" s="321"/>
      <c r="E260" s="321"/>
      <c r="F260" s="321"/>
      <c r="G260" s="321"/>
      <c r="H260" s="321"/>
      <c r="I260" s="321"/>
      <c r="J260" s="321"/>
      <c r="K260" s="322"/>
      <c r="L260" s="61">
        <v>203265</v>
      </c>
      <c r="M260" s="61"/>
      <c r="N260" s="61"/>
      <c r="O260" s="61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CB260" s="41"/>
      <c r="CC260" s="2" t="s">
        <v>4938</v>
      </c>
    </row>
    <row r="261" spans="1:81" s="3" customFormat="1" ht="18.75" hidden="1" x14ac:dyDescent="0.25">
      <c r="A261" s="320" t="s">
        <v>4939</v>
      </c>
      <c r="B261" s="321"/>
      <c r="C261" s="321"/>
      <c r="D261" s="321"/>
      <c r="E261" s="321"/>
      <c r="F261" s="321"/>
      <c r="G261" s="321"/>
      <c r="H261" s="321"/>
      <c r="I261" s="321"/>
      <c r="J261" s="321"/>
      <c r="K261" s="322"/>
      <c r="L261" s="61">
        <v>22205</v>
      </c>
      <c r="M261" s="61"/>
      <c r="N261" s="61"/>
      <c r="O261" s="61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CB261" s="41"/>
      <c r="CC261" s="2" t="s">
        <v>4939</v>
      </c>
    </row>
    <row r="262" spans="1:81" s="3" customFormat="1" ht="18.75" hidden="1" x14ac:dyDescent="0.25">
      <c r="A262" s="317" t="s">
        <v>951</v>
      </c>
      <c r="B262" s="318"/>
      <c r="C262" s="318"/>
      <c r="D262" s="318"/>
      <c r="E262" s="318"/>
      <c r="F262" s="318"/>
      <c r="G262" s="318"/>
      <c r="H262" s="318"/>
      <c r="I262" s="318"/>
      <c r="J262" s="318"/>
      <c r="K262" s="319"/>
      <c r="L262" s="39"/>
      <c r="M262" s="39"/>
      <c r="N262" s="39"/>
      <c r="O262" s="39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CB262" s="41" t="s">
        <v>951</v>
      </c>
    </row>
    <row r="263" spans="1:81" s="3" customFormat="1" ht="18.75" hidden="1" x14ac:dyDescent="0.25">
      <c r="A263" s="320" t="s">
        <v>952</v>
      </c>
      <c r="B263" s="321"/>
      <c r="C263" s="321"/>
      <c r="D263" s="321"/>
      <c r="E263" s="321"/>
      <c r="F263" s="321"/>
      <c r="G263" s="321"/>
      <c r="H263" s="321"/>
      <c r="I263" s="321"/>
      <c r="J263" s="321"/>
      <c r="K263" s="322"/>
      <c r="L263" s="61"/>
      <c r="M263" s="61"/>
      <c r="N263" s="61"/>
      <c r="O263" s="61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CB263" s="41"/>
      <c r="CC263" s="2" t="s">
        <v>952</v>
      </c>
    </row>
    <row r="264" spans="1:81" s="3" customFormat="1" ht="18.75" hidden="1" x14ac:dyDescent="0.25">
      <c r="A264" s="320" t="s">
        <v>1773</v>
      </c>
      <c r="B264" s="321"/>
      <c r="C264" s="321"/>
      <c r="D264" s="321"/>
      <c r="E264" s="321"/>
      <c r="F264" s="321"/>
      <c r="G264" s="321"/>
      <c r="H264" s="321"/>
      <c r="I264" s="321"/>
      <c r="J264" s="321"/>
      <c r="K264" s="322"/>
      <c r="L264" s="61"/>
      <c r="M264" s="61"/>
      <c r="N264" s="61"/>
      <c r="O264" s="61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CB264" s="41"/>
      <c r="CC264" s="2" t="s">
        <v>1773</v>
      </c>
    </row>
    <row r="265" spans="1:81" s="3" customFormat="1" ht="18.75" hidden="1" x14ac:dyDescent="0.25">
      <c r="A265" s="320" t="s">
        <v>4940</v>
      </c>
      <c r="B265" s="321"/>
      <c r="C265" s="321"/>
      <c r="D265" s="321"/>
      <c r="E265" s="321"/>
      <c r="F265" s="321"/>
      <c r="G265" s="321"/>
      <c r="H265" s="321"/>
      <c r="I265" s="321"/>
      <c r="J265" s="321"/>
      <c r="K265" s="322"/>
      <c r="L265" s="61">
        <v>10367285</v>
      </c>
      <c r="M265" s="61"/>
      <c r="N265" s="61"/>
      <c r="O265" s="61">
        <v>10367285</v>
      </c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CB265" s="41"/>
      <c r="CC265" s="2" t="s">
        <v>4940</v>
      </c>
    </row>
    <row r="266" spans="1:81" s="3" customFormat="1" ht="18.75" hidden="1" x14ac:dyDescent="0.25">
      <c r="A266" s="320" t="s">
        <v>1778</v>
      </c>
      <c r="B266" s="321"/>
      <c r="C266" s="321"/>
      <c r="D266" s="321"/>
      <c r="E266" s="321"/>
      <c r="F266" s="321"/>
      <c r="G266" s="321"/>
      <c r="H266" s="321"/>
      <c r="I266" s="321"/>
      <c r="J266" s="321"/>
      <c r="K266" s="322"/>
      <c r="L266" s="61"/>
      <c r="M266" s="61"/>
      <c r="N266" s="61"/>
      <c r="O266" s="61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CB266" s="41"/>
      <c r="CC266" s="2" t="s">
        <v>1778</v>
      </c>
    </row>
    <row r="267" spans="1:81" s="3" customFormat="1" ht="18.75" hidden="1" x14ac:dyDescent="0.25">
      <c r="A267" s="320" t="s">
        <v>4941</v>
      </c>
      <c r="B267" s="321"/>
      <c r="C267" s="321"/>
      <c r="D267" s="321"/>
      <c r="E267" s="321"/>
      <c r="F267" s="321"/>
      <c r="G267" s="321"/>
      <c r="H267" s="321"/>
      <c r="I267" s="321"/>
      <c r="J267" s="321"/>
      <c r="K267" s="322"/>
      <c r="L267" s="61">
        <v>44435</v>
      </c>
      <c r="M267" s="61">
        <v>44435</v>
      </c>
      <c r="N267" s="61"/>
      <c r="O267" s="61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CB267" s="41"/>
      <c r="CC267" s="2" t="s">
        <v>4941</v>
      </c>
    </row>
    <row r="268" spans="1:81" s="3" customFormat="1" ht="18.75" hidden="1" x14ac:dyDescent="0.25">
      <c r="A268" s="320" t="s">
        <v>4942</v>
      </c>
      <c r="B268" s="321"/>
      <c r="C268" s="321"/>
      <c r="D268" s="321"/>
      <c r="E268" s="321"/>
      <c r="F268" s="321"/>
      <c r="G268" s="321"/>
      <c r="H268" s="321"/>
      <c r="I268" s="321"/>
      <c r="J268" s="321"/>
      <c r="K268" s="322"/>
      <c r="L268" s="61">
        <v>39547</v>
      </c>
      <c r="M268" s="61"/>
      <c r="N268" s="61"/>
      <c r="O268" s="61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CB268" s="41"/>
      <c r="CC268" s="2" t="s">
        <v>4942</v>
      </c>
    </row>
    <row r="269" spans="1:81" s="3" customFormat="1" ht="18.75" hidden="1" x14ac:dyDescent="0.25">
      <c r="A269" s="320" t="s">
        <v>4943</v>
      </c>
      <c r="B269" s="321"/>
      <c r="C269" s="321"/>
      <c r="D269" s="321"/>
      <c r="E269" s="321"/>
      <c r="F269" s="321"/>
      <c r="G269" s="321"/>
      <c r="H269" s="321"/>
      <c r="I269" s="321"/>
      <c r="J269" s="321"/>
      <c r="K269" s="322"/>
      <c r="L269" s="61">
        <v>17774</v>
      </c>
      <c r="M269" s="61"/>
      <c r="N269" s="61"/>
      <c r="O269" s="61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CB269" s="41"/>
      <c r="CC269" s="2" t="s">
        <v>4943</v>
      </c>
    </row>
    <row r="270" spans="1:81" s="3" customFormat="1" ht="18.75" hidden="1" x14ac:dyDescent="0.25">
      <c r="A270" s="320" t="s">
        <v>957</v>
      </c>
      <c r="B270" s="321"/>
      <c r="C270" s="321"/>
      <c r="D270" s="321"/>
      <c r="E270" s="321"/>
      <c r="F270" s="321"/>
      <c r="G270" s="321"/>
      <c r="H270" s="321"/>
      <c r="I270" s="321"/>
      <c r="J270" s="321"/>
      <c r="K270" s="322"/>
      <c r="L270" s="61">
        <v>101756</v>
      </c>
      <c r="M270" s="61"/>
      <c r="N270" s="61"/>
      <c r="O270" s="61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CB270" s="41"/>
      <c r="CC270" s="2" t="s">
        <v>957</v>
      </c>
    </row>
    <row r="271" spans="1:81" s="3" customFormat="1" ht="18.75" hidden="1" x14ac:dyDescent="0.25">
      <c r="A271" s="320" t="s">
        <v>958</v>
      </c>
      <c r="B271" s="321"/>
      <c r="C271" s="321"/>
      <c r="D271" s="321"/>
      <c r="E271" s="321"/>
      <c r="F271" s="321"/>
      <c r="G271" s="321"/>
      <c r="H271" s="321"/>
      <c r="I271" s="321"/>
      <c r="J271" s="321"/>
      <c r="K271" s="322"/>
      <c r="L271" s="61">
        <v>10469041</v>
      </c>
      <c r="M271" s="61"/>
      <c r="N271" s="61"/>
      <c r="O271" s="61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CB271" s="41"/>
      <c r="CC271" s="2" t="s">
        <v>958</v>
      </c>
    </row>
    <row r="272" spans="1:81" s="3" customFormat="1" ht="18.75" hidden="1" x14ac:dyDescent="0.25">
      <c r="A272" s="320" t="s">
        <v>959</v>
      </c>
      <c r="B272" s="321"/>
      <c r="C272" s="321"/>
      <c r="D272" s="321"/>
      <c r="E272" s="321"/>
      <c r="F272" s="321"/>
      <c r="G272" s="321"/>
      <c r="H272" s="321"/>
      <c r="I272" s="321"/>
      <c r="J272" s="321"/>
      <c r="K272" s="322"/>
      <c r="L272" s="61"/>
      <c r="M272" s="61"/>
      <c r="N272" s="61"/>
      <c r="O272" s="61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CB272" s="41"/>
      <c r="CC272" s="2" t="s">
        <v>959</v>
      </c>
    </row>
    <row r="273" spans="1:81" s="3" customFormat="1" ht="18.75" hidden="1" x14ac:dyDescent="0.25">
      <c r="A273" s="320" t="s">
        <v>960</v>
      </c>
      <c r="B273" s="321"/>
      <c r="C273" s="321"/>
      <c r="D273" s="321"/>
      <c r="E273" s="321"/>
      <c r="F273" s="321"/>
      <c r="G273" s="321"/>
      <c r="H273" s="321"/>
      <c r="I273" s="321"/>
      <c r="J273" s="321"/>
      <c r="K273" s="322"/>
      <c r="L273" s="61"/>
      <c r="M273" s="61"/>
      <c r="N273" s="61"/>
      <c r="O273" s="61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CB273" s="41"/>
      <c r="CC273" s="2" t="s">
        <v>960</v>
      </c>
    </row>
    <row r="274" spans="1:81" s="3" customFormat="1" ht="22.5" hidden="1" x14ac:dyDescent="0.25">
      <c r="A274" s="320" t="s">
        <v>4944</v>
      </c>
      <c r="B274" s="321"/>
      <c r="C274" s="321"/>
      <c r="D274" s="321"/>
      <c r="E274" s="321"/>
      <c r="F274" s="321"/>
      <c r="G274" s="321"/>
      <c r="H274" s="321"/>
      <c r="I274" s="321"/>
      <c r="J274" s="321"/>
      <c r="K274" s="322"/>
      <c r="L274" s="61">
        <v>551869</v>
      </c>
      <c r="M274" s="61">
        <v>379684</v>
      </c>
      <c r="N274" s="61" t="s">
        <v>4933</v>
      </c>
      <c r="O274" s="61">
        <v>71094</v>
      </c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CB274" s="41"/>
      <c r="CC274" s="2" t="s">
        <v>4944</v>
      </c>
    </row>
    <row r="275" spans="1:81" s="3" customFormat="1" ht="18.75" hidden="1" x14ac:dyDescent="0.25">
      <c r="A275" s="320" t="s">
        <v>4945</v>
      </c>
      <c r="B275" s="321"/>
      <c r="C275" s="321"/>
      <c r="D275" s="321"/>
      <c r="E275" s="321"/>
      <c r="F275" s="321"/>
      <c r="G275" s="321"/>
      <c r="H275" s="321"/>
      <c r="I275" s="321"/>
      <c r="J275" s="321"/>
      <c r="K275" s="322"/>
      <c r="L275" s="61">
        <v>386601</v>
      </c>
      <c r="M275" s="61"/>
      <c r="N275" s="61"/>
      <c r="O275" s="61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CB275" s="41"/>
      <c r="CC275" s="2" t="s">
        <v>4945</v>
      </c>
    </row>
    <row r="276" spans="1:81" s="3" customFormat="1" ht="18.75" hidden="1" x14ac:dyDescent="0.25">
      <c r="A276" s="320" t="s">
        <v>4946</v>
      </c>
      <c r="B276" s="321"/>
      <c r="C276" s="321"/>
      <c r="D276" s="321"/>
      <c r="E276" s="321"/>
      <c r="F276" s="321"/>
      <c r="G276" s="321"/>
      <c r="H276" s="321"/>
      <c r="I276" s="321"/>
      <c r="J276" s="321"/>
      <c r="K276" s="322"/>
      <c r="L276" s="61">
        <v>203265</v>
      </c>
      <c r="M276" s="61"/>
      <c r="N276" s="61"/>
      <c r="O276" s="61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CB276" s="41"/>
      <c r="CC276" s="2" t="s">
        <v>4946</v>
      </c>
    </row>
    <row r="277" spans="1:81" s="3" customFormat="1" ht="18.75" hidden="1" x14ac:dyDescent="0.25">
      <c r="A277" s="320" t="s">
        <v>957</v>
      </c>
      <c r="B277" s="321"/>
      <c r="C277" s="321"/>
      <c r="D277" s="321"/>
      <c r="E277" s="321"/>
      <c r="F277" s="321"/>
      <c r="G277" s="321"/>
      <c r="H277" s="321"/>
      <c r="I277" s="321"/>
      <c r="J277" s="321"/>
      <c r="K277" s="322"/>
      <c r="L277" s="61">
        <v>1141735</v>
      </c>
      <c r="M277" s="61"/>
      <c r="N277" s="61"/>
      <c r="O277" s="61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CB277" s="41"/>
      <c r="CC277" s="2" t="s">
        <v>957</v>
      </c>
    </row>
    <row r="278" spans="1:81" s="3" customFormat="1" ht="18.75" hidden="1" x14ac:dyDescent="0.25">
      <c r="A278" s="320" t="s">
        <v>979</v>
      </c>
      <c r="B278" s="321"/>
      <c r="C278" s="321"/>
      <c r="D278" s="321"/>
      <c r="E278" s="321"/>
      <c r="F278" s="321"/>
      <c r="G278" s="321"/>
      <c r="H278" s="321"/>
      <c r="I278" s="321"/>
      <c r="J278" s="321"/>
      <c r="K278" s="322"/>
      <c r="L278" s="61"/>
      <c r="M278" s="61"/>
      <c r="N278" s="61"/>
      <c r="O278" s="61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CB278" s="41"/>
      <c r="CC278" s="2" t="s">
        <v>979</v>
      </c>
    </row>
    <row r="279" spans="1:81" s="3" customFormat="1" ht="18.75" hidden="1" x14ac:dyDescent="0.25">
      <c r="A279" s="320" t="s">
        <v>4158</v>
      </c>
      <c r="B279" s="321"/>
      <c r="C279" s="321"/>
      <c r="D279" s="321"/>
      <c r="E279" s="321"/>
      <c r="F279" s="321"/>
      <c r="G279" s="321"/>
      <c r="H279" s="321"/>
      <c r="I279" s="321"/>
      <c r="J279" s="321"/>
      <c r="K279" s="322"/>
      <c r="L279" s="61">
        <v>43490</v>
      </c>
      <c r="M279" s="61">
        <v>41896</v>
      </c>
      <c r="N279" s="61"/>
      <c r="O279" s="61">
        <v>1594</v>
      </c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CB279" s="41"/>
      <c r="CC279" s="2" t="s">
        <v>4158</v>
      </c>
    </row>
    <row r="280" spans="1:81" s="3" customFormat="1" ht="18.75" hidden="1" x14ac:dyDescent="0.25">
      <c r="A280" s="320" t="s">
        <v>4947</v>
      </c>
      <c r="B280" s="321"/>
      <c r="C280" s="321"/>
      <c r="D280" s="321"/>
      <c r="E280" s="321"/>
      <c r="F280" s="321"/>
      <c r="G280" s="321"/>
      <c r="H280" s="321"/>
      <c r="I280" s="321"/>
      <c r="J280" s="321"/>
      <c r="K280" s="322"/>
      <c r="L280" s="61">
        <v>39801</v>
      </c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CB280" s="41"/>
      <c r="CC280" s="2" t="s">
        <v>4947</v>
      </c>
    </row>
    <row r="281" spans="1:81" s="3" customFormat="1" ht="18.75" hidden="1" x14ac:dyDescent="0.25">
      <c r="A281" s="320" t="s">
        <v>4948</v>
      </c>
      <c r="B281" s="321"/>
      <c r="C281" s="321"/>
      <c r="D281" s="321"/>
      <c r="E281" s="321"/>
      <c r="F281" s="321"/>
      <c r="G281" s="321"/>
      <c r="H281" s="321"/>
      <c r="I281" s="321"/>
      <c r="J281" s="321"/>
      <c r="K281" s="322"/>
      <c r="L281" s="61">
        <v>22205</v>
      </c>
      <c r="M281" s="61"/>
      <c r="N281" s="61"/>
      <c r="O281" s="61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CB281" s="41"/>
      <c r="CC281" s="2" t="s">
        <v>4948</v>
      </c>
    </row>
    <row r="282" spans="1:81" s="3" customFormat="1" ht="18.75" hidden="1" x14ac:dyDescent="0.25">
      <c r="A282" s="320" t="s">
        <v>957</v>
      </c>
      <c r="B282" s="321"/>
      <c r="C282" s="321"/>
      <c r="D282" s="321"/>
      <c r="E282" s="321"/>
      <c r="F282" s="321"/>
      <c r="G282" s="321"/>
      <c r="H282" s="321"/>
      <c r="I282" s="321"/>
      <c r="J282" s="321"/>
      <c r="K282" s="322"/>
      <c r="L282" s="61">
        <v>105496</v>
      </c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CB282" s="41"/>
      <c r="CC282" s="2" t="s">
        <v>957</v>
      </c>
    </row>
    <row r="283" spans="1:81" s="3" customFormat="1" ht="18.75" hidden="1" x14ac:dyDescent="0.25">
      <c r="A283" s="320" t="s">
        <v>958</v>
      </c>
      <c r="B283" s="321"/>
      <c r="C283" s="321"/>
      <c r="D283" s="321"/>
      <c r="E283" s="321"/>
      <c r="F283" s="321"/>
      <c r="G283" s="321"/>
      <c r="H283" s="321"/>
      <c r="I283" s="321"/>
      <c r="J283" s="321"/>
      <c r="K283" s="322"/>
      <c r="L283" s="61">
        <v>1247231</v>
      </c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CB283" s="41"/>
      <c r="CC283" s="2" t="s">
        <v>958</v>
      </c>
    </row>
    <row r="284" spans="1:81" s="3" customFormat="1" ht="18.75" hidden="1" x14ac:dyDescent="0.25">
      <c r="A284" s="320" t="s">
        <v>983</v>
      </c>
      <c r="B284" s="321"/>
      <c r="C284" s="321"/>
      <c r="D284" s="321"/>
      <c r="E284" s="321"/>
      <c r="F284" s="321"/>
      <c r="G284" s="321"/>
      <c r="H284" s="321"/>
      <c r="I284" s="321"/>
      <c r="J284" s="321"/>
      <c r="K284" s="322"/>
      <c r="L284" s="61"/>
      <c r="M284" s="61"/>
      <c r="N284" s="61"/>
      <c r="O284" s="61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CB284" s="41"/>
      <c r="CC284" s="2" t="s">
        <v>983</v>
      </c>
    </row>
    <row r="285" spans="1:81" s="3" customFormat="1" ht="18.75" hidden="1" x14ac:dyDescent="0.25">
      <c r="A285" s="320" t="s">
        <v>986</v>
      </c>
      <c r="B285" s="321"/>
      <c r="C285" s="321"/>
      <c r="D285" s="321"/>
      <c r="E285" s="321"/>
      <c r="F285" s="321"/>
      <c r="G285" s="321"/>
      <c r="H285" s="321"/>
      <c r="I285" s="321"/>
      <c r="J285" s="321"/>
      <c r="K285" s="322"/>
      <c r="L285" s="61"/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CB285" s="41"/>
      <c r="CC285" s="2" t="s">
        <v>986</v>
      </c>
    </row>
    <row r="286" spans="1:81" s="3" customFormat="1" ht="18.75" hidden="1" x14ac:dyDescent="0.25">
      <c r="A286" s="320" t="s">
        <v>4161</v>
      </c>
      <c r="B286" s="321"/>
      <c r="C286" s="321"/>
      <c r="D286" s="321"/>
      <c r="E286" s="321"/>
      <c r="F286" s="321"/>
      <c r="G286" s="321"/>
      <c r="H286" s="321"/>
      <c r="I286" s="321"/>
      <c r="J286" s="321"/>
      <c r="K286" s="322"/>
      <c r="L286" s="61">
        <v>348032</v>
      </c>
      <c r="M286" s="61"/>
      <c r="N286" s="61"/>
      <c r="O286" s="61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CB286" s="41"/>
      <c r="CC286" s="2" t="s">
        <v>4161</v>
      </c>
    </row>
    <row r="287" spans="1:81" s="3" customFormat="1" ht="18.75" hidden="1" x14ac:dyDescent="0.25">
      <c r="A287" s="320" t="s">
        <v>958</v>
      </c>
      <c r="B287" s="321"/>
      <c r="C287" s="321"/>
      <c r="D287" s="321"/>
      <c r="E287" s="321"/>
      <c r="F287" s="321"/>
      <c r="G287" s="321"/>
      <c r="H287" s="321"/>
      <c r="I287" s="321"/>
      <c r="J287" s="321"/>
      <c r="K287" s="322"/>
      <c r="L287" s="61">
        <v>348032</v>
      </c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CB287" s="41"/>
      <c r="CC287" s="2" t="s">
        <v>958</v>
      </c>
    </row>
    <row r="288" spans="1:81" s="3" customFormat="1" ht="18.75" hidden="1" x14ac:dyDescent="0.25">
      <c r="A288" s="320" t="s">
        <v>988</v>
      </c>
      <c r="B288" s="321"/>
      <c r="C288" s="321"/>
      <c r="D288" s="321"/>
      <c r="E288" s="321"/>
      <c r="F288" s="321"/>
      <c r="G288" s="321"/>
      <c r="H288" s="321"/>
      <c r="I288" s="321"/>
      <c r="J288" s="321"/>
      <c r="K288" s="322"/>
      <c r="L288" s="61">
        <v>12064304</v>
      </c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CB288" s="41"/>
      <c r="CC288" s="2" t="s">
        <v>988</v>
      </c>
    </row>
    <row r="289" spans="1:82" s="3" customFormat="1" ht="18.75" hidden="1" x14ac:dyDescent="0.25">
      <c r="A289" s="320" t="s">
        <v>989</v>
      </c>
      <c r="B289" s="321"/>
      <c r="C289" s="321"/>
      <c r="D289" s="321"/>
      <c r="E289" s="321"/>
      <c r="F289" s="321"/>
      <c r="G289" s="321"/>
      <c r="H289" s="321"/>
      <c r="I289" s="321"/>
      <c r="J289" s="321"/>
      <c r="K289" s="322"/>
      <c r="L289" s="61"/>
      <c r="M289" s="61"/>
      <c r="N289" s="61"/>
      <c r="O289" s="61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CB289" s="41"/>
      <c r="CC289" s="2" t="s">
        <v>989</v>
      </c>
    </row>
    <row r="290" spans="1:82" s="3" customFormat="1" ht="18.75" hidden="1" x14ac:dyDescent="0.25">
      <c r="A290" s="320" t="s">
        <v>1024</v>
      </c>
      <c r="B290" s="321"/>
      <c r="C290" s="321"/>
      <c r="D290" s="321"/>
      <c r="E290" s="321"/>
      <c r="F290" s="321"/>
      <c r="G290" s="321"/>
      <c r="H290" s="321"/>
      <c r="I290" s="321"/>
      <c r="J290" s="321"/>
      <c r="K290" s="322"/>
      <c r="L290" s="61">
        <v>466015</v>
      </c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CB290" s="41"/>
      <c r="CC290" s="2" t="s">
        <v>1024</v>
      </c>
    </row>
    <row r="291" spans="1:82" s="3" customFormat="1" ht="18.75" hidden="1" x14ac:dyDescent="0.25">
      <c r="A291" s="320" t="s">
        <v>990</v>
      </c>
      <c r="B291" s="321"/>
      <c r="C291" s="321"/>
      <c r="D291" s="321"/>
      <c r="E291" s="321"/>
      <c r="F291" s="321"/>
      <c r="G291" s="321"/>
      <c r="H291" s="321"/>
      <c r="I291" s="321"/>
      <c r="J291" s="321"/>
      <c r="K291" s="322"/>
      <c r="L291" s="61">
        <v>10439973</v>
      </c>
      <c r="M291" s="61"/>
      <c r="N291" s="61"/>
      <c r="O291" s="61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CB291" s="41"/>
      <c r="CC291" s="2" t="s">
        <v>990</v>
      </c>
    </row>
    <row r="292" spans="1:82" s="3" customFormat="1" ht="18.75" hidden="1" x14ac:dyDescent="0.25">
      <c r="A292" s="320" t="s">
        <v>991</v>
      </c>
      <c r="B292" s="321"/>
      <c r="C292" s="321"/>
      <c r="D292" s="321"/>
      <c r="E292" s="321"/>
      <c r="F292" s="321"/>
      <c r="G292" s="321"/>
      <c r="H292" s="321"/>
      <c r="I292" s="321"/>
      <c r="J292" s="321"/>
      <c r="K292" s="322"/>
      <c r="L292" s="61">
        <v>101091</v>
      </c>
      <c r="M292" s="61"/>
      <c r="N292" s="61"/>
      <c r="O292" s="61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CB292" s="41"/>
      <c r="CC292" s="2" t="s">
        <v>991</v>
      </c>
    </row>
    <row r="293" spans="1:82" s="3" customFormat="1" ht="18.75" hidden="1" x14ac:dyDescent="0.25">
      <c r="A293" s="320" t="s">
        <v>1025</v>
      </c>
      <c r="B293" s="321"/>
      <c r="C293" s="321"/>
      <c r="D293" s="321"/>
      <c r="E293" s="321"/>
      <c r="F293" s="321"/>
      <c r="G293" s="321"/>
      <c r="H293" s="321"/>
      <c r="I293" s="321"/>
      <c r="J293" s="321"/>
      <c r="K293" s="322"/>
      <c r="L293" s="61">
        <v>18874</v>
      </c>
      <c r="M293" s="61"/>
      <c r="N293" s="61"/>
      <c r="O293" s="61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CB293" s="41"/>
      <c r="CC293" s="2" t="s">
        <v>1025</v>
      </c>
    </row>
    <row r="294" spans="1:82" s="3" customFormat="1" ht="18.75" hidden="1" x14ac:dyDescent="0.25">
      <c r="A294" s="320" t="s">
        <v>993</v>
      </c>
      <c r="B294" s="321"/>
      <c r="C294" s="321"/>
      <c r="D294" s="321"/>
      <c r="E294" s="321"/>
      <c r="F294" s="321"/>
      <c r="G294" s="321"/>
      <c r="H294" s="321"/>
      <c r="I294" s="321"/>
      <c r="J294" s="321"/>
      <c r="K294" s="322"/>
      <c r="L294" s="61">
        <v>348032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CB294" s="41"/>
      <c r="CC294" s="2" t="s">
        <v>993</v>
      </c>
    </row>
    <row r="295" spans="1:82" s="3" customFormat="1" ht="18.75" hidden="1" x14ac:dyDescent="0.25">
      <c r="A295" s="320" t="s">
        <v>994</v>
      </c>
      <c r="B295" s="321"/>
      <c r="C295" s="321"/>
      <c r="D295" s="321"/>
      <c r="E295" s="321"/>
      <c r="F295" s="321"/>
      <c r="G295" s="321"/>
      <c r="H295" s="321"/>
      <c r="I295" s="321"/>
      <c r="J295" s="321"/>
      <c r="K295" s="322"/>
      <c r="L295" s="61">
        <v>465949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CB295" s="41"/>
      <c r="CC295" s="2" t="s">
        <v>994</v>
      </c>
    </row>
    <row r="296" spans="1:82" s="3" customFormat="1" ht="18.75" hidden="1" x14ac:dyDescent="0.25">
      <c r="A296" s="320" t="s">
        <v>995</v>
      </c>
      <c r="B296" s="321"/>
      <c r="C296" s="321"/>
      <c r="D296" s="321"/>
      <c r="E296" s="321"/>
      <c r="F296" s="321"/>
      <c r="G296" s="321"/>
      <c r="H296" s="321"/>
      <c r="I296" s="321"/>
      <c r="J296" s="321"/>
      <c r="K296" s="322"/>
      <c r="L296" s="61">
        <v>243244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CB296" s="41"/>
      <c r="CC296" s="2" t="s">
        <v>995</v>
      </c>
    </row>
    <row r="297" spans="1:82" s="3" customFormat="1" ht="18.75" hidden="1" x14ac:dyDescent="0.25">
      <c r="A297" s="320" t="s">
        <v>996</v>
      </c>
      <c r="B297" s="321"/>
      <c r="C297" s="321"/>
      <c r="D297" s="321"/>
      <c r="E297" s="321"/>
      <c r="F297" s="321"/>
      <c r="G297" s="321"/>
      <c r="H297" s="321"/>
      <c r="I297" s="321"/>
      <c r="J297" s="321"/>
      <c r="K297" s="322"/>
      <c r="L297" s="61">
        <v>11716272</v>
      </c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CB297" s="41"/>
      <c r="CC297" s="2" t="s">
        <v>996</v>
      </c>
    </row>
    <row r="298" spans="1:82" s="3" customFormat="1" ht="18.75" hidden="1" x14ac:dyDescent="0.25">
      <c r="A298" s="320" t="s">
        <v>997</v>
      </c>
      <c r="B298" s="321"/>
      <c r="C298" s="321"/>
      <c r="D298" s="321"/>
      <c r="E298" s="321"/>
      <c r="F298" s="321"/>
      <c r="G298" s="321"/>
      <c r="H298" s="321"/>
      <c r="I298" s="321"/>
      <c r="J298" s="321"/>
      <c r="K298" s="322"/>
      <c r="L298" s="61">
        <v>609246</v>
      </c>
      <c r="M298" s="61"/>
      <c r="N298" s="61"/>
      <c r="O298" s="61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CB298" s="41"/>
      <c r="CC298" s="2" t="s">
        <v>997</v>
      </c>
    </row>
    <row r="299" spans="1:82" s="3" customFormat="1" ht="18.75" hidden="1" x14ac:dyDescent="0.25">
      <c r="A299" s="317" t="s">
        <v>988</v>
      </c>
      <c r="B299" s="318"/>
      <c r="C299" s="318"/>
      <c r="D299" s="318"/>
      <c r="E299" s="318"/>
      <c r="F299" s="318"/>
      <c r="G299" s="318"/>
      <c r="H299" s="318"/>
      <c r="I299" s="318"/>
      <c r="J299" s="318"/>
      <c r="K299" s="319"/>
      <c r="L299" s="39">
        <v>12325518</v>
      </c>
      <c r="M299" s="39"/>
      <c r="N299" s="39"/>
      <c r="O299" s="39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CB299" s="41"/>
      <c r="CD299" s="41" t="s">
        <v>988</v>
      </c>
    </row>
    <row r="300" spans="1:82" s="3" customFormat="1" ht="18.75" hidden="1" x14ac:dyDescent="0.25">
      <c r="A300" s="320" t="s">
        <v>998</v>
      </c>
      <c r="B300" s="321"/>
      <c r="C300" s="321"/>
      <c r="D300" s="321"/>
      <c r="E300" s="321"/>
      <c r="F300" s="321"/>
      <c r="G300" s="321"/>
      <c r="H300" s="321"/>
      <c r="I300" s="321"/>
      <c r="J300" s="321"/>
      <c r="K300" s="322"/>
      <c r="L300" s="61">
        <v>258836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CB300" s="41"/>
      <c r="CC300" s="2" t="s">
        <v>998</v>
      </c>
      <c r="CD300" s="41"/>
    </row>
    <row r="301" spans="1:82" s="3" customFormat="1" ht="18.75" hidden="1" x14ac:dyDescent="0.25">
      <c r="A301" s="320" t="s">
        <v>999</v>
      </c>
      <c r="B301" s="321"/>
      <c r="C301" s="321"/>
      <c r="D301" s="321"/>
      <c r="E301" s="321"/>
      <c r="F301" s="321"/>
      <c r="G301" s="321"/>
      <c r="H301" s="321"/>
      <c r="I301" s="321"/>
      <c r="J301" s="321"/>
      <c r="K301" s="322"/>
      <c r="L301" s="61">
        <v>431393</v>
      </c>
      <c r="M301" s="61"/>
      <c r="N301" s="61"/>
      <c r="O301" s="61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CB301" s="41"/>
      <c r="CC301" s="2" t="s">
        <v>999</v>
      </c>
      <c r="CD301" s="41"/>
    </row>
    <row r="302" spans="1:82" s="3" customFormat="1" ht="18.75" hidden="1" x14ac:dyDescent="0.25">
      <c r="A302" s="320" t="s">
        <v>1000</v>
      </c>
      <c r="B302" s="321"/>
      <c r="C302" s="321"/>
      <c r="D302" s="321"/>
      <c r="E302" s="321"/>
      <c r="F302" s="321"/>
      <c r="G302" s="321"/>
      <c r="H302" s="321"/>
      <c r="I302" s="321"/>
      <c r="J302" s="321"/>
      <c r="K302" s="322"/>
      <c r="L302" s="61">
        <v>308138</v>
      </c>
      <c r="M302" s="61"/>
      <c r="N302" s="61"/>
      <c r="O302" s="61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CB302" s="41"/>
      <c r="CC302" s="2" t="s">
        <v>1000</v>
      </c>
      <c r="CD302" s="41"/>
    </row>
    <row r="303" spans="1:82" s="3" customFormat="1" ht="18.75" hidden="1" x14ac:dyDescent="0.25">
      <c r="A303" s="320" t="s">
        <v>1001</v>
      </c>
      <c r="B303" s="321"/>
      <c r="C303" s="321"/>
      <c r="D303" s="321"/>
      <c r="E303" s="321"/>
      <c r="F303" s="321"/>
      <c r="G303" s="321"/>
      <c r="H303" s="321"/>
      <c r="I303" s="321"/>
      <c r="J303" s="321"/>
      <c r="K303" s="322"/>
      <c r="L303" s="61">
        <v>246510</v>
      </c>
      <c r="M303" s="61"/>
      <c r="N303" s="61"/>
      <c r="O303" s="61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CB303" s="41"/>
      <c r="CC303" s="2" t="s">
        <v>1001</v>
      </c>
      <c r="CD303" s="41"/>
    </row>
    <row r="304" spans="1:82" s="3" customFormat="1" ht="18.75" hidden="1" x14ac:dyDescent="0.25">
      <c r="A304" s="317" t="s">
        <v>988</v>
      </c>
      <c r="B304" s="318"/>
      <c r="C304" s="318"/>
      <c r="D304" s="318"/>
      <c r="E304" s="318"/>
      <c r="F304" s="318"/>
      <c r="G304" s="318"/>
      <c r="H304" s="318"/>
      <c r="I304" s="318"/>
      <c r="J304" s="318"/>
      <c r="K304" s="319"/>
      <c r="L304" s="39">
        <v>13570395</v>
      </c>
      <c r="M304" s="39"/>
      <c r="N304" s="39"/>
      <c r="O304" s="39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CB304" s="41"/>
      <c r="CD304" s="41" t="s">
        <v>988</v>
      </c>
    </row>
    <row r="305" spans="1:104" s="3" customFormat="1" ht="18.75" hidden="1" x14ac:dyDescent="0.25">
      <c r="A305" s="320" t="s">
        <v>4949</v>
      </c>
      <c r="B305" s="321"/>
      <c r="C305" s="321"/>
      <c r="D305" s="321"/>
      <c r="E305" s="321"/>
      <c r="F305" s="321"/>
      <c r="G305" s="321"/>
      <c r="H305" s="321"/>
      <c r="I305" s="321"/>
      <c r="J305" s="321"/>
      <c r="K305" s="322"/>
      <c r="L305" s="61">
        <v>13918427</v>
      </c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CB305" s="41"/>
      <c r="CC305" s="2" t="s">
        <v>4949</v>
      </c>
      <c r="CD305" s="41"/>
    </row>
    <row r="306" spans="1:104" s="3" customFormat="1" ht="18.75" hidden="1" x14ac:dyDescent="0.25">
      <c r="A306" s="320" t="s">
        <v>1003</v>
      </c>
      <c r="B306" s="321"/>
      <c r="C306" s="321"/>
      <c r="D306" s="321"/>
      <c r="E306" s="321"/>
      <c r="F306" s="321"/>
      <c r="G306" s="321"/>
      <c r="H306" s="321"/>
      <c r="I306" s="321"/>
      <c r="J306" s="321"/>
      <c r="K306" s="322"/>
      <c r="L306" s="61">
        <v>417553</v>
      </c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CB306" s="41"/>
      <c r="CC306" s="2" t="s">
        <v>1003</v>
      </c>
      <c r="CD306" s="41"/>
    </row>
    <row r="307" spans="1:104" s="116" customFormat="1" ht="18.75" hidden="1" x14ac:dyDescent="0.25">
      <c r="A307" s="324" t="s">
        <v>5479</v>
      </c>
      <c r="B307" s="325"/>
      <c r="C307" s="325"/>
      <c r="D307" s="325"/>
      <c r="E307" s="325"/>
      <c r="F307" s="325"/>
      <c r="G307" s="325"/>
      <c r="H307" s="325"/>
      <c r="I307" s="325"/>
      <c r="J307" s="325"/>
      <c r="K307" s="326"/>
      <c r="L307" s="117">
        <f>L305+L306</f>
        <v>14335980</v>
      </c>
      <c r="M307" s="117"/>
      <c r="N307" s="117"/>
      <c r="O307" s="117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  <c r="BI307" s="65"/>
      <c r="BJ307" s="65"/>
      <c r="BK307" s="65"/>
      <c r="BL307" s="65"/>
      <c r="BM307" s="65"/>
      <c r="BN307" s="65"/>
      <c r="BO307" s="65"/>
      <c r="BP307" s="65"/>
      <c r="BQ307" s="65"/>
      <c r="BR307" s="65"/>
      <c r="BS307" s="65"/>
      <c r="BT307" s="65"/>
      <c r="BU307" s="65"/>
      <c r="BV307" s="65"/>
      <c r="BW307" s="65"/>
      <c r="BX307" s="65"/>
      <c r="BY307" s="65"/>
      <c r="BZ307" s="65"/>
      <c r="CA307" s="65"/>
      <c r="CB307" s="65"/>
      <c r="CC307" s="65"/>
      <c r="CD307" s="65" t="s">
        <v>1004</v>
      </c>
      <c r="CE307" s="65"/>
      <c r="CF307" s="65"/>
    </row>
    <row r="308" spans="1:104" s="121" customFormat="1" ht="15" hidden="1" customHeight="1" x14ac:dyDescent="0.25">
      <c r="A308" s="327" t="s">
        <v>5480</v>
      </c>
      <c r="B308" s="328"/>
      <c r="C308" s="328"/>
      <c r="D308" s="328"/>
      <c r="E308" s="328"/>
      <c r="F308" s="328"/>
      <c r="G308" s="328"/>
      <c r="H308" s="328"/>
      <c r="I308" s="328"/>
      <c r="J308" s="328"/>
      <c r="K308" s="329"/>
      <c r="L308" s="118">
        <f>L291*1.052*1.021*1.035*1.025*1.02*1.03</f>
        <v>12498056.079662111</v>
      </c>
      <c r="M308" s="119"/>
      <c r="N308" s="120"/>
      <c r="O308" s="120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  <c r="BI308" s="65"/>
      <c r="BJ308" s="65"/>
      <c r="BK308" s="65"/>
      <c r="BL308" s="65"/>
      <c r="BM308" s="65"/>
      <c r="BN308" s="65"/>
      <c r="BO308" s="65"/>
      <c r="BP308" s="65"/>
      <c r="BQ308" s="65"/>
      <c r="BR308" s="65"/>
      <c r="BS308" s="65"/>
      <c r="BT308" s="65"/>
      <c r="BU308" s="65"/>
      <c r="BV308" s="65"/>
      <c r="BW308" s="65"/>
      <c r="BX308" s="65"/>
      <c r="BY308" s="65"/>
      <c r="BZ308" s="65"/>
      <c r="CA308" s="65"/>
      <c r="CB308" s="65"/>
      <c r="CC308" s="65"/>
      <c r="CD308" s="65"/>
      <c r="CE308" s="65"/>
      <c r="CF308" s="65"/>
      <c r="CP308" s="122"/>
      <c r="CR308" s="122" t="s">
        <v>1004</v>
      </c>
      <c r="CT308" s="123"/>
      <c r="CU308" s="124"/>
      <c r="CV308" s="124"/>
      <c r="CW308" s="124"/>
      <c r="CX308" s="124"/>
      <c r="CY308" s="124"/>
      <c r="CZ308" s="124"/>
    </row>
    <row r="309" spans="1:104" s="121" customFormat="1" ht="15" hidden="1" customHeight="1" x14ac:dyDescent="0.25">
      <c r="A309" s="327" t="s">
        <v>5486</v>
      </c>
      <c r="B309" s="328"/>
      <c r="C309" s="328"/>
      <c r="D309" s="328"/>
      <c r="E309" s="328"/>
      <c r="F309" s="328"/>
      <c r="G309" s="328"/>
      <c r="H309" s="328"/>
      <c r="I309" s="328"/>
      <c r="J309" s="328"/>
      <c r="K309" s="329"/>
      <c r="L309" s="118">
        <f>L294*1.03</f>
        <v>358472.96000000002</v>
      </c>
      <c r="M309" s="119"/>
      <c r="N309" s="120"/>
      <c r="O309" s="120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  <c r="BI309" s="65"/>
      <c r="BJ309" s="65"/>
      <c r="BK309" s="65"/>
      <c r="BL309" s="65"/>
      <c r="BM309" s="65"/>
      <c r="BN309" s="65"/>
      <c r="BO309" s="65"/>
      <c r="BP309" s="65"/>
      <c r="BQ309" s="65"/>
      <c r="BR309" s="65"/>
      <c r="BS309" s="65"/>
      <c r="BT309" s="65"/>
      <c r="BU309" s="65"/>
      <c r="BV309" s="65"/>
      <c r="BW309" s="65"/>
      <c r="BX309" s="65"/>
      <c r="BY309" s="65"/>
      <c r="BZ309" s="65"/>
      <c r="CA309" s="65"/>
      <c r="CB309" s="65"/>
      <c r="CC309" s="65"/>
      <c r="CD309" s="65"/>
      <c r="CE309" s="65"/>
      <c r="CF309" s="65"/>
      <c r="CP309" s="122"/>
      <c r="CR309" s="122" t="s">
        <v>1004</v>
      </c>
      <c r="CT309" s="123"/>
      <c r="CU309" s="124"/>
      <c r="CV309" s="124"/>
      <c r="CW309" s="124"/>
      <c r="CX309" s="124"/>
      <c r="CY309" s="124"/>
      <c r="CZ309" s="124"/>
    </row>
    <row r="310" spans="1:104" s="121" customFormat="1" ht="15" hidden="1" customHeight="1" x14ac:dyDescent="0.25">
      <c r="A310" s="327" t="s">
        <v>5481</v>
      </c>
      <c r="B310" s="328"/>
      <c r="C310" s="328"/>
      <c r="D310" s="328"/>
      <c r="E310" s="328"/>
      <c r="F310" s="328"/>
      <c r="G310" s="328"/>
      <c r="H310" s="328"/>
      <c r="I310" s="328"/>
      <c r="J310" s="328"/>
      <c r="K310" s="329"/>
      <c r="L310" s="118">
        <f>L307-L308-L309</f>
        <v>1479450.9603378894</v>
      </c>
      <c r="M310" s="119"/>
      <c r="N310" s="120"/>
      <c r="O310" s="120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  <c r="BI310" s="65"/>
      <c r="BJ310" s="65"/>
      <c r="BK310" s="65"/>
      <c r="BL310" s="65"/>
      <c r="BM310" s="65"/>
      <c r="BN310" s="65"/>
      <c r="BO310" s="65"/>
      <c r="BP310" s="65"/>
      <c r="BQ310" s="65"/>
      <c r="BR310" s="65"/>
      <c r="BS310" s="65"/>
      <c r="BT310" s="65"/>
      <c r="BU310" s="65"/>
      <c r="BV310" s="65"/>
      <c r="BW310" s="65"/>
      <c r="BX310" s="65"/>
      <c r="BY310" s="65"/>
      <c r="BZ310" s="65"/>
      <c r="CA310" s="65"/>
      <c r="CB310" s="65"/>
      <c r="CC310" s="65"/>
      <c r="CD310" s="65"/>
      <c r="CE310" s="65"/>
      <c r="CF310" s="65"/>
      <c r="CP310" s="122"/>
      <c r="CR310" s="122" t="s">
        <v>1004</v>
      </c>
      <c r="CT310" s="123"/>
      <c r="CU310" s="124"/>
      <c r="CV310" s="124"/>
      <c r="CW310" s="124"/>
      <c r="CX310" s="124"/>
      <c r="CY310" s="124"/>
      <c r="CZ310" s="124"/>
    </row>
    <row r="311" spans="1:104" s="65" customFormat="1" ht="15" hidden="1" customHeight="1" x14ac:dyDescent="0.25">
      <c r="A311" s="330" t="s">
        <v>5482</v>
      </c>
      <c r="B311" s="331"/>
      <c r="C311" s="331"/>
      <c r="D311" s="331"/>
      <c r="E311" s="331"/>
      <c r="F311" s="331"/>
      <c r="G311" s="331"/>
      <c r="H311" s="331"/>
      <c r="I311" s="331"/>
      <c r="J311" s="331"/>
      <c r="K311" s="332"/>
      <c r="L311" s="125">
        <f>'00-ЭС1.СУБ'!L202</f>
        <v>1</v>
      </c>
      <c r="M311" s="89"/>
      <c r="N311" s="126"/>
      <c r="O311" s="89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CP311" s="95"/>
      <c r="CQ311" s="101" t="s">
        <v>1003</v>
      </c>
      <c r="CR311" s="95"/>
      <c r="CT311" s="127"/>
    </row>
    <row r="312" spans="1:104" s="65" customFormat="1" ht="28.5" hidden="1" customHeight="1" x14ac:dyDescent="0.25">
      <c r="A312" s="330" t="s">
        <v>5483</v>
      </c>
      <c r="B312" s="331"/>
      <c r="C312" s="331"/>
      <c r="D312" s="331"/>
      <c r="E312" s="331"/>
      <c r="F312" s="331"/>
      <c r="G312" s="331"/>
      <c r="H312" s="331"/>
      <c r="I312" s="331"/>
      <c r="J312" s="331"/>
      <c r="K312" s="332"/>
      <c r="L312" s="128">
        <f>L308+L309+L310*L311</f>
        <v>14335980</v>
      </c>
      <c r="M312" s="129"/>
      <c r="N312" s="98"/>
      <c r="O312" s="98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CP312" s="95"/>
      <c r="CR312" s="95" t="s">
        <v>1004</v>
      </c>
      <c r="CT312" s="130"/>
    </row>
    <row r="313" spans="1:104" s="65" customFormat="1" ht="15" hidden="1" customHeight="1" x14ac:dyDescent="0.25">
      <c r="A313" s="333" t="s">
        <v>1005</v>
      </c>
      <c r="B313" s="334"/>
      <c r="C313" s="334"/>
      <c r="D313" s="334"/>
      <c r="E313" s="334"/>
      <c r="F313" s="334"/>
      <c r="G313" s="334"/>
      <c r="H313" s="334"/>
      <c r="I313" s="334"/>
      <c r="J313" s="334"/>
      <c r="K313" s="335"/>
      <c r="L313" s="131">
        <f>L312*0.2</f>
        <v>2867196</v>
      </c>
      <c r="M313" s="89"/>
      <c r="N313" s="89"/>
      <c r="O313" s="89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CP313" s="95"/>
      <c r="CQ313" s="101" t="s">
        <v>1005</v>
      </c>
      <c r="CR313" s="95"/>
    </row>
    <row r="314" spans="1:104" s="65" customFormat="1" ht="15" hidden="1" customHeight="1" x14ac:dyDescent="0.25">
      <c r="A314" s="330" t="s">
        <v>1006</v>
      </c>
      <c r="B314" s="331"/>
      <c r="C314" s="331"/>
      <c r="D314" s="331"/>
      <c r="E314" s="331"/>
      <c r="F314" s="331"/>
      <c r="G314" s="331"/>
      <c r="H314" s="331"/>
      <c r="I314" s="331"/>
      <c r="J314" s="331"/>
      <c r="K314" s="332"/>
      <c r="L314" s="132">
        <f>L312+L313</f>
        <v>17203176</v>
      </c>
      <c r="M314" s="98"/>
      <c r="N314" s="98"/>
      <c r="O314" s="98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AB314" s="65">
        <v>117</v>
      </c>
      <c r="CP314" s="95"/>
      <c r="CR314" s="95"/>
      <c r="CS314" s="95" t="s">
        <v>1006</v>
      </c>
      <c r="CV314" s="127"/>
    </row>
    <row r="315" spans="1:104" s="16" customFormat="1" ht="12.75" customHeight="1" thickTop="1" x14ac:dyDescent="0.2">
      <c r="A315" s="323"/>
      <c r="B315" s="323"/>
      <c r="C315" s="323"/>
      <c r="D315" s="323"/>
      <c r="E315" s="323"/>
      <c r="F315" s="323"/>
      <c r="G315" s="323"/>
      <c r="H315" s="323"/>
      <c r="I315" s="323"/>
      <c r="J315" s="323"/>
      <c r="K315" s="323"/>
      <c r="L315" s="323"/>
      <c r="M315" s="323"/>
      <c r="N315" s="323"/>
      <c r="O315" s="323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AA315" s="62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</row>
    <row r="316" spans="1:104" s="135" customFormat="1" ht="12.75" customHeight="1" x14ac:dyDescent="0.2">
      <c r="A316" s="287"/>
      <c r="B316" s="287"/>
      <c r="C316" s="287"/>
      <c r="D316" s="287"/>
      <c r="E316" s="287"/>
      <c r="F316" s="287"/>
      <c r="G316" s="287"/>
      <c r="H316" s="287"/>
      <c r="I316" s="287"/>
      <c r="J316" s="287"/>
      <c r="K316" s="287"/>
      <c r="L316" s="287"/>
      <c r="M316" s="287"/>
      <c r="N316" s="287"/>
      <c r="O316" s="287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AA316" s="133"/>
      <c r="AB316" s="134"/>
      <c r="AC316" s="134"/>
      <c r="AD316" s="134"/>
      <c r="AE316" s="134"/>
      <c r="AF316" s="134"/>
      <c r="AG316" s="134"/>
      <c r="AH316" s="134"/>
      <c r="AI316" s="134"/>
      <c r="AJ316" s="134"/>
      <c r="AK316" s="134"/>
      <c r="AL316" s="134"/>
      <c r="AM316" s="134"/>
      <c r="AN316" s="134"/>
      <c r="AO316" s="134"/>
      <c r="AP316" s="134"/>
      <c r="AQ316" s="134"/>
      <c r="AR316" s="134"/>
      <c r="AS316" s="134"/>
      <c r="AT316" s="134"/>
      <c r="AU316" s="134"/>
      <c r="AV316" s="134"/>
      <c r="AW316" s="134"/>
      <c r="AX316" s="134"/>
      <c r="AY316" s="134"/>
      <c r="AZ316" s="134"/>
      <c r="BA316" s="134"/>
      <c r="BB316" s="134"/>
      <c r="BC316" s="134"/>
      <c r="BD316" s="134"/>
      <c r="BE316" s="134"/>
      <c r="BF316" s="134"/>
      <c r="BG316" s="134"/>
      <c r="BH316" s="134"/>
      <c r="BI316" s="134"/>
      <c r="BJ316" s="134"/>
      <c r="BK316" s="134"/>
      <c r="BL316" s="134"/>
      <c r="BM316" s="134"/>
      <c r="BN316" s="134"/>
      <c r="BO316" s="134"/>
      <c r="BP316" s="134"/>
      <c r="BQ316" s="134"/>
      <c r="BR316" s="134"/>
      <c r="BS316" s="134"/>
      <c r="BT316" s="134"/>
      <c r="BU316" s="134"/>
      <c r="BV316" s="134"/>
      <c r="BW316" s="134"/>
      <c r="BX316" s="134"/>
      <c r="BY316" s="134"/>
      <c r="BZ316" s="134"/>
      <c r="CA316" s="134"/>
      <c r="CB316" s="134"/>
      <c r="CC316" s="134"/>
      <c r="CD316" s="134"/>
      <c r="CE316" s="134"/>
    </row>
    <row r="317" spans="1:104" s="135" customFormat="1" ht="12.75" customHeight="1" x14ac:dyDescent="0.2">
      <c r="A317" s="288"/>
      <c r="B317" s="288"/>
      <c r="C317" s="288"/>
      <c r="D317" s="288"/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88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AA317" s="136"/>
      <c r="AB317" s="134"/>
      <c r="AC317" s="134"/>
      <c r="AD317" s="134"/>
      <c r="AE317" s="134"/>
      <c r="AF317" s="134"/>
      <c r="AG317" s="134"/>
      <c r="AH317" s="134"/>
      <c r="AI317" s="134"/>
      <c r="AJ317" s="134"/>
      <c r="AK317" s="134"/>
      <c r="AL317" s="134"/>
      <c r="AM317" s="134"/>
      <c r="AN317" s="134"/>
      <c r="AO317" s="134"/>
      <c r="AP317" s="134"/>
      <c r="AQ317" s="134"/>
      <c r="AR317" s="134"/>
      <c r="AS317" s="134"/>
      <c r="AT317" s="134"/>
      <c r="AU317" s="134"/>
      <c r="AV317" s="134"/>
      <c r="AW317" s="134"/>
      <c r="AX317" s="134"/>
      <c r="AY317" s="134"/>
      <c r="AZ317" s="134"/>
      <c r="BA317" s="134"/>
      <c r="BB317" s="134"/>
      <c r="BC317" s="134"/>
      <c r="BD317" s="134"/>
      <c r="BE317" s="134"/>
      <c r="BF317" s="134"/>
      <c r="BG317" s="134"/>
      <c r="BH317" s="134"/>
      <c r="BI317" s="134"/>
      <c r="BJ317" s="134"/>
      <c r="BK317" s="134"/>
      <c r="BL317" s="134"/>
      <c r="BM317" s="134"/>
      <c r="BN317" s="134"/>
      <c r="BO317" s="134"/>
      <c r="BP317" s="134"/>
      <c r="BQ317" s="134"/>
      <c r="BR317" s="134"/>
      <c r="BS317" s="134"/>
      <c r="BT317" s="134"/>
      <c r="BU317" s="134"/>
      <c r="BV317" s="134"/>
      <c r="BW317" s="134"/>
      <c r="BX317" s="134"/>
      <c r="BY317" s="134"/>
      <c r="BZ317" s="134"/>
      <c r="CA317" s="134"/>
      <c r="CB317" s="134"/>
      <c r="CC317" s="134"/>
      <c r="CD317" s="134"/>
      <c r="CE317" s="134"/>
    </row>
    <row r="318" spans="1:104" s="135" customFormat="1" ht="13.5" customHeight="1" x14ac:dyDescent="0.25">
      <c r="A318" s="137"/>
      <c r="B318" s="137"/>
      <c r="C318" s="137"/>
      <c r="D318" s="137"/>
      <c r="E318" s="137"/>
      <c r="F318" s="209"/>
      <c r="G318" s="137"/>
      <c r="H318" s="138"/>
      <c r="I318" s="139"/>
      <c r="J318" s="139"/>
      <c r="K318" s="139"/>
      <c r="L318" s="139"/>
      <c r="M318" s="137"/>
      <c r="N318" s="137"/>
      <c r="O318" s="137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AA318" s="116"/>
      <c r="AB318" s="134"/>
      <c r="AC318" s="134"/>
      <c r="AD318" s="134"/>
      <c r="AE318" s="134"/>
      <c r="AF318" s="134"/>
      <c r="AG318" s="134"/>
      <c r="AH318" s="134"/>
      <c r="AI318" s="134"/>
      <c r="AJ318" s="134"/>
      <c r="AK318" s="134"/>
      <c r="AL318" s="134"/>
      <c r="AM318" s="134"/>
      <c r="AN318" s="134"/>
      <c r="AO318" s="134"/>
      <c r="AP318" s="134"/>
      <c r="AQ318" s="134"/>
      <c r="AR318" s="134"/>
      <c r="AS318" s="134"/>
      <c r="AT318" s="134"/>
      <c r="AU318" s="134"/>
      <c r="AV318" s="134"/>
      <c r="AW318" s="134"/>
      <c r="AX318" s="134"/>
      <c r="AY318" s="134"/>
      <c r="AZ318" s="134"/>
      <c r="BA318" s="134"/>
      <c r="BB318" s="134"/>
      <c r="BC318" s="134"/>
      <c r="BD318" s="134"/>
      <c r="BE318" s="134"/>
      <c r="BF318" s="134"/>
      <c r="BG318" s="134"/>
      <c r="BH318" s="134"/>
      <c r="BI318" s="134"/>
      <c r="BJ318" s="134"/>
      <c r="BK318" s="134"/>
      <c r="BL318" s="134"/>
      <c r="BM318" s="134"/>
      <c r="BN318" s="134"/>
      <c r="BO318" s="134"/>
      <c r="BP318" s="134"/>
      <c r="BQ318" s="134"/>
      <c r="BR318" s="134"/>
      <c r="BS318" s="134"/>
      <c r="BT318" s="134"/>
      <c r="BU318" s="134"/>
      <c r="BV318" s="134"/>
      <c r="BW318" s="134"/>
      <c r="BX318" s="134"/>
      <c r="BY318" s="134"/>
      <c r="BZ318" s="134"/>
      <c r="CA318" s="134"/>
      <c r="CB318" s="134"/>
      <c r="CC318" s="134"/>
      <c r="CD318" s="134"/>
      <c r="CE318" s="134"/>
    </row>
    <row r="319" spans="1:104" s="135" customFormat="1" ht="12.75" customHeight="1" x14ac:dyDescent="0.2">
      <c r="A319" s="287"/>
      <c r="B319" s="287"/>
      <c r="C319" s="287"/>
      <c r="D319" s="287"/>
      <c r="E319" s="287"/>
      <c r="F319" s="287"/>
      <c r="G319" s="287"/>
      <c r="H319" s="287"/>
      <c r="I319" s="287"/>
      <c r="J319" s="287"/>
      <c r="K319" s="287"/>
      <c r="L319" s="287"/>
      <c r="M319" s="287"/>
      <c r="N319" s="287"/>
      <c r="O319" s="287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AA319" s="133"/>
      <c r="AB319" s="134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34"/>
      <c r="AM319" s="134"/>
      <c r="AN319" s="134"/>
      <c r="AO319" s="134"/>
      <c r="AP319" s="134"/>
      <c r="AQ319" s="134"/>
      <c r="AR319" s="134"/>
      <c r="AS319" s="134"/>
      <c r="AT319" s="134"/>
      <c r="AU319" s="134"/>
      <c r="AV319" s="134"/>
      <c r="AW319" s="134"/>
      <c r="AX319" s="134"/>
      <c r="AY319" s="134"/>
      <c r="AZ319" s="134"/>
      <c r="BA319" s="134"/>
      <c r="BB319" s="134"/>
      <c r="BC319" s="134"/>
      <c r="BD319" s="134"/>
      <c r="BE319" s="134"/>
      <c r="BF319" s="134"/>
      <c r="BG319" s="134"/>
      <c r="BH319" s="134"/>
      <c r="BI319" s="134"/>
      <c r="BJ319" s="134"/>
      <c r="BK319" s="134"/>
      <c r="BL319" s="134"/>
      <c r="BM319" s="134"/>
      <c r="BN319" s="134"/>
      <c r="BO319" s="134"/>
      <c r="BP319" s="134"/>
      <c r="BQ319" s="134"/>
      <c r="BR319" s="134"/>
      <c r="BS319" s="134"/>
      <c r="BT319" s="134"/>
      <c r="BU319" s="134"/>
      <c r="BV319" s="134"/>
      <c r="BW319" s="134"/>
      <c r="BX319" s="134"/>
      <c r="BY319" s="134"/>
      <c r="BZ319" s="134"/>
      <c r="CA319" s="134"/>
      <c r="CB319" s="134"/>
      <c r="CC319" s="134"/>
      <c r="CD319" s="134"/>
      <c r="CE319" s="134"/>
    </row>
    <row r="320" spans="1:104" s="135" customFormat="1" ht="12.75" customHeight="1" x14ac:dyDescent="0.2">
      <c r="A320" s="288"/>
      <c r="B320" s="288"/>
      <c r="C320" s="288"/>
      <c r="D320" s="288"/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88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AA320" s="136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  <c r="BF320" s="134"/>
      <c r="BG320" s="134"/>
      <c r="BH320" s="134"/>
      <c r="BI320" s="134"/>
      <c r="BJ320" s="134"/>
      <c r="BK320" s="134"/>
      <c r="BL320" s="134"/>
      <c r="BM320" s="134"/>
      <c r="BN320" s="134"/>
      <c r="BO320" s="134"/>
      <c r="BP320" s="134"/>
      <c r="BQ320" s="134"/>
      <c r="BR320" s="134"/>
      <c r="BS320" s="134"/>
      <c r="BT320" s="134"/>
      <c r="BU320" s="134"/>
      <c r="BV320" s="134"/>
      <c r="BW320" s="134"/>
      <c r="BX320" s="134"/>
      <c r="BY320" s="134"/>
      <c r="BZ320" s="134"/>
      <c r="CA320" s="134"/>
      <c r="CB320" s="134"/>
      <c r="CC320" s="134"/>
      <c r="CD320" s="134"/>
      <c r="CE320" s="134"/>
    </row>
    <row r="321" spans="1:83" s="135" customFormat="1" ht="13.5" customHeight="1" x14ac:dyDescent="0.25">
      <c r="A321" s="137"/>
      <c r="B321" s="137"/>
      <c r="C321" s="137"/>
      <c r="D321" s="137"/>
      <c r="E321" s="137"/>
      <c r="F321" s="209"/>
      <c r="G321" s="137"/>
      <c r="H321" s="138"/>
      <c r="I321" s="139"/>
      <c r="J321" s="139"/>
      <c r="K321" s="139"/>
      <c r="L321" s="139"/>
      <c r="M321" s="137"/>
      <c r="N321" s="137"/>
      <c r="O321" s="137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AA321" s="116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  <c r="BD321" s="134"/>
      <c r="BE321" s="134"/>
      <c r="BF321" s="134"/>
      <c r="BG321" s="134"/>
      <c r="BH321" s="134"/>
      <c r="BI321" s="134"/>
      <c r="BJ321" s="134"/>
      <c r="BK321" s="134"/>
      <c r="BL321" s="134"/>
      <c r="BM321" s="134"/>
      <c r="BN321" s="134"/>
      <c r="BO321" s="134"/>
      <c r="BP321" s="134"/>
      <c r="BQ321" s="134"/>
      <c r="BR321" s="134"/>
      <c r="BS321" s="134"/>
      <c r="BT321" s="134"/>
      <c r="BU321" s="134"/>
      <c r="BV321" s="134"/>
      <c r="BW321" s="134"/>
      <c r="BX321" s="134"/>
      <c r="BY321" s="134"/>
      <c r="BZ321" s="134"/>
      <c r="CA321" s="134"/>
      <c r="CB321" s="134"/>
      <c r="CC321" s="134"/>
      <c r="CD321" s="134"/>
      <c r="CE321" s="134"/>
    </row>
    <row r="322" spans="1:83" ht="11.25" customHeight="1" x14ac:dyDescent="0.2"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</row>
    <row r="323" spans="1:83" ht="11.25" customHeight="1" x14ac:dyDescent="0.2"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</row>
    <row r="324" spans="1:83" ht="11.25" customHeight="1" x14ac:dyDescent="0.2"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</row>
    <row r="325" spans="1:83" ht="11.25" customHeight="1" x14ac:dyDescent="0.2"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</row>
    <row r="326" spans="1:83" ht="11.25" customHeight="1" x14ac:dyDescent="0.2"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</row>
    <row r="327" spans="1:83" ht="11.25" customHeight="1" x14ac:dyDescent="0.2"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</row>
    <row r="328" spans="1:83" ht="11.25" customHeight="1" x14ac:dyDescent="0.2"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</row>
    <row r="329" spans="1:83" ht="11.25" customHeight="1" x14ac:dyDescent="0.2"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</row>
    <row r="330" spans="1:83" ht="11.25" customHeight="1" x14ac:dyDescent="0.2"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</row>
    <row r="331" spans="1:83" ht="11.25" customHeight="1" x14ac:dyDescent="0.2"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</row>
    <row r="332" spans="1:83" ht="11.25" customHeight="1" x14ac:dyDescent="0.2"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</row>
    <row r="333" spans="1:83" ht="11.25" customHeight="1" x14ac:dyDescent="0.2"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</row>
    <row r="334" spans="1:83" ht="11.25" customHeight="1" x14ac:dyDescent="0.2"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</row>
    <row r="335" spans="1:83" ht="11.25" customHeight="1" x14ac:dyDescent="0.2"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</row>
    <row r="336" spans="1:83" ht="11.25" customHeight="1" x14ac:dyDescent="0.2"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</row>
    <row r="337" spans="16:25" ht="11.25" customHeight="1" x14ac:dyDescent="0.2"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</row>
    <row r="338" spans="16:25" ht="11.25" customHeight="1" x14ac:dyDescent="0.2"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</row>
    <row r="339" spans="16:25" ht="11.25" customHeight="1" x14ac:dyDescent="0.2"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</row>
    <row r="340" spans="16:25" ht="11.25" customHeight="1" x14ac:dyDescent="0.2"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</row>
    <row r="341" spans="16:25" ht="11.25" customHeight="1" x14ac:dyDescent="0.2"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</row>
    <row r="342" spans="16:25" ht="11.25" customHeight="1" x14ac:dyDescent="0.2"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</row>
    <row r="343" spans="16:25" ht="11.25" customHeight="1" x14ac:dyDescent="0.2"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</row>
    <row r="344" spans="16:25" ht="11.25" customHeight="1" x14ac:dyDescent="0.2"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</row>
    <row r="345" spans="16:25" ht="11.25" customHeight="1" x14ac:dyDescent="0.2"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</row>
    <row r="346" spans="16:25" ht="11.25" customHeight="1" x14ac:dyDescent="0.2"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</row>
    <row r="347" spans="16:25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6:25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6:25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6:25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6:25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6:25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</row>
    <row r="397" spans="16:25" ht="11.25" customHeight="1" x14ac:dyDescent="0.2">
      <c r="P397" s="154"/>
      <c r="Q397" s="154"/>
      <c r="R397" s="154"/>
      <c r="S397" s="154"/>
      <c r="T397" s="154"/>
      <c r="U397" s="154"/>
      <c r="V397" s="172"/>
      <c r="W397" s="159"/>
      <c r="X397" s="158"/>
      <c r="Y397" s="179"/>
    </row>
    <row r="398" spans="16:25" ht="11.25" customHeight="1" x14ac:dyDescent="0.2">
      <c r="P398" s="154"/>
      <c r="Q398" s="154"/>
      <c r="R398" s="154"/>
      <c r="S398" s="154"/>
      <c r="T398" s="154"/>
      <c r="U398" s="154"/>
      <c r="V398" s="172"/>
      <c r="W398" s="159"/>
      <c r="X398" s="158"/>
    </row>
    <row r="399" spans="16:25" ht="11.25" customHeight="1" x14ac:dyDescent="0.2">
      <c r="P399" s="154"/>
      <c r="Q399" s="154"/>
      <c r="R399" s="154"/>
      <c r="S399" s="154"/>
      <c r="T399" s="154"/>
      <c r="U399" s="154"/>
      <c r="V399" s="172"/>
      <c r="W399" s="159"/>
      <c r="X399" s="158"/>
    </row>
    <row r="400" spans="16:25" ht="11.25" customHeight="1" x14ac:dyDescent="0.2">
      <c r="P400" s="154"/>
      <c r="Q400" s="154"/>
      <c r="R400" s="154"/>
      <c r="S400" s="154"/>
      <c r="T400" s="154"/>
      <c r="U400" s="154"/>
      <c r="V400" s="172"/>
      <c r="W400" s="159"/>
      <c r="X400" s="158"/>
    </row>
    <row r="457" spans="22:22" ht="11.25" customHeight="1" x14ac:dyDescent="0.2">
      <c r="V457" s="179">
        <f>L469</f>
        <v>0</v>
      </c>
    </row>
  </sheetData>
  <autoFilter ref="A27:CZ314" xr:uid="{00000000-0001-0000-1500-000000000000}">
    <filterColumn colId="1">
      <filters>
        <filter val="ТССЦ-509-6287"/>
        <filter val="ТЦ_01.7.06.07_78_7804526950_01.02.2024_02_x000a_Аналог ТССЦ-101-3056 6,3/6,17=2%"/>
        <filter val="ТЦ_01.7.15.00_78_7804526950_01.02.2024_02_x000a_Аналог ТССЦ-101-6794 25,60/25,05=2%"/>
        <filter val="ТЦ_01.7.15.08_78_7804526950_01.02.2024_02_x000a_Аналог ТССЦ-101-1879 6,42/6,24=2%"/>
        <filter val="ТЦ_01.7.15.12_2_0278204832_08.02.2024_02_x000a_Аналог ТССЦ-101-4949 10,26/10,03=2%"/>
        <filter val="ТЦ_08.1.02.13_2_0278204832_08.02.2024_02"/>
        <filter val="ТЦ_08.3.12.00_78_7804526950_01.02.2024_02_x000a_Аналог ТССЦ-101-1638 5134,83/4987,13=2%"/>
        <filter val="ТЦ_08.3.12.00_78_7804526950_01.02.2024_02_x000a_Аналог ТССЦ-101-2542 4813,20/4671,80=2%"/>
        <filter val="ТЦ_14.2.02.03_78_7804526950_01.02.2024_02_x000a_Аналог ТССЦ-113-0395 95,68/93,73=2%"/>
        <filter val="ТЦ_14.5.01.00_78_7804526950_01.02.2024_02_x000a_Аналог ТССЦ-101-2415 52,74/51,66=2%"/>
        <filter val="ТЦ_14.5.01.00_78_7804526950_01.02.2024_02_x000a_аналог ТССЦ-101-2901 51,49/50,41=2%"/>
        <filter val="ТЦ_14.5.01.00_78_7804526950_01.02.2024_02_x000a_Аналог ТССЦ-113-0521 65,66/64,28=2%"/>
        <filter val="ТЦ_20.1.01.00_78_7804526950_01.02.2024_02_x000a_Аналог ТССЦ-509-0020 42,77/41,87=2%"/>
        <filter val="ТЦ_20.1.01.14_78_7804526950_01.02.2024_02_x000a_Аналог ТССЦ-509-0020 42,77/41,87=2%"/>
        <filter val="ТЦ_20.1.02.18_2_0278204832_08.02.2024_02"/>
        <filter val="ТЦ_20.1.02.19_78_7804526950_01.02.2024_02_x000a_Аналог ТССЦ-502-0500 3273,24/3206,31=2%"/>
        <filter val="ТЦ_20.1.02.19_78_7804526950_01.02.2024_02_x000a_Аналог ТССЦ-502-0501 3834,26/3755,85=2%"/>
        <filter val="ТЦ_20.1.02.19_78_7804526950_01.02.2024_02_x000a_Аналог ТССЦ-502-0505 17170,22/16817,89=2%"/>
        <filter val="ТЦ_20.1.02.19_78_7804526950_01.02.2024_02_x000a_Аналог ТССЦ-509-8108 10,71/10,47=2%"/>
        <filter val="ТЦ_20.2.05.02_78_7804526950_01.02.2024_02_x000a_Аналог ТССЦ-101-1671 25,60/25,05=2%"/>
        <filter val="ТЦ_20.2.07.00_2_0278204832_08.02.2024_02"/>
        <filter val="ТЦ_20.2.07.00_2_0278204832_08.02.2024_02_x000a_Аналог ТССЦ-101-4949 10,26/10,03=2%"/>
        <filter val="ТЦ_20.2.07.00_2_0278204832_08.02.2024_02_x000a_Аналог ТССЦ-201-0776 12578,44/12437,78=2%"/>
        <filter val="ТЦ_20.2.07.00_2_0278204832_08.02.2024_02_x000a_Аналог ТССЦ-509-2857 23,70/23,16=2%"/>
        <filter val="ТЦ_20.3.03.00_78_7810216924_07.06.2024_02_x000a_Аналог ТССЦ-509-0765 129,31/126,54=2%"/>
        <filter val="ТЦ_20.4.03.07_78_7804526950_01.02.2024_02_x000a_Аналог ТССЦ-503-0474 1223/1198,58=2%"/>
        <filter val="ТЦ_20.5.02.00_78_7806155468_25.03.2024_02"/>
        <filter val="ТЦ_20.5.02.00_78_7806155468_25.03.2024_02_x000a_Аналог ТССЦ-503-0693 2306,87/2261,59=2%"/>
        <filter val="ТЦ_20.5.02.00_78_7806155468_25.03.2024_02_x000a_Аналог ТССЦ-509-2228 8,88/8,7=2%"/>
        <filter val="ТЦ_21.1.00.00_78_7804526950_01.02.2024_02"/>
        <filter val="ТЦ_21.1.00.00_78_7804526950_01.02.2024_02_x000a_Аналог ТССЦ-501-2377 178,91/175,39=2%"/>
        <filter val="ТЦ_22.2.02.11_2_0278204832_08.02.2024_02"/>
        <filter val="ТЦ_22.2.02.11_2_0278204832_08.02.2024_02_x000a_Аналог ТССЦ-101-4949 10,26/10,03=2%"/>
        <filter val="ТЦ_22.2.02.11_2_0278204832_08.02.2024_02_x000a_Аналог ТССЦ-101-6794 25,60/25,05=2%"/>
        <filter val="ТЦ_59.1.21.00_2_0276132981_25.01.2024_02_x000a_Аналог ТССЦ-501-7965 29794,41/29199,32=2%"/>
        <filter val="ТЦ_59.1.21.00_2_0276132981_25.01.2024_02_x000a_Аналог ТССЦ-501-7966 50968,55/49949,54=2%"/>
        <filter val="ТЦ_59.1.21.00_2_0276132981_25.01.2024_02_x000a_Аналог ТССЦ-501-7991 77568,35/76021,46=2%"/>
        <filter val="ТЦ_59.1.21.00_2_0276132981_25.01.2024_02_x000a_Аналог ТССЦ-501-7992 102768,47/100715,23=2%"/>
        <filter val="ТЦ_59.1.21.00_2_0276132981_25.01.2024_02_x000a_Аналог ТССЦ-501-8624 22018,43/21572,51=2%"/>
        <filter val="ТЦ_59.1.21.00_2_0276132981_25.01.2024_02_x000a_Аналог ТССЦ-501-8629 32908,54/32244,30=2%"/>
      </filters>
    </filterColumn>
    <filterColumn colId="2" showButton="0"/>
    <filterColumn colId="3" showButton="0"/>
  </autoFilter>
  <mergeCells count="218">
    <mergeCell ref="A317:O317"/>
    <mergeCell ref="A309:K309"/>
    <mergeCell ref="A315:O315"/>
    <mergeCell ref="A304:K304"/>
    <mergeCell ref="A305:K305"/>
    <mergeCell ref="A306:K306"/>
    <mergeCell ref="A307:K307"/>
    <mergeCell ref="A308:K308"/>
    <mergeCell ref="A310:K310"/>
    <mergeCell ref="A311:K311"/>
    <mergeCell ref="A312:K312"/>
    <mergeCell ref="A313:K313"/>
    <mergeCell ref="A314:K314"/>
    <mergeCell ref="A316:O316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C249:E249"/>
    <mergeCell ref="C250:E250"/>
    <mergeCell ref="A251:K251"/>
    <mergeCell ref="A252:K252"/>
    <mergeCell ref="A253:K253"/>
    <mergeCell ref="C244:E244"/>
    <mergeCell ref="C245:E245"/>
    <mergeCell ref="C246:E246"/>
    <mergeCell ref="C247:E247"/>
    <mergeCell ref="C248:E248"/>
    <mergeCell ref="A234:O234"/>
    <mergeCell ref="C235:E235"/>
    <mergeCell ref="C240:E240"/>
    <mergeCell ref="C242:E242"/>
    <mergeCell ref="C243:E243"/>
    <mergeCell ref="C229:E229"/>
    <mergeCell ref="C230:E230"/>
    <mergeCell ref="C231:E231"/>
    <mergeCell ref="C232:E232"/>
    <mergeCell ref="C233:E233"/>
    <mergeCell ref="C220:E220"/>
    <mergeCell ref="C225:E225"/>
    <mergeCell ref="C226:E226"/>
    <mergeCell ref="C227:E227"/>
    <mergeCell ref="C228:E228"/>
    <mergeCell ref="C215:E215"/>
    <mergeCell ref="C216:E216"/>
    <mergeCell ref="C217:E217"/>
    <mergeCell ref="C218:E218"/>
    <mergeCell ref="C219:E219"/>
    <mergeCell ref="C205:E205"/>
    <mergeCell ref="A206:O206"/>
    <mergeCell ref="C207:E207"/>
    <mergeCell ref="C212:E212"/>
    <mergeCell ref="C214:E214"/>
    <mergeCell ref="C200:E200"/>
    <mergeCell ref="C201:E201"/>
    <mergeCell ref="C202:E202"/>
    <mergeCell ref="C203:E203"/>
    <mergeCell ref="C204:E204"/>
    <mergeCell ref="C190:E190"/>
    <mergeCell ref="C195:E195"/>
    <mergeCell ref="C197:E197"/>
    <mergeCell ref="C198:E198"/>
    <mergeCell ref="C199:E199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1:E171"/>
    <mergeCell ref="C172:E172"/>
    <mergeCell ref="C173:E173"/>
    <mergeCell ref="C174:E174"/>
    <mergeCell ref="C175:E175"/>
    <mergeCell ref="A161:O161"/>
    <mergeCell ref="C162:E162"/>
    <mergeCell ref="C167:E167"/>
    <mergeCell ref="C169:E169"/>
    <mergeCell ref="C170:E170"/>
    <mergeCell ref="C153:E153"/>
    <mergeCell ref="C154:E154"/>
    <mergeCell ref="C155:E155"/>
    <mergeCell ref="C156:E156"/>
    <mergeCell ref="C160:E160"/>
    <mergeCell ref="C143:E143"/>
    <mergeCell ref="C148:E148"/>
    <mergeCell ref="C150:E150"/>
    <mergeCell ref="C151:E151"/>
    <mergeCell ref="C152:E152"/>
    <mergeCell ref="C133:E133"/>
    <mergeCell ref="C138:E138"/>
    <mergeCell ref="C140:E140"/>
    <mergeCell ref="C141:E141"/>
    <mergeCell ref="C142:E142"/>
    <mergeCell ref="C125:E125"/>
    <mergeCell ref="C129:E129"/>
    <mergeCell ref="C130:E130"/>
    <mergeCell ref="C131:E131"/>
    <mergeCell ref="A132:O132"/>
    <mergeCell ref="C119:E119"/>
    <mergeCell ref="C121:E121"/>
    <mergeCell ref="C122:E122"/>
    <mergeCell ref="C123:E123"/>
    <mergeCell ref="A124:O124"/>
    <mergeCell ref="C99:E99"/>
    <mergeCell ref="C103:E103"/>
    <mergeCell ref="C108:E108"/>
    <mergeCell ref="C113:E113"/>
    <mergeCell ref="C114:E114"/>
    <mergeCell ref="C87:E87"/>
    <mergeCell ref="C88:E88"/>
    <mergeCell ref="C92:E92"/>
    <mergeCell ref="A93:O93"/>
    <mergeCell ref="C94:E94"/>
    <mergeCell ref="C75:E75"/>
    <mergeCell ref="A77:O77"/>
    <mergeCell ref="C78:E78"/>
    <mergeCell ref="C82:E82"/>
    <mergeCell ref="C83:E83"/>
    <mergeCell ref="C62:E62"/>
    <mergeCell ref="C64:E64"/>
    <mergeCell ref="C66:E66"/>
    <mergeCell ref="C68:E68"/>
    <mergeCell ref="C73:E73"/>
    <mergeCell ref="C52:E52"/>
    <mergeCell ref="C54:E54"/>
    <mergeCell ref="C56:E56"/>
    <mergeCell ref="C58:E58"/>
    <mergeCell ref="C60:E60"/>
    <mergeCell ref="C37:E37"/>
    <mergeCell ref="A39:O39"/>
    <mergeCell ref="C40:E40"/>
    <mergeCell ref="C45:E45"/>
    <mergeCell ref="C50:E50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19:O319"/>
    <mergeCell ref="A320:O320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>
    <tabColor rgb="FFFF0000"/>
    <pageSetUpPr fitToPage="1"/>
  </sheetPr>
  <dimension ref="A1:CQ453"/>
  <sheetViews>
    <sheetView topLeftCell="A204" workbookViewId="0">
      <selection activeCell="J216" sqref="J21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9" width="10.7109375" style="1" hidden="1" customWidth="1" outlineLevel="1"/>
    <col min="20" max="20" width="16.5703125" style="1" hidden="1" customWidth="1" outlineLevel="1"/>
    <col min="21" max="21" width="11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4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4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4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3835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18.75" x14ac:dyDescent="0.25">
      <c r="A13" s="289" t="s">
        <v>3836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 t="s">
        <v>3836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3116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15985.79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9901.4120000000003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1014.821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289.738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434.43900000000002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1098.67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 t="s">
        <v>1793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300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354"/>
      <c r="G26" s="293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355"/>
      <c r="G27" s="293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12">
        <v>3</v>
      </c>
      <c r="D28" s="312"/>
      <c r="E28" s="312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13" t="s">
        <v>3837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hidden="1" x14ac:dyDescent="0.25">
      <c r="A30" s="35" t="s">
        <v>36</v>
      </c>
      <c r="B30" s="36" t="s">
        <v>203</v>
      </c>
      <c r="C30" s="316" t="s">
        <v>204</v>
      </c>
      <c r="D30" s="316"/>
      <c r="E30" s="316"/>
      <c r="F30" s="35" t="s">
        <v>174</v>
      </c>
      <c r="G30" s="56">
        <v>0.38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16087</v>
      </c>
      <c r="M30" s="39">
        <v>13075</v>
      </c>
      <c r="N30" s="40" t="s">
        <v>3838</v>
      </c>
      <c r="O30" s="39">
        <v>1678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2008.7923696424332</v>
      </c>
      <c r="W30" s="159">
        <v>1.2</v>
      </c>
      <c r="X30" s="158">
        <f>V30*W30</f>
        <v>2410.5508435709198</v>
      </c>
      <c r="Y30" s="181">
        <f>X30/G30</f>
        <v>6343.5548515024202</v>
      </c>
      <c r="BP30" s="33"/>
      <c r="BQ30" s="41" t="s">
        <v>204</v>
      </c>
    </row>
    <row r="31" spans="1:69" s="3" customFormat="1" ht="18.75" hidden="1" x14ac:dyDescent="0.25">
      <c r="A31" s="42"/>
      <c r="B31" s="43"/>
      <c r="C31" s="44" t="s">
        <v>3839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3840</v>
      </c>
      <c r="F32" s="49"/>
      <c r="G32" s="50"/>
      <c r="H32" s="51"/>
      <c r="I32" s="17"/>
      <c r="J32" s="17"/>
      <c r="K32" s="17"/>
      <c r="L32" s="52">
        <v>12889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hidden="1" x14ac:dyDescent="0.25">
      <c r="A33" s="47"/>
      <c r="B33" s="48"/>
      <c r="C33" s="48"/>
      <c r="D33" s="48"/>
      <c r="E33" s="49" t="s">
        <v>3841</v>
      </c>
      <c r="F33" s="49"/>
      <c r="G33" s="50"/>
      <c r="H33" s="51"/>
      <c r="I33" s="17"/>
      <c r="J33" s="17"/>
      <c r="K33" s="17"/>
      <c r="L33" s="52">
        <v>6777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18.75" hidden="1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35753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69" s="3" customFormat="1" ht="67.5" x14ac:dyDescent="0.25">
      <c r="A35" s="35" t="s">
        <v>1009</v>
      </c>
      <c r="B35" s="36" t="s">
        <v>1815</v>
      </c>
      <c r="C35" s="316" t="s">
        <v>3842</v>
      </c>
      <c r="D35" s="316"/>
      <c r="E35" s="316"/>
      <c r="F35" s="35" t="s">
        <v>437</v>
      </c>
      <c r="G35" s="55">
        <v>34</v>
      </c>
      <c r="H35" s="39">
        <v>5395.12</v>
      </c>
      <c r="I35" s="39"/>
      <c r="J35" s="39">
        <v>5395.12</v>
      </c>
      <c r="K35" s="37" t="s">
        <v>42</v>
      </c>
      <c r="L35" s="39">
        <v>1570196</v>
      </c>
      <c r="M35" s="39"/>
      <c r="N35" s="40"/>
      <c r="O35" s="39">
        <v>1570196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3" si="0">O35*P35*Q35*R35*S35*T35*U35</f>
        <v>1879736.43840469</v>
      </c>
      <c r="W35" s="159">
        <v>1.2</v>
      </c>
      <c r="X35" s="158">
        <f t="shared" ref="X35:X93" si="1">V35*W35</f>
        <v>2255683.7260856279</v>
      </c>
      <c r="Y35" s="181">
        <f t="shared" ref="Y35:Y93" si="2">X35/G35</f>
        <v>66343.639002518466</v>
      </c>
      <c r="BP35" s="33"/>
      <c r="BQ35" s="41" t="s">
        <v>3842</v>
      </c>
    </row>
    <row r="36" spans="1:69" s="3" customFormat="1" ht="67.5" x14ac:dyDescent="0.25">
      <c r="A36" s="35" t="s">
        <v>53</v>
      </c>
      <c r="B36" s="36" t="s">
        <v>1815</v>
      </c>
      <c r="C36" s="316" t="s">
        <v>3497</v>
      </c>
      <c r="D36" s="316"/>
      <c r="E36" s="316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133093</v>
      </c>
      <c r="M36" s="39"/>
      <c r="N36" s="40"/>
      <c r="O36" s="39">
        <v>133093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159330.27583600738</v>
      </c>
      <c r="W36" s="159">
        <v>1.2</v>
      </c>
      <c r="X36" s="158">
        <f t="shared" si="1"/>
        <v>191196.33100320885</v>
      </c>
      <c r="Y36" s="181">
        <f t="shared" si="2"/>
        <v>47799.082750802212</v>
      </c>
      <c r="BP36" s="33"/>
      <c r="BQ36" s="41" t="s">
        <v>3497</v>
      </c>
    </row>
    <row r="37" spans="1:69" s="3" customFormat="1" ht="67.5" x14ac:dyDescent="0.25">
      <c r="A37" s="35" t="s">
        <v>63</v>
      </c>
      <c r="B37" s="36" t="s">
        <v>2384</v>
      </c>
      <c r="C37" s="316" t="s">
        <v>2385</v>
      </c>
      <c r="D37" s="316"/>
      <c r="E37" s="316"/>
      <c r="F37" s="35" t="s">
        <v>174</v>
      </c>
      <c r="G37" s="56">
        <v>0.17</v>
      </c>
      <c r="H37" s="39">
        <v>2637</v>
      </c>
      <c r="I37" s="39"/>
      <c r="J37" s="39">
        <v>2637</v>
      </c>
      <c r="K37" s="37" t="s">
        <v>42</v>
      </c>
      <c r="L37" s="39">
        <v>3837</v>
      </c>
      <c r="M37" s="39"/>
      <c r="N37" s="40"/>
      <c r="O37" s="39">
        <v>3837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4593.4066283182465</v>
      </c>
      <c r="W37" s="159">
        <v>1.2</v>
      </c>
      <c r="X37" s="158">
        <f t="shared" si="1"/>
        <v>5512.0879539818952</v>
      </c>
      <c r="Y37" s="181">
        <f t="shared" si="2"/>
        <v>32424.046788128791</v>
      </c>
      <c r="BP37" s="33"/>
      <c r="BQ37" s="41" t="s">
        <v>2385</v>
      </c>
    </row>
    <row r="38" spans="1:69" s="3" customFormat="1" ht="18.75" hidden="1" x14ac:dyDescent="0.25">
      <c r="A38" s="42"/>
      <c r="B38" s="43"/>
      <c r="C38" s="44" t="s">
        <v>3843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hidden="1" x14ac:dyDescent="0.25">
      <c r="A39" s="313" t="s">
        <v>3844</v>
      </c>
      <c r="B39" s="314"/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5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 t="s">
        <v>3844</v>
      </c>
      <c r="BQ39" s="41"/>
    </row>
    <row r="40" spans="1:69" s="3" customFormat="1" ht="67.5" hidden="1" x14ac:dyDescent="0.25">
      <c r="A40" s="35" t="s">
        <v>80</v>
      </c>
      <c r="B40" s="36" t="s">
        <v>255</v>
      </c>
      <c r="C40" s="316" t="s">
        <v>256</v>
      </c>
      <c r="D40" s="316"/>
      <c r="E40" s="316"/>
      <c r="F40" s="35" t="s">
        <v>238</v>
      </c>
      <c r="G40" s="56">
        <v>14.55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99134</v>
      </c>
      <c r="M40" s="39">
        <v>82273</v>
      </c>
      <c r="N40" s="40" t="s">
        <v>3845</v>
      </c>
      <c r="O40" s="39">
        <v>7202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8621.7655817430277</v>
      </c>
      <c r="W40" s="159">
        <v>1.2</v>
      </c>
      <c r="X40" s="158">
        <f t="shared" si="1"/>
        <v>10346.118698091634</v>
      </c>
      <c r="Y40" s="181">
        <f t="shared" si="2"/>
        <v>711.07345004066212</v>
      </c>
      <c r="BP40" s="33"/>
      <c r="BQ40" s="41" t="s">
        <v>256</v>
      </c>
    </row>
    <row r="41" spans="1:69" s="3" customFormat="1" ht="18.75" hidden="1" x14ac:dyDescent="0.25">
      <c r="A41" s="42"/>
      <c r="B41" s="43"/>
      <c r="C41" s="44" t="s">
        <v>1272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</row>
    <row r="42" spans="1:69" s="3" customFormat="1" ht="18.75" hidden="1" x14ac:dyDescent="0.25">
      <c r="A42" s="47"/>
      <c r="B42" s="48"/>
      <c r="C42" s="48"/>
      <c r="D42" s="48"/>
      <c r="E42" s="49" t="s">
        <v>3846</v>
      </c>
      <c r="F42" s="49"/>
      <c r="G42" s="50"/>
      <c r="H42" s="51"/>
      <c r="I42" s="17"/>
      <c r="J42" s="17"/>
      <c r="K42" s="17"/>
      <c r="L42" s="52">
        <v>80701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</row>
    <row r="43" spans="1:69" s="3" customFormat="1" ht="18.75" hidden="1" x14ac:dyDescent="0.25">
      <c r="A43" s="47"/>
      <c r="B43" s="48"/>
      <c r="C43" s="48"/>
      <c r="D43" s="48"/>
      <c r="E43" s="49" t="s">
        <v>3847</v>
      </c>
      <c r="F43" s="49"/>
      <c r="G43" s="50"/>
      <c r="H43" s="51"/>
      <c r="I43" s="17"/>
      <c r="J43" s="17"/>
      <c r="K43" s="17"/>
      <c r="L43" s="52">
        <v>42430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hidden="1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222265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67.5" hidden="1" x14ac:dyDescent="0.25">
      <c r="A45" s="35" t="s">
        <v>89</v>
      </c>
      <c r="B45" s="36" t="s">
        <v>246</v>
      </c>
      <c r="C45" s="316" t="s">
        <v>247</v>
      </c>
      <c r="D45" s="316"/>
      <c r="E45" s="316"/>
      <c r="F45" s="35" t="s">
        <v>238</v>
      </c>
      <c r="G45" s="38">
        <v>2.2999999999999998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7966</v>
      </c>
      <c r="M45" s="39">
        <v>6683</v>
      </c>
      <c r="N45" s="40" t="s">
        <v>3848</v>
      </c>
      <c r="O45" s="39">
        <v>1040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1245.0203006127119</v>
      </c>
      <c r="W45" s="159">
        <v>1.2</v>
      </c>
      <c r="X45" s="158">
        <f t="shared" si="1"/>
        <v>1494.0243607352543</v>
      </c>
      <c r="Y45" s="181">
        <f t="shared" si="2"/>
        <v>649.57580901532799</v>
      </c>
      <c r="BP45" s="33"/>
      <c r="BQ45" s="41" t="s">
        <v>247</v>
      </c>
    </row>
    <row r="46" spans="1:69" s="3" customFormat="1" ht="18.75" hidden="1" x14ac:dyDescent="0.25">
      <c r="A46" s="42"/>
      <c r="B46" s="43"/>
      <c r="C46" s="44" t="s">
        <v>3849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hidden="1" x14ac:dyDescent="0.25">
      <c r="A47" s="47"/>
      <c r="B47" s="48"/>
      <c r="C47" s="48"/>
      <c r="D47" s="48"/>
      <c r="E47" s="49" t="s">
        <v>3850</v>
      </c>
      <c r="F47" s="49"/>
      <c r="G47" s="50"/>
      <c r="H47" s="51"/>
      <c r="I47" s="17"/>
      <c r="J47" s="17"/>
      <c r="K47" s="17"/>
      <c r="L47" s="52">
        <v>6525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18.75" hidden="1" x14ac:dyDescent="0.25">
      <c r="A48" s="47"/>
      <c r="B48" s="48"/>
      <c r="C48" s="48"/>
      <c r="D48" s="48"/>
      <c r="E48" s="49" t="s">
        <v>3851</v>
      </c>
      <c r="F48" s="49"/>
      <c r="G48" s="50"/>
      <c r="H48" s="51"/>
      <c r="I48" s="17"/>
      <c r="J48" s="17"/>
      <c r="K48" s="17"/>
      <c r="L48" s="52">
        <v>3431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</row>
    <row r="49" spans="1:69" s="3" customFormat="1" ht="18.75" hidden="1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17922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</row>
    <row r="50" spans="1:69" s="3" customFormat="1" ht="67.5" hidden="1" x14ac:dyDescent="0.25">
      <c r="A50" s="35" t="s">
        <v>1013</v>
      </c>
      <c r="B50" s="36" t="s">
        <v>73</v>
      </c>
      <c r="C50" s="316" t="s">
        <v>74</v>
      </c>
      <c r="D50" s="316"/>
      <c r="E50" s="316"/>
      <c r="F50" s="35" t="s">
        <v>56</v>
      </c>
      <c r="G50" s="38">
        <v>0.7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15015</v>
      </c>
      <c r="M50" s="39">
        <v>13230</v>
      </c>
      <c r="N50" s="40" t="s">
        <v>3852</v>
      </c>
      <c r="O50" s="39">
        <v>1588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1901.0502282432562</v>
      </c>
      <c r="W50" s="159">
        <v>1.2</v>
      </c>
      <c r="X50" s="158">
        <f t="shared" si="1"/>
        <v>2281.2602738919072</v>
      </c>
      <c r="Y50" s="181">
        <f t="shared" si="2"/>
        <v>3258.9432484170106</v>
      </c>
      <c r="BP50" s="33"/>
      <c r="BQ50" s="41" t="s">
        <v>74</v>
      </c>
    </row>
    <row r="51" spans="1:69" s="3" customFormat="1" ht="18.75" hidden="1" x14ac:dyDescent="0.25">
      <c r="A51" s="42"/>
      <c r="B51" s="43"/>
      <c r="C51" s="44" t="s">
        <v>3853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18.75" hidden="1" x14ac:dyDescent="0.25">
      <c r="A52" s="47"/>
      <c r="B52" s="48"/>
      <c r="C52" s="48"/>
      <c r="D52" s="48"/>
      <c r="E52" s="49" t="s">
        <v>3854</v>
      </c>
      <c r="F52" s="49"/>
      <c r="G52" s="50"/>
      <c r="H52" s="51"/>
      <c r="I52" s="17"/>
      <c r="J52" s="17"/>
      <c r="K52" s="17"/>
      <c r="L52" s="52">
        <v>12842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hidden="1" x14ac:dyDescent="0.25">
      <c r="A53" s="47"/>
      <c r="B53" s="48"/>
      <c r="C53" s="48"/>
      <c r="D53" s="48"/>
      <c r="E53" s="49" t="s">
        <v>3855</v>
      </c>
      <c r="F53" s="49"/>
      <c r="G53" s="50"/>
      <c r="H53" s="51"/>
      <c r="I53" s="17"/>
      <c r="J53" s="17"/>
      <c r="K53" s="17"/>
      <c r="L53" s="52">
        <v>6752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hidden="1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34609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67.5" hidden="1" x14ac:dyDescent="0.25">
      <c r="A55" s="35" t="s">
        <v>101</v>
      </c>
      <c r="B55" s="36" t="s">
        <v>64</v>
      </c>
      <c r="C55" s="316" t="s">
        <v>65</v>
      </c>
      <c r="D55" s="316"/>
      <c r="E55" s="316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</v>
      </c>
      <c r="M55" s="39">
        <v>1690</v>
      </c>
      <c r="N55" s="40" t="s">
        <v>3856</v>
      </c>
      <c r="O55" s="39">
        <v>139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166.40175171650668</v>
      </c>
      <c r="W55" s="159">
        <v>1.2</v>
      </c>
      <c r="X55" s="158">
        <f t="shared" si="1"/>
        <v>199.68210205980802</v>
      </c>
      <c r="Y55" s="181">
        <f t="shared" si="2"/>
        <v>1996.8210205980802</v>
      </c>
      <c r="BP55" s="33"/>
      <c r="BQ55" s="41" t="s">
        <v>65</v>
      </c>
    </row>
    <row r="56" spans="1:69" s="3" customFormat="1" ht="18.75" hidden="1" x14ac:dyDescent="0.25">
      <c r="A56" s="42"/>
      <c r="B56" s="43"/>
      <c r="C56" s="44" t="s">
        <v>1052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18.75" hidden="1" x14ac:dyDescent="0.25">
      <c r="A57" s="47"/>
      <c r="B57" s="48"/>
      <c r="C57" s="48"/>
      <c r="D57" s="48"/>
      <c r="E57" s="49" t="s">
        <v>3857</v>
      </c>
      <c r="F57" s="49"/>
      <c r="G57" s="50"/>
      <c r="H57" s="51"/>
      <c r="I57" s="17"/>
      <c r="J57" s="17"/>
      <c r="K57" s="17"/>
      <c r="L57" s="52">
        <v>1640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</row>
    <row r="58" spans="1:69" s="3" customFormat="1" ht="18.75" hidden="1" x14ac:dyDescent="0.25">
      <c r="A58" s="47"/>
      <c r="B58" s="48"/>
      <c r="C58" s="48"/>
      <c r="D58" s="48"/>
      <c r="E58" s="49" t="s">
        <v>3858</v>
      </c>
      <c r="F58" s="49"/>
      <c r="G58" s="50"/>
      <c r="H58" s="51"/>
      <c r="I58" s="17"/>
      <c r="J58" s="17"/>
      <c r="K58" s="17"/>
      <c r="L58" s="52">
        <v>862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18.75" hidden="1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</row>
    <row r="60" spans="1:69" s="3" customFormat="1" ht="67.5" hidden="1" x14ac:dyDescent="0.25">
      <c r="A60" s="35" t="s">
        <v>106</v>
      </c>
      <c r="B60" s="36" t="s">
        <v>54</v>
      </c>
      <c r="C60" s="316" t="s">
        <v>55</v>
      </c>
      <c r="D60" s="316"/>
      <c r="E60" s="316"/>
      <c r="F60" s="35" t="s">
        <v>56</v>
      </c>
      <c r="G60" s="56">
        <v>0.57999999999999996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5335</v>
      </c>
      <c r="M60" s="39">
        <v>4746</v>
      </c>
      <c r="N60" s="40" t="s">
        <v>3859</v>
      </c>
      <c r="O60" s="39">
        <v>569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681.16976062368553</v>
      </c>
      <c r="W60" s="159">
        <v>1.2</v>
      </c>
      <c r="X60" s="158">
        <f t="shared" si="1"/>
        <v>817.40371274842266</v>
      </c>
      <c r="Y60" s="181">
        <f t="shared" si="2"/>
        <v>1409.3167461179703</v>
      </c>
      <c r="BP60" s="33"/>
      <c r="BQ60" s="41" t="s">
        <v>55</v>
      </c>
    </row>
    <row r="61" spans="1:69" s="3" customFormat="1" ht="18.75" hidden="1" x14ac:dyDescent="0.25">
      <c r="A61" s="42"/>
      <c r="B61" s="43"/>
      <c r="C61" s="44" t="s">
        <v>3860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</row>
    <row r="62" spans="1:69" s="3" customFormat="1" ht="18.75" hidden="1" x14ac:dyDescent="0.25">
      <c r="A62" s="47"/>
      <c r="B62" s="48"/>
      <c r="C62" s="48"/>
      <c r="D62" s="48"/>
      <c r="E62" s="49" t="s">
        <v>3861</v>
      </c>
      <c r="F62" s="49"/>
      <c r="G62" s="50"/>
      <c r="H62" s="51"/>
      <c r="I62" s="17"/>
      <c r="J62" s="17"/>
      <c r="K62" s="17"/>
      <c r="L62" s="52">
        <v>4608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hidden="1" x14ac:dyDescent="0.25">
      <c r="A63" s="47"/>
      <c r="B63" s="48"/>
      <c r="C63" s="48"/>
      <c r="D63" s="48"/>
      <c r="E63" s="49" t="s">
        <v>3862</v>
      </c>
      <c r="F63" s="49"/>
      <c r="G63" s="50"/>
      <c r="H63" s="51"/>
      <c r="I63" s="17"/>
      <c r="J63" s="17"/>
      <c r="K63" s="17"/>
      <c r="L63" s="52">
        <v>2423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hidden="1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12366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67.5" x14ac:dyDescent="0.25">
      <c r="A65" s="35" t="s">
        <v>1014</v>
      </c>
      <c r="B65" s="36" t="s">
        <v>1325</v>
      </c>
      <c r="C65" s="316" t="s">
        <v>3148</v>
      </c>
      <c r="D65" s="316"/>
      <c r="E65" s="316"/>
      <c r="F65" s="35" t="s">
        <v>265</v>
      </c>
      <c r="G65" s="38">
        <v>387.6</v>
      </c>
      <c r="H65" s="39">
        <v>175.26</v>
      </c>
      <c r="I65" s="39"/>
      <c r="J65" s="39">
        <v>175.26</v>
      </c>
      <c r="K65" s="37" t="s">
        <v>42</v>
      </c>
      <c r="L65" s="39">
        <v>581487</v>
      </c>
      <c r="M65" s="39"/>
      <c r="N65" s="40"/>
      <c r="O65" s="39">
        <v>581487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696118.38417536917</v>
      </c>
      <c r="W65" s="159">
        <v>1.2</v>
      </c>
      <c r="X65" s="158">
        <f t="shared" si="1"/>
        <v>835342.06101044302</v>
      </c>
      <c r="Y65" s="181">
        <f t="shared" si="2"/>
        <v>2155.1652760847342</v>
      </c>
      <c r="BP65" s="33"/>
      <c r="BQ65" s="41" t="s">
        <v>3148</v>
      </c>
    </row>
    <row r="66" spans="1:69" s="3" customFormat="1" ht="18.75" hidden="1" x14ac:dyDescent="0.25">
      <c r="A66" s="42"/>
      <c r="B66" s="43"/>
      <c r="C66" s="44" t="s">
        <v>3863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67.5" x14ac:dyDescent="0.25">
      <c r="A67" s="35" t="s">
        <v>119</v>
      </c>
      <c r="B67" s="36" t="s">
        <v>2410</v>
      </c>
      <c r="C67" s="316" t="s">
        <v>3149</v>
      </c>
      <c r="D67" s="316"/>
      <c r="E67" s="316"/>
      <c r="F67" s="35" t="s">
        <v>265</v>
      </c>
      <c r="G67" s="38">
        <v>321.3</v>
      </c>
      <c r="H67" s="39">
        <v>118.59</v>
      </c>
      <c r="I67" s="39"/>
      <c r="J67" s="39">
        <v>118.59</v>
      </c>
      <c r="K67" s="37" t="s">
        <v>42</v>
      </c>
      <c r="L67" s="39">
        <v>326161</v>
      </c>
      <c r="M67" s="39"/>
      <c r="N67" s="40"/>
      <c r="O67" s="39">
        <v>326161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390458.71756552183</v>
      </c>
      <c r="W67" s="159">
        <v>1.2</v>
      </c>
      <c r="X67" s="158">
        <f t="shared" si="1"/>
        <v>468550.46107862616</v>
      </c>
      <c r="Y67" s="181">
        <f t="shared" si="2"/>
        <v>1458.2958639235173</v>
      </c>
      <c r="BP67" s="33"/>
      <c r="BQ67" s="41" t="s">
        <v>3149</v>
      </c>
    </row>
    <row r="68" spans="1:69" s="3" customFormat="1" ht="18.75" hidden="1" x14ac:dyDescent="0.25">
      <c r="A68" s="42"/>
      <c r="B68" s="43"/>
      <c r="C68" s="44" t="s">
        <v>3347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7.5" x14ac:dyDescent="0.25">
      <c r="A69" s="35" t="s">
        <v>1015</v>
      </c>
      <c r="B69" s="36" t="s">
        <v>1338</v>
      </c>
      <c r="C69" s="316" t="s">
        <v>3151</v>
      </c>
      <c r="D69" s="316"/>
      <c r="E69" s="316"/>
      <c r="F69" s="35" t="s">
        <v>265</v>
      </c>
      <c r="G69" s="38">
        <v>15.3</v>
      </c>
      <c r="H69" s="39">
        <v>76.42</v>
      </c>
      <c r="I69" s="39"/>
      <c r="J69" s="39">
        <v>76.42</v>
      </c>
      <c r="K69" s="37" t="s">
        <v>42</v>
      </c>
      <c r="L69" s="39">
        <v>10009</v>
      </c>
      <c r="M69" s="39"/>
      <c r="N69" s="40"/>
      <c r="O69" s="39">
        <v>10009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11982.123258492917</v>
      </c>
      <c r="W69" s="159">
        <v>1.2</v>
      </c>
      <c r="X69" s="158">
        <f t="shared" si="1"/>
        <v>14378.547910191499</v>
      </c>
      <c r="Y69" s="181">
        <f t="shared" si="2"/>
        <v>939.77437321513059</v>
      </c>
      <c r="BP69" s="33"/>
      <c r="BQ69" s="41" t="s">
        <v>3151</v>
      </c>
    </row>
    <row r="70" spans="1:69" s="3" customFormat="1" ht="18.75" hidden="1" x14ac:dyDescent="0.25">
      <c r="A70" s="42"/>
      <c r="B70" s="43"/>
      <c r="C70" s="44" t="s">
        <v>299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67.5" x14ac:dyDescent="0.25">
      <c r="A71" s="35" t="s">
        <v>126</v>
      </c>
      <c r="B71" s="36" t="s">
        <v>2415</v>
      </c>
      <c r="C71" s="316" t="s">
        <v>2677</v>
      </c>
      <c r="D71" s="316"/>
      <c r="E71" s="316"/>
      <c r="F71" s="35" t="s">
        <v>265</v>
      </c>
      <c r="G71" s="38">
        <v>132.6</v>
      </c>
      <c r="H71" s="39">
        <v>55.8</v>
      </c>
      <c r="I71" s="39"/>
      <c r="J71" s="39">
        <v>55.8</v>
      </c>
      <c r="K71" s="37" t="s">
        <v>42</v>
      </c>
      <c r="L71" s="39">
        <v>63336</v>
      </c>
      <c r="M71" s="39"/>
      <c r="N71" s="40"/>
      <c r="O71" s="39">
        <v>63336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75821.736307314175</v>
      </c>
      <c r="W71" s="159">
        <v>1.2</v>
      </c>
      <c r="X71" s="158">
        <f t="shared" si="1"/>
        <v>90986.083568777001</v>
      </c>
      <c r="Y71" s="181">
        <f t="shared" si="2"/>
        <v>686.16955934220971</v>
      </c>
      <c r="BP71" s="33"/>
      <c r="BQ71" s="41" t="s">
        <v>2677</v>
      </c>
    </row>
    <row r="72" spans="1:69" s="3" customFormat="1" ht="18.75" hidden="1" x14ac:dyDescent="0.25">
      <c r="A72" s="42"/>
      <c r="B72" s="43"/>
      <c r="C72" s="44" t="s">
        <v>2178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67.5" x14ac:dyDescent="0.25">
      <c r="A73" s="35" t="s">
        <v>131</v>
      </c>
      <c r="B73" s="36" t="s">
        <v>1347</v>
      </c>
      <c r="C73" s="316" t="s">
        <v>2679</v>
      </c>
      <c r="D73" s="316"/>
      <c r="E73" s="316"/>
      <c r="F73" s="35" t="s">
        <v>265</v>
      </c>
      <c r="G73" s="38">
        <v>260.10000000000002</v>
      </c>
      <c r="H73" s="39">
        <v>35.549999999999997</v>
      </c>
      <c r="I73" s="39"/>
      <c r="J73" s="39">
        <v>35.549999999999997</v>
      </c>
      <c r="K73" s="37" t="s">
        <v>42</v>
      </c>
      <c r="L73" s="39">
        <v>79151</v>
      </c>
      <c r="M73" s="39"/>
      <c r="N73" s="40"/>
      <c r="O73" s="39">
        <v>79151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94754.424820958418</v>
      </c>
      <c r="W73" s="159">
        <v>1.2</v>
      </c>
      <c r="X73" s="158">
        <f t="shared" si="1"/>
        <v>113705.30978515009</v>
      </c>
      <c r="Y73" s="181">
        <f t="shared" si="2"/>
        <v>437.15997610592115</v>
      </c>
      <c r="BP73" s="33"/>
      <c r="BQ73" s="41" t="s">
        <v>2679</v>
      </c>
    </row>
    <row r="74" spans="1:69" s="3" customFormat="1" ht="18.75" hidden="1" x14ac:dyDescent="0.25">
      <c r="A74" s="42"/>
      <c r="B74" s="43"/>
      <c r="C74" s="44" t="s">
        <v>2685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68.25" x14ac:dyDescent="0.25">
      <c r="A75" s="35" t="s">
        <v>1016</v>
      </c>
      <c r="B75" s="36" t="s">
        <v>1347</v>
      </c>
      <c r="C75" s="316" t="s">
        <v>3155</v>
      </c>
      <c r="D75" s="316"/>
      <c r="E75" s="316"/>
      <c r="F75" s="35" t="s">
        <v>265</v>
      </c>
      <c r="G75" s="38">
        <v>147.9</v>
      </c>
      <c r="H75" s="39">
        <v>146.26</v>
      </c>
      <c r="I75" s="39"/>
      <c r="J75" s="39">
        <v>146.26</v>
      </c>
      <c r="K75" s="37" t="s">
        <v>42</v>
      </c>
      <c r="L75" s="39">
        <v>185169</v>
      </c>
      <c r="M75" s="39"/>
      <c r="N75" s="40"/>
      <c r="O75" s="39">
        <v>185169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221672.27311938</v>
      </c>
      <c r="W75" s="159">
        <v>1.2</v>
      </c>
      <c r="X75" s="158">
        <f t="shared" si="1"/>
        <v>266006.72774325596</v>
      </c>
      <c r="Y75" s="181">
        <f t="shared" si="2"/>
        <v>1798.557996911805</v>
      </c>
      <c r="BP75" s="33"/>
      <c r="BQ75" s="41" t="s">
        <v>3155</v>
      </c>
    </row>
    <row r="76" spans="1:69" s="3" customFormat="1" ht="18.75" hidden="1" x14ac:dyDescent="0.25">
      <c r="A76" s="42"/>
      <c r="B76" s="43"/>
      <c r="C76" s="44" t="s">
        <v>3864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68.25" x14ac:dyDescent="0.25">
      <c r="A77" s="35" t="s">
        <v>142</v>
      </c>
      <c r="B77" s="36" t="s">
        <v>1347</v>
      </c>
      <c r="C77" s="316" t="s">
        <v>2688</v>
      </c>
      <c r="D77" s="316"/>
      <c r="E77" s="316"/>
      <c r="F77" s="35" t="s">
        <v>265</v>
      </c>
      <c r="G77" s="38">
        <v>249.9</v>
      </c>
      <c r="H77" s="39">
        <v>47.4</v>
      </c>
      <c r="I77" s="39"/>
      <c r="J77" s="39">
        <v>47.4</v>
      </c>
      <c r="K77" s="37" t="s">
        <v>42</v>
      </c>
      <c r="L77" s="39">
        <v>101395</v>
      </c>
      <c r="M77" s="39"/>
      <c r="N77" s="40"/>
      <c r="O77" s="39">
        <v>101395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121383.49363521722</v>
      </c>
      <c r="W77" s="159">
        <v>1.2</v>
      </c>
      <c r="X77" s="158">
        <f t="shared" si="1"/>
        <v>145660.19236226066</v>
      </c>
      <c r="Y77" s="181">
        <f t="shared" si="2"/>
        <v>582.87391901664932</v>
      </c>
      <c r="BP77" s="33"/>
      <c r="BQ77" s="41" t="s">
        <v>2688</v>
      </c>
    </row>
    <row r="78" spans="1:69" s="3" customFormat="1" ht="18.75" hidden="1" x14ac:dyDescent="0.25">
      <c r="A78" s="42"/>
      <c r="B78" s="43"/>
      <c r="C78" s="44" t="s">
        <v>3865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68.25" x14ac:dyDescent="0.25">
      <c r="A79" s="35" t="s">
        <v>1017</v>
      </c>
      <c r="B79" s="36" t="s">
        <v>1347</v>
      </c>
      <c r="C79" s="316" t="s">
        <v>2686</v>
      </c>
      <c r="D79" s="316"/>
      <c r="E79" s="316"/>
      <c r="F79" s="35" t="s">
        <v>265</v>
      </c>
      <c r="G79" s="55">
        <v>153</v>
      </c>
      <c r="H79" s="39">
        <v>72.33</v>
      </c>
      <c r="I79" s="39"/>
      <c r="J79" s="39">
        <v>72.33</v>
      </c>
      <c r="K79" s="37" t="s">
        <v>42</v>
      </c>
      <c r="L79" s="39">
        <v>94729</v>
      </c>
      <c r="M79" s="39"/>
      <c r="N79" s="40"/>
      <c r="O79" s="39">
        <v>94729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113403.39236225153</v>
      </c>
      <c r="W79" s="159">
        <v>1.2</v>
      </c>
      <c r="X79" s="158">
        <f t="shared" si="1"/>
        <v>136084.07083470182</v>
      </c>
      <c r="Y79" s="181">
        <f t="shared" si="2"/>
        <v>889.43837146863939</v>
      </c>
      <c r="BP79" s="33"/>
      <c r="BQ79" s="41" t="s">
        <v>2686</v>
      </c>
    </row>
    <row r="80" spans="1:69" s="3" customFormat="1" ht="18.75" hidden="1" x14ac:dyDescent="0.25">
      <c r="A80" s="42"/>
      <c r="B80" s="43"/>
      <c r="C80" s="44" t="s">
        <v>1079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67.5" x14ac:dyDescent="0.25">
      <c r="A81" s="35" t="s">
        <v>1018</v>
      </c>
      <c r="B81" s="36" t="s">
        <v>3158</v>
      </c>
      <c r="C81" s="316" t="s">
        <v>2690</v>
      </c>
      <c r="D81" s="316"/>
      <c r="E81" s="316"/>
      <c r="F81" s="35" t="s">
        <v>265</v>
      </c>
      <c r="G81" s="55">
        <v>51</v>
      </c>
      <c r="H81" s="39">
        <v>53.98</v>
      </c>
      <c r="I81" s="39"/>
      <c r="J81" s="39">
        <v>53.98</v>
      </c>
      <c r="K81" s="37" t="s">
        <v>42</v>
      </c>
      <c r="L81" s="39">
        <v>23566</v>
      </c>
      <c r="M81" s="39"/>
      <c r="N81" s="40"/>
      <c r="O81" s="39">
        <v>23566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28211.681157922278</v>
      </c>
      <c r="W81" s="159">
        <v>1.2</v>
      </c>
      <c r="X81" s="158">
        <f t="shared" si="1"/>
        <v>33854.017389506735</v>
      </c>
      <c r="Y81" s="248">
        <f t="shared" si="2"/>
        <v>663.80426253934775</v>
      </c>
      <c r="BP81" s="33"/>
      <c r="BQ81" s="41" t="s">
        <v>2690</v>
      </c>
    </row>
    <row r="82" spans="1:69" s="3" customFormat="1" ht="18.75" hidden="1" x14ac:dyDescent="0.25">
      <c r="A82" s="42"/>
      <c r="B82" s="43"/>
      <c r="C82" s="44" t="s">
        <v>287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67.5" hidden="1" x14ac:dyDescent="0.25">
      <c r="A83" s="35" t="s">
        <v>151</v>
      </c>
      <c r="B83" s="36" t="s">
        <v>310</v>
      </c>
      <c r="C83" s="316" t="s">
        <v>311</v>
      </c>
      <c r="D83" s="316"/>
      <c r="E83" s="316"/>
      <c r="F83" s="35" t="s">
        <v>238</v>
      </c>
      <c r="G83" s="56">
        <v>0.65</v>
      </c>
      <c r="H83" s="39" t="s">
        <v>312</v>
      </c>
      <c r="I83" s="39" t="s">
        <v>313</v>
      </c>
      <c r="J83" s="39">
        <v>171.88</v>
      </c>
      <c r="K83" s="37" t="s">
        <v>42</v>
      </c>
      <c r="L83" s="39">
        <v>10897</v>
      </c>
      <c r="M83" s="39">
        <v>9657</v>
      </c>
      <c r="N83" s="40" t="s">
        <v>3866</v>
      </c>
      <c r="O83" s="39">
        <v>956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1144.4609686401463</v>
      </c>
      <c r="W83" s="159">
        <v>1.2</v>
      </c>
      <c r="X83" s="158">
        <f t="shared" si="1"/>
        <v>1373.3531623681756</v>
      </c>
      <c r="Y83" s="181">
        <f t="shared" si="2"/>
        <v>2112.8510190279626</v>
      </c>
      <c r="BP83" s="33"/>
      <c r="BQ83" s="41" t="s">
        <v>311</v>
      </c>
    </row>
    <row r="84" spans="1:69" s="3" customFormat="1" ht="18.75" hidden="1" x14ac:dyDescent="0.25">
      <c r="A84" s="42"/>
      <c r="B84" s="43"/>
      <c r="C84" s="44" t="s">
        <v>3867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18.75" hidden="1" x14ac:dyDescent="0.25">
      <c r="A85" s="47"/>
      <c r="B85" s="48"/>
      <c r="C85" s="48"/>
      <c r="D85" s="48"/>
      <c r="E85" s="49" t="s">
        <v>3868</v>
      </c>
      <c r="F85" s="49"/>
      <c r="G85" s="50"/>
      <c r="H85" s="51"/>
      <c r="I85" s="17"/>
      <c r="J85" s="17"/>
      <c r="K85" s="17"/>
      <c r="L85" s="52">
        <v>9379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18.75" hidden="1" x14ac:dyDescent="0.25">
      <c r="A86" s="47"/>
      <c r="B86" s="48"/>
      <c r="C86" s="48"/>
      <c r="D86" s="48"/>
      <c r="E86" s="49" t="s">
        <v>3869</v>
      </c>
      <c r="F86" s="49"/>
      <c r="G86" s="50"/>
      <c r="H86" s="51"/>
      <c r="I86" s="17"/>
      <c r="J86" s="17"/>
      <c r="K86" s="17"/>
      <c r="L86" s="52">
        <v>4931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hidden="1" x14ac:dyDescent="0.25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25207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67.5" x14ac:dyDescent="0.25">
      <c r="A88" s="35" t="s">
        <v>156</v>
      </c>
      <c r="B88" s="36" t="s">
        <v>1359</v>
      </c>
      <c r="C88" s="316" t="s">
        <v>1866</v>
      </c>
      <c r="D88" s="316"/>
      <c r="E88" s="316"/>
      <c r="F88" s="35" t="s">
        <v>265</v>
      </c>
      <c r="G88" s="38">
        <v>15.3</v>
      </c>
      <c r="H88" s="39">
        <v>29.8</v>
      </c>
      <c r="I88" s="39"/>
      <c r="J88" s="39">
        <v>29.8</v>
      </c>
      <c r="K88" s="37" t="s">
        <v>42</v>
      </c>
      <c r="L88" s="39">
        <v>3903</v>
      </c>
      <c r="M88" s="39"/>
      <c r="N88" s="40"/>
      <c r="O88" s="39">
        <v>3903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4672.4175320109753</v>
      </c>
      <c r="W88" s="159">
        <v>1.2</v>
      </c>
      <c r="X88" s="158">
        <f t="shared" si="1"/>
        <v>5606.9010384131698</v>
      </c>
      <c r="Y88" s="248">
        <f t="shared" si="2"/>
        <v>366.46412015772347</v>
      </c>
      <c r="BP88" s="33"/>
      <c r="BQ88" s="41" t="s">
        <v>1866</v>
      </c>
    </row>
    <row r="89" spans="1:69" s="3" customFormat="1" ht="18.75" hidden="1" x14ac:dyDescent="0.25">
      <c r="A89" s="42"/>
      <c r="B89" s="43"/>
      <c r="C89" s="44" t="s">
        <v>299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7.5" x14ac:dyDescent="0.25">
      <c r="A90" s="35" t="s">
        <v>1019</v>
      </c>
      <c r="B90" s="36" t="s">
        <v>1369</v>
      </c>
      <c r="C90" s="316" t="s">
        <v>1867</v>
      </c>
      <c r="D90" s="316"/>
      <c r="E90" s="316"/>
      <c r="F90" s="35" t="s">
        <v>265</v>
      </c>
      <c r="G90" s="38">
        <v>51.5</v>
      </c>
      <c r="H90" s="39">
        <v>7.41</v>
      </c>
      <c r="I90" s="39"/>
      <c r="J90" s="39">
        <v>7.41</v>
      </c>
      <c r="K90" s="37" t="s">
        <v>42</v>
      </c>
      <c r="L90" s="39">
        <v>3267</v>
      </c>
      <c r="M90" s="39"/>
      <c r="N90" s="40"/>
      <c r="O90" s="39">
        <v>3267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0"/>
        <v>3911.0397327901242</v>
      </c>
      <c r="W90" s="159">
        <v>1.2</v>
      </c>
      <c r="X90" s="158">
        <f t="shared" si="1"/>
        <v>4693.2476793481492</v>
      </c>
      <c r="Y90" s="248">
        <f t="shared" si="2"/>
        <v>91.131022899964066</v>
      </c>
      <c r="BP90" s="33"/>
      <c r="BQ90" s="41" t="s">
        <v>1867</v>
      </c>
    </row>
    <row r="91" spans="1:69" s="3" customFormat="1" ht="18.75" hidden="1" x14ac:dyDescent="0.25">
      <c r="A91" s="42"/>
      <c r="B91" s="43"/>
      <c r="C91" s="44" t="s">
        <v>321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hidden="1" x14ac:dyDescent="0.25">
      <c r="A92" s="313" t="s">
        <v>3870</v>
      </c>
      <c r="B92" s="314"/>
      <c r="C92" s="314"/>
      <c r="D92" s="314"/>
      <c r="E92" s="314"/>
      <c r="F92" s="314"/>
      <c r="G92" s="314"/>
      <c r="H92" s="314"/>
      <c r="I92" s="314"/>
      <c r="J92" s="314"/>
      <c r="K92" s="314"/>
      <c r="L92" s="314"/>
      <c r="M92" s="314"/>
      <c r="N92" s="314"/>
      <c r="O92" s="315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 t="s">
        <v>3870</v>
      </c>
      <c r="BQ92" s="41"/>
    </row>
    <row r="93" spans="1:69" s="3" customFormat="1" ht="67.5" hidden="1" x14ac:dyDescent="0.25">
      <c r="A93" s="35" t="s">
        <v>1020</v>
      </c>
      <c r="B93" s="36" t="s">
        <v>1395</v>
      </c>
      <c r="C93" s="316" t="s">
        <v>1396</v>
      </c>
      <c r="D93" s="316"/>
      <c r="E93" s="316"/>
      <c r="F93" s="35" t="s">
        <v>109</v>
      </c>
      <c r="G93" s="55">
        <v>16</v>
      </c>
      <c r="H93" s="39" t="s">
        <v>1397</v>
      </c>
      <c r="I93" s="39">
        <v>1.33</v>
      </c>
      <c r="J93" s="39">
        <v>33.54</v>
      </c>
      <c r="K93" s="37" t="s">
        <v>42</v>
      </c>
      <c r="L93" s="39">
        <v>18290</v>
      </c>
      <c r="M93" s="39">
        <v>13452</v>
      </c>
      <c r="N93" s="40">
        <v>244</v>
      </c>
      <c r="O93" s="39">
        <v>4594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>
        <f t="shared" si="0"/>
        <v>5499.6377509757667</v>
      </c>
      <c r="W93" s="159">
        <v>1.2</v>
      </c>
      <c r="X93" s="158">
        <f t="shared" si="1"/>
        <v>6599.5653011709201</v>
      </c>
      <c r="Y93" s="181">
        <f t="shared" si="2"/>
        <v>412.4728313231825</v>
      </c>
      <c r="BP93" s="33"/>
      <c r="BQ93" s="41" t="s">
        <v>1396</v>
      </c>
    </row>
    <row r="94" spans="1:69" s="3" customFormat="1" ht="18.75" hidden="1" x14ac:dyDescent="0.25">
      <c r="A94" s="47"/>
      <c r="B94" s="48"/>
      <c r="C94" s="48"/>
      <c r="D94" s="48"/>
      <c r="E94" s="49" t="s">
        <v>3871</v>
      </c>
      <c r="F94" s="49"/>
      <c r="G94" s="50"/>
      <c r="H94" s="51"/>
      <c r="I94" s="17"/>
      <c r="J94" s="17"/>
      <c r="K94" s="17"/>
      <c r="L94" s="52">
        <v>13048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18.75" hidden="1" x14ac:dyDescent="0.25">
      <c r="A95" s="47"/>
      <c r="B95" s="48"/>
      <c r="C95" s="48"/>
      <c r="D95" s="48"/>
      <c r="E95" s="49" t="s">
        <v>3872</v>
      </c>
      <c r="F95" s="49"/>
      <c r="G95" s="50"/>
      <c r="H95" s="51"/>
      <c r="I95" s="17"/>
      <c r="J95" s="17"/>
      <c r="K95" s="17"/>
      <c r="L95" s="52">
        <v>6861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18.75" hidden="1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38199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45.75" x14ac:dyDescent="0.25">
      <c r="A97" s="111" t="s">
        <v>2339</v>
      </c>
      <c r="B97" s="112" t="s">
        <v>1889</v>
      </c>
      <c r="C97" s="305" t="s">
        <v>2457</v>
      </c>
      <c r="D97" s="305"/>
      <c r="E97" s="305"/>
      <c r="F97" s="111" t="s">
        <v>437</v>
      </c>
      <c r="G97" s="113">
        <v>16</v>
      </c>
      <c r="H97" s="114">
        <v>2292.27</v>
      </c>
      <c r="I97" s="114"/>
      <c r="J97" s="114"/>
      <c r="K97" s="144" t="s">
        <v>52</v>
      </c>
      <c r="L97" s="114">
        <v>228493</v>
      </c>
      <c r="M97" s="114"/>
      <c r="N97" s="115"/>
      <c r="O97" s="114"/>
      <c r="P97" s="189"/>
      <c r="Q97" s="189"/>
      <c r="R97" s="189"/>
      <c r="S97" s="189"/>
      <c r="T97" s="189"/>
      <c r="U97" s="189">
        <v>1.03</v>
      </c>
      <c r="V97" s="180">
        <f>L97*U97</f>
        <v>235347.79</v>
      </c>
      <c r="W97" s="190">
        <v>1.2</v>
      </c>
      <c r="X97" s="191">
        <f t="shared" ref="X97:X158" si="3">V97*W97</f>
        <v>282417.348</v>
      </c>
      <c r="Y97" s="248">
        <f t="shared" ref="Y97:Y158" si="4">X97/G97</f>
        <v>17651.08425</v>
      </c>
      <c r="BP97" s="33"/>
      <c r="BQ97" s="41" t="s">
        <v>2457</v>
      </c>
    </row>
    <row r="98" spans="1:69" s="3" customFormat="1" ht="67.5" hidden="1" x14ac:dyDescent="0.25">
      <c r="A98" s="35" t="s">
        <v>181</v>
      </c>
      <c r="B98" s="36" t="s">
        <v>132</v>
      </c>
      <c r="C98" s="316" t="s">
        <v>133</v>
      </c>
      <c r="D98" s="316"/>
      <c r="E98" s="316"/>
      <c r="F98" s="35" t="s">
        <v>109</v>
      </c>
      <c r="G98" s="55">
        <v>3</v>
      </c>
      <c r="H98" s="39" t="s">
        <v>134</v>
      </c>
      <c r="I98" s="39" t="s">
        <v>135</v>
      </c>
      <c r="J98" s="39">
        <v>4.09</v>
      </c>
      <c r="K98" s="37" t="s">
        <v>42</v>
      </c>
      <c r="L98" s="39">
        <v>5435</v>
      </c>
      <c r="M98" s="39">
        <v>3464</v>
      </c>
      <c r="N98" s="40" t="s">
        <v>3873</v>
      </c>
      <c r="O98" s="39">
        <v>104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ref="V98:V158" si="5">O98*P98*Q98*R98*S98*T98*U98</f>
        <v>124.50203006127117</v>
      </c>
      <c r="W98" s="159">
        <v>1.2</v>
      </c>
      <c r="X98" s="158">
        <f t="shared" si="3"/>
        <v>149.40243607352539</v>
      </c>
      <c r="Y98" s="181">
        <f t="shared" si="4"/>
        <v>49.800812024508467</v>
      </c>
      <c r="BP98" s="33"/>
      <c r="BQ98" s="41" t="s">
        <v>133</v>
      </c>
    </row>
    <row r="99" spans="1:69" s="3" customFormat="1" ht="18.75" hidden="1" x14ac:dyDescent="0.25">
      <c r="A99" s="47"/>
      <c r="B99" s="48"/>
      <c r="C99" s="48"/>
      <c r="D99" s="48"/>
      <c r="E99" s="49" t="s">
        <v>3874</v>
      </c>
      <c r="F99" s="49"/>
      <c r="G99" s="50"/>
      <c r="H99" s="51"/>
      <c r="I99" s="17"/>
      <c r="J99" s="17"/>
      <c r="K99" s="17"/>
      <c r="L99" s="52">
        <v>3792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18.75" hidden="1" x14ac:dyDescent="0.25">
      <c r="A100" s="47"/>
      <c r="B100" s="48"/>
      <c r="C100" s="48"/>
      <c r="D100" s="48"/>
      <c r="E100" s="49" t="s">
        <v>3875</v>
      </c>
      <c r="F100" s="49"/>
      <c r="G100" s="50"/>
      <c r="H100" s="51"/>
      <c r="I100" s="17"/>
      <c r="J100" s="17"/>
      <c r="K100" s="17"/>
      <c r="L100" s="52">
        <v>1994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18.75" hidden="1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11221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45" x14ac:dyDescent="0.25">
      <c r="A102" s="111" t="s">
        <v>3876</v>
      </c>
      <c r="B102" s="112" t="s">
        <v>3877</v>
      </c>
      <c r="C102" s="305" t="s">
        <v>1429</v>
      </c>
      <c r="D102" s="305"/>
      <c r="E102" s="305"/>
      <c r="F102" s="111" t="s">
        <v>437</v>
      </c>
      <c r="G102" s="113">
        <v>3</v>
      </c>
      <c r="H102" s="114">
        <v>3276.91</v>
      </c>
      <c r="I102" s="114"/>
      <c r="J102" s="114"/>
      <c r="K102" s="144" t="s">
        <v>52</v>
      </c>
      <c r="L102" s="114">
        <v>61245</v>
      </c>
      <c r="M102" s="114"/>
      <c r="N102" s="115"/>
      <c r="O102" s="114"/>
      <c r="P102" s="189"/>
      <c r="Q102" s="189"/>
      <c r="R102" s="189"/>
      <c r="S102" s="189"/>
      <c r="T102" s="189"/>
      <c r="U102" s="189">
        <v>1.03</v>
      </c>
      <c r="V102" s="180">
        <f>L102*U102</f>
        <v>63082.35</v>
      </c>
      <c r="W102" s="190">
        <v>1.2</v>
      </c>
      <c r="X102" s="191">
        <f t="shared" si="3"/>
        <v>75698.819999999992</v>
      </c>
      <c r="Y102" s="248">
        <f t="shared" si="4"/>
        <v>25232.94</v>
      </c>
      <c r="BP102" s="33"/>
      <c r="BQ102" s="41" t="s">
        <v>1429</v>
      </c>
    </row>
    <row r="103" spans="1:69" s="3" customFormat="1" ht="67.5" hidden="1" x14ac:dyDescent="0.25">
      <c r="A103" s="35" t="s">
        <v>187</v>
      </c>
      <c r="B103" s="36" t="s">
        <v>429</v>
      </c>
      <c r="C103" s="316" t="s">
        <v>430</v>
      </c>
      <c r="D103" s="316"/>
      <c r="E103" s="316"/>
      <c r="F103" s="35" t="s">
        <v>109</v>
      </c>
      <c r="G103" s="55">
        <v>35</v>
      </c>
      <c r="H103" s="39" t="s">
        <v>431</v>
      </c>
      <c r="I103" s="39"/>
      <c r="J103" s="39">
        <v>7.45</v>
      </c>
      <c r="K103" s="37" t="s">
        <v>42</v>
      </c>
      <c r="L103" s="39">
        <v>60886</v>
      </c>
      <c r="M103" s="39">
        <v>58654</v>
      </c>
      <c r="N103" s="40"/>
      <c r="O103" s="39">
        <v>2232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5"/>
        <v>2672.0051066995898</v>
      </c>
      <c r="W103" s="159">
        <v>1.2</v>
      </c>
      <c r="X103" s="158">
        <f t="shared" si="3"/>
        <v>3206.4061280395076</v>
      </c>
      <c r="Y103" s="181">
        <f t="shared" si="4"/>
        <v>91.611603658271648</v>
      </c>
      <c r="BP103" s="33"/>
      <c r="BQ103" s="41" t="s">
        <v>430</v>
      </c>
    </row>
    <row r="104" spans="1:69" s="3" customFormat="1" ht="18.75" hidden="1" x14ac:dyDescent="0.25">
      <c r="A104" s="47"/>
      <c r="B104" s="48"/>
      <c r="C104" s="48"/>
      <c r="D104" s="48"/>
      <c r="E104" s="49" t="s">
        <v>3878</v>
      </c>
      <c r="F104" s="49"/>
      <c r="G104" s="50"/>
      <c r="H104" s="51"/>
      <c r="I104" s="17"/>
      <c r="J104" s="17"/>
      <c r="K104" s="17"/>
      <c r="L104" s="52">
        <v>55721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18.75" hidden="1" x14ac:dyDescent="0.25">
      <c r="A105" s="47"/>
      <c r="B105" s="48"/>
      <c r="C105" s="48"/>
      <c r="D105" s="48"/>
      <c r="E105" s="49" t="s">
        <v>3879</v>
      </c>
      <c r="F105" s="49"/>
      <c r="G105" s="50"/>
      <c r="H105" s="51"/>
      <c r="I105" s="17"/>
      <c r="J105" s="17"/>
      <c r="K105" s="17"/>
      <c r="L105" s="52">
        <v>31087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18.75" hidden="1" x14ac:dyDescent="0.25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147694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67.5" x14ac:dyDescent="0.25">
      <c r="A107" s="35" t="s">
        <v>196</v>
      </c>
      <c r="B107" s="36" t="s">
        <v>1410</v>
      </c>
      <c r="C107" s="316" t="s">
        <v>1899</v>
      </c>
      <c r="D107" s="316"/>
      <c r="E107" s="316"/>
      <c r="F107" s="35" t="s">
        <v>437</v>
      </c>
      <c r="G107" s="55">
        <v>35</v>
      </c>
      <c r="H107" s="39">
        <v>2561.42</v>
      </c>
      <c r="I107" s="39"/>
      <c r="J107" s="39">
        <v>2561.42</v>
      </c>
      <c r="K107" s="37" t="s">
        <v>42</v>
      </c>
      <c r="L107" s="39">
        <v>767401</v>
      </c>
      <c r="M107" s="39"/>
      <c r="N107" s="40"/>
      <c r="O107" s="39">
        <v>767401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5"/>
        <v>918682.52279855357</v>
      </c>
      <c r="W107" s="159">
        <v>1.2</v>
      </c>
      <c r="X107" s="158">
        <f t="shared" si="3"/>
        <v>1102419.0273582642</v>
      </c>
      <c r="Y107" s="248">
        <f t="shared" si="4"/>
        <v>31497.686495950406</v>
      </c>
      <c r="BP107" s="33"/>
      <c r="BQ107" s="41" t="s">
        <v>1899</v>
      </c>
    </row>
    <row r="108" spans="1:69" s="3" customFormat="1" ht="18.75" hidden="1" x14ac:dyDescent="0.25">
      <c r="A108" s="313" t="s">
        <v>3880</v>
      </c>
      <c r="B108" s="314"/>
      <c r="C108" s="314"/>
      <c r="D108" s="314"/>
      <c r="E108" s="314"/>
      <c r="F108" s="314"/>
      <c r="G108" s="314"/>
      <c r="H108" s="314"/>
      <c r="I108" s="314"/>
      <c r="J108" s="314"/>
      <c r="K108" s="314"/>
      <c r="L108" s="314"/>
      <c r="M108" s="314"/>
      <c r="N108" s="314"/>
      <c r="O108" s="315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 t="s">
        <v>3880</v>
      </c>
      <c r="BQ108" s="41"/>
    </row>
    <row r="109" spans="1:69" s="3" customFormat="1" ht="67.5" hidden="1" x14ac:dyDescent="0.25">
      <c r="A109" s="35" t="s">
        <v>200</v>
      </c>
      <c r="B109" s="36" t="s">
        <v>1682</v>
      </c>
      <c r="C109" s="316" t="s">
        <v>1683</v>
      </c>
      <c r="D109" s="316"/>
      <c r="E109" s="316"/>
      <c r="F109" s="35" t="s">
        <v>1684</v>
      </c>
      <c r="G109" s="60">
        <v>0.42499999999999999</v>
      </c>
      <c r="H109" s="39" t="s">
        <v>1685</v>
      </c>
      <c r="I109" s="39"/>
      <c r="J109" s="39"/>
      <c r="K109" s="37" t="s">
        <v>42</v>
      </c>
      <c r="L109" s="39">
        <v>25081</v>
      </c>
      <c r="M109" s="39">
        <v>25081</v>
      </c>
      <c r="N109" s="40"/>
      <c r="O109" s="39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 t="s">
        <v>1683</v>
      </c>
    </row>
    <row r="110" spans="1:69" s="3" customFormat="1" ht="18.75" hidden="1" x14ac:dyDescent="0.25">
      <c r="A110" s="42"/>
      <c r="B110" s="43"/>
      <c r="C110" s="44" t="s">
        <v>3881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18.75" hidden="1" x14ac:dyDescent="0.25">
      <c r="A111" s="47"/>
      <c r="B111" s="48"/>
      <c r="C111" s="48"/>
      <c r="D111" s="48"/>
      <c r="E111" s="49" t="s">
        <v>3882</v>
      </c>
      <c r="F111" s="49"/>
      <c r="G111" s="50"/>
      <c r="H111" s="51"/>
      <c r="I111" s="17"/>
      <c r="J111" s="17"/>
      <c r="K111" s="17"/>
      <c r="L111" s="52">
        <v>22322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18.75" hidden="1" x14ac:dyDescent="0.25">
      <c r="A112" s="47"/>
      <c r="B112" s="48"/>
      <c r="C112" s="48"/>
      <c r="D112" s="48"/>
      <c r="E112" s="49" t="s">
        <v>3883</v>
      </c>
      <c r="F112" s="49"/>
      <c r="G112" s="50"/>
      <c r="H112" s="51"/>
      <c r="I112" s="17"/>
      <c r="J112" s="17"/>
      <c r="K112" s="17"/>
      <c r="L112" s="52">
        <v>10032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18.75" hidden="1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57435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67.5" hidden="1" x14ac:dyDescent="0.25">
      <c r="A114" s="35" t="s">
        <v>202</v>
      </c>
      <c r="B114" s="36" t="s">
        <v>1689</v>
      </c>
      <c r="C114" s="316" t="s">
        <v>1690</v>
      </c>
      <c r="D114" s="316"/>
      <c r="E114" s="316"/>
      <c r="F114" s="35" t="s">
        <v>1684</v>
      </c>
      <c r="G114" s="60">
        <v>0.42499999999999999</v>
      </c>
      <c r="H114" s="39" t="s">
        <v>1691</v>
      </c>
      <c r="I114" s="39"/>
      <c r="J114" s="39"/>
      <c r="K114" s="37" t="s">
        <v>42</v>
      </c>
      <c r="L114" s="39">
        <v>13858</v>
      </c>
      <c r="M114" s="39">
        <v>13858</v>
      </c>
      <c r="N114" s="40"/>
      <c r="O114" s="39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 t="s">
        <v>1690</v>
      </c>
    </row>
    <row r="115" spans="1:69" s="3" customFormat="1" ht="18.75" hidden="1" x14ac:dyDescent="0.25">
      <c r="A115" s="47"/>
      <c r="B115" s="48"/>
      <c r="C115" s="48"/>
      <c r="D115" s="48"/>
      <c r="E115" s="49" t="s">
        <v>3884</v>
      </c>
      <c r="F115" s="49"/>
      <c r="G115" s="50"/>
      <c r="H115" s="51"/>
      <c r="I115" s="17"/>
      <c r="J115" s="17"/>
      <c r="K115" s="17"/>
      <c r="L115" s="52">
        <v>12334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18.75" hidden="1" x14ac:dyDescent="0.25">
      <c r="A116" s="47"/>
      <c r="B116" s="48"/>
      <c r="C116" s="48"/>
      <c r="D116" s="48"/>
      <c r="E116" s="49" t="s">
        <v>3885</v>
      </c>
      <c r="F116" s="49"/>
      <c r="G116" s="50"/>
      <c r="H116" s="51"/>
      <c r="I116" s="17"/>
      <c r="J116" s="17"/>
      <c r="K116" s="17"/>
      <c r="L116" s="52">
        <v>5543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18.75" hidden="1" x14ac:dyDescent="0.25">
      <c r="A117" s="47"/>
      <c r="B117" s="48"/>
      <c r="C117" s="48"/>
      <c r="D117" s="48"/>
      <c r="E117" s="49" t="s">
        <v>47</v>
      </c>
      <c r="F117" s="49"/>
      <c r="G117" s="50"/>
      <c r="H117" s="51"/>
      <c r="I117" s="17"/>
      <c r="J117" s="17"/>
      <c r="K117" s="17"/>
      <c r="L117" s="52">
        <v>31735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hidden="1" x14ac:dyDescent="0.25">
      <c r="A118" s="35" t="s">
        <v>211</v>
      </c>
      <c r="B118" s="36" t="s">
        <v>1010</v>
      </c>
      <c r="C118" s="316" t="s">
        <v>1695</v>
      </c>
      <c r="D118" s="316"/>
      <c r="E118" s="316"/>
      <c r="F118" s="35" t="s">
        <v>238</v>
      </c>
      <c r="G118" s="38">
        <v>1.7</v>
      </c>
      <c r="H118" s="39" t="s">
        <v>1011</v>
      </c>
      <c r="I118" s="39" t="s">
        <v>1012</v>
      </c>
      <c r="J118" s="39">
        <v>124.14</v>
      </c>
      <c r="K118" s="37" t="s">
        <v>42</v>
      </c>
      <c r="L118" s="39">
        <v>16742</v>
      </c>
      <c r="M118" s="39">
        <v>13037</v>
      </c>
      <c r="N118" s="40" t="s">
        <v>3886</v>
      </c>
      <c r="O118" s="39">
        <v>1806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5"/>
        <v>2162.0256374101509</v>
      </c>
      <c r="W118" s="159">
        <v>1.2</v>
      </c>
      <c r="X118" s="158">
        <f t="shared" si="3"/>
        <v>2594.4307648921808</v>
      </c>
      <c r="Y118" s="181">
        <f t="shared" si="4"/>
        <v>1526.135744054224</v>
      </c>
      <c r="BP118" s="33"/>
      <c r="BQ118" s="41" t="s">
        <v>1695</v>
      </c>
    </row>
    <row r="119" spans="1:69" s="3" customFormat="1" ht="18.75" hidden="1" x14ac:dyDescent="0.25">
      <c r="A119" s="42"/>
      <c r="B119" s="43"/>
      <c r="C119" s="44" t="s">
        <v>2582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18.75" hidden="1" x14ac:dyDescent="0.25">
      <c r="A120" s="47"/>
      <c r="B120" s="48"/>
      <c r="C120" s="48"/>
      <c r="D120" s="48"/>
      <c r="E120" s="49" t="s">
        <v>3887</v>
      </c>
      <c r="F120" s="49"/>
      <c r="G120" s="50"/>
      <c r="H120" s="51"/>
      <c r="I120" s="17"/>
      <c r="J120" s="17"/>
      <c r="K120" s="17"/>
      <c r="L120" s="52">
        <v>12877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18.75" hidden="1" x14ac:dyDescent="0.25">
      <c r="A121" s="47"/>
      <c r="B121" s="48"/>
      <c r="C121" s="48"/>
      <c r="D121" s="48"/>
      <c r="E121" s="49" t="s">
        <v>3888</v>
      </c>
      <c r="F121" s="49"/>
      <c r="G121" s="50"/>
      <c r="H121" s="51"/>
      <c r="I121" s="17"/>
      <c r="J121" s="17"/>
      <c r="K121" s="17"/>
      <c r="L121" s="52">
        <v>6770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18.75" hidden="1" x14ac:dyDescent="0.25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36389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67.5" hidden="1" x14ac:dyDescent="0.25">
      <c r="A123" s="35" t="s">
        <v>213</v>
      </c>
      <c r="B123" s="36" t="s">
        <v>812</v>
      </c>
      <c r="C123" s="316" t="s">
        <v>813</v>
      </c>
      <c r="D123" s="316"/>
      <c r="E123" s="316"/>
      <c r="F123" s="35" t="s">
        <v>238</v>
      </c>
      <c r="G123" s="38">
        <v>2.2999999999999998</v>
      </c>
      <c r="H123" s="39" t="s">
        <v>1700</v>
      </c>
      <c r="I123" s="39" t="s">
        <v>815</v>
      </c>
      <c r="J123" s="39">
        <v>22.32</v>
      </c>
      <c r="K123" s="37" t="s">
        <v>42</v>
      </c>
      <c r="L123" s="39">
        <v>25941</v>
      </c>
      <c r="M123" s="39">
        <v>22632</v>
      </c>
      <c r="N123" s="40" t="s">
        <v>3889</v>
      </c>
      <c r="O123" s="39">
        <v>439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5"/>
        <v>525.54222304709663</v>
      </c>
      <c r="W123" s="159">
        <v>1.2</v>
      </c>
      <c r="X123" s="158">
        <f t="shared" si="3"/>
        <v>630.65066765651591</v>
      </c>
      <c r="Y123" s="181">
        <f t="shared" si="4"/>
        <v>274.19594245935474</v>
      </c>
      <c r="BP123" s="33"/>
      <c r="BQ123" s="41" t="s">
        <v>813</v>
      </c>
    </row>
    <row r="124" spans="1:69" s="3" customFormat="1" ht="18.75" hidden="1" x14ac:dyDescent="0.25">
      <c r="A124" s="42"/>
      <c r="B124" s="43"/>
      <c r="C124" s="44" t="s">
        <v>3890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18.75" hidden="1" x14ac:dyDescent="0.25">
      <c r="A125" s="47"/>
      <c r="B125" s="48"/>
      <c r="C125" s="48"/>
      <c r="D125" s="48"/>
      <c r="E125" s="49" t="s">
        <v>3891</v>
      </c>
      <c r="F125" s="49"/>
      <c r="G125" s="50"/>
      <c r="H125" s="51"/>
      <c r="I125" s="17"/>
      <c r="J125" s="17"/>
      <c r="K125" s="17"/>
      <c r="L125" s="52">
        <v>22307</v>
      </c>
      <c r="M125" s="53"/>
      <c r="N125" s="53"/>
      <c r="O125" s="54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</row>
    <row r="126" spans="1:69" s="3" customFormat="1" ht="18.75" hidden="1" x14ac:dyDescent="0.25">
      <c r="A126" s="47"/>
      <c r="B126" s="48"/>
      <c r="C126" s="48"/>
      <c r="D126" s="48"/>
      <c r="E126" s="49" t="s">
        <v>3892</v>
      </c>
      <c r="F126" s="49"/>
      <c r="G126" s="50"/>
      <c r="H126" s="51"/>
      <c r="I126" s="17"/>
      <c r="J126" s="17"/>
      <c r="K126" s="17"/>
      <c r="L126" s="52">
        <v>11728</v>
      </c>
      <c r="M126" s="53"/>
      <c r="N126" s="53"/>
      <c r="O126" s="54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18.75" hidden="1" x14ac:dyDescent="0.25">
      <c r="A127" s="47"/>
      <c r="B127" s="48"/>
      <c r="C127" s="48"/>
      <c r="D127" s="48"/>
      <c r="E127" s="49" t="s">
        <v>47</v>
      </c>
      <c r="F127" s="49"/>
      <c r="G127" s="50"/>
      <c r="H127" s="51"/>
      <c r="I127" s="17"/>
      <c r="J127" s="17"/>
      <c r="K127" s="17"/>
      <c r="L127" s="52">
        <v>59976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67.5" x14ac:dyDescent="0.25">
      <c r="A128" s="35" t="s">
        <v>215</v>
      </c>
      <c r="B128" s="36" t="s">
        <v>1705</v>
      </c>
      <c r="C128" s="316" t="s">
        <v>822</v>
      </c>
      <c r="D128" s="316"/>
      <c r="E128" s="316"/>
      <c r="F128" s="35" t="s">
        <v>265</v>
      </c>
      <c r="G128" s="55">
        <v>400</v>
      </c>
      <c r="H128" s="39">
        <v>35.549999999999997</v>
      </c>
      <c r="I128" s="39"/>
      <c r="J128" s="39">
        <v>35.549999999999997</v>
      </c>
      <c r="K128" s="37" t="s">
        <v>42</v>
      </c>
      <c r="L128" s="39">
        <v>121723</v>
      </c>
      <c r="M128" s="39"/>
      <c r="N128" s="40"/>
      <c r="O128" s="39">
        <v>121723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5"/>
        <v>145718.85197257801</v>
      </c>
      <c r="W128" s="159">
        <v>1.2</v>
      </c>
      <c r="X128" s="158">
        <f t="shared" si="3"/>
        <v>174862.6223670936</v>
      </c>
      <c r="Y128" s="248">
        <f t="shared" si="4"/>
        <v>437.15655591773401</v>
      </c>
      <c r="BP128" s="33"/>
      <c r="BQ128" s="41" t="s">
        <v>822</v>
      </c>
    </row>
    <row r="129" spans="1:69" s="3" customFormat="1" ht="67.5" hidden="1" x14ac:dyDescent="0.25">
      <c r="A129" s="35" t="s">
        <v>217</v>
      </c>
      <c r="B129" s="36" t="s">
        <v>849</v>
      </c>
      <c r="C129" s="316" t="s">
        <v>850</v>
      </c>
      <c r="D129" s="316"/>
      <c r="E129" s="316"/>
      <c r="F129" s="35" t="s">
        <v>520</v>
      </c>
      <c r="G129" s="38">
        <v>0.8</v>
      </c>
      <c r="H129" s="39" t="s">
        <v>851</v>
      </c>
      <c r="I129" s="39" t="s">
        <v>852</v>
      </c>
      <c r="J129" s="39">
        <v>69.58</v>
      </c>
      <c r="K129" s="37" t="s">
        <v>42</v>
      </c>
      <c r="L129" s="39">
        <v>5119</v>
      </c>
      <c r="M129" s="39">
        <v>3954</v>
      </c>
      <c r="N129" s="40" t="s">
        <v>3893</v>
      </c>
      <c r="O129" s="39">
        <v>477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5"/>
        <v>571.03334941563787</v>
      </c>
      <c r="W129" s="159">
        <v>1.2</v>
      </c>
      <c r="X129" s="158">
        <f t="shared" si="3"/>
        <v>685.24001929876545</v>
      </c>
      <c r="Y129" s="181">
        <f t="shared" si="4"/>
        <v>856.55002412345675</v>
      </c>
      <c r="BP129" s="33"/>
      <c r="BQ129" s="41" t="s">
        <v>850</v>
      </c>
    </row>
    <row r="130" spans="1:69" s="3" customFormat="1" ht="18.75" hidden="1" x14ac:dyDescent="0.25">
      <c r="A130" s="42"/>
      <c r="B130" s="43"/>
      <c r="C130" s="44" t="s">
        <v>2729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18.75" hidden="1" x14ac:dyDescent="0.25">
      <c r="A131" s="47"/>
      <c r="B131" s="48"/>
      <c r="C131" s="48"/>
      <c r="D131" s="48"/>
      <c r="E131" s="49" t="s">
        <v>3894</v>
      </c>
      <c r="F131" s="49"/>
      <c r="G131" s="50"/>
      <c r="H131" s="51"/>
      <c r="I131" s="17"/>
      <c r="J131" s="17"/>
      <c r="K131" s="17"/>
      <c r="L131" s="52">
        <v>3929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18.75" hidden="1" x14ac:dyDescent="0.25">
      <c r="A132" s="47"/>
      <c r="B132" s="48"/>
      <c r="C132" s="48"/>
      <c r="D132" s="48"/>
      <c r="E132" s="49" t="s">
        <v>3895</v>
      </c>
      <c r="F132" s="49"/>
      <c r="G132" s="50"/>
      <c r="H132" s="51"/>
      <c r="I132" s="17"/>
      <c r="J132" s="17"/>
      <c r="K132" s="17"/>
      <c r="L132" s="52">
        <v>2066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hidden="1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11114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67.5" hidden="1" x14ac:dyDescent="0.25">
      <c r="A134" s="35" t="s">
        <v>219</v>
      </c>
      <c r="B134" s="36" t="s">
        <v>1737</v>
      </c>
      <c r="C134" s="316" t="s">
        <v>1738</v>
      </c>
      <c r="D134" s="316"/>
      <c r="E134" s="316"/>
      <c r="F134" s="35" t="s">
        <v>1739</v>
      </c>
      <c r="G134" s="55">
        <v>8</v>
      </c>
      <c r="H134" s="39" t="s">
        <v>1740</v>
      </c>
      <c r="I134" s="39"/>
      <c r="J134" s="39">
        <v>791.2</v>
      </c>
      <c r="K134" s="37" t="s">
        <v>42</v>
      </c>
      <c r="L134" s="39">
        <v>73978</v>
      </c>
      <c r="M134" s="39">
        <v>19797</v>
      </c>
      <c r="N134" s="40"/>
      <c r="O134" s="39">
        <v>54181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5"/>
        <v>64861.96625720898</v>
      </c>
      <c r="W134" s="159">
        <v>1.2</v>
      </c>
      <c r="X134" s="158">
        <f t="shared" si="3"/>
        <v>77834.35950865077</v>
      </c>
      <c r="Y134" s="181">
        <f t="shared" si="4"/>
        <v>9729.2949385813463</v>
      </c>
      <c r="BP134" s="33"/>
      <c r="BQ134" s="41" t="s">
        <v>1738</v>
      </c>
    </row>
    <row r="135" spans="1:69" s="3" customFormat="1" ht="18.75" hidden="1" x14ac:dyDescent="0.25">
      <c r="A135" s="47"/>
      <c r="B135" s="48"/>
      <c r="C135" s="48"/>
      <c r="D135" s="48"/>
      <c r="E135" s="49" t="s">
        <v>3896</v>
      </c>
      <c r="F135" s="49"/>
      <c r="G135" s="50"/>
      <c r="H135" s="51"/>
      <c r="I135" s="17"/>
      <c r="J135" s="17"/>
      <c r="K135" s="17"/>
      <c r="L135" s="52">
        <v>17619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18.75" hidden="1" x14ac:dyDescent="0.25">
      <c r="A136" s="47"/>
      <c r="B136" s="48"/>
      <c r="C136" s="48"/>
      <c r="D136" s="48"/>
      <c r="E136" s="49" t="s">
        <v>3897</v>
      </c>
      <c r="F136" s="49"/>
      <c r="G136" s="50"/>
      <c r="H136" s="51"/>
      <c r="I136" s="17"/>
      <c r="J136" s="17"/>
      <c r="K136" s="17"/>
      <c r="L136" s="52">
        <v>7919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18.75" hidden="1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99516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67.5" x14ac:dyDescent="0.25">
      <c r="A138" s="35" t="s">
        <v>221</v>
      </c>
      <c r="B138" s="36" t="s">
        <v>1751</v>
      </c>
      <c r="C138" s="316" t="s">
        <v>3898</v>
      </c>
      <c r="D138" s="316"/>
      <c r="E138" s="316"/>
      <c r="F138" s="35" t="s">
        <v>437</v>
      </c>
      <c r="G138" s="55">
        <v>8</v>
      </c>
      <c r="H138" s="39">
        <v>148.94999999999999</v>
      </c>
      <c r="I138" s="39"/>
      <c r="J138" s="39">
        <v>148.94999999999999</v>
      </c>
      <c r="K138" s="37" t="s">
        <v>42</v>
      </c>
      <c r="L138" s="39">
        <v>10200</v>
      </c>
      <c r="M138" s="39"/>
      <c r="N138" s="40"/>
      <c r="O138" s="39">
        <v>10200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5"/>
        <v>12210.776025240055</v>
      </c>
      <c r="W138" s="159">
        <v>1.2</v>
      </c>
      <c r="X138" s="158">
        <f t="shared" si="3"/>
        <v>14652.931230288066</v>
      </c>
      <c r="Y138" s="248">
        <f t="shared" si="4"/>
        <v>1831.6164037860083</v>
      </c>
      <c r="BP138" s="33"/>
      <c r="BQ138" s="41" t="s">
        <v>3898</v>
      </c>
    </row>
    <row r="139" spans="1:69" s="3" customFormat="1" ht="67.5" x14ac:dyDescent="0.25">
      <c r="A139" s="35" t="s">
        <v>230</v>
      </c>
      <c r="B139" s="36" t="s">
        <v>1706</v>
      </c>
      <c r="C139" s="316" t="s">
        <v>824</v>
      </c>
      <c r="D139" s="316"/>
      <c r="E139" s="316"/>
      <c r="F139" s="35" t="s">
        <v>437</v>
      </c>
      <c r="G139" s="55">
        <v>350</v>
      </c>
      <c r="H139" s="39">
        <v>48.46</v>
      </c>
      <c r="I139" s="39"/>
      <c r="J139" s="39">
        <v>48.46</v>
      </c>
      <c r="K139" s="37" t="s">
        <v>42</v>
      </c>
      <c r="L139" s="39">
        <v>145186</v>
      </c>
      <c r="M139" s="39"/>
      <c r="N139" s="40"/>
      <c r="O139" s="39">
        <v>145186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5"/>
        <v>173807.22823534344</v>
      </c>
      <c r="W139" s="159">
        <v>1.2</v>
      </c>
      <c r="X139" s="158">
        <f t="shared" si="3"/>
        <v>208568.67388241211</v>
      </c>
      <c r="Y139" s="248">
        <f t="shared" si="4"/>
        <v>595.91049680689173</v>
      </c>
      <c r="BP139" s="33"/>
      <c r="BQ139" s="41" t="s">
        <v>824</v>
      </c>
    </row>
    <row r="140" spans="1:69" s="3" customFormat="1" ht="67.5" x14ac:dyDescent="0.25">
      <c r="A140" s="35" t="s">
        <v>232</v>
      </c>
      <c r="B140" s="36" t="s">
        <v>1726</v>
      </c>
      <c r="C140" s="316" t="s">
        <v>1727</v>
      </c>
      <c r="D140" s="316"/>
      <c r="E140" s="316"/>
      <c r="F140" s="35" t="s">
        <v>437</v>
      </c>
      <c r="G140" s="55">
        <v>5</v>
      </c>
      <c r="H140" s="39">
        <v>389.35</v>
      </c>
      <c r="I140" s="39"/>
      <c r="J140" s="39">
        <v>389.35</v>
      </c>
      <c r="K140" s="37" t="s">
        <v>42</v>
      </c>
      <c r="L140" s="39">
        <v>16664</v>
      </c>
      <c r="M140" s="39"/>
      <c r="N140" s="40"/>
      <c r="O140" s="39">
        <v>16664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5"/>
        <v>19949.056047509835</v>
      </c>
      <c r="W140" s="159">
        <v>1.2</v>
      </c>
      <c r="X140" s="158">
        <f t="shared" si="3"/>
        <v>23938.867257011803</v>
      </c>
      <c r="Y140" s="248">
        <f t="shared" si="4"/>
        <v>4787.7734514023605</v>
      </c>
      <c r="BP140" s="33"/>
      <c r="BQ140" s="41" t="s">
        <v>1727</v>
      </c>
    </row>
    <row r="141" spans="1:69" s="3" customFormat="1" ht="67.5" x14ac:dyDescent="0.25">
      <c r="A141" s="35" t="s">
        <v>235</v>
      </c>
      <c r="B141" s="36" t="s">
        <v>1552</v>
      </c>
      <c r="C141" s="316" t="s">
        <v>1553</v>
      </c>
      <c r="D141" s="316"/>
      <c r="E141" s="316"/>
      <c r="F141" s="35" t="s">
        <v>437</v>
      </c>
      <c r="G141" s="55">
        <v>350</v>
      </c>
      <c r="H141" s="39">
        <v>3.01</v>
      </c>
      <c r="I141" s="39"/>
      <c r="J141" s="39">
        <v>3.01</v>
      </c>
      <c r="K141" s="37" t="s">
        <v>42</v>
      </c>
      <c r="L141" s="39">
        <v>9018</v>
      </c>
      <c r="M141" s="39"/>
      <c r="N141" s="40"/>
      <c r="O141" s="39">
        <v>9018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5"/>
        <v>10795.762568197531</v>
      </c>
      <c r="W141" s="159">
        <v>1.2</v>
      </c>
      <c r="X141" s="158">
        <f t="shared" si="3"/>
        <v>12954.915081837038</v>
      </c>
      <c r="Y141" s="248">
        <f t="shared" si="4"/>
        <v>37.014043090962964</v>
      </c>
      <c r="BP141" s="33"/>
      <c r="BQ141" s="41" t="s">
        <v>1553</v>
      </c>
    </row>
    <row r="142" spans="1:69" s="3" customFormat="1" ht="18.75" hidden="1" x14ac:dyDescent="0.25">
      <c r="A142" s="313" t="s">
        <v>2442</v>
      </c>
      <c r="B142" s="314"/>
      <c r="C142" s="314"/>
      <c r="D142" s="314"/>
      <c r="E142" s="314"/>
      <c r="F142" s="314"/>
      <c r="G142" s="314"/>
      <c r="H142" s="314"/>
      <c r="I142" s="314"/>
      <c r="J142" s="314"/>
      <c r="K142" s="314"/>
      <c r="L142" s="314"/>
      <c r="M142" s="314"/>
      <c r="N142" s="314"/>
      <c r="O142" s="315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 t="s">
        <v>2442</v>
      </c>
      <c r="BQ142" s="41"/>
    </row>
    <row r="143" spans="1:69" s="3" customFormat="1" ht="67.5" hidden="1" x14ac:dyDescent="0.25">
      <c r="A143" s="35" t="s">
        <v>245</v>
      </c>
      <c r="B143" s="36" t="s">
        <v>324</v>
      </c>
      <c r="C143" s="316" t="s">
        <v>325</v>
      </c>
      <c r="D143" s="316"/>
      <c r="E143" s="316"/>
      <c r="F143" s="35" t="s">
        <v>326</v>
      </c>
      <c r="G143" s="55">
        <v>10</v>
      </c>
      <c r="H143" s="39" t="s">
        <v>1204</v>
      </c>
      <c r="I143" s="39"/>
      <c r="J143" s="39">
        <v>1.55</v>
      </c>
      <c r="K143" s="37" t="s">
        <v>42</v>
      </c>
      <c r="L143" s="39">
        <v>1928</v>
      </c>
      <c r="M143" s="39">
        <v>1796</v>
      </c>
      <c r="N143" s="40"/>
      <c r="O143" s="39">
        <v>132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5"/>
        <v>158.02180738545957</v>
      </c>
      <c r="W143" s="159">
        <v>1.2</v>
      </c>
      <c r="X143" s="158">
        <f t="shared" si="3"/>
        <v>189.62616886255148</v>
      </c>
      <c r="Y143" s="181">
        <f t="shared" si="4"/>
        <v>18.962616886255148</v>
      </c>
      <c r="BP143" s="33"/>
      <c r="BQ143" s="41" t="s">
        <v>325</v>
      </c>
    </row>
    <row r="144" spans="1:69" s="3" customFormat="1" ht="18.75" hidden="1" x14ac:dyDescent="0.25">
      <c r="A144" s="47"/>
      <c r="B144" s="48"/>
      <c r="C144" s="48"/>
      <c r="D144" s="48"/>
      <c r="E144" s="49" t="s">
        <v>3166</v>
      </c>
      <c r="F144" s="49"/>
      <c r="G144" s="50"/>
      <c r="H144" s="51"/>
      <c r="I144" s="17"/>
      <c r="J144" s="17"/>
      <c r="K144" s="17"/>
      <c r="L144" s="52">
        <v>1742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18.75" hidden="1" x14ac:dyDescent="0.25">
      <c r="A145" s="47"/>
      <c r="B145" s="48"/>
      <c r="C145" s="48"/>
      <c r="D145" s="48"/>
      <c r="E145" s="49" t="s">
        <v>3167</v>
      </c>
      <c r="F145" s="49"/>
      <c r="G145" s="50"/>
      <c r="H145" s="51"/>
      <c r="I145" s="17"/>
      <c r="J145" s="17"/>
      <c r="K145" s="17"/>
      <c r="L145" s="52">
        <v>916</v>
      </c>
      <c r="M145" s="53"/>
      <c r="N145" s="53"/>
      <c r="O145" s="54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</row>
    <row r="146" spans="1:69" s="3" customFormat="1" ht="18.75" hidden="1" x14ac:dyDescent="0.25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4586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67.5" x14ac:dyDescent="0.25">
      <c r="A147" s="35" t="s">
        <v>254</v>
      </c>
      <c r="B147" s="36" t="s">
        <v>1446</v>
      </c>
      <c r="C147" s="316" t="s">
        <v>1929</v>
      </c>
      <c r="D147" s="316"/>
      <c r="E147" s="316"/>
      <c r="F147" s="35" t="s">
        <v>437</v>
      </c>
      <c r="G147" s="55">
        <v>1</v>
      </c>
      <c r="H147" s="39">
        <v>814.25</v>
      </c>
      <c r="I147" s="39"/>
      <c r="J147" s="39">
        <v>814.25</v>
      </c>
      <c r="K147" s="37" t="s">
        <v>42</v>
      </c>
      <c r="L147" s="39">
        <v>6970</v>
      </c>
      <c r="M147" s="39"/>
      <c r="N147" s="40"/>
      <c r="O147" s="39">
        <v>6970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5"/>
        <v>8344.0302839140404</v>
      </c>
      <c r="W147" s="159">
        <v>1.2</v>
      </c>
      <c r="X147" s="158">
        <f t="shared" si="3"/>
        <v>10012.836340696847</v>
      </c>
      <c r="Y147" s="248">
        <f t="shared" si="4"/>
        <v>10012.836340696847</v>
      </c>
      <c r="BP147" s="33"/>
      <c r="BQ147" s="41" t="s">
        <v>1929</v>
      </c>
    </row>
    <row r="148" spans="1:69" s="3" customFormat="1" ht="67.5" x14ac:dyDescent="0.25">
      <c r="A148" s="35" t="s">
        <v>288</v>
      </c>
      <c r="B148" s="36" t="s">
        <v>3899</v>
      </c>
      <c r="C148" s="316" t="s">
        <v>1930</v>
      </c>
      <c r="D148" s="316"/>
      <c r="E148" s="316"/>
      <c r="F148" s="35" t="s">
        <v>437</v>
      </c>
      <c r="G148" s="55">
        <v>1</v>
      </c>
      <c r="H148" s="39">
        <v>181.62</v>
      </c>
      <c r="I148" s="39"/>
      <c r="J148" s="39">
        <v>181.62</v>
      </c>
      <c r="K148" s="37" t="s">
        <v>42</v>
      </c>
      <c r="L148" s="39">
        <v>1555</v>
      </c>
      <c r="M148" s="39"/>
      <c r="N148" s="40"/>
      <c r="O148" s="39">
        <v>1555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5"/>
        <v>1861.5447763968912</v>
      </c>
      <c r="W148" s="159">
        <v>1.2</v>
      </c>
      <c r="X148" s="158">
        <f t="shared" si="3"/>
        <v>2233.8537316762695</v>
      </c>
      <c r="Y148" s="181">
        <f t="shared" si="4"/>
        <v>2233.8537316762695</v>
      </c>
      <c r="BP148" s="33"/>
      <c r="BQ148" s="41" t="s">
        <v>1930</v>
      </c>
    </row>
    <row r="149" spans="1:69" s="3" customFormat="1" ht="67.5" x14ac:dyDescent="0.25">
      <c r="A149" s="35" t="s">
        <v>300</v>
      </c>
      <c r="B149" s="36" t="s">
        <v>1450</v>
      </c>
      <c r="C149" s="316" t="s">
        <v>1931</v>
      </c>
      <c r="D149" s="316"/>
      <c r="E149" s="316"/>
      <c r="F149" s="35" t="s">
        <v>437</v>
      </c>
      <c r="G149" s="55">
        <v>1</v>
      </c>
      <c r="H149" s="39">
        <v>2214.5700000000002</v>
      </c>
      <c r="I149" s="39"/>
      <c r="J149" s="39">
        <v>2214.5700000000002</v>
      </c>
      <c r="K149" s="37" t="s">
        <v>42</v>
      </c>
      <c r="L149" s="39">
        <v>18957</v>
      </c>
      <c r="M149" s="39"/>
      <c r="N149" s="40"/>
      <c r="O149" s="39">
        <v>18957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5"/>
        <v>22694.086383379981</v>
      </c>
      <c r="W149" s="159">
        <v>1.2</v>
      </c>
      <c r="X149" s="158">
        <f t="shared" si="3"/>
        <v>27232.903660055978</v>
      </c>
      <c r="Y149" s="248">
        <f t="shared" si="4"/>
        <v>27232.903660055978</v>
      </c>
      <c r="BP149" s="33"/>
      <c r="BQ149" s="41" t="s">
        <v>1931</v>
      </c>
    </row>
    <row r="150" spans="1:69" s="3" customFormat="1" ht="18.75" hidden="1" x14ac:dyDescent="0.25">
      <c r="A150" s="313" t="s">
        <v>3900</v>
      </c>
      <c r="B150" s="314"/>
      <c r="C150" s="314"/>
      <c r="D150" s="314"/>
      <c r="E150" s="314"/>
      <c r="F150" s="314"/>
      <c r="G150" s="314"/>
      <c r="H150" s="314"/>
      <c r="I150" s="314"/>
      <c r="J150" s="314"/>
      <c r="K150" s="314"/>
      <c r="L150" s="314"/>
      <c r="M150" s="314"/>
      <c r="N150" s="314"/>
      <c r="O150" s="315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 t="s">
        <v>3900</v>
      </c>
      <c r="BQ150" s="41"/>
    </row>
    <row r="151" spans="1:69" s="3" customFormat="1" ht="67.5" hidden="1" x14ac:dyDescent="0.25">
      <c r="A151" s="35" t="s">
        <v>309</v>
      </c>
      <c r="B151" s="36" t="s">
        <v>737</v>
      </c>
      <c r="C151" s="316" t="s">
        <v>738</v>
      </c>
      <c r="D151" s="316"/>
      <c r="E151" s="316"/>
      <c r="F151" s="35" t="s">
        <v>739</v>
      </c>
      <c r="G151" s="38">
        <v>3.8</v>
      </c>
      <c r="H151" s="39" t="s">
        <v>2086</v>
      </c>
      <c r="I151" s="39" t="s">
        <v>741</v>
      </c>
      <c r="J151" s="39">
        <v>43.08</v>
      </c>
      <c r="K151" s="37" t="s">
        <v>42</v>
      </c>
      <c r="L151" s="39">
        <v>22592</v>
      </c>
      <c r="M151" s="39">
        <v>17815</v>
      </c>
      <c r="N151" s="40" t="s">
        <v>3901</v>
      </c>
      <c r="O151" s="39">
        <v>1401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1677.1860011138551</v>
      </c>
      <c r="W151" s="159">
        <v>1.2</v>
      </c>
      <c r="X151" s="158">
        <f t="shared" si="3"/>
        <v>2012.6232013366262</v>
      </c>
      <c r="Y151" s="181">
        <f t="shared" si="4"/>
        <v>529.63768456227001</v>
      </c>
      <c r="BP151" s="33"/>
      <c r="BQ151" s="41" t="s">
        <v>738</v>
      </c>
    </row>
    <row r="152" spans="1:69" s="3" customFormat="1" ht="18.75" hidden="1" x14ac:dyDescent="0.25">
      <c r="A152" s="42"/>
      <c r="B152" s="43"/>
      <c r="C152" s="44" t="s">
        <v>3902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</row>
    <row r="153" spans="1:69" s="3" customFormat="1" ht="18.75" hidden="1" x14ac:dyDescent="0.25">
      <c r="A153" s="47"/>
      <c r="B153" s="48"/>
      <c r="C153" s="48"/>
      <c r="D153" s="48"/>
      <c r="E153" s="49" t="s">
        <v>3903</v>
      </c>
      <c r="F153" s="49"/>
      <c r="G153" s="50"/>
      <c r="H153" s="51"/>
      <c r="I153" s="17"/>
      <c r="J153" s="17"/>
      <c r="K153" s="17"/>
      <c r="L153" s="52">
        <v>17749</v>
      </c>
      <c r="M153" s="53"/>
      <c r="N153" s="53"/>
      <c r="O153" s="54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hidden="1" x14ac:dyDescent="0.25">
      <c r="A154" s="47"/>
      <c r="B154" s="48"/>
      <c r="C154" s="48"/>
      <c r="D154" s="48"/>
      <c r="E154" s="49" t="s">
        <v>3904</v>
      </c>
      <c r="F154" s="49"/>
      <c r="G154" s="50"/>
      <c r="H154" s="51"/>
      <c r="I154" s="17"/>
      <c r="J154" s="17"/>
      <c r="K154" s="17"/>
      <c r="L154" s="52">
        <v>9332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18.75" hidden="1" x14ac:dyDescent="0.25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49673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67.5" x14ac:dyDescent="0.25">
      <c r="A156" s="35" t="s">
        <v>323</v>
      </c>
      <c r="B156" s="36" t="s">
        <v>2742</v>
      </c>
      <c r="C156" s="316" t="s">
        <v>2093</v>
      </c>
      <c r="D156" s="316"/>
      <c r="E156" s="316"/>
      <c r="F156" s="35" t="s">
        <v>265</v>
      </c>
      <c r="G156" s="55">
        <v>459</v>
      </c>
      <c r="H156" s="39">
        <v>23.04</v>
      </c>
      <c r="I156" s="39"/>
      <c r="J156" s="39">
        <v>23.04</v>
      </c>
      <c r="K156" s="37" t="s">
        <v>42</v>
      </c>
      <c r="L156" s="39">
        <v>90525</v>
      </c>
      <c r="M156" s="39"/>
      <c r="N156" s="40"/>
      <c r="O156" s="39">
        <v>90525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5"/>
        <v>108370.63722400551</v>
      </c>
      <c r="W156" s="159">
        <v>1.2</v>
      </c>
      <c r="X156" s="158">
        <f t="shared" si="3"/>
        <v>130044.7646688066</v>
      </c>
      <c r="Y156" s="248">
        <f t="shared" si="4"/>
        <v>283.32192738302092</v>
      </c>
      <c r="BP156" s="33"/>
      <c r="BQ156" s="41" t="s">
        <v>2093</v>
      </c>
    </row>
    <row r="157" spans="1:69" s="3" customFormat="1" ht="18.75" hidden="1" x14ac:dyDescent="0.25">
      <c r="A157" s="42"/>
      <c r="B157" s="43"/>
      <c r="C157" s="44" t="s">
        <v>3905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67.5" x14ac:dyDescent="0.25">
      <c r="A158" s="35" t="s">
        <v>331</v>
      </c>
      <c r="B158" s="36" t="s">
        <v>2142</v>
      </c>
      <c r="C158" s="316" t="s">
        <v>2155</v>
      </c>
      <c r="D158" s="316"/>
      <c r="E158" s="316"/>
      <c r="F158" s="35" t="s">
        <v>437</v>
      </c>
      <c r="G158" s="55">
        <v>24</v>
      </c>
      <c r="H158" s="39">
        <v>67.52</v>
      </c>
      <c r="I158" s="39"/>
      <c r="J158" s="39">
        <v>67.52</v>
      </c>
      <c r="K158" s="37" t="s">
        <v>42</v>
      </c>
      <c r="L158" s="39">
        <v>13871</v>
      </c>
      <c r="M158" s="39"/>
      <c r="N158" s="40"/>
      <c r="O158" s="39">
        <v>13871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5"/>
        <v>16605.458259422045</v>
      </c>
      <c r="W158" s="159">
        <v>1.2</v>
      </c>
      <c r="X158" s="158">
        <f t="shared" si="3"/>
        <v>19926.549911306454</v>
      </c>
      <c r="Y158" s="248">
        <f t="shared" si="4"/>
        <v>830.2729129711023</v>
      </c>
      <c r="BP158" s="33"/>
      <c r="BQ158" s="41" t="s">
        <v>2155</v>
      </c>
    </row>
    <row r="159" spans="1:69" s="3" customFormat="1" ht="67.5" hidden="1" x14ac:dyDescent="0.25">
      <c r="A159" s="35" t="s">
        <v>335</v>
      </c>
      <c r="B159" s="36" t="s">
        <v>2214</v>
      </c>
      <c r="C159" s="316" t="s">
        <v>2215</v>
      </c>
      <c r="D159" s="316"/>
      <c r="E159" s="316"/>
      <c r="F159" s="35" t="s">
        <v>739</v>
      </c>
      <c r="G159" s="38">
        <v>0.7</v>
      </c>
      <c r="H159" s="39" t="s">
        <v>2216</v>
      </c>
      <c r="I159" s="39" t="s">
        <v>2217</v>
      </c>
      <c r="J159" s="39">
        <v>422.51</v>
      </c>
      <c r="K159" s="37" t="s">
        <v>42</v>
      </c>
      <c r="L159" s="39">
        <v>23261</v>
      </c>
      <c r="M159" s="39">
        <v>4525</v>
      </c>
      <c r="N159" s="40" t="s">
        <v>3906</v>
      </c>
      <c r="O159" s="39">
        <v>2532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1" si="6">O159*P159*Q159*R159*S159*T159*U159</f>
        <v>3031.145578030179</v>
      </c>
      <c r="W159" s="159">
        <v>1.2</v>
      </c>
      <c r="X159" s="158">
        <f t="shared" ref="X159:X221" si="7">V159*W159</f>
        <v>3637.3746936362145</v>
      </c>
      <c r="Y159" s="181">
        <f t="shared" ref="Y159:Y221" si="8">X159/G159</f>
        <v>5196.2495623374498</v>
      </c>
      <c r="BP159" s="33"/>
      <c r="BQ159" s="41" t="s">
        <v>2215</v>
      </c>
    </row>
    <row r="160" spans="1:69" s="3" customFormat="1" ht="18.75" hidden="1" x14ac:dyDescent="0.25">
      <c r="A160" s="42"/>
      <c r="B160" s="43"/>
      <c r="C160" s="44" t="s">
        <v>1518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hidden="1" x14ac:dyDescent="0.25">
      <c r="A161" s="47"/>
      <c r="B161" s="48"/>
      <c r="C161" s="48"/>
      <c r="D161" s="48"/>
      <c r="E161" s="49" t="s">
        <v>3907</v>
      </c>
      <c r="F161" s="49"/>
      <c r="G161" s="50"/>
      <c r="H161" s="51"/>
      <c r="I161" s="17"/>
      <c r="J161" s="17"/>
      <c r="K161" s="17"/>
      <c r="L161" s="52">
        <v>9068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hidden="1" x14ac:dyDescent="0.25">
      <c r="A162" s="47"/>
      <c r="B162" s="48"/>
      <c r="C162" s="48"/>
      <c r="D162" s="48"/>
      <c r="E162" s="49" t="s">
        <v>3908</v>
      </c>
      <c r="F162" s="49"/>
      <c r="G162" s="50"/>
      <c r="H162" s="51"/>
      <c r="I162" s="17"/>
      <c r="J162" s="17"/>
      <c r="K162" s="17"/>
      <c r="L162" s="52">
        <v>4767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hidden="1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37096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67.5" x14ac:dyDescent="0.25">
      <c r="A164" s="35" t="s">
        <v>339</v>
      </c>
      <c r="B164" s="36" t="s">
        <v>2223</v>
      </c>
      <c r="C164" s="316" t="s">
        <v>2748</v>
      </c>
      <c r="D164" s="316"/>
      <c r="E164" s="316"/>
      <c r="F164" s="35" t="s">
        <v>265</v>
      </c>
      <c r="G164" s="38">
        <v>72.099999999999994</v>
      </c>
      <c r="H164" s="39">
        <v>1.24</v>
      </c>
      <c r="I164" s="39"/>
      <c r="J164" s="39">
        <v>1.24</v>
      </c>
      <c r="K164" s="37" t="s">
        <v>42</v>
      </c>
      <c r="L164" s="39">
        <v>765</v>
      </c>
      <c r="M164" s="39"/>
      <c r="N164" s="40"/>
      <c r="O164" s="39">
        <v>765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915.80820189300448</v>
      </c>
      <c r="W164" s="159">
        <v>1.2</v>
      </c>
      <c r="X164" s="158">
        <f t="shared" si="7"/>
        <v>1098.9698422716053</v>
      </c>
      <c r="Y164" s="248">
        <f t="shared" si="8"/>
        <v>15.242300170202572</v>
      </c>
      <c r="BP164" s="33"/>
      <c r="BQ164" s="41" t="s">
        <v>2748</v>
      </c>
    </row>
    <row r="165" spans="1:69" s="3" customFormat="1" ht="18.75" hidden="1" x14ac:dyDescent="0.25">
      <c r="A165" s="42"/>
      <c r="B165" s="43"/>
      <c r="C165" s="44" t="s">
        <v>2923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67.5" x14ac:dyDescent="0.25">
      <c r="A166" s="35" t="s">
        <v>342</v>
      </c>
      <c r="B166" s="36" t="s">
        <v>2227</v>
      </c>
      <c r="C166" s="316" t="s">
        <v>2228</v>
      </c>
      <c r="D166" s="316"/>
      <c r="E166" s="316"/>
      <c r="F166" s="35" t="s">
        <v>437</v>
      </c>
      <c r="G166" s="55">
        <v>12</v>
      </c>
      <c r="H166" s="39">
        <v>0.41</v>
      </c>
      <c r="I166" s="39"/>
      <c r="J166" s="39">
        <v>0.41</v>
      </c>
      <c r="K166" s="37" t="s">
        <v>42</v>
      </c>
      <c r="L166" s="39">
        <v>42</v>
      </c>
      <c r="M166" s="39"/>
      <c r="N166" s="40"/>
      <c r="O166" s="39">
        <v>42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50.279665986282588</v>
      </c>
      <c r="W166" s="159">
        <v>1.2</v>
      </c>
      <c r="X166" s="158">
        <f t="shared" si="7"/>
        <v>60.335599183539102</v>
      </c>
      <c r="Y166" s="248">
        <f t="shared" si="8"/>
        <v>5.0279665986282582</v>
      </c>
      <c r="BP166" s="33"/>
      <c r="BQ166" s="41" t="s">
        <v>2228</v>
      </c>
    </row>
    <row r="167" spans="1:69" s="3" customFormat="1" ht="67.5" x14ac:dyDescent="0.25">
      <c r="A167" s="35" t="s">
        <v>350</v>
      </c>
      <c r="B167" s="36" t="s">
        <v>2227</v>
      </c>
      <c r="C167" s="316" t="s">
        <v>2230</v>
      </c>
      <c r="D167" s="316"/>
      <c r="E167" s="316"/>
      <c r="F167" s="35" t="s">
        <v>437</v>
      </c>
      <c r="G167" s="55">
        <v>12</v>
      </c>
      <c r="H167" s="39">
        <v>0.88</v>
      </c>
      <c r="I167" s="39"/>
      <c r="J167" s="39">
        <v>0.88</v>
      </c>
      <c r="K167" s="37" t="s">
        <v>42</v>
      </c>
      <c r="L167" s="39">
        <v>90</v>
      </c>
      <c r="M167" s="39"/>
      <c r="N167" s="40"/>
      <c r="O167" s="39">
        <v>90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107.74214139917697</v>
      </c>
      <c r="W167" s="159">
        <v>1.2</v>
      </c>
      <c r="X167" s="158">
        <f t="shared" si="7"/>
        <v>129.29056967901235</v>
      </c>
      <c r="Y167" s="248">
        <f t="shared" si="8"/>
        <v>10.774214139917696</v>
      </c>
      <c r="BP167" s="33"/>
      <c r="BQ167" s="41" t="s">
        <v>2230</v>
      </c>
    </row>
    <row r="168" spans="1:69" s="3" customFormat="1" ht="67.5" x14ac:dyDescent="0.25">
      <c r="A168" s="35" t="s">
        <v>353</v>
      </c>
      <c r="B168" s="36" t="s">
        <v>2194</v>
      </c>
      <c r="C168" s="316" t="s">
        <v>2195</v>
      </c>
      <c r="D168" s="316"/>
      <c r="E168" s="316"/>
      <c r="F168" s="35" t="s">
        <v>437</v>
      </c>
      <c r="G168" s="55">
        <v>140</v>
      </c>
      <c r="H168" s="39">
        <v>2.74</v>
      </c>
      <c r="I168" s="39"/>
      <c r="J168" s="39">
        <v>2.74</v>
      </c>
      <c r="K168" s="37" t="s">
        <v>42</v>
      </c>
      <c r="L168" s="39">
        <v>3284</v>
      </c>
      <c r="M168" s="39"/>
      <c r="N168" s="40"/>
      <c r="O168" s="39">
        <v>3284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6"/>
        <v>3931.3910261655246</v>
      </c>
      <c r="W168" s="159">
        <v>1.2</v>
      </c>
      <c r="X168" s="158">
        <f t="shared" si="7"/>
        <v>4717.6692313986296</v>
      </c>
      <c r="Y168" s="248">
        <f t="shared" si="8"/>
        <v>33.697637367133069</v>
      </c>
      <c r="BP168" s="33"/>
      <c r="BQ168" s="41" t="s">
        <v>2195</v>
      </c>
    </row>
    <row r="169" spans="1:69" s="3" customFormat="1" ht="67.5" x14ac:dyDescent="0.25">
      <c r="A169" s="35" t="s">
        <v>355</v>
      </c>
      <c r="B169" s="36" t="s">
        <v>2194</v>
      </c>
      <c r="C169" s="316" t="s">
        <v>2197</v>
      </c>
      <c r="D169" s="316"/>
      <c r="E169" s="316"/>
      <c r="F169" s="35" t="s">
        <v>437</v>
      </c>
      <c r="G169" s="55">
        <v>24</v>
      </c>
      <c r="H169" s="39">
        <v>3.52</v>
      </c>
      <c r="I169" s="39"/>
      <c r="J169" s="39">
        <v>3.52</v>
      </c>
      <c r="K169" s="37" t="s">
        <v>42</v>
      </c>
      <c r="L169" s="39">
        <v>723</v>
      </c>
      <c r="M169" s="39"/>
      <c r="N169" s="40"/>
      <c r="O169" s="39">
        <v>723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865.52853590672169</v>
      </c>
      <c r="W169" s="159">
        <v>1.2</v>
      </c>
      <c r="X169" s="158">
        <f t="shared" si="7"/>
        <v>1038.6342430880659</v>
      </c>
      <c r="Y169" s="181">
        <f t="shared" si="8"/>
        <v>43.276426795336079</v>
      </c>
      <c r="BP169" s="33"/>
      <c r="BQ169" s="41" t="s">
        <v>2197</v>
      </c>
    </row>
    <row r="170" spans="1:69" s="3" customFormat="1" ht="67.5" x14ac:dyDescent="0.25">
      <c r="A170" s="35" t="s">
        <v>363</v>
      </c>
      <c r="B170" s="36" t="s">
        <v>2207</v>
      </c>
      <c r="C170" s="316" t="s">
        <v>2208</v>
      </c>
      <c r="D170" s="316"/>
      <c r="E170" s="316"/>
      <c r="F170" s="35" t="s">
        <v>265</v>
      </c>
      <c r="G170" s="55">
        <v>340</v>
      </c>
      <c r="H170" s="39">
        <v>25.52</v>
      </c>
      <c r="I170" s="39"/>
      <c r="J170" s="39">
        <v>25.52</v>
      </c>
      <c r="K170" s="37" t="s">
        <v>42</v>
      </c>
      <c r="L170" s="39">
        <v>74273</v>
      </c>
      <c r="M170" s="39"/>
      <c r="N170" s="40"/>
      <c r="O170" s="39">
        <v>74273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88914.800757123012</v>
      </c>
      <c r="W170" s="159">
        <v>1.2</v>
      </c>
      <c r="X170" s="158">
        <f t="shared" si="7"/>
        <v>106697.76090854761</v>
      </c>
      <c r="Y170" s="181">
        <f t="shared" si="8"/>
        <v>313.81694384866944</v>
      </c>
      <c r="BP170" s="33"/>
      <c r="BQ170" s="41" t="s">
        <v>2208</v>
      </c>
    </row>
    <row r="171" spans="1:69" s="3" customFormat="1" ht="67.5" x14ac:dyDescent="0.25">
      <c r="A171" s="35" t="s">
        <v>1176</v>
      </c>
      <c r="B171" s="36" t="s">
        <v>2204</v>
      </c>
      <c r="C171" s="316" t="s">
        <v>2205</v>
      </c>
      <c r="D171" s="316"/>
      <c r="E171" s="316"/>
      <c r="F171" s="35" t="s">
        <v>437</v>
      </c>
      <c r="G171" s="55">
        <v>680</v>
      </c>
      <c r="H171" s="39">
        <v>0.2</v>
      </c>
      <c r="I171" s="39"/>
      <c r="J171" s="39">
        <v>0.2</v>
      </c>
      <c r="K171" s="37" t="s">
        <v>42</v>
      </c>
      <c r="L171" s="39">
        <v>1164</v>
      </c>
      <c r="M171" s="39"/>
      <c r="N171" s="40"/>
      <c r="O171" s="39">
        <v>1164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6"/>
        <v>1393.4650287626889</v>
      </c>
      <c r="W171" s="159">
        <v>1.2</v>
      </c>
      <c r="X171" s="158">
        <f t="shared" si="7"/>
        <v>1672.1580345152267</v>
      </c>
      <c r="Y171" s="181">
        <f t="shared" si="8"/>
        <v>2.4590559331106276</v>
      </c>
      <c r="BP171" s="33"/>
      <c r="BQ171" s="41" t="s">
        <v>2205</v>
      </c>
    </row>
    <row r="172" spans="1:69" s="3" customFormat="1" ht="67.5" hidden="1" x14ac:dyDescent="0.25">
      <c r="A172" s="35" t="s">
        <v>371</v>
      </c>
      <c r="B172" s="36" t="s">
        <v>324</v>
      </c>
      <c r="C172" s="316" t="s">
        <v>325</v>
      </c>
      <c r="D172" s="316"/>
      <c r="E172" s="316"/>
      <c r="F172" s="35" t="s">
        <v>326</v>
      </c>
      <c r="G172" s="55">
        <v>4</v>
      </c>
      <c r="H172" s="39" t="s">
        <v>1204</v>
      </c>
      <c r="I172" s="39"/>
      <c r="J172" s="39">
        <v>1.55</v>
      </c>
      <c r="K172" s="37" t="s">
        <v>42</v>
      </c>
      <c r="L172" s="39">
        <v>771</v>
      </c>
      <c r="M172" s="39">
        <v>718</v>
      </c>
      <c r="N172" s="40"/>
      <c r="O172" s="39">
        <v>53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63.44814993507088</v>
      </c>
      <c r="W172" s="159">
        <v>1.2</v>
      </c>
      <c r="X172" s="158">
        <f t="shared" si="7"/>
        <v>76.137779922085059</v>
      </c>
      <c r="Y172" s="181">
        <f t="shared" si="8"/>
        <v>19.034444980521265</v>
      </c>
      <c r="BP172" s="33"/>
      <c r="BQ172" s="41" t="s">
        <v>325</v>
      </c>
    </row>
    <row r="173" spans="1:69" s="3" customFormat="1" ht="18.75" hidden="1" x14ac:dyDescent="0.25">
      <c r="A173" s="47"/>
      <c r="B173" s="48"/>
      <c r="C173" s="48"/>
      <c r="D173" s="48"/>
      <c r="E173" s="49" t="s">
        <v>3207</v>
      </c>
      <c r="F173" s="49"/>
      <c r="G173" s="50"/>
      <c r="H173" s="51"/>
      <c r="I173" s="17"/>
      <c r="J173" s="17"/>
      <c r="K173" s="17"/>
      <c r="L173" s="52">
        <v>696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18.75" hidden="1" x14ac:dyDescent="0.25">
      <c r="A174" s="47"/>
      <c r="B174" s="48"/>
      <c r="C174" s="48"/>
      <c r="D174" s="48"/>
      <c r="E174" s="49" t="s">
        <v>3208</v>
      </c>
      <c r="F174" s="49"/>
      <c r="G174" s="50"/>
      <c r="H174" s="51"/>
      <c r="I174" s="17"/>
      <c r="J174" s="17"/>
      <c r="K174" s="17"/>
      <c r="L174" s="52">
        <v>366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18.75" hidden="1" x14ac:dyDescent="0.25">
      <c r="A175" s="47"/>
      <c r="B175" s="48"/>
      <c r="C175" s="48"/>
      <c r="D175" s="48"/>
      <c r="E175" s="49" t="s">
        <v>47</v>
      </c>
      <c r="F175" s="49"/>
      <c r="G175" s="50"/>
      <c r="H175" s="51"/>
      <c r="I175" s="17"/>
      <c r="J175" s="17"/>
      <c r="K175" s="17"/>
      <c r="L175" s="52">
        <v>1833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</row>
    <row r="176" spans="1:69" s="3" customFormat="1" ht="67.5" x14ac:dyDescent="0.25">
      <c r="A176" s="35" t="s">
        <v>381</v>
      </c>
      <c r="B176" s="36" t="s">
        <v>2496</v>
      </c>
      <c r="C176" s="316" t="s">
        <v>2497</v>
      </c>
      <c r="D176" s="316"/>
      <c r="E176" s="316"/>
      <c r="F176" s="35" t="s">
        <v>437</v>
      </c>
      <c r="G176" s="55">
        <v>4</v>
      </c>
      <c r="H176" s="39">
        <v>56.6</v>
      </c>
      <c r="I176" s="39"/>
      <c r="J176" s="39">
        <v>56.6</v>
      </c>
      <c r="K176" s="37" t="s">
        <v>42</v>
      </c>
      <c r="L176" s="39">
        <v>1938</v>
      </c>
      <c r="M176" s="39"/>
      <c r="N176" s="40"/>
      <c r="O176" s="39">
        <v>1938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6"/>
        <v>2320.0474447956112</v>
      </c>
      <c r="W176" s="159">
        <v>1.2</v>
      </c>
      <c r="X176" s="158">
        <f t="shared" si="7"/>
        <v>2784.0569337547336</v>
      </c>
      <c r="Y176" s="181">
        <f t="shared" si="8"/>
        <v>696.01423343868339</v>
      </c>
      <c r="BP176" s="33"/>
      <c r="BQ176" s="41" t="s">
        <v>2497</v>
      </c>
    </row>
    <row r="177" spans="1:69" s="3" customFormat="1" ht="18.75" hidden="1" x14ac:dyDescent="0.25">
      <c r="A177" s="313" t="s">
        <v>1934</v>
      </c>
      <c r="B177" s="314"/>
      <c r="C177" s="314"/>
      <c r="D177" s="314"/>
      <c r="E177" s="314"/>
      <c r="F177" s="314"/>
      <c r="G177" s="314"/>
      <c r="H177" s="314"/>
      <c r="I177" s="314"/>
      <c r="J177" s="314"/>
      <c r="K177" s="314"/>
      <c r="L177" s="314"/>
      <c r="M177" s="314"/>
      <c r="N177" s="314"/>
      <c r="O177" s="315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 t="s">
        <v>1934</v>
      </c>
      <c r="BQ177" s="41"/>
    </row>
    <row r="178" spans="1:69" s="3" customFormat="1" ht="67.5" hidden="1" x14ac:dyDescent="0.25">
      <c r="A178" s="35" t="s">
        <v>384</v>
      </c>
      <c r="B178" s="36" t="s">
        <v>372</v>
      </c>
      <c r="C178" s="316" t="s">
        <v>373</v>
      </c>
      <c r="D178" s="316"/>
      <c r="E178" s="316"/>
      <c r="F178" s="35" t="s">
        <v>374</v>
      </c>
      <c r="G178" s="57">
        <v>1.137694</v>
      </c>
      <c r="H178" s="39" t="s">
        <v>1462</v>
      </c>
      <c r="I178" s="39" t="s">
        <v>376</v>
      </c>
      <c r="J178" s="39">
        <v>57.29</v>
      </c>
      <c r="K178" s="37" t="s">
        <v>42</v>
      </c>
      <c r="L178" s="39">
        <v>36671</v>
      </c>
      <c r="M178" s="39">
        <v>29800</v>
      </c>
      <c r="N178" s="40" t="s">
        <v>3909</v>
      </c>
      <c r="O178" s="39">
        <v>558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6"/>
        <v>668.00127667489744</v>
      </c>
      <c r="W178" s="159">
        <v>1.2</v>
      </c>
      <c r="X178" s="158">
        <f t="shared" si="7"/>
        <v>801.60153200987691</v>
      </c>
      <c r="Y178" s="181">
        <f t="shared" si="8"/>
        <v>704.58447702974343</v>
      </c>
      <c r="BP178" s="33"/>
      <c r="BQ178" s="41" t="s">
        <v>373</v>
      </c>
    </row>
    <row r="179" spans="1:69" s="3" customFormat="1" ht="18.75" hidden="1" x14ac:dyDescent="0.25">
      <c r="A179" s="42"/>
      <c r="B179" s="43"/>
      <c r="C179" s="44" t="s">
        <v>3910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</row>
    <row r="180" spans="1:69" s="3" customFormat="1" ht="18.75" hidden="1" x14ac:dyDescent="0.25">
      <c r="A180" s="47"/>
      <c r="B180" s="48"/>
      <c r="C180" s="48"/>
      <c r="D180" s="48"/>
      <c r="E180" s="49" t="s">
        <v>3911</v>
      </c>
      <c r="F180" s="49"/>
      <c r="G180" s="50"/>
      <c r="H180" s="51"/>
      <c r="I180" s="17"/>
      <c r="J180" s="17"/>
      <c r="K180" s="17"/>
      <c r="L180" s="52">
        <v>29783</v>
      </c>
      <c r="M180" s="53"/>
      <c r="N180" s="53"/>
      <c r="O180" s="54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</row>
    <row r="181" spans="1:69" s="3" customFormat="1" ht="18.75" hidden="1" x14ac:dyDescent="0.25">
      <c r="A181" s="47"/>
      <c r="B181" s="48"/>
      <c r="C181" s="48"/>
      <c r="D181" s="48"/>
      <c r="E181" s="49" t="s">
        <v>3912</v>
      </c>
      <c r="F181" s="49"/>
      <c r="G181" s="50"/>
      <c r="H181" s="51"/>
      <c r="I181" s="17"/>
      <c r="J181" s="17"/>
      <c r="K181" s="17"/>
      <c r="L181" s="52">
        <v>15659</v>
      </c>
      <c r="M181" s="53"/>
      <c r="N181" s="53"/>
      <c r="O181" s="54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hidden="1" x14ac:dyDescent="0.25">
      <c r="A182" s="47"/>
      <c r="B182" s="48"/>
      <c r="C182" s="48"/>
      <c r="D182" s="48"/>
      <c r="E182" s="49" t="s">
        <v>47</v>
      </c>
      <c r="F182" s="49"/>
      <c r="G182" s="50"/>
      <c r="H182" s="51"/>
      <c r="I182" s="17"/>
      <c r="J182" s="17"/>
      <c r="K182" s="17"/>
      <c r="L182" s="52">
        <v>82113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67.5" x14ac:dyDescent="0.25">
      <c r="A183" s="35" t="s">
        <v>386</v>
      </c>
      <c r="B183" s="36" t="s">
        <v>1467</v>
      </c>
      <c r="C183" s="316" t="s">
        <v>3913</v>
      </c>
      <c r="D183" s="316"/>
      <c r="E183" s="316"/>
      <c r="F183" s="35" t="s">
        <v>265</v>
      </c>
      <c r="G183" s="55">
        <v>27</v>
      </c>
      <c r="H183" s="39">
        <v>2143.1</v>
      </c>
      <c r="I183" s="39"/>
      <c r="J183" s="39">
        <v>2143.1</v>
      </c>
      <c r="K183" s="37" t="s">
        <v>42</v>
      </c>
      <c r="L183" s="39">
        <v>495313</v>
      </c>
      <c r="M183" s="39"/>
      <c r="N183" s="40"/>
      <c r="O183" s="39">
        <v>495313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592956.48092056159</v>
      </c>
      <c r="W183" s="159">
        <v>1.2</v>
      </c>
      <c r="X183" s="158">
        <f t="shared" si="7"/>
        <v>711547.77710467391</v>
      </c>
      <c r="Y183" s="181">
        <f t="shared" si="8"/>
        <v>26353.621374247181</v>
      </c>
      <c r="BP183" s="33"/>
      <c r="BQ183" s="41" t="s">
        <v>3913</v>
      </c>
    </row>
    <row r="184" spans="1:69" s="3" customFormat="1" ht="18.75" hidden="1" x14ac:dyDescent="0.25">
      <c r="A184" s="42"/>
      <c r="B184" s="43"/>
      <c r="C184" s="44" t="s">
        <v>2508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67.5" x14ac:dyDescent="0.25">
      <c r="A185" s="35" t="s">
        <v>388</v>
      </c>
      <c r="B185" s="36" t="s">
        <v>1467</v>
      </c>
      <c r="C185" s="316" t="s">
        <v>3914</v>
      </c>
      <c r="D185" s="316"/>
      <c r="E185" s="316"/>
      <c r="F185" s="35" t="s">
        <v>437</v>
      </c>
      <c r="G185" s="55">
        <v>55</v>
      </c>
      <c r="H185" s="39">
        <v>116.71</v>
      </c>
      <c r="I185" s="39"/>
      <c r="J185" s="39">
        <v>116.71</v>
      </c>
      <c r="K185" s="37" t="s">
        <v>42</v>
      </c>
      <c r="L185" s="39">
        <v>54947</v>
      </c>
      <c r="M185" s="39"/>
      <c r="N185" s="40"/>
      <c r="O185" s="39">
        <v>54947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6"/>
        <v>65778.97159400642</v>
      </c>
      <c r="W185" s="159">
        <v>1.2</v>
      </c>
      <c r="X185" s="158">
        <f t="shared" si="7"/>
        <v>78934.765912807707</v>
      </c>
      <c r="Y185" s="181">
        <f t="shared" si="8"/>
        <v>1435.1775620510491</v>
      </c>
      <c r="BP185" s="33"/>
      <c r="BQ185" s="41" t="s">
        <v>3914</v>
      </c>
    </row>
    <row r="186" spans="1:69" s="3" customFormat="1" ht="67.5" x14ac:dyDescent="0.25">
      <c r="A186" s="35" t="s">
        <v>391</v>
      </c>
      <c r="B186" s="36" t="s">
        <v>1467</v>
      </c>
      <c r="C186" s="316" t="s">
        <v>3915</v>
      </c>
      <c r="D186" s="316"/>
      <c r="E186" s="316"/>
      <c r="F186" s="35" t="s">
        <v>437</v>
      </c>
      <c r="G186" s="55">
        <v>5</v>
      </c>
      <c r="H186" s="39">
        <v>52.35</v>
      </c>
      <c r="I186" s="39"/>
      <c r="J186" s="39">
        <v>52.35</v>
      </c>
      <c r="K186" s="37" t="s">
        <v>42</v>
      </c>
      <c r="L186" s="39">
        <v>2241</v>
      </c>
      <c r="M186" s="39"/>
      <c r="N186" s="40"/>
      <c r="O186" s="39">
        <v>2241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2682.7793208395069</v>
      </c>
      <c r="W186" s="159">
        <v>1.2</v>
      </c>
      <c r="X186" s="158">
        <f t="shared" si="7"/>
        <v>3219.3351850074082</v>
      </c>
      <c r="Y186" s="181">
        <f t="shared" si="8"/>
        <v>643.86703700148166</v>
      </c>
      <c r="BP186" s="33"/>
      <c r="BQ186" s="41" t="s">
        <v>3915</v>
      </c>
    </row>
    <row r="187" spans="1:69" s="3" customFormat="1" ht="67.5" x14ac:dyDescent="0.25">
      <c r="A187" s="35" t="s">
        <v>393</v>
      </c>
      <c r="B187" s="36" t="s">
        <v>1467</v>
      </c>
      <c r="C187" s="316" t="s">
        <v>3916</v>
      </c>
      <c r="D187" s="316"/>
      <c r="E187" s="316"/>
      <c r="F187" s="35" t="s">
        <v>437</v>
      </c>
      <c r="G187" s="55">
        <v>5</v>
      </c>
      <c r="H187" s="39">
        <v>154.41999999999999</v>
      </c>
      <c r="I187" s="39"/>
      <c r="J187" s="39">
        <v>154.41999999999999</v>
      </c>
      <c r="K187" s="37" t="s">
        <v>42</v>
      </c>
      <c r="L187" s="39">
        <v>6609</v>
      </c>
      <c r="M187" s="39"/>
      <c r="N187" s="40"/>
      <c r="O187" s="39">
        <v>6609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7911.8645834128974</v>
      </c>
      <c r="W187" s="159">
        <v>1.2</v>
      </c>
      <c r="X187" s="158">
        <f t="shared" si="7"/>
        <v>9494.2375000954762</v>
      </c>
      <c r="Y187" s="181">
        <f t="shared" si="8"/>
        <v>1898.8475000190952</v>
      </c>
      <c r="BP187" s="33"/>
      <c r="BQ187" s="41" t="s">
        <v>3916</v>
      </c>
    </row>
    <row r="188" spans="1:69" s="3" customFormat="1" ht="67.5" x14ac:dyDescent="0.25">
      <c r="A188" s="35" t="s">
        <v>395</v>
      </c>
      <c r="B188" s="36" t="s">
        <v>1481</v>
      </c>
      <c r="C188" s="316" t="s">
        <v>3917</v>
      </c>
      <c r="D188" s="316"/>
      <c r="E188" s="316"/>
      <c r="F188" s="35" t="s">
        <v>437</v>
      </c>
      <c r="G188" s="55">
        <v>54</v>
      </c>
      <c r="H188" s="39">
        <v>291.27</v>
      </c>
      <c r="I188" s="39"/>
      <c r="J188" s="39">
        <v>291.27</v>
      </c>
      <c r="K188" s="37" t="s">
        <v>42</v>
      </c>
      <c r="L188" s="39">
        <v>134637</v>
      </c>
      <c r="M188" s="39"/>
      <c r="N188" s="40"/>
      <c r="O188" s="39">
        <v>134637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161178.65212845549</v>
      </c>
      <c r="W188" s="159">
        <v>1.2</v>
      </c>
      <c r="X188" s="158">
        <f t="shared" si="7"/>
        <v>193414.38255414658</v>
      </c>
      <c r="Y188" s="181">
        <f t="shared" si="8"/>
        <v>3581.7478250767886</v>
      </c>
      <c r="BP188" s="33"/>
      <c r="BQ188" s="41" t="s">
        <v>3917</v>
      </c>
    </row>
    <row r="189" spans="1:69" s="3" customFormat="1" ht="67.5" x14ac:dyDescent="0.25">
      <c r="A189" s="35" t="s">
        <v>397</v>
      </c>
      <c r="B189" s="36" t="s">
        <v>1557</v>
      </c>
      <c r="C189" s="316" t="s">
        <v>3918</v>
      </c>
      <c r="D189" s="316"/>
      <c r="E189" s="316"/>
      <c r="F189" s="35" t="s">
        <v>437</v>
      </c>
      <c r="G189" s="55">
        <v>108</v>
      </c>
      <c r="H189" s="39">
        <v>8.49</v>
      </c>
      <c r="I189" s="39"/>
      <c r="J189" s="39">
        <v>8.49</v>
      </c>
      <c r="K189" s="37" t="s">
        <v>42</v>
      </c>
      <c r="L189" s="39">
        <v>7849</v>
      </c>
      <c r="M189" s="39"/>
      <c r="N189" s="40"/>
      <c r="O189" s="39">
        <v>7849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9396.3118649126682</v>
      </c>
      <c r="W189" s="159">
        <v>1.2</v>
      </c>
      <c r="X189" s="158">
        <f t="shared" si="7"/>
        <v>11275.574237895202</v>
      </c>
      <c r="Y189" s="181">
        <f t="shared" si="8"/>
        <v>104.40346516569632</v>
      </c>
      <c r="BP189" s="33"/>
      <c r="BQ189" s="41" t="s">
        <v>3918</v>
      </c>
    </row>
    <row r="190" spans="1:69" s="3" customFormat="1" ht="67.5" x14ac:dyDescent="0.25">
      <c r="A190" s="35" t="s">
        <v>399</v>
      </c>
      <c r="B190" s="36" t="s">
        <v>1542</v>
      </c>
      <c r="C190" s="316" t="s">
        <v>2994</v>
      </c>
      <c r="D190" s="316"/>
      <c r="E190" s="316"/>
      <c r="F190" s="35" t="s">
        <v>437</v>
      </c>
      <c r="G190" s="55">
        <v>733</v>
      </c>
      <c r="H190" s="39">
        <v>4.1500000000000004</v>
      </c>
      <c r="I190" s="39"/>
      <c r="J190" s="39">
        <v>4.1500000000000004</v>
      </c>
      <c r="K190" s="37" t="s">
        <v>42</v>
      </c>
      <c r="L190" s="39">
        <v>26039</v>
      </c>
      <c r="M190" s="39"/>
      <c r="N190" s="40"/>
      <c r="O190" s="39">
        <v>26039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6"/>
        <v>31172.195776590768</v>
      </c>
      <c r="W190" s="159">
        <v>1.2</v>
      </c>
      <c r="X190" s="158">
        <f t="shared" si="7"/>
        <v>37406.63493190892</v>
      </c>
      <c r="Y190" s="181">
        <f t="shared" si="8"/>
        <v>51.032244109016261</v>
      </c>
      <c r="BP190" s="33"/>
      <c r="BQ190" s="41" t="s">
        <v>2994</v>
      </c>
    </row>
    <row r="191" spans="1:69" s="3" customFormat="1" ht="67.5" x14ac:dyDescent="0.25">
      <c r="A191" s="35" t="s">
        <v>401</v>
      </c>
      <c r="B191" s="36" t="s">
        <v>1544</v>
      </c>
      <c r="C191" s="316" t="s">
        <v>3051</v>
      </c>
      <c r="D191" s="316"/>
      <c r="E191" s="316"/>
      <c r="F191" s="35" t="s">
        <v>437</v>
      </c>
      <c r="G191" s="55">
        <v>733</v>
      </c>
      <c r="H191" s="39">
        <v>1.17</v>
      </c>
      <c r="I191" s="39"/>
      <c r="J191" s="39">
        <v>1.17</v>
      </c>
      <c r="K191" s="37" t="s">
        <v>42</v>
      </c>
      <c r="L191" s="39">
        <v>7341</v>
      </c>
      <c r="M191" s="39"/>
      <c r="N191" s="40"/>
      <c r="O191" s="39">
        <v>7341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6"/>
        <v>8788.1673334595362</v>
      </c>
      <c r="W191" s="159">
        <v>1.2</v>
      </c>
      <c r="X191" s="158">
        <f t="shared" si="7"/>
        <v>10545.800800151443</v>
      </c>
      <c r="Y191" s="181">
        <f t="shared" si="8"/>
        <v>14.387177080697739</v>
      </c>
      <c r="BP191" s="33"/>
      <c r="BQ191" s="41" t="s">
        <v>3051</v>
      </c>
    </row>
    <row r="192" spans="1:69" s="3" customFormat="1" ht="67.5" x14ac:dyDescent="0.25">
      <c r="A192" s="35" t="s">
        <v>403</v>
      </c>
      <c r="B192" s="36" t="s">
        <v>1546</v>
      </c>
      <c r="C192" s="316" t="s">
        <v>2996</v>
      </c>
      <c r="D192" s="316"/>
      <c r="E192" s="316"/>
      <c r="F192" s="35" t="s">
        <v>437</v>
      </c>
      <c r="G192" s="55">
        <v>733</v>
      </c>
      <c r="H192" s="39">
        <v>0.34</v>
      </c>
      <c r="I192" s="39"/>
      <c r="J192" s="39">
        <v>0.34</v>
      </c>
      <c r="K192" s="37" t="s">
        <v>42</v>
      </c>
      <c r="L192" s="39">
        <v>2133</v>
      </c>
      <c r="M192" s="39"/>
      <c r="N192" s="40"/>
      <c r="O192" s="39">
        <v>2133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2553.4887511604948</v>
      </c>
      <c r="W192" s="159">
        <v>1.2</v>
      </c>
      <c r="X192" s="158">
        <f t="shared" si="7"/>
        <v>3064.1865013925935</v>
      </c>
      <c r="Y192" s="181">
        <f t="shared" si="8"/>
        <v>4.1803362911222282</v>
      </c>
      <c r="BP192" s="33"/>
      <c r="BQ192" s="41" t="s">
        <v>2996</v>
      </c>
    </row>
    <row r="193" spans="1:69" s="3" customFormat="1" ht="67.5" x14ac:dyDescent="0.25">
      <c r="A193" s="35" t="s">
        <v>405</v>
      </c>
      <c r="B193" s="36" t="s">
        <v>1542</v>
      </c>
      <c r="C193" s="316" t="s">
        <v>2997</v>
      </c>
      <c r="D193" s="316"/>
      <c r="E193" s="316"/>
      <c r="F193" s="35" t="s">
        <v>437</v>
      </c>
      <c r="G193" s="55">
        <v>108</v>
      </c>
      <c r="H193" s="39">
        <v>318.12</v>
      </c>
      <c r="I193" s="39"/>
      <c r="J193" s="39">
        <v>318.12</v>
      </c>
      <c r="K193" s="37" t="s">
        <v>42</v>
      </c>
      <c r="L193" s="39">
        <v>294096</v>
      </c>
      <c r="M193" s="39"/>
      <c r="N193" s="40"/>
      <c r="O193" s="39">
        <v>294096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6"/>
        <v>352072.58685480402</v>
      </c>
      <c r="W193" s="159">
        <v>1.2</v>
      </c>
      <c r="X193" s="158">
        <f t="shared" si="7"/>
        <v>422487.10422576481</v>
      </c>
      <c r="Y193" s="181">
        <f t="shared" si="8"/>
        <v>3911.9176317200445</v>
      </c>
      <c r="BP193" s="33"/>
      <c r="BQ193" s="41" t="s">
        <v>2997</v>
      </c>
    </row>
    <row r="194" spans="1:69" s="3" customFormat="1" ht="67.5" x14ac:dyDescent="0.25">
      <c r="A194" s="35" t="s">
        <v>407</v>
      </c>
      <c r="B194" s="36" t="s">
        <v>1544</v>
      </c>
      <c r="C194" s="316" t="s">
        <v>2998</v>
      </c>
      <c r="D194" s="316"/>
      <c r="E194" s="316"/>
      <c r="F194" s="35" t="s">
        <v>437</v>
      </c>
      <c r="G194" s="55">
        <v>108</v>
      </c>
      <c r="H194" s="39">
        <v>85.17</v>
      </c>
      <c r="I194" s="39"/>
      <c r="J194" s="39">
        <v>85.17</v>
      </c>
      <c r="K194" s="37" t="s">
        <v>42</v>
      </c>
      <c r="L194" s="39">
        <v>78738</v>
      </c>
      <c r="M194" s="39"/>
      <c r="N194" s="40"/>
      <c r="O194" s="39">
        <v>78738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94260.008105426634</v>
      </c>
      <c r="W194" s="159">
        <v>1.2</v>
      </c>
      <c r="X194" s="158">
        <f t="shared" si="7"/>
        <v>113112.00972651195</v>
      </c>
      <c r="Y194" s="181">
        <f t="shared" si="8"/>
        <v>1047.3334233936291</v>
      </c>
      <c r="BP194" s="33"/>
      <c r="BQ194" s="41" t="s">
        <v>2998</v>
      </c>
    </row>
    <row r="195" spans="1:69" s="3" customFormat="1" ht="67.5" hidden="1" x14ac:dyDescent="0.25">
      <c r="A195" s="35" t="s">
        <v>409</v>
      </c>
      <c r="B195" s="36" t="s">
        <v>1493</v>
      </c>
      <c r="C195" s="316" t="s">
        <v>1494</v>
      </c>
      <c r="D195" s="316"/>
      <c r="E195" s="316"/>
      <c r="F195" s="35" t="s">
        <v>174</v>
      </c>
      <c r="G195" s="56">
        <v>0.13</v>
      </c>
      <c r="H195" s="39" t="s">
        <v>1495</v>
      </c>
      <c r="I195" s="39" t="s">
        <v>421</v>
      </c>
      <c r="J195" s="39">
        <v>67.47</v>
      </c>
      <c r="K195" s="37" t="s">
        <v>42</v>
      </c>
      <c r="L195" s="39">
        <v>1725</v>
      </c>
      <c r="M195" s="39">
        <v>1396</v>
      </c>
      <c r="N195" s="40" t="s">
        <v>3919</v>
      </c>
      <c r="O195" s="39">
        <v>75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89.785117832647487</v>
      </c>
      <c r="W195" s="159">
        <v>1.2</v>
      </c>
      <c r="X195" s="158">
        <f t="shared" si="7"/>
        <v>107.74214139917699</v>
      </c>
      <c r="Y195" s="181">
        <f t="shared" si="8"/>
        <v>828.78570307059215</v>
      </c>
      <c r="BP195" s="33"/>
      <c r="BQ195" s="41" t="s">
        <v>1494</v>
      </c>
    </row>
    <row r="196" spans="1:69" s="3" customFormat="1" ht="18.75" hidden="1" x14ac:dyDescent="0.25">
      <c r="A196" s="42"/>
      <c r="B196" s="43"/>
      <c r="C196" s="44" t="s">
        <v>2386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18.75" hidden="1" x14ac:dyDescent="0.25">
      <c r="A197" s="47"/>
      <c r="B197" s="48"/>
      <c r="C197" s="48"/>
      <c r="D197" s="48"/>
      <c r="E197" s="49" t="s">
        <v>3920</v>
      </c>
      <c r="F197" s="49"/>
      <c r="G197" s="50"/>
      <c r="H197" s="51"/>
      <c r="I197" s="17"/>
      <c r="J197" s="17"/>
      <c r="K197" s="17"/>
      <c r="L197" s="52">
        <v>1355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</row>
    <row r="198" spans="1:69" s="3" customFormat="1" ht="18.75" hidden="1" x14ac:dyDescent="0.25">
      <c r="A198" s="47"/>
      <c r="B198" s="48"/>
      <c r="C198" s="48"/>
      <c r="D198" s="48"/>
      <c r="E198" s="49" t="s">
        <v>3921</v>
      </c>
      <c r="F198" s="49"/>
      <c r="G198" s="50"/>
      <c r="H198" s="51"/>
      <c r="I198" s="17"/>
      <c r="J198" s="17"/>
      <c r="K198" s="17"/>
      <c r="L198" s="52">
        <v>712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hidden="1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3792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67.5" x14ac:dyDescent="0.25">
      <c r="A200" s="35" t="s">
        <v>411</v>
      </c>
      <c r="B200" s="36" t="s">
        <v>1500</v>
      </c>
      <c r="C200" s="316" t="s">
        <v>3007</v>
      </c>
      <c r="D200" s="316"/>
      <c r="E200" s="316"/>
      <c r="F200" s="35" t="s">
        <v>437</v>
      </c>
      <c r="G200" s="55">
        <v>13</v>
      </c>
      <c r="H200" s="39">
        <v>639.78</v>
      </c>
      <c r="I200" s="39"/>
      <c r="J200" s="39">
        <v>639.78</v>
      </c>
      <c r="K200" s="37" t="s">
        <v>42</v>
      </c>
      <c r="L200" s="39">
        <v>71195</v>
      </c>
      <c r="M200" s="39"/>
      <c r="N200" s="40"/>
      <c r="O200" s="39">
        <v>71195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6"/>
        <v>85230.01952127117</v>
      </c>
      <c r="W200" s="159">
        <v>1.2</v>
      </c>
      <c r="X200" s="158">
        <f t="shared" si="7"/>
        <v>102276.0234255254</v>
      </c>
      <c r="Y200" s="181">
        <f t="shared" si="8"/>
        <v>7867.3864173481079</v>
      </c>
      <c r="BP200" s="33"/>
      <c r="BQ200" s="41" t="s">
        <v>3007</v>
      </c>
    </row>
    <row r="201" spans="1:69" s="3" customFormat="1" ht="67.5" x14ac:dyDescent="0.25">
      <c r="A201" s="35" t="s">
        <v>413</v>
      </c>
      <c r="B201" s="36" t="s">
        <v>1535</v>
      </c>
      <c r="C201" s="316" t="s">
        <v>3009</v>
      </c>
      <c r="D201" s="316"/>
      <c r="E201" s="316"/>
      <c r="F201" s="35" t="s">
        <v>437</v>
      </c>
      <c r="G201" s="55">
        <v>26</v>
      </c>
      <c r="H201" s="39">
        <v>101.3</v>
      </c>
      <c r="I201" s="39"/>
      <c r="J201" s="39">
        <v>101.3</v>
      </c>
      <c r="K201" s="37" t="s">
        <v>42</v>
      </c>
      <c r="L201" s="39">
        <v>22545</v>
      </c>
      <c r="M201" s="39"/>
      <c r="N201" s="40"/>
      <c r="O201" s="39">
        <v>22545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6"/>
        <v>26989.406420493837</v>
      </c>
      <c r="W201" s="159">
        <v>1.2</v>
      </c>
      <c r="X201" s="158">
        <f t="shared" si="7"/>
        <v>32387.287704592603</v>
      </c>
      <c r="Y201" s="181">
        <f t="shared" si="8"/>
        <v>1245.6649117151001</v>
      </c>
      <c r="BP201" s="33"/>
      <c r="BQ201" s="41" t="s">
        <v>3009</v>
      </c>
    </row>
    <row r="202" spans="1:69" s="3" customFormat="1" ht="67.5" x14ac:dyDescent="0.25">
      <c r="A202" s="35" t="s">
        <v>415</v>
      </c>
      <c r="B202" s="36" t="s">
        <v>1544</v>
      </c>
      <c r="C202" s="316" t="s">
        <v>3010</v>
      </c>
      <c r="D202" s="316"/>
      <c r="E202" s="316"/>
      <c r="F202" s="35" t="s">
        <v>437</v>
      </c>
      <c r="G202" s="55">
        <v>26</v>
      </c>
      <c r="H202" s="39">
        <v>92.59</v>
      </c>
      <c r="I202" s="39"/>
      <c r="J202" s="39">
        <v>92.59</v>
      </c>
      <c r="K202" s="37" t="s">
        <v>42</v>
      </c>
      <c r="L202" s="39">
        <v>20607</v>
      </c>
      <c r="M202" s="39"/>
      <c r="N202" s="40"/>
      <c r="O202" s="39">
        <v>20607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24669.358975698226</v>
      </c>
      <c r="W202" s="159">
        <v>1.2</v>
      </c>
      <c r="X202" s="158">
        <f t="shared" si="7"/>
        <v>29603.230770837868</v>
      </c>
      <c r="Y202" s="181">
        <f t="shared" si="8"/>
        <v>1138.5857988783796</v>
      </c>
      <c r="BP202" s="33"/>
      <c r="BQ202" s="41" t="s">
        <v>3010</v>
      </c>
    </row>
    <row r="203" spans="1:69" s="3" customFormat="1" ht="67.5" x14ac:dyDescent="0.25">
      <c r="A203" s="35" t="s">
        <v>417</v>
      </c>
      <c r="B203" s="36" t="s">
        <v>1567</v>
      </c>
      <c r="C203" s="316" t="s">
        <v>3011</v>
      </c>
      <c r="D203" s="316"/>
      <c r="E203" s="316"/>
      <c r="F203" s="35" t="s">
        <v>437</v>
      </c>
      <c r="G203" s="55">
        <v>26</v>
      </c>
      <c r="H203" s="39">
        <v>40.64</v>
      </c>
      <c r="I203" s="39"/>
      <c r="J203" s="39">
        <v>40.64</v>
      </c>
      <c r="K203" s="37" t="s">
        <v>42</v>
      </c>
      <c r="L203" s="39">
        <v>9045</v>
      </c>
      <c r="M203" s="39"/>
      <c r="N203" s="40"/>
      <c r="O203" s="39">
        <v>9045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10828.085210617286</v>
      </c>
      <c r="W203" s="159">
        <v>1.2</v>
      </c>
      <c r="X203" s="158">
        <f t="shared" si="7"/>
        <v>12993.702252740743</v>
      </c>
      <c r="Y203" s="181">
        <f t="shared" si="8"/>
        <v>499.75777895156705</v>
      </c>
      <c r="BP203" s="33"/>
      <c r="BQ203" s="41" t="s">
        <v>3011</v>
      </c>
    </row>
    <row r="204" spans="1:69" s="3" customFormat="1" ht="67.5" x14ac:dyDescent="0.25">
      <c r="A204" s="35" t="s">
        <v>426</v>
      </c>
      <c r="B204" s="36" t="s">
        <v>1544</v>
      </c>
      <c r="C204" s="316" t="s">
        <v>1588</v>
      </c>
      <c r="D204" s="316"/>
      <c r="E204" s="316"/>
      <c r="F204" s="35" t="s">
        <v>437</v>
      </c>
      <c r="G204" s="55">
        <v>26</v>
      </c>
      <c r="H204" s="39">
        <v>85.17</v>
      </c>
      <c r="I204" s="39"/>
      <c r="J204" s="39">
        <v>85.17</v>
      </c>
      <c r="K204" s="37" t="s">
        <v>42</v>
      </c>
      <c r="L204" s="39">
        <v>18955</v>
      </c>
      <c r="M204" s="39"/>
      <c r="N204" s="40"/>
      <c r="O204" s="39">
        <v>18955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22691.692113571105</v>
      </c>
      <c r="W204" s="159">
        <v>1.2</v>
      </c>
      <c r="X204" s="158">
        <f t="shared" si="7"/>
        <v>27230.030536285325</v>
      </c>
      <c r="Y204" s="181">
        <f t="shared" si="8"/>
        <v>1047.3088667802049</v>
      </c>
      <c r="BP204" s="33"/>
      <c r="BQ204" s="41" t="s">
        <v>1588</v>
      </c>
    </row>
    <row r="205" spans="1:69" s="3" customFormat="1" ht="67.5" x14ac:dyDescent="0.25">
      <c r="A205" s="35" t="s">
        <v>428</v>
      </c>
      <c r="B205" s="36" t="s">
        <v>1533</v>
      </c>
      <c r="C205" s="316" t="s">
        <v>1534</v>
      </c>
      <c r="D205" s="316"/>
      <c r="E205" s="316"/>
      <c r="F205" s="35" t="s">
        <v>437</v>
      </c>
      <c r="G205" s="55">
        <v>20</v>
      </c>
      <c r="H205" s="39">
        <v>977.82</v>
      </c>
      <c r="I205" s="39"/>
      <c r="J205" s="39">
        <v>977.82</v>
      </c>
      <c r="K205" s="37" t="s">
        <v>42</v>
      </c>
      <c r="L205" s="39">
        <v>167403</v>
      </c>
      <c r="M205" s="39"/>
      <c r="N205" s="40"/>
      <c r="O205" s="39">
        <v>167403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200403.97440718251</v>
      </c>
      <c r="W205" s="159">
        <v>1.2</v>
      </c>
      <c r="X205" s="158">
        <f t="shared" si="7"/>
        <v>240484.76928861899</v>
      </c>
      <c r="Y205" s="181">
        <f t="shared" si="8"/>
        <v>12024.23846443095</v>
      </c>
      <c r="BP205" s="33"/>
      <c r="BQ205" s="41" t="s">
        <v>1534</v>
      </c>
    </row>
    <row r="206" spans="1:69" s="3" customFormat="1" ht="67.5" hidden="1" x14ac:dyDescent="0.25">
      <c r="A206" s="35" t="s">
        <v>434</v>
      </c>
      <c r="B206" s="36" t="s">
        <v>1523</v>
      </c>
      <c r="C206" s="316" t="s">
        <v>1524</v>
      </c>
      <c r="D206" s="316"/>
      <c r="E206" s="316"/>
      <c r="F206" s="35" t="s">
        <v>238</v>
      </c>
      <c r="G206" s="38">
        <v>0.8</v>
      </c>
      <c r="H206" s="39" t="s">
        <v>3922</v>
      </c>
      <c r="I206" s="39" t="s">
        <v>1526</v>
      </c>
      <c r="J206" s="39">
        <v>334.22</v>
      </c>
      <c r="K206" s="37" t="s">
        <v>42</v>
      </c>
      <c r="L206" s="39">
        <v>14384</v>
      </c>
      <c r="M206" s="39">
        <v>10259</v>
      </c>
      <c r="N206" s="40" t="s">
        <v>3923</v>
      </c>
      <c r="O206" s="39">
        <v>2289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2740.2417962524014</v>
      </c>
      <c r="W206" s="159">
        <v>1.2</v>
      </c>
      <c r="X206" s="158">
        <f t="shared" si="7"/>
        <v>3288.2901555028816</v>
      </c>
      <c r="Y206" s="181">
        <f t="shared" si="8"/>
        <v>4110.3626943786021</v>
      </c>
      <c r="BP206" s="33"/>
      <c r="BQ206" s="41" t="s">
        <v>1524</v>
      </c>
    </row>
    <row r="207" spans="1:69" s="3" customFormat="1" ht="18.75" hidden="1" x14ac:dyDescent="0.25">
      <c r="A207" s="42"/>
      <c r="B207" s="43"/>
      <c r="C207" s="44" t="s">
        <v>3087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6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hidden="1" x14ac:dyDescent="0.25">
      <c r="A208" s="47"/>
      <c r="B208" s="48"/>
      <c r="C208" s="48"/>
      <c r="D208" s="48"/>
      <c r="E208" s="49" t="s">
        <v>3924</v>
      </c>
      <c r="F208" s="49"/>
      <c r="G208" s="50"/>
      <c r="H208" s="51"/>
      <c r="I208" s="17"/>
      <c r="J208" s="17"/>
      <c r="K208" s="17"/>
      <c r="L208" s="52">
        <v>10040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18.75" hidden="1" x14ac:dyDescent="0.25">
      <c r="A209" s="47"/>
      <c r="B209" s="48"/>
      <c r="C209" s="48"/>
      <c r="D209" s="48"/>
      <c r="E209" s="49" t="s">
        <v>3925</v>
      </c>
      <c r="F209" s="49"/>
      <c r="G209" s="50"/>
      <c r="H209" s="51"/>
      <c r="I209" s="17"/>
      <c r="J209" s="17"/>
      <c r="K209" s="17"/>
      <c r="L209" s="52">
        <v>5279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</row>
    <row r="210" spans="1:69" s="3" customFormat="1" ht="18.75" hidden="1" x14ac:dyDescent="0.25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29703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</row>
    <row r="211" spans="1:69" s="3" customFormat="1" ht="67.5" x14ac:dyDescent="0.25">
      <c r="A211" s="35" t="s">
        <v>438</v>
      </c>
      <c r="B211" s="36" t="s">
        <v>1531</v>
      </c>
      <c r="C211" s="316" t="s">
        <v>3926</v>
      </c>
      <c r="D211" s="316"/>
      <c r="E211" s="316"/>
      <c r="F211" s="35" t="s">
        <v>265</v>
      </c>
      <c r="G211" s="38">
        <v>82.4</v>
      </c>
      <c r="H211" s="39">
        <v>521.41999999999996</v>
      </c>
      <c r="I211" s="39"/>
      <c r="J211" s="39">
        <v>521.41999999999996</v>
      </c>
      <c r="K211" s="37" t="s">
        <v>42</v>
      </c>
      <c r="L211" s="39">
        <v>367780</v>
      </c>
      <c r="M211" s="39"/>
      <c r="N211" s="40"/>
      <c r="O211" s="39">
        <v>367780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6"/>
        <v>440282.27515321452</v>
      </c>
      <c r="W211" s="159">
        <v>1.2</v>
      </c>
      <c r="X211" s="158">
        <f t="shared" si="7"/>
        <v>528338.73018385738</v>
      </c>
      <c r="Y211" s="181">
        <f t="shared" si="8"/>
        <v>6411.8777934934142</v>
      </c>
      <c r="BP211" s="33"/>
      <c r="BQ211" s="41" t="s">
        <v>3926</v>
      </c>
    </row>
    <row r="212" spans="1:69" s="3" customFormat="1" ht="18.75" hidden="1" x14ac:dyDescent="0.25">
      <c r="A212" s="42"/>
      <c r="B212" s="43"/>
      <c r="C212" s="44" t="s">
        <v>3079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67.5" x14ac:dyDescent="0.25">
      <c r="A213" s="35" t="s">
        <v>1223</v>
      </c>
      <c r="B213" s="36" t="s">
        <v>1539</v>
      </c>
      <c r="C213" s="316" t="s">
        <v>1540</v>
      </c>
      <c r="D213" s="316"/>
      <c r="E213" s="316"/>
      <c r="F213" s="35" t="s">
        <v>1541</v>
      </c>
      <c r="G213" s="55">
        <v>7</v>
      </c>
      <c r="H213" s="39">
        <v>6.03</v>
      </c>
      <c r="I213" s="39"/>
      <c r="J213" s="39">
        <v>6.03</v>
      </c>
      <c r="K213" s="37" t="s">
        <v>42</v>
      </c>
      <c r="L213" s="39">
        <v>361</v>
      </c>
      <c r="M213" s="39"/>
      <c r="N213" s="40"/>
      <c r="O213" s="39">
        <v>361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6"/>
        <v>432.16570050114319</v>
      </c>
      <c r="W213" s="159">
        <v>1.2</v>
      </c>
      <c r="X213" s="158">
        <f t="shared" si="7"/>
        <v>518.59884060137176</v>
      </c>
      <c r="Y213" s="181">
        <f t="shared" si="8"/>
        <v>74.085548657338819</v>
      </c>
      <c r="BP213" s="33"/>
      <c r="BQ213" s="41" t="s">
        <v>1540</v>
      </c>
    </row>
    <row r="214" spans="1:69" s="3" customFormat="1" ht="67.5" x14ac:dyDescent="0.25">
      <c r="A214" s="35" t="s">
        <v>450</v>
      </c>
      <c r="B214" s="36" t="s">
        <v>1537</v>
      </c>
      <c r="C214" s="316" t="s">
        <v>2542</v>
      </c>
      <c r="D214" s="316"/>
      <c r="E214" s="316"/>
      <c r="F214" s="35" t="s">
        <v>437</v>
      </c>
      <c r="G214" s="55">
        <v>80</v>
      </c>
      <c r="H214" s="39">
        <v>2.96</v>
      </c>
      <c r="I214" s="39"/>
      <c r="J214" s="39">
        <v>2.96</v>
      </c>
      <c r="K214" s="37" t="s">
        <v>42</v>
      </c>
      <c r="L214" s="39">
        <v>2027</v>
      </c>
      <c r="M214" s="39"/>
      <c r="N214" s="40"/>
      <c r="O214" s="39">
        <v>2027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2426.5924512903525</v>
      </c>
      <c r="W214" s="159">
        <v>1.2</v>
      </c>
      <c r="X214" s="158">
        <f t="shared" si="7"/>
        <v>2911.9109415484231</v>
      </c>
      <c r="Y214" s="181">
        <f t="shared" si="8"/>
        <v>36.398886769355286</v>
      </c>
      <c r="BP214" s="33"/>
      <c r="BQ214" s="41" t="s">
        <v>2542</v>
      </c>
    </row>
    <row r="215" spans="1:69" s="3" customFormat="1" ht="67.5" x14ac:dyDescent="0.25">
      <c r="A215" s="35" t="s">
        <v>1474</v>
      </c>
      <c r="B215" s="36" t="s">
        <v>1507</v>
      </c>
      <c r="C215" s="316" t="s">
        <v>3927</v>
      </c>
      <c r="D215" s="316"/>
      <c r="E215" s="316"/>
      <c r="F215" s="35" t="s">
        <v>437</v>
      </c>
      <c r="G215" s="55">
        <v>80</v>
      </c>
      <c r="H215" s="39">
        <v>1.67</v>
      </c>
      <c r="I215" s="39"/>
      <c r="J215" s="39">
        <v>1.67</v>
      </c>
      <c r="K215" s="37" t="s">
        <v>42</v>
      </c>
      <c r="L215" s="39">
        <v>1144</v>
      </c>
      <c r="M215" s="39"/>
      <c r="N215" s="40"/>
      <c r="O215" s="39">
        <v>1144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1369.5223306739829</v>
      </c>
      <c r="W215" s="159">
        <v>1.2</v>
      </c>
      <c r="X215" s="158">
        <f t="shared" si="7"/>
        <v>1643.4267968087795</v>
      </c>
      <c r="Y215" s="181">
        <f t="shared" si="8"/>
        <v>20.542834960109744</v>
      </c>
      <c r="BP215" s="33"/>
      <c r="BQ215" s="41" t="s">
        <v>3927</v>
      </c>
    </row>
    <row r="216" spans="1:69" s="3" customFormat="1" ht="67.5" x14ac:dyDescent="0.25">
      <c r="A216" s="35" t="s">
        <v>462</v>
      </c>
      <c r="B216" s="36" t="s">
        <v>1509</v>
      </c>
      <c r="C216" s="316" t="s">
        <v>3021</v>
      </c>
      <c r="D216" s="316"/>
      <c r="E216" s="316"/>
      <c r="F216" s="35" t="s">
        <v>437</v>
      </c>
      <c r="G216" s="55">
        <v>80</v>
      </c>
      <c r="H216" s="39">
        <v>76.05</v>
      </c>
      <c r="I216" s="39"/>
      <c r="J216" s="39">
        <v>76.05</v>
      </c>
      <c r="K216" s="37" t="s">
        <v>42</v>
      </c>
      <c r="L216" s="39">
        <v>52079</v>
      </c>
      <c r="M216" s="39"/>
      <c r="N216" s="40"/>
      <c r="O216" s="39">
        <v>52079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62345.588688085983</v>
      </c>
      <c r="W216" s="159">
        <v>1.2</v>
      </c>
      <c r="X216" s="158">
        <f t="shared" si="7"/>
        <v>74814.706425703174</v>
      </c>
      <c r="Y216" s="181">
        <f t="shared" si="8"/>
        <v>935.18383032128963</v>
      </c>
      <c r="BP216" s="33"/>
      <c r="BQ216" s="41" t="s">
        <v>3021</v>
      </c>
    </row>
    <row r="217" spans="1:69" s="3" customFormat="1" ht="67.5" x14ac:dyDescent="0.25">
      <c r="A217" s="35" t="s">
        <v>464</v>
      </c>
      <c r="B217" s="36" t="s">
        <v>1503</v>
      </c>
      <c r="C217" s="316" t="s">
        <v>3022</v>
      </c>
      <c r="D217" s="316"/>
      <c r="E217" s="316"/>
      <c r="F217" s="35" t="s">
        <v>437</v>
      </c>
      <c r="G217" s="55">
        <v>80</v>
      </c>
      <c r="H217" s="39">
        <v>213.89</v>
      </c>
      <c r="I217" s="39"/>
      <c r="J217" s="39">
        <v>213.89</v>
      </c>
      <c r="K217" s="37" t="s">
        <v>42</v>
      </c>
      <c r="L217" s="39">
        <v>146472</v>
      </c>
      <c r="M217" s="39"/>
      <c r="N217" s="40"/>
      <c r="O217" s="39">
        <v>146472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175346.74372244725</v>
      </c>
      <c r="W217" s="159">
        <v>1.2</v>
      </c>
      <c r="X217" s="158">
        <f t="shared" si="7"/>
        <v>210416.09246693671</v>
      </c>
      <c r="Y217" s="181">
        <f t="shared" si="8"/>
        <v>2630.2011558367089</v>
      </c>
      <c r="BP217" s="33"/>
      <c r="BQ217" s="41" t="s">
        <v>3022</v>
      </c>
    </row>
    <row r="218" spans="1:69" s="3" customFormat="1" ht="67.5" x14ac:dyDescent="0.25">
      <c r="A218" s="35" t="s">
        <v>466</v>
      </c>
      <c r="B218" s="36" t="s">
        <v>3928</v>
      </c>
      <c r="C218" s="316" t="s">
        <v>2602</v>
      </c>
      <c r="D218" s="316"/>
      <c r="E218" s="316"/>
      <c r="F218" s="35" t="s">
        <v>437</v>
      </c>
      <c r="G218" s="55">
        <v>80</v>
      </c>
      <c r="H218" s="39">
        <v>77.03</v>
      </c>
      <c r="I218" s="39"/>
      <c r="J218" s="39">
        <v>77.03</v>
      </c>
      <c r="K218" s="37" t="s">
        <v>42</v>
      </c>
      <c r="L218" s="39">
        <v>52750</v>
      </c>
      <c r="M218" s="39"/>
      <c r="N218" s="40"/>
      <c r="O218" s="39">
        <v>52750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63148.866208962063</v>
      </c>
      <c r="W218" s="159">
        <v>1.2</v>
      </c>
      <c r="X218" s="158">
        <f t="shared" si="7"/>
        <v>75778.639450754476</v>
      </c>
      <c r="Y218" s="181">
        <f t="shared" si="8"/>
        <v>947.2329931344309</v>
      </c>
      <c r="BP218" s="33"/>
      <c r="BQ218" s="41" t="s">
        <v>2602</v>
      </c>
    </row>
    <row r="219" spans="1:69" s="3" customFormat="1" ht="67.5" x14ac:dyDescent="0.25">
      <c r="A219" s="35" t="s">
        <v>469</v>
      </c>
      <c r="B219" s="36" t="s">
        <v>3928</v>
      </c>
      <c r="C219" s="316" t="s">
        <v>3024</v>
      </c>
      <c r="D219" s="316"/>
      <c r="E219" s="316"/>
      <c r="F219" s="35" t="s">
        <v>437</v>
      </c>
      <c r="G219" s="55">
        <v>160</v>
      </c>
      <c r="H219" s="39">
        <v>14.42</v>
      </c>
      <c r="I219" s="39"/>
      <c r="J219" s="39">
        <v>14.42</v>
      </c>
      <c r="K219" s="37" t="s">
        <v>42</v>
      </c>
      <c r="L219" s="39">
        <v>19750</v>
      </c>
      <c r="M219" s="39"/>
      <c r="N219" s="40"/>
      <c r="O219" s="39">
        <v>19750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23643.414362597174</v>
      </c>
      <c r="W219" s="159">
        <v>1.2</v>
      </c>
      <c r="X219" s="158">
        <f t="shared" si="7"/>
        <v>28372.097235116609</v>
      </c>
      <c r="Y219" s="181">
        <f t="shared" si="8"/>
        <v>177.3256077194788</v>
      </c>
      <c r="BP219" s="33"/>
      <c r="BQ219" s="41" t="s">
        <v>3024</v>
      </c>
    </row>
    <row r="220" spans="1:69" s="3" customFormat="1" ht="67.5" x14ac:dyDescent="0.25">
      <c r="A220" s="35" t="s">
        <v>478</v>
      </c>
      <c r="B220" s="36" t="s">
        <v>3928</v>
      </c>
      <c r="C220" s="316" t="s">
        <v>3025</v>
      </c>
      <c r="D220" s="316"/>
      <c r="E220" s="316"/>
      <c r="F220" s="35" t="s">
        <v>437</v>
      </c>
      <c r="G220" s="55">
        <v>160</v>
      </c>
      <c r="H220" s="39">
        <v>9.6199999999999992</v>
      </c>
      <c r="I220" s="39"/>
      <c r="J220" s="39">
        <v>9.6199999999999992</v>
      </c>
      <c r="K220" s="37" t="s">
        <v>42</v>
      </c>
      <c r="L220" s="39">
        <v>13176</v>
      </c>
      <c r="M220" s="39"/>
      <c r="N220" s="40"/>
      <c r="O220" s="39">
        <v>13176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15773.449500839508</v>
      </c>
      <c r="W220" s="159">
        <v>1.2</v>
      </c>
      <c r="X220" s="158">
        <f t="shared" si="7"/>
        <v>18928.139401007407</v>
      </c>
      <c r="Y220" s="181">
        <f t="shared" si="8"/>
        <v>118.30087125629629</v>
      </c>
      <c r="BP220" s="33"/>
      <c r="BQ220" s="41" t="s">
        <v>3025</v>
      </c>
    </row>
    <row r="221" spans="1:69" s="3" customFormat="1" ht="67.5" x14ac:dyDescent="0.25">
      <c r="A221" s="35" t="s">
        <v>480</v>
      </c>
      <c r="B221" s="36" t="s">
        <v>1544</v>
      </c>
      <c r="C221" s="316" t="s">
        <v>1650</v>
      </c>
      <c r="D221" s="316"/>
      <c r="E221" s="316"/>
      <c r="F221" s="35" t="s">
        <v>437</v>
      </c>
      <c r="G221" s="55">
        <v>160</v>
      </c>
      <c r="H221" s="39">
        <v>1.17</v>
      </c>
      <c r="I221" s="39"/>
      <c r="J221" s="39">
        <v>1.17</v>
      </c>
      <c r="K221" s="37" t="s">
        <v>42</v>
      </c>
      <c r="L221" s="39">
        <v>1602</v>
      </c>
      <c r="M221" s="39"/>
      <c r="N221" s="40"/>
      <c r="O221" s="39">
        <v>1602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6"/>
        <v>1917.8101169053502</v>
      </c>
      <c r="W221" s="159">
        <v>1.2</v>
      </c>
      <c r="X221" s="158">
        <f t="shared" si="7"/>
        <v>2301.3721402864203</v>
      </c>
      <c r="Y221" s="181">
        <f t="shared" si="8"/>
        <v>14.383575876790127</v>
      </c>
      <c r="BP221" s="33"/>
      <c r="BQ221" s="41" t="s">
        <v>1650</v>
      </c>
    </row>
    <row r="222" spans="1:69" s="3" customFormat="1" ht="18.75" hidden="1" x14ac:dyDescent="0.25">
      <c r="A222" s="313" t="s">
        <v>3929</v>
      </c>
      <c r="B222" s="314"/>
      <c r="C222" s="314"/>
      <c r="D222" s="314"/>
      <c r="E222" s="314"/>
      <c r="F222" s="314"/>
      <c r="G222" s="314"/>
      <c r="H222" s="314"/>
      <c r="I222" s="314"/>
      <c r="J222" s="314"/>
      <c r="K222" s="314"/>
      <c r="L222" s="314"/>
      <c r="M222" s="314"/>
      <c r="N222" s="314"/>
      <c r="O222" s="315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 t="s">
        <v>3929</v>
      </c>
      <c r="BQ222" s="41"/>
    </row>
    <row r="223" spans="1:69" s="3" customFormat="1" ht="67.5" hidden="1" x14ac:dyDescent="0.25">
      <c r="A223" s="35" t="s">
        <v>482</v>
      </c>
      <c r="B223" s="36" t="s">
        <v>372</v>
      </c>
      <c r="C223" s="316" t="s">
        <v>373</v>
      </c>
      <c r="D223" s="316"/>
      <c r="E223" s="316"/>
      <c r="F223" s="35" t="s">
        <v>374</v>
      </c>
      <c r="G223" s="57">
        <v>1.0738939999999999</v>
      </c>
      <c r="H223" s="39" t="s">
        <v>1462</v>
      </c>
      <c r="I223" s="39" t="s">
        <v>376</v>
      </c>
      <c r="J223" s="39">
        <v>57.29</v>
      </c>
      <c r="K223" s="37" t="s">
        <v>42</v>
      </c>
      <c r="L223" s="39">
        <v>34615</v>
      </c>
      <c r="M223" s="39">
        <v>28129</v>
      </c>
      <c r="N223" s="40" t="s">
        <v>3930</v>
      </c>
      <c r="O223" s="39">
        <v>527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69" si="9">O223*P223*Q223*R223*S223*T223*U223</f>
        <v>630.89009463740308</v>
      </c>
      <c r="W223" s="159">
        <v>1.2</v>
      </c>
      <c r="X223" s="158">
        <f t="shared" ref="X223:X269" si="10">V223*W223</f>
        <v>757.06811356488367</v>
      </c>
      <c r="Y223" s="181">
        <f t="shared" ref="Y223:Y269" si="11">X223/G223</f>
        <v>704.97471218284466</v>
      </c>
      <c r="BP223" s="33"/>
      <c r="BQ223" s="41" t="s">
        <v>373</v>
      </c>
    </row>
    <row r="224" spans="1:69" s="3" customFormat="1" ht="18.75" hidden="1" x14ac:dyDescent="0.25">
      <c r="A224" s="42"/>
      <c r="B224" s="43"/>
      <c r="C224" s="44" t="s">
        <v>3931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hidden="1" x14ac:dyDescent="0.25">
      <c r="A225" s="47"/>
      <c r="B225" s="48"/>
      <c r="C225" s="48"/>
      <c r="D225" s="48"/>
      <c r="E225" s="49" t="s">
        <v>3932</v>
      </c>
      <c r="F225" s="49"/>
      <c r="G225" s="50"/>
      <c r="H225" s="51"/>
      <c r="I225" s="17"/>
      <c r="J225" s="17"/>
      <c r="K225" s="17"/>
      <c r="L225" s="52">
        <v>28113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18.75" hidden="1" x14ac:dyDescent="0.25">
      <c r="A226" s="47"/>
      <c r="B226" s="48"/>
      <c r="C226" s="48"/>
      <c r="D226" s="48"/>
      <c r="E226" s="49" t="s">
        <v>3933</v>
      </c>
      <c r="F226" s="49"/>
      <c r="G226" s="50"/>
      <c r="H226" s="51"/>
      <c r="I226" s="17"/>
      <c r="J226" s="17"/>
      <c r="K226" s="17"/>
      <c r="L226" s="52">
        <v>14781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</row>
    <row r="227" spans="1:69" s="3" customFormat="1" ht="18.75" hidden="1" x14ac:dyDescent="0.25">
      <c r="A227" s="47"/>
      <c r="B227" s="48"/>
      <c r="C227" s="48"/>
      <c r="D227" s="48"/>
      <c r="E227" s="49" t="s">
        <v>47</v>
      </c>
      <c r="F227" s="49"/>
      <c r="G227" s="50"/>
      <c r="H227" s="51"/>
      <c r="I227" s="17"/>
      <c r="J227" s="17"/>
      <c r="K227" s="17"/>
      <c r="L227" s="52">
        <v>77509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67.5" x14ac:dyDescent="0.25">
      <c r="A228" s="35" t="s">
        <v>484</v>
      </c>
      <c r="B228" s="36" t="s">
        <v>1467</v>
      </c>
      <c r="C228" s="316" t="s">
        <v>3934</v>
      </c>
      <c r="D228" s="316"/>
      <c r="E228" s="316"/>
      <c r="F228" s="35" t="s">
        <v>265</v>
      </c>
      <c r="G228" s="55">
        <v>27</v>
      </c>
      <c r="H228" s="39">
        <v>2307.83</v>
      </c>
      <c r="I228" s="39"/>
      <c r="J228" s="39">
        <v>2307.83</v>
      </c>
      <c r="K228" s="37" t="s">
        <v>42</v>
      </c>
      <c r="L228" s="39">
        <v>533386</v>
      </c>
      <c r="M228" s="39"/>
      <c r="N228" s="40"/>
      <c r="O228" s="39">
        <v>533386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9"/>
        <v>638534.99813712679</v>
      </c>
      <c r="W228" s="159">
        <v>1.2</v>
      </c>
      <c r="X228" s="158">
        <f t="shared" si="10"/>
        <v>766241.99776455213</v>
      </c>
      <c r="Y228" s="181">
        <f t="shared" si="11"/>
        <v>28379.333250538966</v>
      </c>
      <c r="BP228" s="33"/>
      <c r="BQ228" s="41" t="s">
        <v>3934</v>
      </c>
    </row>
    <row r="229" spans="1:69" s="3" customFormat="1" ht="18.75" hidden="1" x14ac:dyDescent="0.25">
      <c r="A229" s="42"/>
      <c r="B229" s="43"/>
      <c r="C229" s="44" t="s">
        <v>2508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</row>
    <row r="230" spans="1:69" s="3" customFormat="1" ht="67.5" x14ac:dyDescent="0.25">
      <c r="A230" s="35" t="s">
        <v>486</v>
      </c>
      <c r="B230" s="36" t="s">
        <v>1467</v>
      </c>
      <c r="C230" s="316" t="s">
        <v>3935</v>
      </c>
      <c r="D230" s="316"/>
      <c r="E230" s="316"/>
      <c r="F230" s="35" t="s">
        <v>437</v>
      </c>
      <c r="G230" s="55">
        <v>55</v>
      </c>
      <c r="H230" s="39">
        <v>116.71</v>
      </c>
      <c r="I230" s="39"/>
      <c r="J230" s="39">
        <v>116.71</v>
      </c>
      <c r="K230" s="37" t="s">
        <v>42</v>
      </c>
      <c r="L230" s="39">
        <v>54947</v>
      </c>
      <c r="M230" s="39"/>
      <c r="N230" s="40"/>
      <c r="O230" s="39">
        <v>54947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9"/>
        <v>65778.97159400642</v>
      </c>
      <c r="W230" s="159">
        <v>1.2</v>
      </c>
      <c r="X230" s="158">
        <f t="shared" si="10"/>
        <v>78934.765912807707</v>
      </c>
      <c r="Y230" s="181">
        <f t="shared" si="11"/>
        <v>1435.1775620510491</v>
      </c>
      <c r="BP230" s="33"/>
      <c r="BQ230" s="41" t="s">
        <v>3935</v>
      </c>
    </row>
    <row r="231" spans="1:69" s="3" customFormat="1" ht="67.5" x14ac:dyDescent="0.25">
      <c r="A231" s="35" t="s">
        <v>487</v>
      </c>
      <c r="B231" s="36" t="s">
        <v>1467</v>
      </c>
      <c r="C231" s="316" t="s">
        <v>2515</v>
      </c>
      <c r="D231" s="316"/>
      <c r="E231" s="316"/>
      <c r="F231" s="35" t="s">
        <v>437</v>
      </c>
      <c r="G231" s="55">
        <v>5</v>
      </c>
      <c r="H231" s="39">
        <v>52.35</v>
      </c>
      <c r="I231" s="39"/>
      <c r="J231" s="39">
        <v>52.35</v>
      </c>
      <c r="K231" s="37" t="s">
        <v>42</v>
      </c>
      <c r="L231" s="39">
        <v>2241</v>
      </c>
      <c r="M231" s="39"/>
      <c r="N231" s="40"/>
      <c r="O231" s="39">
        <v>2241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2682.7793208395069</v>
      </c>
      <c r="W231" s="159">
        <v>1.2</v>
      </c>
      <c r="X231" s="158">
        <f t="shared" si="10"/>
        <v>3219.3351850074082</v>
      </c>
      <c r="Y231" s="181">
        <f t="shared" si="11"/>
        <v>643.86703700148166</v>
      </c>
      <c r="BP231" s="33"/>
      <c r="BQ231" s="41" t="s">
        <v>2515</v>
      </c>
    </row>
    <row r="232" spans="1:69" s="3" customFormat="1" ht="67.5" x14ac:dyDescent="0.25">
      <c r="A232" s="35" t="s">
        <v>488</v>
      </c>
      <c r="B232" s="36" t="s">
        <v>1467</v>
      </c>
      <c r="C232" s="316" t="s">
        <v>3916</v>
      </c>
      <c r="D232" s="316"/>
      <c r="E232" s="316"/>
      <c r="F232" s="35" t="s">
        <v>437</v>
      </c>
      <c r="G232" s="55">
        <v>5</v>
      </c>
      <c r="H232" s="39">
        <v>154.41999999999999</v>
      </c>
      <c r="I232" s="39"/>
      <c r="J232" s="39">
        <v>154.41999999999999</v>
      </c>
      <c r="K232" s="37" t="s">
        <v>42</v>
      </c>
      <c r="L232" s="39">
        <v>6609</v>
      </c>
      <c r="M232" s="39"/>
      <c r="N232" s="40"/>
      <c r="O232" s="39">
        <v>6609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9"/>
        <v>7911.8645834128974</v>
      </c>
      <c r="W232" s="159">
        <v>1.2</v>
      </c>
      <c r="X232" s="158">
        <f t="shared" si="10"/>
        <v>9494.2375000954762</v>
      </c>
      <c r="Y232" s="181">
        <f t="shared" si="11"/>
        <v>1898.8475000190952</v>
      </c>
      <c r="BP232" s="33"/>
      <c r="BQ232" s="41" t="s">
        <v>3916</v>
      </c>
    </row>
    <row r="233" spans="1:69" s="3" customFormat="1" ht="67.5" x14ac:dyDescent="0.25">
      <c r="A233" s="35" t="s">
        <v>490</v>
      </c>
      <c r="B233" s="36" t="s">
        <v>1481</v>
      </c>
      <c r="C233" s="316" t="s">
        <v>3936</v>
      </c>
      <c r="D233" s="316"/>
      <c r="E233" s="316"/>
      <c r="F233" s="35" t="s">
        <v>437</v>
      </c>
      <c r="G233" s="55">
        <v>54</v>
      </c>
      <c r="H233" s="39">
        <v>291.27</v>
      </c>
      <c r="I233" s="39"/>
      <c r="J233" s="39">
        <v>291.27</v>
      </c>
      <c r="K233" s="37" t="s">
        <v>42</v>
      </c>
      <c r="L233" s="39">
        <v>134637</v>
      </c>
      <c r="M233" s="39"/>
      <c r="N233" s="40"/>
      <c r="O233" s="39">
        <v>134637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161178.65212845549</v>
      </c>
      <c r="W233" s="159">
        <v>1.2</v>
      </c>
      <c r="X233" s="158">
        <f t="shared" si="10"/>
        <v>193414.38255414658</v>
      </c>
      <c r="Y233" s="181">
        <f t="shared" si="11"/>
        <v>3581.7478250767886</v>
      </c>
      <c r="BP233" s="33"/>
      <c r="BQ233" s="41" t="s">
        <v>3936</v>
      </c>
    </row>
    <row r="234" spans="1:69" s="3" customFormat="1" ht="67.5" x14ac:dyDescent="0.25">
      <c r="A234" s="35" t="s">
        <v>492</v>
      </c>
      <c r="B234" s="36" t="s">
        <v>1557</v>
      </c>
      <c r="C234" s="316" t="s">
        <v>3918</v>
      </c>
      <c r="D234" s="316"/>
      <c r="E234" s="316"/>
      <c r="F234" s="35" t="s">
        <v>437</v>
      </c>
      <c r="G234" s="55">
        <v>108</v>
      </c>
      <c r="H234" s="39">
        <v>8.49</v>
      </c>
      <c r="I234" s="39"/>
      <c r="J234" s="39">
        <v>8.49</v>
      </c>
      <c r="K234" s="37" t="s">
        <v>42</v>
      </c>
      <c r="L234" s="39">
        <v>7849</v>
      </c>
      <c r="M234" s="39"/>
      <c r="N234" s="40"/>
      <c r="O234" s="39">
        <v>7849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9396.3118649126682</v>
      </c>
      <c r="W234" s="159">
        <v>1.2</v>
      </c>
      <c r="X234" s="158">
        <f t="shared" si="10"/>
        <v>11275.574237895202</v>
      </c>
      <c r="Y234" s="181">
        <f t="shared" si="11"/>
        <v>104.40346516569632</v>
      </c>
      <c r="BP234" s="33"/>
      <c r="BQ234" s="41" t="s">
        <v>3918</v>
      </c>
    </row>
    <row r="235" spans="1:69" s="3" customFormat="1" ht="67.5" x14ac:dyDescent="0.25">
      <c r="A235" s="35" t="s">
        <v>493</v>
      </c>
      <c r="B235" s="36" t="s">
        <v>1542</v>
      </c>
      <c r="C235" s="316" t="s">
        <v>2994</v>
      </c>
      <c r="D235" s="316"/>
      <c r="E235" s="316"/>
      <c r="F235" s="35" t="s">
        <v>437</v>
      </c>
      <c r="G235" s="55">
        <v>733</v>
      </c>
      <c r="H235" s="39">
        <v>4.1500000000000004</v>
      </c>
      <c r="I235" s="39"/>
      <c r="J235" s="39">
        <v>4.1500000000000004</v>
      </c>
      <c r="K235" s="37" t="s">
        <v>42</v>
      </c>
      <c r="L235" s="39">
        <v>26039</v>
      </c>
      <c r="M235" s="39"/>
      <c r="N235" s="40"/>
      <c r="O235" s="39">
        <v>26039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31172.195776590768</v>
      </c>
      <c r="W235" s="159">
        <v>1.2</v>
      </c>
      <c r="X235" s="158">
        <f t="shared" si="10"/>
        <v>37406.63493190892</v>
      </c>
      <c r="Y235" s="181">
        <f t="shared" si="11"/>
        <v>51.032244109016261</v>
      </c>
      <c r="BP235" s="33"/>
      <c r="BQ235" s="41" t="s">
        <v>2994</v>
      </c>
    </row>
    <row r="236" spans="1:69" s="3" customFormat="1" ht="67.5" x14ac:dyDescent="0.25">
      <c r="A236" s="35" t="s">
        <v>494</v>
      </c>
      <c r="B236" s="36" t="s">
        <v>1544</v>
      </c>
      <c r="C236" s="316" t="s">
        <v>3051</v>
      </c>
      <c r="D236" s="316"/>
      <c r="E236" s="316"/>
      <c r="F236" s="35" t="s">
        <v>437</v>
      </c>
      <c r="G236" s="55">
        <v>733</v>
      </c>
      <c r="H236" s="39">
        <v>1.17</v>
      </c>
      <c r="I236" s="39"/>
      <c r="J236" s="39">
        <v>1.17</v>
      </c>
      <c r="K236" s="37" t="s">
        <v>42</v>
      </c>
      <c r="L236" s="39">
        <v>7341</v>
      </c>
      <c r="M236" s="39"/>
      <c r="N236" s="40"/>
      <c r="O236" s="39">
        <v>7341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8788.1673334595362</v>
      </c>
      <c r="W236" s="159">
        <v>1.2</v>
      </c>
      <c r="X236" s="158">
        <f t="shared" si="10"/>
        <v>10545.800800151443</v>
      </c>
      <c r="Y236" s="181">
        <f t="shared" si="11"/>
        <v>14.387177080697739</v>
      </c>
      <c r="BP236" s="33"/>
      <c r="BQ236" s="41" t="s">
        <v>3051</v>
      </c>
    </row>
    <row r="237" spans="1:69" s="3" customFormat="1" ht="67.5" x14ac:dyDescent="0.25">
      <c r="A237" s="35" t="s">
        <v>495</v>
      </c>
      <c r="B237" s="36" t="s">
        <v>1546</v>
      </c>
      <c r="C237" s="316" t="s">
        <v>3937</v>
      </c>
      <c r="D237" s="316"/>
      <c r="E237" s="316"/>
      <c r="F237" s="35" t="s">
        <v>437</v>
      </c>
      <c r="G237" s="55">
        <v>733</v>
      </c>
      <c r="H237" s="39">
        <v>0.34</v>
      </c>
      <c r="I237" s="39"/>
      <c r="J237" s="39">
        <v>0.34</v>
      </c>
      <c r="K237" s="37" t="s">
        <v>42</v>
      </c>
      <c r="L237" s="39">
        <v>2133</v>
      </c>
      <c r="M237" s="39"/>
      <c r="N237" s="40"/>
      <c r="O237" s="39">
        <v>2133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2553.4887511604948</v>
      </c>
      <c r="W237" s="159">
        <v>1.2</v>
      </c>
      <c r="X237" s="158">
        <f t="shared" si="10"/>
        <v>3064.1865013925935</v>
      </c>
      <c r="Y237" s="181">
        <f t="shared" si="11"/>
        <v>4.1803362911222282</v>
      </c>
      <c r="BP237" s="33"/>
      <c r="BQ237" s="41" t="s">
        <v>3937</v>
      </c>
    </row>
    <row r="238" spans="1:69" s="3" customFormat="1" ht="67.5" hidden="1" x14ac:dyDescent="0.25">
      <c r="A238" s="35" t="s">
        <v>496</v>
      </c>
      <c r="B238" s="36" t="s">
        <v>1493</v>
      </c>
      <c r="C238" s="316" t="s">
        <v>1494</v>
      </c>
      <c r="D238" s="316"/>
      <c r="E238" s="316"/>
      <c r="F238" s="35" t="s">
        <v>174</v>
      </c>
      <c r="G238" s="56">
        <v>0.54</v>
      </c>
      <c r="H238" s="39" t="s">
        <v>1495</v>
      </c>
      <c r="I238" s="39" t="s">
        <v>421</v>
      </c>
      <c r="J238" s="39">
        <v>67.47</v>
      </c>
      <c r="K238" s="37" t="s">
        <v>42</v>
      </c>
      <c r="L238" s="39">
        <v>7166</v>
      </c>
      <c r="M238" s="39">
        <v>5798</v>
      </c>
      <c r="N238" s="40" t="s">
        <v>3938</v>
      </c>
      <c r="O238" s="39">
        <v>312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373.50609018381351</v>
      </c>
      <c r="W238" s="159">
        <v>1.2</v>
      </c>
      <c r="X238" s="158">
        <f t="shared" si="10"/>
        <v>448.20730822057618</v>
      </c>
      <c r="Y238" s="181">
        <f t="shared" si="11"/>
        <v>830.01353374180769</v>
      </c>
      <c r="BP238" s="33"/>
      <c r="BQ238" s="41" t="s">
        <v>1494</v>
      </c>
    </row>
    <row r="239" spans="1:69" s="3" customFormat="1" ht="18.75" hidden="1" x14ac:dyDescent="0.25">
      <c r="A239" s="42"/>
      <c r="B239" s="43"/>
      <c r="C239" s="44" t="s">
        <v>3939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18.75" hidden="1" x14ac:dyDescent="0.25">
      <c r="A240" s="47"/>
      <c r="B240" s="48"/>
      <c r="C240" s="48"/>
      <c r="D240" s="48"/>
      <c r="E240" s="49" t="s">
        <v>3940</v>
      </c>
      <c r="F240" s="49"/>
      <c r="G240" s="50"/>
      <c r="H240" s="51"/>
      <c r="I240" s="17"/>
      <c r="J240" s="17"/>
      <c r="K240" s="17"/>
      <c r="L240" s="52">
        <v>5628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18.75" hidden="1" x14ac:dyDescent="0.25">
      <c r="A241" s="47"/>
      <c r="B241" s="48"/>
      <c r="C241" s="48"/>
      <c r="D241" s="48"/>
      <c r="E241" s="49" t="s">
        <v>3941</v>
      </c>
      <c r="F241" s="49"/>
      <c r="G241" s="50"/>
      <c r="H241" s="51"/>
      <c r="I241" s="17"/>
      <c r="J241" s="17"/>
      <c r="K241" s="17"/>
      <c r="L241" s="52">
        <v>2959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</row>
    <row r="242" spans="1:69" s="3" customFormat="1" ht="18.75" hidden="1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15753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</row>
    <row r="243" spans="1:69" s="3" customFormat="1" ht="67.5" x14ac:dyDescent="0.25">
      <c r="A243" s="35" t="s">
        <v>498</v>
      </c>
      <c r="B243" s="36" t="s">
        <v>1500</v>
      </c>
      <c r="C243" s="316" t="s">
        <v>3942</v>
      </c>
      <c r="D243" s="316"/>
      <c r="E243" s="316"/>
      <c r="F243" s="35" t="s">
        <v>437</v>
      </c>
      <c r="G243" s="55">
        <v>54</v>
      </c>
      <c r="H243" s="39">
        <v>1001.25</v>
      </c>
      <c r="I243" s="39"/>
      <c r="J243" s="39">
        <v>1001.25</v>
      </c>
      <c r="K243" s="37" t="s">
        <v>42</v>
      </c>
      <c r="L243" s="39">
        <v>462818</v>
      </c>
      <c r="M243" s="39"/>
      <c r="N243" s="40"/>
      <c r="O243" s="39">
        <v>462818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9"/>
        <v>554055.58220093662</v>
      </c>
      <c r="W243" s="159">
        <v>1.2</v>
      </c>
      <c r="X243" s="158">
        <f t="shared" si="10"/>
        <v>664866.69864112395</v>
      </c>
      <c r="Y243" s="181">
        <f t="shared" si="11"/>
        <v>12312.346271131924</v>
      </c>
      <c r="BP243" s="33"/>
      <c r="BQ243" s="41" t="s">
        <v>3942</v>
      </c>
    </row>
    <row r="244" spans="1:69" s="3" customFormat="1" ht="67.5" x14ac:dyDescent="0.25">
      <c r="A244" s="35" t="s">
        <v>500</v>
      </c>
      <c r="B244" s="36" t="s">
        <v>1582</v>
      </c>
      <c r="C244" s="316" t="s">
        <v>3062</v>
      </c>
      <c r="D244" s="316"/>
      <c r="E244" s="316"/>
      <c r="F244" s="35" t="s">
        <v>437</v>
      </c>
      <c r="G244" s="55">
        <v>108</v>
      </c>
      <c r="H244" s="39">
        <v>70.91</v>
      </c>
      <c r="I244" s="39"/>
      <c r="J244" s="39">
        <v>70.91</v>
      </c>
      <c r="K244" s="37" t="s">
        <v>42</v>
      </c>
      <c r="L244" s="39">
        <v>65555</v>
      </c>
      <c r="M244" s="39"/>
      <c r="N244" s="40"/>
      <c r="O244" s="39">
        <v>65555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78478.178660256075</v>
      </c>
      <c r="W244" s="159">
        <v>1.2</v>
      </c>
      <c r="X244" s="158">
        <f t="shared" si="10"/>
        <v>94173.814392307293</v>
      </c>
      <c r="Y244" s="181">
        <f t="shared" si="11"/>
        <v>871.97976289173414</v>
      </c>
      <c r="BP244" s="33"/>
      <c r="BQ244" s="41" t="s">
        <v>3062</v>
      </c>
    </row>
    <row r="245" spans="1:69" s="3" customFormat="1" ht="67.5" x14ac:dyDescent="0.25">
      <c r="A245" s="35" t="s">
        <v>502</v>
      </c>
      <c r="B245" s="36" t="s">
        <v>1542</v>
      </c>
      <c r="C245" s="316" t="s">
        <v>1652</v>
      </c>
      <c r="D245" s="316"/>
      <c r="E245" s="316"/>
      <c r="F245" s="35" t="s">
        <v>437</v>
      </c>
      <c r="G245" s="55">
        <v>216</v>
      </c>
      <c r="H245" s="39">
        <v>318.12</v>
      </c>
      <c r="I245" s="39"/>
      <c r="J245" s="39">
        <v>318.12</v>
      </c>
      <c r="K245" s="37" t="s">
        <v>42</v>
      </c>
      <c r="L245" s="39">
        <v>588191</v>
      </c>
      <c r="M245" s="39"/>
      <c r="N245" s="40"/>
      <c r="O245" s="39">
        <v>588191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9"/>
        <v>704143.97657470347</v>
      </c>
      <c r="W245" s="159">
        <v>1.2</v>
      </c>
      <c r="X245" s="158">
        <f t="shared" si="10"/>
        <v>844972.77188964409</v>
      </c>
      <c r="Y245" s="181">
        <f t="shared" si="11"/>
        <v>3911.9109809705747</v>
      </c>
      <c r="BP245" s="33"/>
      <c r="BQ245" s="41" t="s">
        <v>1652</v>
      </c>
    </row>
    <row r="246" spans="1:69" s="3" customFormat="1" ht="67.5" x14ac:dyDescent="0.25">
      <c r="A246" s="35" t="s">
        <v>504</v>
      </c>
      <c r="B246" s="36" t="s">
        <v>1567</v>
      </c>
      <c r="C246" s="316" t="s">
        <v>3063</v>
      </c>
      <c r="D246" s="316"/>
      <c r="E246" s="316"/>
      <c r="F246" s="35" t="s">
        <v>437</v>
      </c>
      <c r="G246" s="55">
        <v>216</v>
      </c>
      <c r="H246" s="39">
        <v>24.44</v>
      </c>
      <c r="I246" s="39"/>
      <c r="J246" s="39">
        <v>24.44</v>
      </c>
      <c r="K246" s="37" t="s">
        <v>42</v>
      </c>
      <c r="L246" s="39">
        <v>45189</v>
      </c>
      <c r="M246" s="39"/>
      <c r="N246" s="40"/>
      <c r="O246" s="39">
        <v>45189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54097.329196526764</v>
      </c>
      <c r="W246" s="159">
        <v>1.2</v>
      </c>
      <c r="X246" s="158">
        <f t="shared" si="10"/>
        <v>64916.79503583211</v>
      </c>
      <c r="Y246" s="181">
        <f t="shared" si="11"/>
        <v>300.540717758482</v>
      </c>
      <c r="BP246" s="33"/>
      <c r="BQ246" s="41" t="s">
        <v>3063</v>
      </c>
    </row>
    <row r="247" spans="1:69" s="3" customFormat="1" ht="67.5" x14ac:dyDescent="0.25">
      <c r="A247" s="35" t="s">
        <v>506</v>
      </c>
      <c r="B247" s="36" t="s">
        <v>1544</v>
      </c>
      <c r="C247" s="316" t="s">
        <v>1588</v>
      </c>
      <c r="D247" s="316"/>
      <c r="E247" s="316"/>
      <c r="F247" s="35" t="s">
        <v>437</v>
      </c>
      <c r="G247" s="55">
        <v>432</v>
      </c>
      <c r="H247" s="39">
        <v>85.17</v>
      </c>
      <c r="I247" s="39"/>
      <c r="J247" s="39">
        <v>85.17</v>
      </c>
      <c r="K247" s="37" t="s">
        <v>42</v>
      </c>
      <c r="L247" s="39">
        <v>314952</v>
      </c>
      <c r="M247" s="39"/>
      <c r="N247" s="40"/>
      <c r="O247" s="39">
        <v>314952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377040.03242170654</v>
      </c>
      <c r="W247" s="159">
        <v>1.2</v>
      </c>
      <c r="X247" s="158">
        <f t="shared" si="10"/>
        <v>452448.03890604782</v>
      </c>
      <c r="Y247" s="181">
        <f t="shared" si="11"/>
        <v>1047.3334233936291</v>
      </c>
      <c r="BP247" s="33"/>
      <c r="BQ247" s="41" t="s">
        <v>1588</v>
      </c>
    </row>
    <row r="248" spans="1:69" s="3" customFormat="1" ht="67.5" x14ac:dyDescent="0.25">
      <c r="A248" s="35" t="s">
        <v>508</v>
      </c>
      <c r="B248" s="36" t="s">
        <v>1546</v>
      </c>
      <c r="C248" s="316" t="s">
        <v>2806</v>
      </c>
      <c r="D248" s="316"/>
      <c r="E248" s="316"/>
      <c r="F248" s="35" t="s">
        <v>437</v>
      </c>
      <c r="G248" s="55">
        <v>216</v>
      </c>
      <c r="H248" s="39">
        <v>2.63</v>
      </c>
      <c r="I248" s="39"/>
      <c r="J248" s="39">
        <v>2.63</v>
      </c>
      <c r="K248" s="37" t="s">
        <v>42</v>
      </c>
      <c r="L248" s="39">
        <v>4863</v>
      </c>
      <c r="M248" s="39"/>
      <c r="N248" s="40"/>
      <c r="O248" s="39">
        <v>4863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5821.6670402688633</v>
      </c>
      <c r="W248" s="159">
        <v>1.2</v>
      </c>
      <c r="X248" s="158">
        <f t="shared" si="10"/>
        <v>6986.0004483226357</v>
      </c>
      <c r="Y248" s="181">
        <f t="shared" si="11"/>
        <v>32.342594668160352</v>
      </c>
      <c r="BP248" s="33"/>
      <c r="BQ248" s="41" t="s">
        <v>2806</v>
      </c>
    </row>
    <row r="249" spans="1:69" s="3" customFormat="1" ht="67.5" x14ac:dyDescent="0.25">
      <c r="A249" s="35" t="s">
        <v>510</v>
      </c>
      <c r="B249" s="36" t="s">
        <v>1500</v>
      </c>
      <c r="C249" s="316" t="s">
        <v>3007</v>
      </c>
      <c r="D249" s="316"/>
      <c r="E249" s="316"/>
      <c r="F249" s="35" t="s">
        <v>437</v>
      </c>
      <c r="G249" s="55">
        <v>21</v>
      </c>
      <c r="H249" s="39">
        <v>639.78</v>
      </c>
      <c r="I249" s="39"/>
      <c r="J249" s="39">
        <v>639.78</v>
      </c>
      <c r="K249" s="37" t="s">
        <v>42</v>
      </c>
      <c r="L249" s="39">
        <v>115007</v>
      </c>
      <c r="M249" s="39"/>
      <c r="N249" s="40"/>
      <c r="O249" s="39">
        <v>115007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137678.89395439051</v>
      </c>
      <c r="W249" s="159">
        <v>1.2</v>
      </c>
      <c r="X249" s="158">
        <f t="shared" si="10"/>
        <v>165214.67274526862</v>
      </c>
      <c r="Y249" s="181">
        <f t="shared" si="11"/>
        <v>7867.3653688223148</v>
      </c>
      <c r="BP249" s="33"/>
      <c r="BQ249" s="41" t="s">
        <v>3007</v>
      </c>
    </row>
    <row r="250" spans="1:69" s="3" customFormat="1" ht="67.5" x14ac:dyDescent="0.25">
      <c r="A250" s="35" t="s">
        <v>511</v>
      </c>
      <c r="B250" s="36" t="s">
        <v>1535</v>
      </c>
      <c r="C250" s="316" t="s">
        <v>3009</v>
      </c>
      <c r="D250" s="316"/>
      <c r="E250" s="316"/>
      <c r="F250" s="35" t="s">
        <v>437</v>
      </c>
      <c r="G250" s="55">
        <v>42</v>
      </c>
      <c r="H250" s="39">
        <v>101.3</v>
      </c>
      <c r="I250" s="39"/>
      <c r="J250" s="39">
        <v>101.3</v>
      </c>
      <c r="K250" s="37" t="s">
        <v>42</v>
      </c>
      <c r="L250" s="39">
        <v>36419</v>
      </c>
      <c r="M250" s="39"/>
      <c r="N250" s="40"/>
      <c r="O250" s="39">
        <v>36419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9"/>
        <v>43598.456084629186</v>
      </c>
      <c r="W250" s="159">
        <v>1.2</v>
      </c>
      <c r="X250" s="158">
        <f t="shared" si="10"/>
        <v>52318.147301555022</v>
      </c>
      <c r="Y250" s="181">
        <f t="shared" si="11"/>
        <v>1245.6701738465481</v>
      </c>
      <c r="BP250" s="33"/>
      <c r="BQ250" s="41" t="s">
        <v>3009</v>
      </c>
    </row>
    <row r="251" spans="1:69" s="3" customFormat="1" ht="67.5" x14ac:dyDescent="0.25">
      <c r="A251" s="35" t="s">
        <v>515</v>
      </c>
      <c r="B251" s="36" t="s">
        <v>1544</v>
      </c>
      <c r="C251" s="316" t="s">
        <v>3010</v>
      </c>
      <c r="D251" s="316"/>
      <c r="E251" s="316"/>
      <c r="F251" s="35" t="s">
        <v>437</v>
      </c>
      <c r="G251" s="55">
        <v>42</v>
      </c>
      <c r="H251" s="39">
        <v>92.59</v>
      </c>
      <c r="I251" s="39"/>
      <c r="J251" s="39">
        <v>92.59</v>
      </c>
      <c r="K251" s="37" t="s">
        <v>42</v>
      </c>
      <c r="L251" s="39">
        <v>33288</v>
      </c>
      <c r="M251" s="39"/>
      <c r="N251" s="40"/>
      <c r="O251" s="39">
        <v>33288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9"/>
        <v>39850.226698842256</v>
      </c>
      <c r="W251" s="159">
        <v>1.2</v>
      </c>
      <c r="X251" s="158">
        <f t="shared" si="10"/>
        <v>47820.272038610703</v>
      </c>
      <c r="Y251" s="181">
        <f t="shared" si="11"/>
        <v>1138.5779056812073</v>
      </c>
      <c r="BP251" s="33"/>
      <c r="BQ251" s="41" t="s">
        <v>3010</v>
      </c>
    </row>
    <row r="252" spans="1:69" s="3" customFormat="1" ht="67.5" x14ac:dyDescent="0.25">
      <c r="A252" s="35" t="s">
        <v>517</v>
      </c>
      <c r="B252" s="36" t="s">
        <v>1567</v>
      </c>
      <c r="C252" s="316" t="s">
        <v>3011</v>
      </c>
      <c r="D252" s="316"/>
      <c r="E252" s="316"/>
      <c r="F252" s="35" t="s">
        <v>437</v>
      </c>
      <c r="G252" s="55">
        <v>42</v>
      </c>
      <c r="H252" s="39">
        <v>40.64</v>
      </c>
      <c r="I252" s="39"/>
      <c r="J252" s="39">
        <v>40.64</v>
      </c>
      <c r="K252" s="37" t="s">
        <v>42</v>
      </c>
      <c r="L252" s="39">
        <v>14611</v>
      </c>
      <c r="M252" s="39"/>
      <c r="N252" s="40"/>
      <c r="O252" s="39">
        <v>14611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9"/>
        <v>17491.338088704168</v>
      </c>
      <c r="W252" s="159">
        <v>1.2</v>
      </c>
      <c r="X252" s="158">
        <f t="shared" si="10"/>
        <v>20989.605706445</v>
      </c>
      <c r="Y252" s="181">
        <f t="shared" si="11"/>
        <v>499.75251682011901</v>
      </c>
      <c r="BP252" s="33"/>
      <c r="BQ252" s="41" t="s">
        <v>3011</v>
      </c>
    </row>
    <row r="253" spans="1:69" s="3" customFormat="1" ht="67.5" x14ac:dyDescent="0.25">
      <c r="A253" s="35" t="s">
        <v>522</v>
      </c>
      <c r="B253" s="36" t="s">
        <v>1544</v>
      </c>
      <c r="C253" s="316" t="s">
        <v>1588</v>
      </c>
      <c r="D253" s="316"/>
      <c r="E253" s="316"/>
      <c r="F253" s="35" t="s">
        <v>437</v>
      </c>
      <c r="G253" s="55">
        <v>42</v>
      </c>
      <c r="H253" s="39">
        <v>85.17</v>
      </c>
      <c r="I253" s="39"/>
      <c r="J253" s="39">
        <v>85.17</v>
      </c>
      <c r="K253" s="37" t="s">
        <v>42</v>
      </c>
      <c r="L253" s="39">
        <v>30620</v>
      </c>
      <c r="M253" s="39"/>
      <c r="N253" s="40"/>
      <c r="O253" s="39">
        <v>30620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9"/>
        <v>36656.270773808879</v>
      </c>
      <c r="W253" s="159">
        <v>1.2</v>
      </c>
      <c r="X253" s="158">
        <f t="shared" si="10"/>
        <v>43987.524928570652</v>
      </c>
      <c r="Y253" s="181">
        <f t="shared" si="11"/>
        <v>1047.322022108825</v>
      </c>
      <c r="BP253" s="33"/>
      <c r="BQ253" s="41" t="s">
        <v>1588</v>
      </c>
    </row>
    <row r="254" spans="1:69" s="3" customFormat="1" ht="67.5" hidden="1" x14ac:dyDescent="0.25">
      <c r="A254" s="35" t="s">
        <v>1551</v>
      </c>
      <c r="B254" s="36" t="s">
        <v>1523</v>
      </c>
      <c r="C254" s="316" t="s">
        <v>1524</v>
      </c>
      <c r="D254" s="316"/>
      <c r="E254" s="316"/>
      <c r="F254" s="35" t="s">
        <v>238</v>
      </c>
      <c r="G254" s="38">
        <v>1.5</v>
      </c>
      <c r="H254" s="39" t="s">
        <v>3922</v>
      </c>
      <c r="I254" s="39" t="s">
        <v>1526</v>
      </c>
      <c r="J254" s="39">
        <v>334.22</v>
      </c>
      <c r="K254" s="37" t="s">
        <v>42</v>
      </c>
      <c r="L254" s="39">
        <v>26970</v>
      </c>
      <c r="M254" s="39">
        <v>19236</v>
      </c>
      <c r="N254" s="40" t="s">
        <v>3943</v>
      </c>
      <c r="O254" s="39">
        <v>4292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9"/>
        <v>5138.1030098363071</v>
      </c>
      <c r="W254" s="159">
        <v>1.2</v>
      </c>
      <c r="X254" s="158">
        <f t="shared" si="10"/>
        <v>6165.723611803568</v>
      </c>
      <c r="Y254" s="181">
        <f t="shared" si="11"/>
        <v>4110.4824078690453</v>
      </c>
      <c r="BP254" s="33"/>
      <c r="BQ254" s="41" t="s">
        <v>1524</v>
      </c>
    </row>
    <row r="255" spans="1:69" s="3" customFormat="1" ht="18.75" hidden="1" x14ac:dyDescent="0.25">
      <c r="A255" s="42"/>
      <c r="B255" s="43"/>
      <c r="C255" s="44" t="s">
        <v>3418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</row>
    <row r="256" spans="1:69" s="3" customFormat="1" ht="18.75" hidden="1" x14ac:dyDescent="0.25">
      <c r="A256" s="47"/>
      <c r="B256" s="48"/>
      <c r="C256" s="48"/>
      <c r="D256" s="48"/>
      <c r="E256" s="49" t="s">
        <v>3944</v>
      </c>
      <c r="F256" s="49"/>
      <c r="G256" s="50"/>
      <c r="H256" s="51"/>
      <c r="I256" s="17"/>
      <c r="J256" s="17"/>
      <c r="K256" s="17"/>
      <c r="L256" s="52">
        <v>18826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</row>
    <row r="257" spans="1:71" s="3" customFormat="1" ht="18.75" hidden="1" x14ac:dyDescent="0.25">
      <c r="A257" s="47"/>
      <c r="B257" s="48"/>
      <c r="C257" s="48"/>
      <c r="D257" s="48"/>
      <c r="E257" s="49" t="s">
        <v>3945</v>
      </c>
      <c r="F257" s="49"/>
      <c r="G257" s="50"/>
      <c r="H257" s="51"/>
      <c r="I257" s="17"/>
      <c r="J257" s="17"/>
      <c r="K257" s="17"/>
      <c r="L257" s="52">
        <v>9898</v>
      </c>
      <c r="M257" s="53"/>
      <c r="N257" s="53"/>
      <c r="O257" s="54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</row>
    <row r="258" spans="1:71" s="3" customFormat="1" ht="18.75" hidden="1" x14ac:dyDescent="0.25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55694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71" s="3" customFormat="1" ht="67.5" x14ac:dyDescent="0.25">
      <c r="A259" s="35" t="s">
        <v>529</v>
      </c>
      <c r="B259" s="36" t="s">
        <v>2045</v>
      </c>
      <c r="C259" s="316" t="s">
        <v>3946</v>
      </c>
      <c r="D259" s="316"/>
      <c r="E259" s="316"/>
      <c r="F259" s="35" t="s">
        <v>265</v>
      </c>
      <c r="G259" s="38">
        <v>154.5</v>
      </c>
      <c r="H259" s="39">
        <v>189.06</v>
      </c>
      <c r="I259" s="39"/>
      <c r="J259" s="39">
        <v>189.06</v>
      </c>
      <c r="K259" s="37" t="s">
        <v>42</v>
      </c>
      <c r="L259" s="39">
        <v>250036</v>
      </c>
      <c r="M259" s="39"/>
      <c r="N259" s="40"/>
      <c r="O259" s="39">
        <v>250036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299326.82296538469</v>
      </c>
      <c r="W259" s="159">
        <v>1.2</v>
      </c>
      <c r="X259" s="158">
        <f t="shared" si="10"/>
        <v>359192.18755846162</v>
      </c>
      <c r="Y259" s="181">
        <f t="shared" si="11"/>
        <v>2324.8685278864832</v>
      </c>
      <c r="BP259" s="33"/>
      <c r="BQ259" s="41" t="s">
        <v>3946</v>
      </c>
    </row>
    <row r="260" spans="1:71" s="3" customFormat="1" ht="18.75" hidden="1" x14ac:dyDescent="0.25">
      <c r="A260" s="42"/>
      <c r="B260" s="43"/>
      <c r="C260" s="44" t="s">
        <v>3421</v>
      </c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6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71" s="3" customFormat="1" ht="67.5" x14ac:dyDescent="0.25">
      <c r="A261" s="35" t="s">
        <v>531</v>
      </c>
      <c r="B261" s="36" t="s">
        <v>2050</v>
      </c>
      <c r="C261" s="316" t="s">
        <v>1540</v>
      </c>
      <c r="D261" s="316"/>
      <c r="E261" s="316"/>
      <c r="F261" s="35" t="s">
        <v>437</v>
      </c>
      <c r="G261" s="55">
        <v>10</v>
      </c>
      <c r="H261" s="39">
        <v>1.57</v>
      </c>
      <c r="I261" s="39"/>
      <c r="J261" s="39">
        <v>1.57</v>
      </c>
      <c r="K261" s="37" t="s">
        <v>42</v>
      </c>
      <c r="L261" s="39">
        <v>134</v>
      </c>
      <c r="M261" s="39"/>
      <c r="N261" s="40"/>
      <c r="O261" s="39">
        <v>134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9"/>
        <v>160.41607719433017</v>
      </c>
      <c r="W261" s="159">
        <v>1.2</v>
      </c>
      <c r="X261" s="158">
        <f t="shared" si="10"/>
        <v>192.49929263319621</v>
      </c>
      <c r="Y261" s="181">
        <f t="shared" si="11"/>
        <v>19.249929263319622</v>
      </c>
      <c r="BP261" s="33"/>
      <c r="BQ261" s="41" t="s">
        <v>1540</v>
      </c>
    </row>
    <row r="262" spans="1:71" s="3" customFormat="1" ht="67.5" x14ac:dyDescent="0.25">
      <c r="A262" s="35" t="s">
        <v>533</v>
      </c>
      <c r="B262" s="36" t="s">
        <v>1537</v>
      </c>
      <c r="C262" s="316" t="s">
        <v>2542</v>
      </c>
      <c r="D262" s="316"/>
      <c r="E262" s="316"/>
      <c r="F262" s="35" t="s">
        <v>437</v>
      </c>
      <c r="G262" s="55">
        <v>80</v>
      </c>
      <c r="H262" s="39">
        <v>2.96</v>
      </c>
      <c r="I262" s="39"/>
      <c r="J262" s="39">
        <v>2.96</v>
      </c>
      <c r="K262" s="37" t="s">
        <v>42</v>
      </c>
      <c r="L262" s="39">
        <v>2027</v>
      </c>
      <c r="M262" s="39"/>
      <c r="N262" s="40"/>
      <c r="O262" s="39">
        <v>2027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9"/>
        <v>2426.5924512903525</v>
      </c>
      <c r="W262" s="159">
        <v>1.2</v>
      </c>
      <c r="X262" s="158">
        <f t="shared" si="10"/>
        <v>2911.9109415484231</v>
      </c>
      <c r="Y262" s="181">
        <f t="shared" si="11"/>
        <v>36.398886769355286</v>
      </c>
      <c r="BP262" s="33"/>
      <c r="BQ262" s="41" t="s">
        <v>2542</v>
      </c>
    </row>
    <row r="263" spans="1:71" s="3" customFormat="1" ht="67.5" x14ac:dyDescent="0.25">
      <c r="A263" s="35" t="s">
        <v>541</v>
      </c>
      <c r="B263" s="36" t="s">
        <v>1507</v>
      </c>
      <c r="C263" s="316" t="s">
        <v>3927</v>
      </c>
      <c r="D263" s="316"/>
      <c r="E263" s="316"/>
      <c r="F263" s="35" t="s">
        <v>437</v>
      </c>
      <c r="G263" s="55">
        <v>80</v>
      </c>
      <c r="H263" s="39">
        <v>1.67</v>
      </c>
      <c r="I263" s="39"/>
      <c r="J263" s="39">
        <v>1.67</v>
      </c>
      <c r="K263" s="37" t="s">
        <v>42</v>
      </c>
      <c r="L263" s="39">
        <v>1144</v>
      </c>
      <c r="M263" s="39"/>
      <c r="N263" s="40"/>
      <c r="O263" s="39">
        <v>1144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9"/>
        <v>1369.5223306739829</v>
      </c>
      <c r="W263" s="159">
        <v>1.2</v>
      </c>
      <c r="X263" s="158">
        <f t="shared" si="10"/>
        <v>1643.4267968087795</v>
      </c>
      <c r="Y263" s="181">
        <f t="shared" si="11"/>
        <v>20.542834960109744</v>
      </c>
      <c r="BP263" s="33"/>
      <c r="BQ263" s="41" t="s">
        <v>3927</v>
      </c>
    </row>
    <row r="264" spans="1:71" s="3" customFormat="1" ht="67.5" x14ac:dyDescent="0.25">
      <c r="A264" s="35" t="s">
        <v>544</v>
      </c>
      <c r="B264" s="36" t="s">
        <v>1509</v>
      </c>
      <c r="C264" s="316" t="s">
        <v>3021</v>
      </c>
      <c r="D264" s="316"/>
      <c r="E264" s="316"/>
      <c r="F264" s="35" t="s">
        <v>437</v>
      </c>
      <c r="G264" s="55">
        <v>150</v>
      </c>
      <c r="H264" s="39">
        <v>76.05</v>
      </c>
      <c r="I264" s="39"/>
      <c r="J264" s="39">
        <v>76.05</v>
      </c>
      <c r="K264" s="37" t="s">
        <v>42</v>
      </c>
      <c r="L264" s="39">
        <v>97648</v>
      </c>
      <c r="M264" s="39"/>
      <c r="N264" s="40"/>
      <c r="O264" s="39">
        <v>97648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9"/>
        <v>116897.82914829816</v>
      </c>
      <c r="W264" s="159">
        <v>1.2</v>
      </c>
      <c r="X264" s="158">
        <f t="shared" si="10"/>
        <v>140277.3949779578</v>
      </c>
      <c r="Y264" s="181">
        <f t="shared" si="11"/>
        <v>935.18263318638526</v>
      </c>
      <c r="BP264" s="33"/>
      <c r="BQ264" s="41" t="s">
        <v>3021</v>
      </c>
    </row>
    <row r="265" spans="1:71" s="3" customFormat="1" ht="67.5" x14ac:dyDescent="0.25">
      <c r="A265" s="35" t="s">
        <v>546</v>
      </c>
      <c r="B265" s="36" t="s">
        <v>1503</v>
      </c>
      <c r="C265" s="316" t="s">
        <v>3022</v>
      </c>
      <c r="D265" s="316"/>
      <c r="E265" s="316"/>
      <c r="F265" s="35" t="s">
        <v>437</v>
      </c>
      <c r="G265" s="55">
        <v>150</v>
      </c>
      <c r="H265" s="39">
        <v>213.89</v>
      </c>
      <c r="I265" s="39"/>
      <c r="J265" s="39">
        <v>213.89</v>
      </c>
      <c r="K265" s="37" t="s">
        <v>42</v>
      </c>
      <c r="L265" s="39">
        <v>274635</v>
      </c>
      <c r="M265" s="39"/>
      <c r="N265" s="40"/>
      <c r="O265" s="39">
        <v>274635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9"/>
        <v>328775.14447958855</v>
      </c>
      <c r="W265" s="159">
        <v>1.2</v>
      </c>
      <c r="X265" s="158">
        <f t="shared" si="10"/>
        <v>394530.17337550625</v>
      </c>
      <c r="Y265" s="181">
        <f t="shared" si="11"/>
        <v>2630.2011558367085</v>
      </c>
      <c r="BP265" s="33"/>
      <c r="BQ265" s="41" t="s">
        <v>3022</v>
      </c>
    </row>
    <row r="266" spans="1:71" s="3" customFormat="1" ht="67.5" x14ac:dyDescent="0.25">
      <c r="A266" s="35" t="s">
        <v>554</v>
      </c>
      <c r="B266" s="36" t="s">
        <v>3947</v>
      </c>
      <c r="C266" s="316" t="s">
        <v>2602</v>
      </c>
      <c r="D266" s="316"/>
      <c r="E266" s="316"/>
      <c r="F266" s="35" t="s">
        <v>437</v>
      </c>
      <c r="G266" s="55">
        <v>150</v>
      </c>
      <c r="H266" s="39">
        <v>24.63</v>
      </c>
      <c r="I266" s="39"/>
      <c r="J266" s="39">
        <v>24.63</v>
      </c>
      <c r="K266" s="37" t="s">
        <v>42</v>
      </c>
      <c r="L266" s="39">
        <v>31625</v>
      </c>
      <c r="M266" s="39"/>
      <c r="N266" s="40"/>
      <c r="O266" s="39">
        <v>31625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9"/>
        <v>37859.391352766361</v>
      </c>
      <c r="W266" s="159">
        <v>1.2</v>
      </c>
      <c r="X266" s="158">
        <f t="shared" si="10"/>
        <v>45431.269623319633</v>
      </c>
      <c r="Y266" s="181">
        <f t="shared" si="11"/>
        <v>302.87513082213087</v>
      </c>
      <c r="BP266" s="33"/>
      <c r="BQ266" s="41" t="s">
        <v>2602</v>
      </c>
    </row>
    <row r="267" spans="1:71" s="3" customFormat="1" ht="67.5" x14ac:dyDescent="0.25">
      <c r="A267" s="35" t="s">
        <v>556</v>
      </c>
      <c r="B267" s="36" t="s">
        <v>3947</v>
      </c>
      <c r="C267" s="316" t="s">
        <v>3024</v>
      </c>
      <c r="D267" s="316"/>
      <c r="E267" s="316"/>
      <c r="F267" s="35" t="s">
        <v>437</v>
      </c>
      <c r="G267" s="55">
        <v>300</v>
      </c>
      <c r="H267" s="39">
        <v>6.21</v>
      </c>
      <c r="I267" s="39"/>
      <c r="J267" s="39">
        <v>6.21</v>
      </c>
      <c r="K267" s="37" t="s">
        <v>42</v>
      </c>
      <c r="L267" s="39">
        <v>15947</v>
      </c>
      <c r="M267" s="39"/>
      <c r="N267" s="40"/>
      <c r="O267" s="39">
        <v>15947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9"/>
        <v>19090.710321029728</v>
      </c>
      <c r="W267" s="159">
        <v>1.2</v>
      </c>
      <c r="X267" s="158">
        <f t="shared" si="10"/>
        <v>22908.852385235674</v>
      </c>
      <c r="Y267" s="181">
        <f t="shared" si="11"/>
        <v>76.362841284118915</v>
      </c>
      <c r="BP267" s="33"/>
      <c r="BQ267" s="41" t="s">
        <v>3024</v>
      </c>
    </row>
    <row r="268" spans="1:71" s="3" customFormat="1" ht="67.5" x14ac:dyDescent="0.25">
      <c r="A268" s="35" t="s">
        <v>558</v>
      </c>
      <c r="B268" s="36" t="s">
        <v>3947</v>
      </c>
      <c r="C268" s="316" t="s">
        <v>3025</v>
      </c>
      <c r="D268" s="316"/>
      <c r="E268" s="316"/>
      <c r="F268" s="35" t="s">
        <v>437</v>
      </c>
      <c r="G268" s="55">
        <v>300</v>
      </c>
      <c r="H268" s="39">
        <v>3.64</v>
      </c>
      <c r="I268" s="39"/>
      <c r="J268" s="39">
        <v>3.64</v>
      </c>
      <c r="K268" s="37" t="s">
        <v>42</v>
      </c>
      <c r="L268" s="39">
        <v>9348</v>
      </c>
      <c r="M268" s="39"/>
      <c r="N268" s="40"/>
      <c r="O268" s="39">
        <v>9348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9"/>
        <v>11190.817086661182</v>
      </c>
      <c r="W268" s="159">
        <v>1.2</v>
      </c>
      <c r="X268" s="158">
        <f t="shared" si="10"/>
        <v>13428.980503993418</v>
      </c>
      <c r="Y268" s="181">
        <f t="shared" si="11"/>
        <v>44.763268346644729</v>
      </c>
      <c r="BP268" s="33"/>
      <c r="BQ268" s="41" t="s">
        <v>3025</v>
      </c>
    </row>
    <row r="269" spans="1:71" s="3" customFormat="1" ht="68.25" thickBot="1" x14ac:dyDescent="0.3">
      <c r="A269" s="35" t="s">
        <v>567</v>
      </c>
      <c r="B269" s="36" t="s">
        <v>1544</v>
      </c>
      <c r="C269" s="316" t="s">
        <v>1650</v>
      </c>
      <c r="D269" s="316"/>
      <c r="E269" s="316"/>
      <c r="F269" s="35" t="s">
        <v>437</v>
      </c>
      <c r="G269" s="55">
        <v>300</v>
      </c>
      <c r="H269" s="39">
        <v>1.17</v>
      </c>
      <c r="I269" s="39"/>
      <c r="J269" s="39">
        <v>1.17</v>
      </c>
      <c r="K269" s="37" t="s">
        <v>42</v>
      </c>
      <c r="L269" s="39">
        <v>3005</v>
      </c>
      <c r="M269" s="39"/>
      <c r="N269" s="40"/>
      <c r="O269" s="39">
        <v>3005</v>
      </c>
      <c r="P269" s="220">
        <v>1.052</v>
      </c>
      <c r="Q269" s="194">
        <v>1.0209999999999999</v>
      </c>
      <c r="R269" s="194">
        <v>1.0349999999999999</v>
      </c>
      <c r="S269" s="194">
        <v>1.0249999999999999</v>
      </c>
      <c r="T269" s="194">
        <v>1.02</v>
      </c>
      <c r="U269" s="194">
        <v>1.03</v>
      </c>
      <c r="V269" s="195">
        <f t="shared" si="9"/>
        <v>3597.3903878280762</v>
      </c>
      <c r="W269" s="196">
        <v>1.2</v>
      </c>
      <c r="X269" s="197">
        <f t="shared" si="10"/>
        <v>4316.8684653936916</v>
      </c>
      <c r="Y269" s="198">
        <f t="shared" si="11"/>
        <v>14.389561551312305</v>
      </c>
      <c r="BP269" s="33"/>
      <c r="BQ269" s="41" t="s">
        <v>1650</v>
      </c>
    </row>
    <row r="270" spans="1:71" s="3" customFormat="1" ht="23.25" hidden="1" thickTop="1" x14ac:dyDescent="0.25">
      <c r="A270" s="317" t="s">
        <v>938</v>
      </c>
      <c r="B270" s="318"/>
      <c r="C270" s="318"/>
      <c r="D270" s="318"/>
      <c r="E270" s="318"/>
      <c r="F270" s="318"/>
      <c r="G270" s="318"/>
      <c r="H270" s="318"/>
      <c r="I270" s="318"/>
      <c r="J270" s="318"/>
      <c r="K270" s="319"/>
      <c r="L270" s="39">
        <v>10574161</v>
      </c>
      <c r="M270" s="39">
        <v>424755</v>
      </c>
      <c r="N270" s="39" t="s">
        <v>3948</v>
      </c>
      <c r="O270" s="39">
        <v>9801902</v>
      </c>
      <c r="P270" s="154"/>
      <c r="Q270" s="154"/>
      <c r="R270" s="154"/>
      <c r="S270" s="154"/>
      <c r="T270" s="154"/>
      <c r="U270" s="154"/>
      <c r="V270" s="172">
        <f>SUM(V30:V269)</f>
        <v>12032629.15405418</v>
      </c>
      <c r="W270" s="159"/>
      <c r="X270" s="158">
        <f>SUM(X29:X269)</f>
        <v>14439154.984865008</v>
      </c>
      <c r="Y270" s="181"/>
      <c r="BR270" s="41" t="s">
        <v>938</v>
      </c>
    </row>
    <row r="271" spans="1:71" s="3" customFormat="1" ht="18.75" hidden="1" x14ac:dyDescent="0.25">
      <c r="A271" s="317" t="s">
        <v>940</v>
      </c>
      <c r="B271" s="318"/>
      <c r="C271" s="318"/>
      <c r="D271" s="318"/>
      <c r="E271" s="318"/>
      <c r="F271" s="318"/>
      <c r="G271" s="318"/>
      <c r="H271" s="318"/>
      <c r="I271" s="318"/>
      <c r="J271" s="318"/>
      <c r="K271" s="319"/>
      <c r="L271" s="39">
        <v>415534</v>
      </c>
      <c r="M271" s="39"/>
      <c r="N271" s="39"/>
      <c r="O271" s="39"/>
      <c r="P271" s="154"/>
      <c r="Q271" s="154"/>
      <c r="R271" s="154"/>
      <c r="S271" s="154"/>
      <c r="T271" s="154"/>
      <c r="U271" s="154"/>
      <c r="V271" s="172">
        <f>L327+L328</f>
        <v>12032629.154054174</v>
      </c>
      <c r="W271" s="159"/>
      <c r="X271" s="158">
        <f>V271*1.2</f>
        <v>14439154.984865008</v>
      </c>
      <c r="Y271" s="181"/>
      <c r="BR271" s="41" t="s">
        <v>940</v>
      </c>
    </row>
    <row r="272" spans="1:71" s="3" customFormat="1" ht="18.75" hidden="1" x14ac:dyDescent="0.25">
      <c r="A272" s="320" t="s">
        <v>941</v>
      </c>
      <c r="B272" s="321"/>
      <c r="C272" s="321"/>
      <c r="D272" s="321"/>
      <c r="E272" s="321"/>
      <c r="F272" s="321"/>
      <c r="G272" s="321"/>
      <c r="H272" s="321"/>
      <c r="I272" s="321"/>
      <c r="J272" s="321"/>
      <c r="K272" s="322"/>
      <c r="L272" s="61"/>
      <c r="M272" s="61"/>
      <c r="N272" s="61"/>
      <c r="O272" s="61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R272" s="41"/>
      <c r="BS272" s="2" t="s">
        <v>941</v>
      </c>
    </row>
    <row r="273" spans="1:71" s="3" customFormat="1" ht="18.75" hidden="1" x14ac:dyDescent="0.25">
      <c r="A273" s="320" t="s">
        <v>3949</v>
      </c>
      <c r="B273" s="321"/>
      <c r="C273" s="321"/>
      <c r="D273" s="321"/>
      <c r="E273" s="321"/>
      <c r="F273" s="321"/>
      <c r="G273" s="321"/>
      <c r="H273" s="321"/>
      <c r="I273" s="321"/>
      <c r="J273" s="321"/>
      <c r="K273" s="322"/>
      <c r="L273" s="61">
        <v>52275</v>
      </c>
      <c r="M273" s="61"/>
      <c r="N273" s="61"/>
      <c r="O273" s="61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R273" s="41"/>
      <c r="BS273" s="2" t="s">
        <v>3949</v>
      </c>
    </row>
    <row r="274" spans="1:71" s="3" customFormat="1" ht="18.75" hidden="1" x14ac:dyDescent="0.25">
      <c r="A274" s="320" t="s">
        <v>3950</v>
      </c>
      <c r="B274" s="321"/>
      <c r="C274" s="321"/>
      <c r="D274" s="321"/>
      <c r="E274" s="321"/>
      <c r="F274" s="321"/>
      <c r="G274" s="321"/>
      <c r="H274" s="321"/>
      <c r="I274" s="321"/>
      <c r="J274" s="321"/>
      <c r="K274" s="322"/>
      <c r="L274" s="61">
        <v>55721</v>
      </c>
      <c r="M274" s="61"/>
      <c r="N274" s="61"/>
      <c r="O274" s="61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R274" s="41"/>
      <c r="BS274" s="2" t="s">
        <v>3950</v>
      </c>
    </row>
    <row r="275" spans="1:71" s="3" customFormat="1" ht="18.75" hidden="1" x14ac:dyDescent="0.25">
      <c r="A275" s="320" t="s">
        <v>3951</v>
      </c>
      <c r="B275" s="321"/>
      <c r="C275" s="321"/>
      <c r="D275" s="321"/>
      <c r="E275" s="321"/>
      <c r="F275" s="321"/>
      <c r="G275" s="321"/>
      <c r="H275" s="321"/>
      <c r="I275" s="321"/>
      <c r="J275" s="321"/>
      <c r="K275" s="322"/>
      <c r="L275" s="61">
        <v>307538</v>
      </c>
      <c r="M275" s="61"/>
      <c r="N275" s="61"/>
      <c r="O275" s="61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BR275" s="41"/>
      <c r="BS275" s="2" t="s">
        <v>3951</v>
      </c>
    </row>
    <row r="276" spans="1:71" s="3" customFormat="1" ht="18.75" hidden="1" x14ac:dyDescent="0.25">
      <c r="A276" s="317" t="s">
        <v>945</v>
      </c>
      <c r="B276" s="318"/>
      <c r="C276" s="318"/>
      <c r="D276" s="318"/>
      <c r="E276" s="318"/>
      <c r="F276" s="318"/>
      <c r="G276" s="318"/>
      <c r="H276" s="318"/>
      <c r="I276" s="318"/>
      <c r="J276" s="318"/>
      <c r="K276" s="319"/>
      <c r="L276" s="39">
        <v>216276</v>
      </c>
      <c r="M276" s="39"/>
      <c r="N276" s="39"/>
      <c r="O276" s="39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R276" s="41" t="s">
        <v>945</v>
      </c>
    </row>
    <row r="277" spans="1:71" s="3" customFormat="1" ht="18.75" hidden="1" x14ac:dyDescent="0.25">
      <c r="A277" s="320" t="s">
        <v>941</v>
      </c>
      <c r="B277" s="321"/>
      <c r="C277" s="321"/>
      <c r="D277" s="321"/>
      <c r="E277" s="321"/>
      <c r="F277" s="321"/>
      <c r="G277" s="321"/>
      <c r="H277" s="321"/>
      <c r="I277" s="321"/>
      <c r="J277" s="321"/>
      <c r="K277" s="322"/>
      <c r="L277" s="61"/>
      <c r="M277" s="61"/>
      <c r="N277" s="61"/>
      <c r="O277" s="61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R277" s="41"/>
      <c r="BS277" s="2" t="s">
        <v>941</v>
      </c>
    </row>
    <row r="278" spans="1:71" s="3" customFormat="1" ht="18.75" hidden="1" x14ac:dyDescent="0.25">
      <c r="A278" s="320" t="s">
        <v>3952</v>
      </c>
      <c r="B278" s="321"/>
      <c r="C278" s="321"/>
      <c r="D278" s="321"/>
      <c r="E278" s="321"/>
      <c r="F278" s="321"/>
      <c r="G278" s="321"/>
      <c r="H278" s="321"/>
      <c r="I278" s="321"/>
      <c r="J278" s="321"/>
      <c r="K278" s="322"/>
      <c r="L278" s="61">
        <v>23494</v>
      </c>
      <c r="M278" s="61"/>
      <c r="N278" s="61"/>
      <c r="O278" s="61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R278" s="41"/>
      <c r="BS278" s="2" t="s">
        <v>3952</v>
      </c>
    </row>
    <row r="279" spans="1:71" s="3" customFormat="1" ht="18.75" hidden="1" x14ac:dyDescent="0.25">
      <c r="A279" s="320" t="s">
        <v>3953</v>
      </c>
      <c r="B279" s="321"/>
      <c r="C279" s="321"/>
      <c r="D279" s="321"/>
      <c r="E279" s="321"/>
      <c r="F279" s="321"/>
      <c r="G279" s="321"/>
      <c r="H279" s="321"/>
      <c r="I279" s="321"/>
      <c r="J279" s="321"/>
      <c r="K279" s="322"/>
      <c r="L279" s="61">
        <v>161695</v>
      </c>
      <c r="M279" s="61"/>
      <c r="N279" s="61"/>
      <c r="O279" s="61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R279" s="41"/>
      <c r="BS279" s="2" t="s">
        <v>3953</v>
      </c>
    </row>
    <row r="280" spans="1:71" s="3" customFormat="1" ht="18.75" hidden="1" x14ac:dyDescent="0.25">
      <c r="A280" s="320" t="s">
        <v>3954</v>
      </c>
      <c r="B280" s="321"/>
      <c r="C280" s="321"/>
      <c r="D280" s="321"/>
      <c r="E280" s="321"/>
      <c r="F280" s="321"/>
      <c r="G280" s="321"/>
      <c r="H280" s="321"/>
      <c r="I280" s="321"/>
      <c r="J280" s="321"/>
      <c r="K280" s="322"/>
      <c r="L280" s="61">
        <v>31087</v>
      </c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R280" s="41"/>
      <c r="BS280" s="2" t="s">
        <v>3954</v>
      </c>
    </row>
    <row r="281" spans="1:71" s="3" customFormat="1" ht="18.75" hidden="1" x14ac:dyDescent="0.25">
      <c r="A281" s="317" t="s">
        <v>951</v>
      </c>
      <c r="B281" s="318"/>
      <c r="C281" s="318"/>
      <c r="D281" s="318"/>
      <c r="E281" s="318"/>
      <c r="F281" s="318"/>
      <c r="G281" s="318"/>
      <c r="H281" s="318"/>
      <c r="I281" s="318"/>
      <c r="J281" s="318"/>
      <c r="K281" s="319"/>
      <c r="L281" s="39"/>
      <c r="M281" s="39"/>
      <c r="N281" s="39"/>
      <c r="O281" s="39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R281" s="41" t="s">
        <v>951</v>
      </c>
    </row>
    <row r="282" spans="1:71" s="3" customFormat="1" ht="18.75" hidden="1" x14ac:dyDescent="0.25">
      <c r="A282" s="320" t="s">
        <v>952</v>
      </c>
      <c r="B282" s="321"/>
      <c r="C282" s="321"/>
      <c r="D282" s="321"/>
      <c r="E282" s="321"/>
      <c r="F282" s="321"/>
      <c r="G282" s="321"/>
      <c r="H282" s="321"/>
      <c r="I282" s="321"/>
      <c r="J282" s="321"/>
      <c r="K282" s="322"/>
      <c r="L282" s="61"/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R282" s="41"/>
      <c r="BS282" s="2" t="s">
        <v>952</v>
      </c>
    </row>
    <row r="283" spans="1:71" s="3" customFormat="1" ht="18.75" hidden="1" x14ac:dyDescent="0.25">
      <c r="A283" s="320" t="s">
        <v>1773</v>
      </c>
      <c r="B283" s="321"/>
      <c r="C283" s="321"/>
      <c r="D283" s="321"/>
      <c r="E283" s="321"/>
      <c r="F283" s="321"/>
      <c r="G283" s="321"/>
      <c r="H283" s="321"/>
      <c r="I283" s="321"/>
      <c r="J283" s="321"/>
      <c r="K283" s="322"/>
      <c r="L283" s="61"/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R283" s="41"/>
      <c r="BS283" s="2" t="s">
        <v>1773</v>
      </c>
    </row>
    <row r="284" spans="1:71" s="3" customFormat="1" ht="18.75" hidden="1" x14ac:dyDescent="0.25">
      <c r="A284" s="320" t="s">
        <v>3955</v>
      </c>
      <c r="B284" s="321"/>
      <c r="C284" s="321"/>
      <c r="D284" s="321"/>
      <c r="E284" s="321"/>
      <c r="F284" s="321"/>
      <c r="G284" s="321"/>
      <c r="H284" s="321"/>
      <c r="I284" s="321"/>
      <c r="J284" s="321"/>
      <c r="K284" s="322"/>
      <c r="L284" s="61">
        <v>9712726</v>
      </c>
      <c r="M284" s="61"/>
      <c r="N284" s="61"/>
      <c r="O284" s="61">
        <v>9712726</v>
      </c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R284" s="41"/>
      <c r="BS284" s="2" t="s">
        <v>3955</v>
      </c>
    </row>
    <row r="285" spans="1:71" s="3" customFormat="1" ht="18.75" hidden="1" x14ac:dyDescent="0.25">
      <c r="A285" s="320" t="s">
        <v>1778</v>
      </c>
      <c r="B285" s="321"/>
      <c r="C285" s="321"/>
      <c r="D285" s="321"/>
      <c r="E285" s="321"/>
      <c r="F285" s="321"/>
      <c r="G285" s="321"/>
      <c r="H285" s="321"/>
      <c r="I285" s="321"/>
      <c r="J285" s="321"/>
      <c r="K285" s="322"/>
      <c r="L285" s="61"/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R285" s="41"/>
      <c r="BS285" s="2" t="s">
        <v>1778</v>
      </c>
    </row>
    <row r="286" spans="1:71" s="3" customFormat="1" ht="18.75" hidden="1" x14ac:dyDescent="0.25">
      <c r="A286" s="320" t="s">
        <v>3956</v>
      </c>
      <c r="B286" s="321"/>
      <c r="C286" s="321"/>
      <c r="D286" s="321"/>
      <c r="E286" s="321"/>
      <c r="F286" s="321"/>
      <c r="G286" s="321"/>
      <c r="H286" s="321"/>
      <c r="I286" s="321"/>
      <c r="J286" s="321"/>
      <c r="K286" s="322"/>
      <c r="L286" s="61">
        <v>112917</v>
      </c>
      <c r="M286" s="61">
        <v>58736</v>
      </c>
      <c r="N286" s="61"/>
      <c r="O286" s="61">
        <v>54181</v>
      </c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R286" s="41"/>
      <c r="BS286" s="2" t="s">
        <v>3956</v>
      </c>
    </row>
    <row r="287" spans="1:71" s="3" customFormat="1" ht="18.75" hidden="1" x14ac:dyDescent="0.25">
      <c r="A287" s="320" t="s">
        <v>3957</v>
      </c>
      <c r="B287" s="321"/>
      <c r="C287" s="321"/>
      <c r="D287" s="321"/>
      <c r="E287" s="321"/>
      <c r="F287" s="321"/>
      <c r="G287" s="321"/>
      <c r="H287" s="321"/>
      <c r="I287" s="321"/>
      <c r="J287" s="321"/>
      <c r="K287" s="322"/>
      <c r="L287" s="61">
        <v>52275</v>
      </c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R287" s="41"/>
      <c r="BS287" s="2" t="s">
        <v>3957</v>
      </c>
    </row>
    <row r="288" spans="1:71" s="3" customFormat="1" ht="18.75" hidden="1" x14ac:dyDescent="0.25">
      <c r="A288" s="320" t="s">
        <v>3958</v>
      </c>
      <c r="B288" s="321"/>
      <c r="C288" s="321"/>
      <c r="D288" s="321"/>
      <c r="E288" s="321"/>
      <c r="F288" s="321"/>
      <c r="G288" s="321"/>
      <c r="H288" s="321"/>
      <c r="I288" s="321"/>
      <c r="J288" s="321"/>
      <c r="K288" s="322"/>
      <c r="L288" s="61">
        <v>23494</v>
      </c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R288" s="41"/>
      <c r="BS288" s="2" t="s">
        <v>3958</v>
      </c>
    </row>
    <row r="289" spans="1:71" s="3" customFormat="1" ht="15" hidden="1" x14ac:dyDescent="0.25">
      <c r="A289" s="320" t="s">
        <v>957</v>
      </c>
      <c r="B289" s="321"/>
      <c r="C289" s="321"/>
      <c r="D289" s="321"/>
      <c r="E289" s="321"/>
      <c r="F289" s="321"/>
      <c r="G289" s="321"/>
      <c r="H289" s="321"/>
      <c r="I289" s="321"/>
      <c r="J289" s="321"/>
      <c r="K289" s="322"/>
      <c r="L289" s="61">
        <v>188686</v>
      </c>
      <c r="M289" s="61"/>
      <c r="N289" s="61"/>
      <c r="O289" s="61"/>
      <c r="BR289" s="41"/>
      <c r="BS289" s="2" t="s">
        <v>957</v>
      </c>
    </row>
    <row r="290" spans="1:71" s="3" customFormat="1" ht="18.75" hidden="1" x14ac:dyDescent="0.25">
      <c r="A290" s="320" t="s">
        <v>958</v>
      </c>
      <c r="B290" s="321"/>
      <c r="C290" s="321"/>
      <c r="D290" s="321"/>
      <c r="E290" s="321"/>
      <c r="F290" s="321"/>
      <c r="G290" s="321"/>
      <c r="H290" s="321"/>
      <c r="I290" s="321"/>
      <c r="J290" s="321"/>
      <c r="K290" s="322"/>
      <c r="L290" s="61">
        <v>9901412</v>
      </c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R290" s="41"/>
      <c r="BS290" s="2" t="s">
        <v>958</v>
      </c>
    </row>
    <row r="291" spans="1:71" s="3" customFormat="1" ht="18.75" hidden="1" x14ac:dyDescent="0.25">
      <c r="A291" s="320" t="s">
        <v>959</v>
      </c>
      <c r="B291" s="321"/>
      <c r="C291" s="321"/>
      <c r="D291" s="321"/>
      <c r="E291" s="321"/>
      <c r="F291" s="321"/>
      <c r="G291" s="321"/>
      <c r="H291" s="321"/>
      <c r="I291" s="321"/>
      <c r="J291" s="321"/>
      <c r="K291" s="322"/>
      <c r="L291" s="61"/>
      <c r="M291" s="61"/>
      <c r="N291" s="61"/>
      <c r="O291" s="61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R291" s="41"/>
      <c r="BS291" s="2" t="s">
        <v>959</v>
      </c>
    </row>
    <row r="292" spans="1:71" s="3" customFormat="1" ht="18.75" hidden="1" x14ac:dyDescent="0.25">
      <c r="A292" s="320" t="s">
        <v>960</v>
      </c>
      <c r="B292" s="321"/>
      <c r="C292" s="321"/>
      <c r="D292" s="321"/>
      <c r="E292" s="321"/>
      <c r="F292" s="321"/>
      <c r="G292" s="321"/>
      <c r="H292" s="321"/>
      <c r="I292" s="321"/>
      <c r="J292" s="321"/>
      <c r="K292" s="322"/>
      <c r="L292" s="61"/>
      <c r="M292" s="61"/>
      <c r="N292" s="61"/>
      <c r="O292" s="61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R292" s="41"/>
      <c r="BS292" s="2" t="s">
        <v>960</v>
      </c>
    </row>
    <row r="293" spans="1:71" s="3" customFormat="1" ht="22.5" hidden="1" x14ac:dyDescent="0.25">
      <c r="A293" s="320" t="s">
        <v>3959</v>
      </c>
      <c r="B293" s="321"/>
      <c r="C293" s="321"/>
      <c r="D293" s="321"/>
      <c r="E293" s="321"/>
      <c r="F293" s="321"/>
      <c r="G293" s="321"/>
      <c r="H293" s="321"/>
      <c r="I293" s="321"/>
      <c r="J293" s="321"/>
      <c r="K293" s="322"/>
      <c r="L293" s="61">
        <v>397894</v>
      </c>
      <c r="M293" s="61">
        <v>307365</v>
      </c>
      <c r="N293" s="61" t="s">
        <v>3948</v>
      </c>
      <c r="O293" s="61">
        <v>32763</v>
      </c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R293" s="41"/>
      <c r="BS293" s="2" t="s">
        <v>3959</v>
      </c>
    </row>
    <row r="294" spans="1:71" s="3" customFormat="1" ht="18.75" hidden="1" x14ac:dyDescent="0.25">
      <c r="A294" s="320" t="s">
        <v>3960</v>
      </c>
      <c r="B294" s="321"/>
      <c r="C294" s="321"/>
      <c r="D294" s="321"/>
      <c r="E294" s="321"/>
      <c r="F294" s="321"/>
      <c r="G294" s="321"/>
      <c r="H294" s="321"/>
      <c r="I294" s="321"/>
      <c r="J294" s="321"/>
      <c r="K294" s="322"/>
      <c r="L294" s="61">
        <v>307538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R294" s="41"/>
      <c r="BS294" s="2" t="s">
        <v>3960</v>
      </c>
    </row>
    <row r="295" spans="1:71" s="3" customFormat="1" ht="18.75" hidden="1" x14ac:dyDescent="0.25">
      <c r="A295" s="320" t="s">
        <v>3961</v>
      </c>
      <c r="B295" s="321"/>
      <c r="C295" s="321"/>
      <c r="D295" s="321"/>
      <c r="E295" s="321"/>
      <c r="F295" s="321"/>
      <c r="G295" s="321"/>
      <c r="H295" s="321"/>
      <c r="I295" s="321"/>
      <c r="J295" s="321"/>
      <c r="K295" s="322"/>
      <c r="L295" s="61">
        <v>161695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R295" s="41"/>
      <c r="BS295" s="2" t="s">
        <v>3961</v>
      </c>
    </row>
    <row r="296" spans="1:71" s="3" customFormat="1" ht="18.75" hidden="1" x14ac:dyDescent="0.25">
      <c r="A296" s="320" t="s">
        <v>957</v>
      </c>
      <c r="B296" s="321"/>
      <c r="C296" s="321"/>
      <c r="D296" s="321"/>
      <c r="E296" s="321"/>
      <c r="F296" s="321"/>
      <c r="G296" s="321"/>
      <c r="H296" s="321"/>
      <c r="I296" s="321"/>
      <c r="J296" s="321"/>
      <c r="K296" s="322"/>
      <c r="L296" s="61">
        <v>867127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R296" s="41"/>
      <c r="BS296" s="2" t="s">
        <v>957</v>
      </c>
    </row>
    <row r="297" spans="1:71" s="3" customFormat="1" ht="18.75" hidden="1" x14ac:dyDescent="0.25">
      <c r="A297" s="320" t="s">
        <v>979</v>
      </c>
      <c r="B297" s="321"/>
      <c r="C297" s="321"/>
      <c r="D297" s="321"/>
      <c r="E297" s="321"/>
      <c r="F297" s="321"/>
      <c r="G297" s="321"/>
      <c r="H297" s="321"/>
      <c r="I297" s="321"/>
      <c r="J297" s="321"/>
      <c r="K297" s="322"/>
      <c r="L297" s="61"/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R297" s="41"/>
      <c r="BS297" s="2" t="s">
        <v>979</v>
      </c>
    </row>
    <row r="298" spans="1:71" s="3" customFormat="1" ht="18.75" hidden="1" x14ac:dyDescent="0.25">
      <c r="A298" s="320" t="s">
        <v>3962</v>
      </c>
      <c r="B298" s="321"/>
      <c r="C298" s="321"/>
      <c r="D298" s="321"/>
      <c r="E298" s="321"/>
      <c r="F298" s="321"/>
      <c r="G298" s="321"/>
      <c r="H298" s="321"/>
      <c r="I298" s="321"/>
      <c r="J298" s="321"/>
      <c r="K298" s="322"/>
      <c r="L298" s="61">
        <v>60886</v>
      </c>
      <c r="M298" s="61">
        <v>58654</v>
      </c>
      <c r="N298" s="61"/>
      <c r="O298" s="61">
        <v>2232</v>
      </c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R298" s="41"/>
      <c r="BS298" s="2" t="s">
        <v>3962</v>
      </c>
    </row>
    <row r="299" spans="1:71" s="3" customFormat="1" ht="18.75" hidden="1" x14ac:dyDescent="0.25">
      <c r="A299" s="320" t="s">
        <v>3963</v>
      </c>
      <c r="B299" s="321"/>
      <c r="C299" s="321"/>
      <c r="D299" s="321"/>
      <c r="E299" s="321"/>
      <c r="F299" s="321"/>
      <c r="G299" s="321"/>
      <c r="H299" s="321"/>
      <c r="I299" s="321"/>
      <c r="J299" s="321"/>
      <c r="K299" s="322"/>
      <c r="L299" s="61">
        <v>55721</v>
      </c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R299" s="41"/>
      <c r="BS299" s="2" t="s">
        <v>3963</v>
      </c>
    </row>
    <row r="300" spans="1:71" s="3" customFormat="1" ht="18.75" hidden="1" x14ac:dyDescent="0.25">
      <c r="A300" s="320" t="s">
        <v>3964</v>
      </c>
      <c r="B300" s="321"/>
      <c r="C300" s="321"/>
      <c r="D300" s="321"/>
      <c r="E300" s="321"/>
      <c r="F300" s="321"/>
      <c r="G300" s="321"/>
      <c r="H300" s="321"/>
      <c r="I300" s="321"/>
      <c r="J300" s="321"/>
      <c r="K300" s="322"/>
      <c r="L300" s="61">
        <v>31087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R300" s="41"/>
      <c r="BS300" s="2" t="s">
        <v>3964</v>
      </c>
    </row>
    <row r="301" spans="1:71" s="3" customFormat="1" ht="18.75" hidden="1" x14ac:dyDescent="0.25">
      <c r="A301" s="320" t="s">
        <v>957</v>
      </c>
      <c r="B301" s="321"/>
      <c r="C301" s="321"/>
      <c r="D301" s="321"/>
      <c r="E301" s="321"/>
      <c r="F301" s="321"/>
      <c r="G301" s="321"/>
      <c r="H301" s="321"/>
      <c r="I301" s="321"/>
      <c r="J301" s="321"/>
      <c r="K301" s="322"/>
      <c r="L301" s="61">
        <v>147694</v>
      </c>
      <c r="M301" s="61"/>
      <c r="N301" s="61"/>
      <c r="O301" s="61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R301" s="41"/>
      <c r="BS301" s="2" t="s">
        <v>957</v>
      </c>
    </row>
    <row r="302" spans="1:71" s="3" customFormat="1" ht="18.75" hidden="1" x14ac:dyDescent="0.25">
      <c r="A302" s="320" t="s">
        <v>958</v>
      </c>
      <c r="B302" s="321"/>
      <c r="C302" s="321"/>
      <c r="D302" s="321"/>
      <c r="E302" s="321"/>
      <c r="F302" s="321"/>
      <c r="G302" s="321"/>
      <c r="H302" s="321"/>
      <c r="I302" s="321"/>
      <c r="J302" s="321"/>
      <c r="K302" s="322"/>
      <c r="L302" s="61">
        <v>1014821</v>
      </c>
      <c r="M302" s="61"/>
      <c r="N302" s="61"/>
      <c r="O302" s="61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R302" s="41"/>
      <c r="BS302" s="2" t="s">
        <v>958</v>
      </c>
    </row>
    <row r="303" spans="1:71" s="3" customFormat="1" ht="18.75" hidden="1" x14ac:dyDescent="0.25">
      <c r="A303" s="320" t="s">
        <v>983</v>
      </c>
      <c r="B303" s="321"/>
      <c r="C303" s="321"/>
      <c r="D303" s="321"/>
      <c r="E303" s="321"/>
      <c r="F303" s="321"/>
      <c r="G303" s="321"/>
      <c r="H303" s="321"/>
      <c r="I303" s="321"/>
      <c r="J303" s="321"/>
      <c r="K303" s="322"/>
      <c r="L303" s="61"/>
      <c r="M303" s="61"/>
      <c r="N303" s="61"/>
      <c r="O303" s="61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R303" s="41"/>
      <c r="BS303" s="2" t="s">
        <v>983</v>
      </c>
    </row>
    <row r="304" spans="1:71" s="3" customFormat="1" ht="18.75" hidden="1" x14ac:dyDescent="0.25">
      <c r="A304" s="320" t="s">
        <v>986</v>
      </c>
      <c r="B304" s="321"/>
      <c r="C304" s="321"/>
      <c r="D304" s="321"/>
      <c r="E304" s="321"/>
      <c r="F304" s="321"/>
      <c r="G304" s="321"/>
      <c r="H304" s="321"/>
      <c r="I304" s="321"/>
      <c r="J304" s="321"/>
      <c r="K304" s="322"/>
      <c r="L304" s="61"/>
      <c r="M304" s="61"/>
      <c r="N304" s="61"/>
      <c r="O304" s="61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R304" s="41"/>
      <c r="BS304" s="2" t="s">
        <v>986</v>
      </c>
    </row>
    <row r="305" spans="1:72" s="3" customFormat="1" ht="18.75" hidden="1" x14ac:dyDescent="0.25">
      <c r="A305" s="320" t="s">
        <v>3965</v>
      </c>
      <c r="B305" s="321"/>
      <c r="C305" s="321"/>
      <c r="D305" s="321"/>
      <c r="E305" s="321"/>
      <c r="F305" s="321"/>
      <c r="G305" s="321"/>
      <c r="H305" s="321"/>
      <c r="I305" s="321"/>
      <c r="J305" s="321"/>
      <c r="K305" s="322"/>
      <c r="L305" s="61">
        <v>289738</v>
      </c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R305" s="41"/>
      <c r="BS305" s="2" t="s">
        <v>3965</v>
      </c>
    </row>
    <row r="306" spans="1:72" s="3" customFormat="1" ht="18.75" hidden="1" x14ac:dyDescent="0.25">
      <c r="A306" s="320" t="s">
        <v>958</v>
      </c>
      <c r="B306" s="321"/>
      <c r="C306" s="321"/>
      <c r="D306" s="321"/>
      <c r="E306" s="321"/>
      <c r="F306" s="321"/>
      <c r="G306" s="321"/>
      <c r="H306" s="321"/>
      <c r="I306" s="321"/>
      <c r="J306" s="321"/>
      <c r="K306" s="322"/>
      <c r="L306" s="61">
        <v>289738</v>
      </c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R306" s="41"/>
      <c r="BS306" s="2" t="s">
        <v>958</v>
      </c>
    </row>
    <row r="307" spans="1:72" s="3" customFormat="1" ht="18.75" hidden="1" x14ac:dyDescent="0.25">
      <c r="A307" s="320" t="s">
        <v>988</v>
      </c>
      <c r="B307" s="321"/>
      <c r="C307" s="321"/>
      <c r="D307" s="321"/>
      <c r="E307" s="321"/>
      <c r="F307" s="321"/>
      <c r="G307" s="321"/>
      <c r="H307" s="321"/>
      <c r="I307" s="321"/>
      <c r="J307" s="321"/>
      <c r="K307" s="322"/>
      <c r="L307" s="61">
        <v>11205971</v>
      </c>
      <c r="M307" s="61"/>
      <c r="N307" s="61"/>
      <c r="O307" s="61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R307" s="41"/>
      <c r="BS307" s="2" t="s">
        <v>988</v>
      </c>
    </row>
    <row r="308" spans="1:72" s="3" customFormat="1" ht="18.75" hidden="1" x14ac:dyDescent="0.25">
      <c r="A308" s="320" t="s">
        <v>989</v>
      </c>
      <c r="B308" s="321"/>
      <c r="C308" s="321"/>
      <c r="D308" s="321"/>
      <c r="E308" s="321"/>
      <c r="F308" s="321"/>
      <c r="G308" s="321"/>
      <c r="H308" s="321"/>
      <c r="I308" s="321"/>
      <c r="J308" s="321"/>
      <c r="K308" s="322"/>
      <c r="L308" s="61"/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R308" s="41"/>
      <c r="BS308" s="2" t="s">
        <v>989</v>
      </c>
    </row>
    <row r="309" spans="1:72" s="3" customFormat="1" ht="18.75" hidden="1" x14ac:dyDescent="0.25">
      <c r="A309" s="320" t="s">
        <v>1024</v>
      </c>
      <c r="B309" s="321"/>
      <c r="C309" s="321"/>
      <c r="D309" s="321"/>
      <c r="E309" s="321"/>
      <c r="F309" s="321"/>
      <c r="G309" s="321"/>
      <c r="H309" s="321"/>
      <c r="I309" s="321"/>
      <c r="J309" s="321"/>
      <c r="K309" s="322"/>
      <c r="L309" s="61">
        <v>424755</v>
      </c>
      <c r="M309" s="61"/>
      <c r="N309" s="61"/>
      <c r="O309" s="61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R309" s="41"/>
      <c r="BS309" s="2" t="s">
        <v>1024</v>
      </c>
    </row>
    <row r="310" spans="1:72" s="3" customFormat="1" ht="18.75" hidden="1" x14ac:dyDescent="0.25">
      <c r="A310" s="320" t="s">
        <v>990</v>
      </c>
      <c r="B310" s="321"/>
      <c r="C310" s="321"/>
      <c r="D310" s="321"/>
      <c r="E310" s="321"/>
      <c r="F310" s="321"/>
      <c r="G310" s="321"/>
      <c r="H310" s="321"/>
      <c r="I310" s="321"/>
      <c r="J310" s="321"/>
      <c r="K310" s="322"/>
      <c r="L310" s="61">
        <v>9801902</v>
      </c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R310" s="41"/>
      <c r="BS310" s="2" t="s">
        <v>990</v>
      </c>
    </row>
    <row r="311" spans="1:72" s="3" customFormat="1" ht="18.75" hidden="1" x14ac:dyDescent="0.25">
      <c r="A311" s="320" t="s">
        <v>991</v>
      </c>
      <c r="B311" s="321"/>
      <c r="C311" s="321"/>
      <c r="D311" s="321"/>
      <c r="E311" s="321"/>
      <c r="F311" s="321"/>
      <c r="G311" s="321"/>
      <c r="H311" s="321"/>
      <c r="I311" s="321"/>
      <c r="J311" s="321"/>
      <c r="K311" s="322"/>
      <c r="L311" s="61">
        <v>57766</v>
      </c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R311" s="41"/>
      <c r="BS311" s="2" t="s">
        <v>991</v>
      </c>
    </row>
    <row r="312" spans="1:72" s="3" customFormat="1" ht="18.75" hidden="1" x14ac:dyDescent="0.25">
      <c r="A312" s="320" t="s">
        <v>1025</v>
      </c>
      <c r="B312" s="321"/>
      <c r="C312" s="321"/>
      <c r="D312" s="321"/>
      <c r="E312" s="321"/>
      <c r="F312" s="321"/>
      <c r="G312" s="321"/>
      <c r="H312" s="321"/>
      <c r="I312" s="321"/>
      <c r="J312" s="321"/>
      <c r="K312" s="322"/>
      <c r="L312" s="61">
        <v>9684</v>
      </c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R312" s="41"/>
      <c r="BS312" s="2" t="s">
        <v>1025</v>
      </c>
    </row>
    <row r="313" spans="1:72" s="3" customFormat="1" ht="18.75" hidden="1" x14ac:dyDescent="0.25">
      <c r="A313" s="320" t="s">
        <v>993</v>
      </c>
      <c r="B313" s="321"/>
      <c r="C313" s="321"/>
      <c r="D313" s="321"/>
      <c r="E313" s="321"/>
      <c r="F313" s="321"/>
      <c r="G313" s="321"/>
      <c r="H313" s="321"/>
      <c r="I313" s="321"/>
      <c r="J313" s="321"/>
      <c r="K313" s="322"/>
      <c r="L313" s="61">
        <v>289738</v>
      </c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R313" s="41"/>
      <c r="BS313" s="2" t="s">
        <v>993</v>
      </c>
    </row>
    <row r="314" spans="1:72" s="3" customFormat="1" ht="18.75" hidden="1" x14ac:dyDescent="0.25">
      <c r="A314" s="320" t="s">
        <v>994</v>
      </c>
      <c r="B314" s="321"/>
      <c r="C314" s="321"/>
      <c r="D314" s="321"/>
      <c r="E314" s="321"/>
      <c r="F314" s="321"/>
      <c r="G314" s="321"/>
      <c r="H314" s="321"/>
      <c r="I314" s="321"/>
      <c r="J314" s="321"/>
      <c r="K314" s="322"/>
      <c r="L314" s="61">
        <v>415534</v>
      </c>
      <c r="M314" s="61"/>
      <c r="N314" s="61"/>
      <c r="O314" s="61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R314" s="41"/>
      <c r="BS314" s="2" t="s">
        <v>994</v>
      </c>
    </row>
    <row r="315" spans="1:72" s="3" customFormat="1" ht="18.75" hidden="1" x14ac:dyDescent="0.25">
      <c r="A315" s="320" t="s">
        <v>995</v>
      </c>
      <c r="B315" s="321"/>
      <c r="C315" s="321"/>
      <c r="D315" s="321"/>
      <c r="E315" s="321"/>
      <c r="F315" s="321"/>
      <c r="G315" s="321"/>
      <c r="H315" s="321"/>
      <c r="I315" s="321"/>
      <c r="J315" s="321"/>
      <c r="K315" s="322"/>
      <c r="L315" s="61">
        <v>216276</v>
      </c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R315" s="41"/>
      <c r="BS315" s="2" t="s">
        <v>995</v>
      </c>
    </row>
    <row r="316" spans="1:72" s="3" customFormat="1" ht="18.75" hidden="1" x14ac:dyDescent="0.25">
      <c r="A316" s="320" t="s">
        <v>996</v>
      </c>
      <c r="B316" s="321"/>
      <c r="C316" s="321"/>
      <c r="D316" s="321"/>
      <c r="E316" s="321"/>
      <c r="F316" s="321"/>
      <c r="G316" s="321"/>
      <c r="H316" s="321"/>
      <c r="I316" s="321"/>
      <c r="J316" s="321"/>
      <c r="K316" s="322"/>
      <c r="L316" s="61">
        <v>10916233</v>
      </c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R316" s="41"/>
      <c r="BS316" s="2" t="s">
        <v>996</v>
      </c>
    </row>
    <row r="317" spans="1:72" s="3" customFormat="1" ht="18.75" hidden="1" x14ac:dyDescent="0.25">
      <c r="A317" s="320" t="s">
        <v>997</v>
      </c>
      <c r="B317" s="321"/>
      <c r="C317" s="321"/>
      <c r="D317" s="321"/>
      <c r="E317" s="321"/>
      <c r="F317" s="321"/>
      <c r="G317" s="321"/>
      <c r="H317" s="321"/>
      <c r="I317" s="321"/>
      <c r="J317" s="321"/>
      <c r="K317" s="322"/>
      <c r="L317" s="61">
        <v>567644</v>
      </c>
      <c r="M317" s="61"/>
      <c r="N317" s="61"/>
      <c r="O317" s="6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R317" s="41"/>
      <c r="BS317" s="2" t="s">
        <v>997</v>
      </c>
    </row>
    <row r="318" spans="1:72" s="3" customFormat="1" ht="18.75" hidden="1" x14ac:dyDescent="0.25">
      <c r="A318" s="317" t="s">
        <v>988</v>
      </c>
      <c r="B318" s="318"/>
      <c r="C318" s="318"/>
      <c r="D318" s="318"/>
      <c r="E318" s="318"/>
      <c r="F318" s="318"/>
      <c r="G318" s="318"/>
      <c r="H318" s="318"/>
      <c r="I318" s="318"/>
      <c r="J318" s="318"/>
      <c r="K318" s="319"/>
      <c r="L318" s="39">
        <v>11483877</v>
      </c>
      <c r="M318" s="39"/>
      <c r="N318" s="39"/>
      <c r="O318" s="39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R318" s="41"/>
      <c r="BT318" s="41" t="s">
        <v>988</v>
      </c>
    </row>
    <row r="319" spans="1:72" s="3" customFormat="1" ht="18.75" hidden="1" x14ac:dyDescent="0.25">
      <c r="A319" s="320" t="s">
        <v>998</v>
      </c>
      <c r="B319" s="321"/>
      <c r="C319" s="321"/>
      <c r="D319" s="321"/>
      <c r="E319" s="321"/>
      <c r="F319" s="321"/>
      <c r="G319" s="321"/>
      <c r="H319" s="321"/>
      <c r="I319" s="321"/>
      <c r="J319" s="321"/>
      <c r="K319" s="322"/>
      <c r="L319" s="61">
        <v>241161</v>
      </c>
      <c r="M319" s="61"/>
      <c r="N319" s="61"/>
      <c r="O319" s="61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R319" s="41"/>
      <c r="BS319" s="2" t="s">
        <v>998</v>
      </c>
      <c r="BT319" s="41"/>
    </row>
    <row r="320" spans="1:72" s="3" customFormat="1" ht="18.75" hidden="1" x14ac:dyDescent="0.25">
      <c r="A320" s="320" t="s">
        <v>999</v>
      </c>
      <c r="B320" s="321"/>
      <c r="C320" s="321"/>
      <c r="D320" s="321"/>
      <c r="E320" s="321"/>
      <c r="F320" s="321"/>
      <c r="G320" s="321"/>
      <c r="H320" s="321"/>
      <c r="I320" s="321"/>
      <c r="J320" s="321"/>
      <c r="K320" s="322"/>
      <c r="L320" s="61">
        <v>401936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R320" s="41"/>
      <c r="BS320" s="2" t="s">
        <v>999</v>
      </c>
      <c r="BT320" s="41"/>
    </row>
    <row r="321" spans="1:95" s="3" customFormat="1" ht="18.75" hidden="1" x14ac:dyDescent="0.25">
      <c r="A321" s="320" t="s">
        <v>1000</v>
      </c>
      <c r="B321" s="321"/>
      <c r="C321" s="321"/>
      <c r="D321" s="321"/>
      <c r="E321" s="321"/>
      <c r="F321" s="321"/>
      <c r="G321" s="321"/>
      <c r="H321" s="321"/>
      <c r="I321" s="321"/>
      <c r="J321" s="321"/>
      <c r="K321" s="322"/>
      <c r="L321" s="61">
        <v>287097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R321" s="41"/>
      <c r="BS321" s="2" t="s">
        <v>1000</v>
      </c>
      <c r="BT321" s="41"/>
    </row>
    <row r="322" spans="1:95" s="3" customFormat="1" ht="18.75" hidden="1" x14ac:dyDescent="0.25">
      <c r="A322" s="320" t="s">
        <v>1001</v>
      </c>
      <c r="B322" s="321"/>
      <c r="C322" s="321"/>
      <c r="D322" s="321"/>
      <c r="E322" s="321"/>
      <c r="F322" s="321"/>
      <c r="G322" s="321"/>
      <c r="H322" s="321"/>
      <c r="I322" s="321"/>
      <c r="J322" s="321"/>
      <c r="K322" s="322"/>
      <c r="L322" s="61">
        <v>229678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R322" s="41"/>
      <c r="BS322" s="2" t="s">
        <v>1001</v>
      </c>
      <c r="BT322" s="41"/>
    </row>
    <row r="323" spans="1:95" s="3" customFormat="1" ht="18.75" hidden="1" x14ac:dyDescent="0.25">
      <c r="A323" s="317" t="s">
        <v>988</v>
      </c>
      <c r="B323" s="318"/>
      <c r="C323" s="318"/>
      <c r="D323" s="318"/>
      <c r="E323" s="318"/>
      <c r="F323" s="318"/>
      <c r="G323" s="318"/>
      <c r="H323" s="318"/>
      <c r="I323" s="318"/>
      <c r="J323" s="318"/>
      <c r="K323" s="319"/>
      <c r="L323" s="39">
        <v>12643749</v>
      </c>
      <c r="M323" s="39"/>
      <c r="N323" s="39"/>
      <c r="O323" s="39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R323" s="41"/>
      <c r="BT323" s="41" t="s">
        <v>988</v>
      </c>
    </row>
    <row r="324" spans="1:95" s="3" customFormat="1" ht="18.75" hidden="1" x14ac:dyDescent="0.25">
      <c r="A324" s="320" t="s">
        <v>3966</v>
      </c>
      <c r="B324" s="321"/>
      <c r="C324" s="321"/>
      <c r="D324" s="321"/>
      <c r="E324" s="321"/>
      <c r="F324" s="321"/>
      <c r="G324" s="321"/>
      <c r="H324" s="321"/>
      <c r="I324" s="321"/>
      <c r="J324" s="321"/>
      <c r="K324" s="322"/>
      <c r="L324" s="61">
        <v>12933487</v>
      </c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R324" s="41"/>
      <c r="BS324" s="2" t="s">
        <v>3966</v>
      </c>
      <c r="BT324" s="41"/>
    </row>
    <row r="325" spans="1:95" s="3" customFormat="1" ht="18.75" hidden="1" x14ac:dyDescent="0.25">
      <c r="A325" s="320" t="s">
        <v>1003</v>
      </c>
      <c r="B325" s="321"/>
      <c r="C325" s="321"/>
      <c r="D325" s="321"/>
      <c r="E325" s="321"/>
      <c r="F325" s="321"/>
      <c r="G325" s="321"/>
      <c r="H325" s="321"/>
      <c r="I325" s="321"/>
      <c r="J325" s="321"/>
      <c r="K325" s="322"/>
      <c r="L325" s="61">
        <v>388005</v>
      </c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R325" s="41"/>
      <c r="BS325" s="2" t="s">
        <v>1003</v>
      </c>
      <c r="BT325" s="41"/>
    </row>
    <row r="326" spans="1:95" s="116" customFormat="1" ht="18.75" hidden="1" x14ac:dyDescent="0.25">
      <c r="A326" s="324" t="s">
        <v>5479</v>
      </c>
      <c r="B326" s="325"/>
      <c r="C326" s="325"/>
      <c r="D326" s="325"/>
      <c r="E326" s="325"/>
      <c r="F326" s="325"/>
      <c r="G326" s="325"/>
      <c r="H326" s="325"/>
      <c r="I326" s="325"/>
      <c r="J326" s="325"/>
      <c r="K326" s="326"/>
      <c r="L326" s="117">
        <f>L324+L325</f>
        <v>13321492</v>
      </c>
      <c r="M326" s="117"/>
      <c r="N326" s="117"/>
      <c r="O326" s="117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  <c r="BI326" s="65"/>
      <c r="BJ326" s="65"/>
      <c r="BK326" s="65"/>
      <c r="BL326" s="65"/>
      <c r="BM326" s="65"/>
      <c r="BN326" s="65"/>
      <c r="BO326" s="65"/>
      <c r="BP326" s="65"/>
      <c r="BQ326" s="65"/>
      <c r="BR326" s="65"/>
      <c r="BS326" s="65"/>
      <c r="BT326" s="65"/>
      <c r="BU326" s="65" t="s">
        <v>1004</v>
      </c>
      <c r="BV326" s="65"/>
      <c r="BW326" s="65"/>
    </row>
    <row r="327" spans="1:95" s="121" customFormat="1" ht="15" hidden="1" customHeight="1" x14ac:dyDescent="0.25">
      <c r="A327" s="327" t="s">
        <v>5480</v>
      </c>
      <c r="B327" s="328"/>
      <c r="C327" s="328"/>
      <c r="D327" s="328"/>
      <c r="E327" s="328"/>
      <c r="F327" s="328"/>
      <c r="G327" s="328"/>
      <c r="H327" s="328"/>
      <c r="I327" s="328"/>
      <c r="J327" s="328"/>
      <c r="K327" s="329"/>
      <c r="L327" s="118">
        <f>L310*1.052*1.021*1.035*1.025*1.02*1.03</f>
        <v>11734199.014054174</v>
      </c>
      <c r="M327" s="119"/>
      <c r="N327" s="120"/>
      <c r="O327" s="120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  <c r="BI327" s="65"/>
      <c r="BJ327" s="65"/>
      <c r="BK327" s="65"/>
      <c r="BL327" s="65"/>
      <c r="BM327" s="65"/>
      <c r="BN327" s="65"/>
      <c r="BO327" s="65"/>
      <c r="BP327" s="65"/>
      <c r="BQ327" s="65"/>
      <c r="BR327" s="65"/>
      <c r="BS327" s="65"/>
      <c r="BT327" s="65"/>
      <c r="BU327" s="65"/>
      <c r="BV327" s="65"/>
      <c r="BW327" s="65"/>
      <c r="CG327" s="122"/>
      <c r="CI327" s="122" t="s">
        <v>1004</v>
      </c>
      <c r="CK327" s="123"/>
      <c r="CL327" s="124"/>
      <c r="CM327" s="124"/>
      <c r="CN327" s="124"/>
      <c r="CO327" s="124"/>
      <c r="CP327" s="124"/>
      <c r="CQ327" s="124"/>
    </row>
    <row r="328" spans="1:95" s="121" customFormat="1" ht="15" hidden="1" customHeight="1" x14ac:dyDescent="0.25">
      <c r="A328" s="327" t="s">
        <v>5486</v>
      </c>
      <c r="B328" s="328"/>
      <c r="C328" s="328"/>
      <c r="D328" s="328"/>
      <c r="E328" s="328"/>
      <c r="F328" s="328"/>
      <c r="G328" s="328"/>
      <c r="H328" s="328"/>
      <c r="I328" s="328"/>
      <c r="J328" s="328"/>
      <c r="K328" s="329"/>
      <c r="L328" s="118">
        <f>L313*1.03</f>
        <v>298430.14</v>
      </c>
      <c r="M328" s="119"/>
      <c r="N328" s="120"/>
      <c r="O328" s="120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  <c r="BI328" s="65"/>
      <c r="BJ328" s="65"/>
      <c r="BK328" s="65"/>
      <c r="BL328" s="65"/>
      <c r="BM328" s="65"/>
      <c r="BN328" s="65"/>
      <c r="BO328" s="65"/>
      <c r="BP328" s="65"/>
      <c r="BQ328" s="65"/>
      <c r="BR328" s="65"/>
      <c r="BS328" s="65"/>
      <c r="BT328" s="65"/>
      <c r="BU328" s="65"/>
      <c r="BV328" s="65"/>
      <c r="BW328" s="65"/>
      <c r="CG328" s="122"/>
      <c r="CI328" s="122" t="s">
        <v>1004</v>
      </c>
      <c r="CK328" s="123"/>
      <c r="CL328" s="124"/>
      <c r="CM328" s="124"/>
      <c r="CN328" s="124"/>
      <c r="CO328" s="124"/>
      <c r="CP328" s="124"/>
      <c r="CQ328" s="124"/>
    </row>
    <row r="329" spans="1:95" s="121" customFormat="1" ht="15" hidden="1" customHeight="1" x14ac:dyDescent="0.25">
      <c r="A329" s="327" t="s">
        <v>5481</v>
      </c>
      <c r="B329" s="328"/>
      <c r="C329" s="328"/>
      <c r="D329" s="328"/>
      <c r="E329" s="328"/>
      <c r="F329" s="328"/>
      <c r="G329" s="328"/>
      <c r="H329" s="328"/>
      <c r="I329" s="328"/>
      <c r="J329" s="328"/>
      <c r="K329" s="329"/>
      <c r="L329" s="118">
        <f>L326-L327-L328</f>
        <v>1288862.8459458263</v>
      </c>
      <c r="M329" s="119"/>
      <c r="N329" s="120"/>
      <c r="O329" s="120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  <c r="BI329" s="65"/>
      <c r="BJ329" s="65"/>
      <c r="BK329" s="65"/>
      <c r="BL329" s="65"/>
      <c r="BM329" s="65"/>
      <c r="BN329" s="65"/>
      <c r="BO329" s="65"/>
      <c r="BP329" s="65"/>
      <c r="BQ329" s="65"/>
      <c r="BR329" s="65"/>
      <c r="BS329" s="65"/>
      <c r="BT329" s="65"/>
      <c r="BU329" s="65"/>
      <c r="BV329" s="65"/>
      <c r="BW329" s="65"/>
      <c r="CG329" s="122"/>
      <c r="CI329" s="122" t="s">
        <v>1004</v>
      </c>
      <c r="CK329" s="123"/>
      <c r="CL329" s="124"/>
      <c r="CM329" s="124"/>
      <c r="CN329" s="124"/>
      <c r="CO329" s="124"/>
      <c r="CP329" s="124"/>
      <c r="CQ329" s="124"/>
    </row>
    <row r="330" spans="1:95" s="65" customFormat="1" ht="15" hidden="1" customHeight="1" x14ac:dyDescent="0.25">
      <c r="A330" s="330" t="s">
        <v>5482</v>
      </c>
      <c r="B330" s="331"/>
      <c r="C330" s="331"/>
      <c r="D330" s="331"/>
      <c r="E330" s="331"/>
      <c r="F330" s="331"/>
      <c r="G330" s="331"/>
      <c r="H330" s="331"/>
      <c r="I330" s="331"/>
      <c r="J330" s="331"/>
      <c r="K330" s="332"/>
      <c r="L330" s="125">
        <f>'00-ЭС1.СУБ'!L202</f>
        <v>1</v>
      </c>
      <c r="M330" s="89"/>
      <c r="N330" s="126"/>
      <c r="O330" s="89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CG330" s="95"/>
      <c r="CH330" s="101" t="s">
        <v>1003</v>
      </c>
      <c r="CI330" s="95"/>
      <c r="CK330" s="127"/>
    </row>
    <row r="331" spans="1:95" s="65" customFormat="1" ht="28.5" hidden="1" customHeight="1" x14ac:dyDescent="0.25">
      <c r="A331" s="330" t="s">
        <v>5483</v>
      </c>
      <c r="B331" s="331"/>
      <c r="C331" s="331"/>
      <c r="D331" s="331"/>
      <c r="E331" s="331"/>
      <c r="F331" s="331"/>
      <c r="G331" s="331"/>
      <c r="H331" s="331"/>
      <c r="I331" s="331"/>
      <c r="J331" s="331"/>
      <c r="K331" s="332"/>
      <c r="L331" s="128">
        <f>L327+L328+L329*L330</f>
        <v>13321492</v>
      </c>
      <c r="M331" s="129"/>
      <c r="N331" s="98"/>
      <c r="O331" s="98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CG331" s="95"/>
      <c r="CI331" s="95" t="s">
        <v>1004</v>
      </c>
      <c r="CK331" s="130"/>
    </row>
    <row r="332" spans="1:95" s="65" customFormat="1" ht="15" hidden="1" customHeight="1" x14ac:dyDescent="0.25">
      <c r="A332" s="333" t="s">
        <v>1005</v>
      </c>
      <c r="B332" s="334"/>
      <c r="C332" s="334"/>
      <c r="D332" s="334"/>
      <c r="E332" s="334"/>
      <c r="F332" s="334"/>
      <c r="G332" s="334"/>
      <c r="H332" s="334"/>
      <c r="I332" s="334"/>
      <c r="J332" s="334"/>
      <c r="K332" s="335"/>
      <c r="L332" s="131">
        <f>L331*0.2</f>
        <v>2664298.4000000004</v>
      </c>
      <c r="M332" s="89"/>
      <c r="N332" s="89"/>
      <c r="O332" s="89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CG332" s="95"/>
      <c r="CH332" s="101" t="s">
        <v>1005</v>
      </c>
      <c r="CI332" s="95"/>
    </row>
    <row r="333" spans="1:95" s="65" customFormat="1" ht="15" hidden="1" customHeight="1" x14ac:dyDescent="0.25">
      <c r="A333" s="330" t="s">
        <v>1006</v>
      </c>
      <c r="B333" s="331"/>
      <c r="C333" s="331"/>
      <c r="D333" s="331"/>
      <c r="E333" s="331"/>
      <c r="F333" s="331"/>
      <c r="G333" s="331"/>
      <c r="H333" s="331"/>
      <c r="I333" s="331"/>
      <c r="J333" s="331"/>
      <c r="K333" s="332"/>
      <c r="L333" s="132">
        <f>L331+L332</f>
        <v>15985790.4</v>
      </c>
      <c r="M333" s="98"/>
      <c r="N333" s="98"/>
      <c r="O333" s="98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CG333" s="95"/>
      <c r="CI333" s="95"/>
      <c r="CJ333" s="95" t="s">
        <v>1006</v>
      </c>
      <c r="CM333" s="127"/>
    </row>
    <row r="334" spans="1:95" s="16" customFormat="1" ht="12.75" customHeight="1" thickTop="1" x14ac:dyDescent="0.2">
      <c r="A334" s="323"/>
      <c r="B334" s="323"/>
      <c r="C334" s="323"/>
      <c r="D334" s="323"/>
      <c r="E334" s="323"/>
      <c r="F334" s="323"/>
      <c r="G334" s="323"/>
      <c r="H334" s="323"/>
      <c r="I334" s="323"/>
      <c r="J334" s="323"/>
      <c r="K334" s="323"/>
      <c r="L334" s="323"/>
      <c r="M334" s="323"/>
      <c r="N334" s="323"/>
      <c r="O334" s="323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</row>
    <row r="335" spans="1:95" s="135" customFormat="1" ht="12.75" customHeight="1" x14ac:dyDescent="0.2">
      <c r="A335" s="287" t="s">
        <v>5484</v>
      </c>
      <c r="B335" s="287"/>
      <c r="C335" s="287"/>
      <c r="D335" s="287"/>
      <c r="E335" s="287"/>
      <c r="F335" s="287"/>
      <c r="G335" s="287"/>
      <c r="H335" s="287"/>
      <c r="I335" s="287"/>
      <c r="J335" s="287"/>
      <c r="K335" s="287"/>
      <c r="L335" s="287"/>
      <c r="M335" s="287"/>
      <c r="N335" s="287"/>
      <c r="O335" s="287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AA335" s="134"/>
      <c r="AB335" s="134"/>
      <c r="AC335" s="134"/>
      <c r="AD335" s="134"/>
      <c r="AE335" s="134"/>
      <c r="AF335" s="134"/>
      <c r="AG335" s="134"/>
      <c r="AH335" s="134"/>
      <c r="AI335" s="134"/>
      <c r="AJ335" s="134"/>
      <c r="AK335" s="134"/>
      <c r="AL335" s="134"/>
      <c r="AM335" s="134"/>
      <c r="AN335" s="134"/>
      <c r="AO335" s="134"/>
      <c r="AP335" s="134"/>
      <c r="AQ335" s="134"/>
      <c r="AR335" s="134"/>
      <c r="AS335" s="134"/>
      <c r="AT335" s="134"/>
      <c r="AU335" s="134"/>
      <c r="AV335" s="134"/>
      <c r="AW335" s="134"/>
      <c r="AX335" s="134"/>
      <c r="AY335" s="134"/>
      <c r="AZ335" s="134"/>
      <c r="BA335" s="134"/>
      <c r="BB335" s="134"/>
      <c r="BC335" s="134"/>
      <c r="BD335" s="134"/>
      <c r="BE335" s="134"/>
      <c r="BF335" s="134"/>
      <c r="BG335" s="134"/>
      <c r="BH335" s="134"/>
      <c r="BI335" s="134"/>
      <c r="BJ335" s="134"/>
      <c r="BK335" s="134"/>
      <c r="BL335" s="134"/>
      <c r="BM335" s="134"/>
      <c r="BN335" s="134"/>
      <c r="BO335" s="134"/>
      <c r="BP335" s="134"/>
      <c r="BQ335" s="134"/>
      <c r="BR335" s="134"/>
      <c r="BS335" s="134"/>
      <c r="BT335" s="134"/>
      <c r="BU335" s="134"/>
      <c r="BV335" s="134"/>
    </row>
    <row r="336" spans="1:95" s="135" customFormat="1" ht="12.75" customHeight="1" x14ac:dyDescent="0.2">
      <c r="A336" s="288" t="s">
        <v>1007</v>
      </c>
      <c r="B336" s="288"/>
      <c r="C336" s="288"/>
      <c r="D336" s="288"/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88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AA336" s="134"/>
      <c r="AB336" s="134"/>
      <c r="AC336" s="134"/>
      <c r="AD336" s="134"/>
      <c r="AE336" s="134"/>
      <c r="AF336" s="134"/>
      <c r="AG336" s="134"/>
      <c r="AH336" s="134"/>
      <c r="AI336" s="134"/>
      <c r="AJ336" s="134"/>
      <c r="AK336" s="134"/>
      <c r="AL336" s="134"/>
      <c r="AM336" s="134"/>
      <c r="AN336" s="134"/>
      <c r="AO336" s="134"/>
      <c r="AP336" s="134"/>
      <c r="AQ336" s="134"/>
      <c r="AR336" s="134"/>
      <c r="AS336" s="134"/>
      <c r="AT336" s="134"/>
      <c r="AU336" s="134"/>
      <c r="AV336" s="134"/>
      <c r="AW336" s="134"/>
      <c r="AX336" s="134"/>
      <c r="AY336" s="134"/>
      <c r="AZ336" s="134"/>
      <c r="BA336" s="134"/>
      <c r="BB336" s="134"/>
      <c r="BC336" s="134"/>
      <c r="BD336" s="134"/>
      <c r="BE336" s="134"/>
      <c r="BF336" s="134"/>
      <c r="BG336" s="134"/>
      <c r="BH336" s="134"/>
      <c r="BI336" s="134"/>
      <c r="BJ336" s="134"/>
      <c r="BK336" s="134"/>
      <c r="BL336" s="134"/>
      <c r="BM336" s="134"/>
      <c r="BN336" s="134"/>
      <c r="BO336" s="134"/>
      <c r="BP336" s="134"/>
      <c r="BQ336" s="134"/>
      <c r="BR336" s="134"/>
      <c r="BS336" s="134"/>
      <c r="BT336" s="134"/>
      <c r="BU336" s="134"/>
      <c r="BV336" s="134"/>
    </row>
    <row r="337" spans="1:74" s="135" customFormat="1" ht="13.5" customHeight="1" x14ac:dyDescent="0.2">
      <c r="A337" s="137"/>
      <c r="B337" s="137"/>
      <c r="C337" s="137"/>
      <c r="D337" s="137"/>
      <c r="E337" s="137"/>
      <c r="F337" s="137"/>
      <c r="G337" s="137"/>
      <c r="H337" s="138"/>
      <c r="I337" s="139"/>
      <c r="J337" s="139"/>
      <c r="K337" s="139"/>
      <c r="L337" s="139"/>
      <c r="M337" s="137"/>
      <c r="N337" s="137"/>
      <c r="O337" s="137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AA337" s="134"/>
      <c r="AB337" s="134"/>
      <c r="AC337" s="134"/>
      <c r="AD337" s="134"/>
      <c r="AE337" s="134"/>
      <c r="AF337" s="134"/>
      <c r="AG337" s="134"/>
      <c r="AH337" s="134"/>
      <c r="AI337" s="134"/>
      <c r="AJ337" s="134"/>
      <c r="AK337" s="134"/>
      <c r="AL337" s="134"/>
      <c r="AM337" s="134"/>
      <c r="AN337" s="134"/>
      <c r="AO337" s="134"/>
      <c r="AP337" s="134"/>
      <c r="AQ337" s="134"/>
      <c r="AR337" s="134"/>
      <c r="AS337" s="134"/>
      <c r="AT337" s="134"/>
      <c r="AU337" s="134"/>
      <c r="AV337" s="134"/>
      <c r="AW337" s="134"/>
      <c r="AX337" s="134"/>
      <c r="AY337" s="134"/>
      <c r="AZ337" s="134"/>
      <c r="BA337" s="134"/>
      <c r="BB337" s="134"/>
      <c r="BC337" s="134"/>
      <c r="BD337" s="134"/>
      <c r="BE337" s="134"/>
      <c r="BF337" s="134"/>
      <c r="BG337" s="134"/>
      <c r="BH337" s="134"/>
      <c r="BI337" s="134"/>
      <c r="BJ337" s="134"/>
      <c r="BK337" s="134"/>
      <c r="BL337" s="134"/>
      <c r="BM337" s="134"/>
      <c r="BN337" s="134"/>
      <c r="BO337" s="134"/>
      <c r="BP337" s="134"/>
      <c r="BQ337" s="134"/>
      <c r="BR337" s="134"/>
      <c r="BS337" s="134"/>
      <c r="BT337" s="134"/>
      <c r="BU337" s="134"/>
      <c r="BV337" s="134"/>
    </row>
    <row r="338" spans="1:74" s="135" customFormat="1" ht="12.75" customHeight="1" x14ac:dyDescent="0.2">
      <c r="A338" s="287" t="s">
        <v>5485</v>
      </c>
      <c r="B338" s="287"/>
      <c r="C338" s="287"/>
      <c r="D338" s="287"/>
      <c r="E338" s="287"/>
      <c r="F338" s="287"/>
      <c r="G338" s="287"/>
      <c r="H338" s="287"/>
      <c r="I338" s="287"/>
      <c r="J338" s="287"/>
      <c r="K338" s="287"/>
      <c r="L338" s="287"/>
      <c r="M338" s="287"/>
      <c r="N338" s="287"/>
      <c r="O338" s="287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AA338" s="134"/>
      <c r="AB338" s="134"/>
      <c r="AC338" s="134"/>
      <c r="AD338" s="134"/>
      <c r="AE338" s="134"/>
      <c r="AF338" s="134"/>
      <c r="AG338" s="134"/>
      <c r="AH338" s="134"/>
      <c r="AI338" s="134"/>
      <c r="AJ338" s="134"/>
      <c r="AK338" s="134"/>
      <c r="AL338" s="134"/>
      <c r="AM338" s="134"/>
      <c r="AN338" s="134"/>
      <c r="AO338" s="134"/>
      <c r="AP338" s="134"/>
      <c r="AQ338" s="134"/>
      <c r="AR338" s="134"/>
      <c r="AS338" s="134"/>
      <c r="AT338" s="134"/>
      <c r="AU338" s="134"/>
      <c r="AV338" s="134"/>
      <c r="AW338" s="134"/>
      <c r="AX338" s="134"/>
      <c r="AY338" s="134"/>
      <c r="AZ338" s="134"/>
      <c r="BA338" s="134"/>
      <c r="BB338" s="134"/>
      <c r="BC338" s="134"/>
      <c r="BD338" s="134"/>
      <c r="BE338" s="134"/>
      <c r="BF338" s="134"/>
      <c r="BG338" s="134"/>
      <c r="BH338" s="134"/>
      <c r="BI338" s="134"/>
      <c r="BJ338" s="134"/>
      <c r="BK338" s="134"/>
      <c r="BL338" s="134"/>
      <c r="BM338" s="134"/>
      <c r="BN338" s="134"/>
      <c r="BO338" s="134"/>
      <c r="BP338" s="134"/>
      <c r="BQ338" s="134"/>
      <c r="BR338" s="134"/>
      <c r="BS338" s="134"/>
      <c r="BT338" s="134"/>
      <c r="BU338" s="134"/>
      <c r="BV338" s="134"/>
    </row>
    <row r="339" spans="1:74" s="135" customFormat="1" ht="12.75" customHeight="1" x14ac:dyDescent="0.2">
      <c r="A339" s="288" t="s">
        <v>1007</v>
      </c>
      <c r="B339" s="288"/>
      <c r="C339" s="288"/>
      <c r="D339" s="288"/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88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AA339" s="134"/>
      <c r="AB339" s="134"/>
      <c r="AC339" s="134"/>
      <c r="AD339" s="134"/>
      <c r="AE339" s="134"/>
      <c r="AF339" s="134"/>
      <c r="AG339" s="134"/>
      <c r="AH339" s="134"/>
      <c r="AI339" s="134"/>
      <c r="AJ339" s="134"/>
      <c r="AK339" s="134"/>
      <c r="AL339" s="134"/>
      <c r="AM339" s="134"/>
      <c r="AN339" s="134"/>
      <c r="AO339" s="134"/>
      <c r="AP339" s="134"/>
      <c r="AQ339" s="134"/>
      <c r="AR339" s="134"/>
      <c r="AS339" s="134"/>
      <c r="AT339" s="134"/>
      <c r="AU339" s="134"/>
      <c r="AV339" s="134"/>
      <c r="AW339" s="134"/>
      <c r="AX339" s="134"/>
      <c r="AY339" s="134"/>
      <c r="AZ339" s="134"/>
      <c r="BA339" s="134"/>
      <c r="BB339" s="134"/>
      <c r="BC339" s="134"/>
      <c r="BD339" s="134"/>
      <c r="BE339" s="134"/>
      <c r="BF339" s="134"/>
      <c r="BG339" s="134"/>
      <c r="BH339" s="134"/>
      <c r="BI339" s="134"/>
      <c r="BJ339" s="134"/>
      <c r="BK339" s="134"/>
      <c r="BL339" s="134"/>
      <c r="BM339" s="134"/>
      <c r="BN339" s="134"/>
      <c r="BO339" s="134"/>
      <c r="BP339" s="134"/>
      <c r="BQ339" s="134"/>
      <c r="BR339" s="134"/>
      <c r="BS339" s="134"/>
      <c r="BT339" s="134"/>
      <c r="BU339" s="134"/>
      <c r="BV339" s="134"/>
    </row>
    <row r="340" spans="1:74" s="135" customFormat="1" ht="13.5" customHeight="1" x14ac:dyDescent="0.2">
      <c r="A340" s="137"/>
      <c r="B340" s="137"/>
      <c r="C340" s="137"/>
      <c r="D340" s="137"/>
      <c r="E340" s="137"/>
      <c r="F340" s="137"/>
      <c r="G340" s="137"/>
      <c r="H340" s="138"/>
      <c r="I340" s="139"/>
      <c r="J340" s="139"/>
      <c r="K340" s="139"/>
      <c r="L340" s="139"/>
      <c r="M340" s="137"/>
      <c r="N340" s="137"/>
      <c r="O340" s="137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34"/>
      <c r="AM340" s="134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  <c r="BD340" s="134"/>
      <c r="BE340" s="134"/>
      <c r="BF340" s="134"/>
      <c r="BG340" s="134"/>
      <c r="BH340" s="134"/>
      <c r="BI340" s="134"/>
      <c r="BJ340" s="134"/>
      <c r="BK340" s="134"/>
      <c r="BL340" s="134"/>
      <c r="BM340" s="134"/>
      <c r="BN340" s="134"/>
      <c r="BO340" s="134"/>
      <c r="BP340" s="134"/>
      <c r="BQ340" s="134"/>
      <c r="BR340" s="134"/>
      <c r="BS340" s="134"/>
      <c r="BT340" s="134"/>
      <c r="BU340" s="134"/>
      <c r="BV340" s="134"/>
    </row>
    <row r="341" spans="1:74" s="116" customFormat="1" ht="18.75" x14ac:dyDescent="0.25">
      <c r="A341" s="140"/>
      <c r="B341" s="140"/>
      <c r="C341" s="140"/>
      <c r="D341" s="140"/>
      <c r="E341" s="140"/>
      <c r="F341" s="140"/>
      <c r="G341" s="140"/>
      <c r="H341" s="137"/>
      <c r="I341" s="141"/>
      <c r="J341" s="141"/>
      <c r="K341" s="141"/>
      <c r="L341" s="141"/>
      <c r="M341" s="140"/>
      <c r="N341" s="140"/>
      <c r="O341" s="140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</row>
    <row r="342" spans="1:74" ht="11.25" customHeight="1" x14ac:dyDescent="0.2"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</row>
    <row r="343" spans="1:74" ht="11.25" customHeight="1" x14ac:dyDescent="0.2"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</row>
    <row r="344" spans="1:74" ht="11.25" customHeight="1" x14ac:dyDescent="0.2"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</row>
    <row r="345" spans="1:74" ht="11.25" customHeight="1" x14ac:dyDescent="0.2"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</row>
    <row r="346" spans="1:74" ht="11.25" customHeight="1" x14ac:dyDescent="0.2"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</row>
    <row r="347" spans="1:74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:74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:74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:74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:74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:74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33" xr:uid="{00000000-0001-0000-0D00-000000000000}">
    <filterColumn colId="1">
      <filters>
        <filter val="ТССЦ-509-6287"/>
        <filter val="ТЦ_01.7.06.07_78_7804526950_15.05.2024_02_x000a_Аналог ТССЦ-101-3056 6,3/6,17=2%"/>
        <filter val="ТЦ_01.7.15.01_2_0278204832_15.05.2024_02_x000a_Аналог ТССЦ-101-2066 10,28/10,03=2%"/>
        <filter val="ТЦ_01.7.15.02_2_0278204832_15.05.2024_02_x000a_Аналог ТССЦ-101-6794 25,60/25,05=2%"/>
        <filter val="ТЦ_01.7.15.04_2_0278204832_15.05.2024_02_x000a_Аналог ТССЦ-101-6794 25,60/25,05=2%"/>
        <filter val="ТЦ_01.7.15.05_2_0278204832_15.05.2024_02_x000a_Аналог ТССЦ-101-6794 25,60/25,05=2%"/>
        <filter val="ТЦ_01.7.15.08_78_7804526950_15.05.2024_02_x000a_Аналог ТССЦ-101-1879 6,42/6,24=2%"/>
        <filter val="ТЦ_01.7.15.11_2_0278204832_15.05.2024_02_x000a_Аналог ТССЦ-101-6794 25,60/25,05=2%"/>
        <filter val="ТЦ_01.7.15.12_2_0278204832_15.05.2024_02_x000a_Аналог ТССЦ-101-2091 64,20/62,89=2%"/>
        <filter val="ТЦ_01.7.15.12_2_0278204832_15.05.2024_02_x000a_Аналог ТССЦ-101-4949 10,26/10,03=2%"/>
        <filter val="ТЦ_01.7.15.12_78_7804526950_15.05.2024_02_x000a_Аналог ТССЦ-101-2091 64,20/62,89=2%"/>
        <filter val="ТЦ_07.2.06.04_2_0278204832_15.05.2024_02_x000a_Аналог ТССЦ-101-6794 25,60/25,05=2%"/>
        <filter val="ТЦ_07.2.06.04_2_0278204832_15.05.2024_02_x000a_Аналог ТССЦ-509-2857 23,70/23,16=2%"/>
        <filter val="ТЦ_08.1.02.13_2_0278204832_15.05.2024_02_x000a_Аналог ТССЦ-101-6593 340,00/333,27=2%"/>
        <filter val="ТЦ_08.1.02.13_78_7804526950_15.05.2024_02_x000a_Аналог ТССЦ-101-6593 340,00/333,27=2%"/>
        <filter val="ТЦ_14.2.02.03_78_7804526950_15.05.2024_02_x000a_Аналог ТССЦ-113-0521 65,66/64,28=2%"/>
        <filter val="ТЦ_14.5.01.01_78_7804526950_15.05.2024_02_x000a_аналог ТССЦ-101-2901 51,49/50,4"/>
        <filter val="ТЦ_14.5.01.07_78_7804526950_15.05.2024_02_x000a_Аналог ТССЦ-101-2901 51,49/50,41=2%"/>
        <filter val="ТЦ_14.5.01.10_78_7804526950_15.05.2024_02_x000a_Аналог ТССЦ-101-2415 52,74/51,66=2%"/>
        <filter val="ТЦ_20.1.02.18_2_0278204832_15.05.2024_02_x000a_Аналог ТССЦ-201-8057 20,45/20,25=2%"/>
        <filter val="ТЦ_20.1.02.18_78_7804526950_15.05.2024_02_x000a_Аналог ТССЦ-201-8057 20,45/20,25=2%"/>
        <filter val="ТЦ_20.1.02.19_78_7804526950_15.05.2024_02_x000a_Аналог ТССЦ-509-0020 42,77/41,87=2%"/>
        <filter val="ТЦ_20.1.02.19_78_7804526950_15.05.2024_02_x000a_Аналог ТССЦ-509-8108 10,71/10,47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01-6794 25,60/25,05=2%"/>
        <filter val="ТЦ_20.1.02.23_78_7804526950_15.05.2024_02_x000a_Аналог ТССЦ-113-0395 95,68/93,73=2%"/>
        <filter val="ТЦ_20.2.03.03_2_0278204832_15.05.2024_02_x000a_Аналог ТССЦ-509-8366 14,14/13,85=2%"/>
        <filter val="ТЦ_20.2.05.02_2_0278204832_15.05.2024_02_x000a_Аналог ТССЦ-509-5777 34,00/33,16=2%"/>
        <filter val="ТЦ_20.2.07.03_2_0278204832_15.05.2024_02_x000a_Аналог ТССЦ-107-0001 12,39/12,09=2%"/>
        <filter val="ТЦ_20.2.07.03_2_0278204832_15.05.2024_02_x000a_Аналог ТССЦ-201-0776 12578,44/12437,78=2%"/>
        <filter val="ТЦ_20.2.07.03_2_0278204832_15.05.2024_02_x000a_Аналог ТССЦ-509-2857 23,70/23,16=2%"/>
        <filter val="ТЦ_20.3.03.07_78_7806155468_15.05.2024_02_x000a_Аналог ТССЦ-509-0765 129,31/126,54=2%"/>
        <filter val="ТЦ_20.4.03.07_78_7804526950_15.05.2024_02"/>
        <filter val="ТЦ_20.5.02.02_78_7806155468_15.05.2024_02_x000a_Аналог ТССЦ-503-0693 2306,87/2261,59=2%"/>
        <filter val="ТЦ_20.5.02.09_2_0278204832_15.05.2024_02_x000a_Аналог ТССЦ-111-0126 335,61/328,92=2%"/>
        <filter val="ТЦ_20.5.04.07_2_0278204832_15.05.2024_02_x000a_Аналог ТССЦ-101-2066 10,28/10,03=2%"/>
        <filter val="ТЦ_20.5.04.07_78_7804526950_15.05.2024_02_x000a_Аналог ТССЦ-509-0020 42,77/41,87=2%"/>
        <filter val="ТЦ_21.1.00.00_78_7804526950_01.02.2024_02_x000a_Аналог ТССЦ-501-2377 178,91/175,39=2%"/>
        <filter val="ТЦ_21.1.00.00_78_7804526950_15.05.2024_02_x000a_Аналог ТССЦ-111-0126 335,61/328,92=2%"/>
        <filter val="ТЦ_21.1.06.05_2_0276132981_15.05.2024_02_x000a_Аналог ТССЦ-502-0500 3273,24/3206,31=2%"/>
        <filter val="ТЦ_21.1.06.09_2_0276132981_15.05.2024_02_x000a_Аналог ТССЦ-501-7965 29794,41/29199,32=2%"/>
        <filter val="ТЦ_21.1.06.09_2_0276132981_15.05.2024_02_x000a_Аналог ТССЦ-501-7991 77568,35/76021,46=2%"/>
        <filter val="ТЦ_21.1.06.09_2_0276132981_15.05.2024_02_x000a_Аналог ТССЦ-501-7992 102768,47/100715,23=2%"/>
        <filter val="ТЦ_21.1.06.09_2_0276132981_15.05.2024_02_x000a_Аналог ТССЦ-501-8624 22018,43/21572,51=2%"/>
        <filter val="ТЦ_21.1.06.09_2_0276132981_15.05.2024_02_x000a_Аналог ТССЦ-501-8629 32908,54/32244,30=2%"/>
        <filter val="ТЦ_21.2.03.05_78_7804526950_15.05.2024_02_x000a_Аналог ТССЦ-502-0501 3834,26/3755,85=2%"/>
        <filter val="ТЦ_21.2.03.05_78_7804526950_15.05.2024_02_x000a_Аналог ТССЦ-502-0505 17170,22/16817,89=2%"/>
        <filter val="ТЦ_62.3.02.01_78_7806155468_15.05.2024_02"/>
      </filters>
    </filterColumn>
    <filterColumn colId="2" showButton="0"/>
    <filterColumn colId="3" showButton="0"/>
  </autoFilter>
  <mergeCells count="223">
    <mergeCell ref="A336:O336"/>
    <mergeCell ref="A328:K328"/>
    <mergeCell ref="A334:O334"/>
    <mergeCell ref="A323:K323"/>
    <mergeCell ref="A324:K324"/>
    <mergeCell ref="A325:K325"/>
    <mergeCell ref="A326:K326"/>
    <mergeCell ref="A327:K327"/>
    <mergeCell ref="A329:K329"/>
    <mergeCell ref="A330:K330"/>
    <mergeCell ref="A331:K331"/>
    <mergeCell ref="A332:K332"/>
    <mergeCell ref="A333:K333"/>
    <mergeCell ref="A335:O335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C268:E268"/>
    <mergeCell ref="C269:E269"/>
    <mergeCell ref="A270:K270"/>
    <mergeCell ref="A271:K271"/>
    <mergeCell ref="A272:K272"/>
    <mergeCell ref="C263:E263"/>
    <mergeCell ref="C264:E264"/>
    <mergeCell ref="C265:E265"/>
    <mergeCell ref="C266:E266"/>
    <mergeCell ref="C267:E267"/>
    <mergeCell ref="C253:E253"/>
    <mergeCell ref="C254:E254"/>
    <mergeCell ref="C259:E259"/>
    <mergeCell ref="C261:E261"/>
    <mergeCell ref="C262:E262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28:E228"/>
    <mergeCell ref="C230:E230"/>
    <mergeCell ref="C231:E231"/>
    <mergeCell ref="C232:E232"/>
    <mergeCell ref="C233:E233"/>
    <mergeCell ref="C219:E219"/>
    <mergeCell ref="C220:E220"/>
    <mergeCell ref="C221:E221"/>
    <mergeCell ref="A222:O222"/>
    <mergeCell ref="C223:E223"/>
    <mergeCell ref="C214:E214"/>
    <mergeCell ref="C215:E215"/>
    <mergeCell ref="C216:E216"/>
    <mergeCell ref="C217:E217"/>
    <mergeCell ref="C218:E218"/>
    <mergeCell ref="C204:E204"/>
    <mergeCell ref="C205:E205"/>
    <mergeCell ref="C206:E206"/>
    <mergeCell ref="C211:E211"/>
    <mergeCell ref="C213:E213"/>
    <mergeCell ref="C195:E195"/>
    <mergeCell ref="C200:E200"/>
    <mergeCell ref="C201:E201"/>
    <mergeCell ref="C202:E202"/>
    <mergeCell ref="C203:E203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72:E172"/>
    <mergeCell ref="C176:E176"/>
    <mergeCell ref="A177:O177"/>
    <mergeCell ref="C178:E178"/>
    <mergeCell ref="C183:E183"/>
    <mergeCell ref="C167:E167"/>
    <mergeCell ref="C168:E168"/>
    <mergeCell ref="C169:E169"/>
    <mergeCell ref="C170:E170"/>
    <mergeCell ref="C171:E171"/>
    <mergeCell ref="C156:E156"/>
    <mergeCell ref="C158:E158"/>
    <mergeCell ref="C159:E159"/>
    <mergeCell ref="C164:E164"/>
    <mergeCell ref="C166:E166"/>
    <mergeCell ref="C147:E147"/>
    <mergeCell ref="C148:E148"/>
    <mergeCell ref="C149:E149"/>
    <mergeCell ref="A150:O150"/>
    <mergeCell ref="C151:E151"/>
    <mergeCell ref="C139:E139"/>
    <mergeCell ref="C140:E140"/>
    <mergeCell ref="C141:E141"/>
    <mergeCell ref="A142:O142"/>
    <mergeCell ref="C143:E143"/>
    <mergeCell ref="C128:E128"/>
    <mergeCell ref="C129:E129"/>
    <mergeCell ref="C134:E134"/>
    <mergeCell ref="C138:E138"/>
    <mergeCell ref="C107:E107"/>
    <mergeCell ref="A108:O108"/>
    <mergeCell ref="C109:E109"/>
    <mergeCell ref="C114:E114"/>
    <mergeCell ref="C118:E118"/>
    <mergeCell ref="C98:E98"/>
    <mergeCell ref="C102:E102"/>
    <mergeCell ref="C103:E103"/>
    <mergeCell ref="C81:E81"/>
    <mergeCell ref="C83:E83"/>
    <mergeCell ref="C88:E88"/>
    <mergeCell ref="C90:E90"/>
    <mergeCell ref="A92:O92"/>
    <mergeCell ref="C123:E123"/>
    <mergeCell ref="C77:E77"/>
    <mergeCell ref="C79:E79"/>
    <mergeCell ref="C55:E55"/>
    <mergeCell ref="C60:E60"/>
    <mergeCell ref="C65:E65"/>
    <mergeCell ref="C67:E67"/>
    <mergeCell ref="C69:E69"/>
    <mergeCell ref="C93:E93"/>
    <mergeCell ref="C97:E97"/>
    <mergeCell ref="C50:E50"/>
    <mergeCell ref="C28:E28"/>
    <mergeCell ref="A29:O29"/>
    <mergeCell ref="C30:E30"/>
    <mergeCell ref="C35:E35"/>
    <mergeCell ref="C36:E36"/>
    <mergeCell ref="C71:E71"/>
    <mergeCell ref="C73:E73"/>
    <mergeCell ref="C75:E75"/>
    <mergeCell ref="L25:O25"/>
    <mergeCell ref="J26:J27"/>
    <mergeCell ref="L26:L27"/>
    <mergeCell ref="M26:M27"/>
    <mergeCell ref="O26:O27"/>
    <mergeCell ref="C37:E37"/>
    <mergeCell ref="A39:O39"/>
    <mergeCell ref="C40:E40"/>
    <mergeCell ref="C45:E45"/>
    <mergeCell ref="A338:O338"/>
    <mergeCell ref="A339:O33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filterMode="1">
    <tabColor rgb="FFFF0000"/>
    <pageSetUpPr fitToPage="1"/>
  </sheetPr>
  <dimension ref="A1:CQ481"/>
  <sheetViews>
    <sheetView topLeftCell="A391" workbookViewId="0">
      <selection activeCell="Y389" sqref="Y376:Y389"/>
    </sheetView>
  </sheetViews>
  <sheetFormatPr defaultColWidth="9.140625" defaultRowHeight="11.25" customHeight="1" outlineLevelRow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6.28515625" style="1" hidden="1" customWidth="1" outlineLevel="1"/>
    <col min="21" max="21" width="17.140625" style="1" customWidth="1" collapsed="1"/>
    <col min="22" max="22" width="14" style="179" customWidth="1"/>
    <col min="23" max="23" width="12" style="171" customWidth="1"/>
    <col min="24" max="24" width="13.85546875" style="170" customWidth="1"/>
    <col min="25" max="25" width="16.85546875" style="188" customWidth="1"/>
    <col min="26" max="73" width="10.7109375" style="2" customWidth="1"/>
    <col min="74" max="94" width="10.7109375" style="1" customWidth="1"/>
    <col min="9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06" t="s">
        <v>0</v>
      </c>
      <c r="B2" s="306"/>
      <c r="C2" s="306"/>
      <c r="D2" s="6"/>
      <c r="E2" s="4"/>
      <c r="F2" s="199"/>
      <c r="G2" s="4"/>
      <c r="H2" s="4"/>
      <c r="I2" s="4"/>
      <c r="J2" s="4"/>
      <c r="K2" s="4"/>
      <c r="L2" s="306" t="s">
        <v>1</v>
      </c>
      <c r="M2" s="306"/>
      <c r="N2" s="306"/>
      <c r="O2" s="306"/>
      <c r="V2" s="172"/>
      <c r="W2" s="159"/>
      <c r="X2" s="158"/>
      <c r="Y2" s="181"/>
    </row>
    <row r="3" spans="1:57" s="3" customFormat="1" ht="11.25" customHeight="1" x14ac:dyDescent="0.25">
      <c r="A3" s="307"/>
      <c r="B3" s="307"/>
      <c r="C3" s="307"/>
      <c r="D3" s="307"/>
      <c r="E3" s="4"/>
      <c r="F3" s="199"/>
      <c r="G3" s="4"/>
      <c r="H3" s="4"/>
      <c r="I3" s="4"/>
      <c r="J3" s="4"/>
      <c r="K3" s="308"/>
      <c r="L3" s="308"/>
      <c r="M3" s="308"/>
      <c r="N3" s="308"/>
      <c r="O3" s="308"/>
      <c r="V3" s="172"/>
      <c r="W3" s="159"/>
      <c r="X3" s="158"/>
      <c r="Y3" s="181"/>
    </row>
    <row r="4" spans="1:57" s="3" customFormat="1" ht="18.75" x14ac:dyDescent="0.25">
      <c r="A4" s="309"/>
      <c r="B4" s="309"/>
      <c r="C4" s="309"/>
      <c r="D4" s="309"/>
      <c r="E4" s="4"/>
      <c r="F4" s="199"/>
      <c r="G4" s="4"/>
      <c r="H4" s="4"/>
      <c r="I4" s="4"/>
      <c r="J4" s="4"/>
      <c r="K4" s="309"/>
      <c r="L4" s="309"/>
      <c r="M4" s="309"/>
      <c r="N4" s="309"/>
      <c r="O4" s="309"/>
      <c r="V4" s="172"/>
      <c r="W4" s="159"/>
      <c r="X4" s="158"/>
      <c r="Y4" s="181"/>
      <c r="Z4" s="2"/>
      <c r="AA4" s="2"/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289" t="s">
        <v>1026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V8" s="172"/>
      <c r="W8" s="159"/>
      <c r="X8" s="158"/>
      <c r="Y8" s="181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</row>
    <row r="9" spans="1:57" s="3" customFormat="1" ht="18.75" x14ac:dyDescent="0.25">
      <c r="A9" s="290" t="s">
        <v>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291" t="s">
        <v>4950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V11" s="172"/>
      <c r="W11" s="159"/>
      <c r="X11" s="158"/>
      <c r="Y11" s="181"/>
    </row>
    <row r="12" spans="1:57" s="3" customFormat="1" ht="21" customHeight="1" x14ac:dyDescent="0.25">
      <c r="A12" s="290" t="s">
        <v>6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V12" s="172"/>
      <c r="W12" s="159"/>
      <c r="X12" s="158"/>
      <c r="Y12" s="181"/>
    </row>
    <row r="13" spans="1:57" s="3" customFormat="1" ht="18.75" x14ac:dyDescent="0.25">
      <c r="A13" s="289" t="s">
        <v>4951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V13" s="172"/>
      <c r="W13" s="159"/>
      <c r="X13" s="158"/>
      <c r="Y13" s="181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s="3" customFormat="1" ht="15.75" customHeight="1" x14ac:dyDescent="0.25">
      <c r="A14" s="290" t="s">
        <v>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10" t="s">
        <v>4952</v>
      </c>
      <c r="D15" s="310"/>
      <c r="E15" s="310"/>
      <c r="F15" s="310"/>
      <c r="G15" s="310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159729.77600000001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60253.58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42148.042000000001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10624.326999999999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3786.991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9152.0300000000007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11" t="s">
        <v>4953</v>
      </c>
      <c r="G22" s="311"/>
      <c r="H22" s="311"/>
      <c r="I22" s="311"/>
      <c r="J22" s="311"/>
      <c r="K22" s="311"/>
      <c r="L22" s="311"/>
      <c r="M22" s="311"/>
      <c r="N22" s="311"/>
      <c r="O22" s="311"/>
      <c r="V22" s="172"/>
      <c r="W22" s="159"/>
      <c r="X22" s="158"/>
      <c r="Y22" s="181"/>
      <c r="BF22" s="25"/>
      <c r="BG22" s="25"/>
      <c r="BH22" s="25"/>
      <c r="BI22" s="25"/>
      <c r="BJ22" s="25"/>
      <c r="BK22" s="25"/>
      <c r="BL22" s="25"/>
      <c r="BM22" s="25"/>
      <c r="BN22" s="25"/>
      <c r="BO22" s="25"/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292"/>
      <c r="M23" s="292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293" t="s">
        <v>20</v>
      </c>
      <c r="B25" s="293" t="s">
        <v>21</v>
      </c>
      <c r="C25" s="293" t="s">
        <v>22</v>
      </c>
      <c r="D25" s="293"/>
      <c r="E25" s="293"/>
      <c r="F25" s="294" t="s">
        <v>23</v>
      </c>
      <c r="G25" s="293" t="s">
        <v>24</v>
      </c>
      <c r="H25" s="297" t="s">
        <v>25</v>
      </c>
      <c r="I25" s="298"/>
      <c r="J25" s="299"/>
      <c r="K25" s="300" t="s">
        <v>26</v>
      </c>
      <c r="L25" s="297" t="s">
        <v>27</v>
      </c>
      <c r="M25" s="298"/>
      <c r="N25" s="298"/>
      <c r="O25" s="299"/>
      <c r="V25" s="172"/>
      <c r="W25" s="159"/>
      <c r="X25" s="158"/>
      <c r="Y25" s="181"/>
    </row>
    <row r="26" spans="1:69" s="3" customFormat="1" ht="36.75" customHeight="1" x14ac:dyDescent="0.25">
      <c r="A26" s="293"/>
      <c r="B26" s="293"/>
      <c r="C26" s="293"/>
      <c r="D26" s="293"/>
      <c r="E26" s="293"/>
      <c r="F26" s="295"/>
      <c r="G26" s="293"/>
      <c r="H26" s="29" t="s">
        <v>28</v>
      </c>
      <c r="I26" s="29" t="s">
        <v>29</v>
      </c>
      <c r="J26" s="300" t="s">
        <v>30</v>
      </c>
      <c r="K26" s="301"/>
      <c r="L26" s="303" t="s">
        <v>28</v>
      </c>
      <c r="M26" s="303" t="s">
        <v>31</v>
      </c>
      <c r="N26" s="29" t="s">
        <v>29</v>
      </c>
      <c r="O26" s="300" t="s">
        <v>30</v>
      </c>
      <c r="V26" s="172"/>
      <c r="W26" s="159"/>
      <c r="X26" s="158"/>
      <c r="Y26" s="181"/>
    </row>
    <row r="27" spans="1:69" s="3" customFormat="1" ht="37.5" x14ac:dyDescent="0.25">
      <c r="A27" s="293"/>
      <c r="B27" s="293"/>
      <c r="C27" s="293"/>
      <c r="D27" s="293"/>
      <c r="E27" s="293"/>
      <c r="F27" s="296"/>
      <c r="G27" s="293"/>
      <c r="H27" s="29" t="s">
        <v>32</v>
      </c>
      <c r="I27" s="30" t="s">
        <v>33</v>
      </c>
      <c r="J27" s="302"/>
      <c r="K27" s="302"/>
      <c r="L27" s="304"/>
      <c r="M27" s="304"/>
      <c r="N27" s="30" t="s">
        <v>33</v>
      </c>
      <c r="O27" s="302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hidden="1" x14ac:dyDescent="0.25">
      <c r="A28" s="31">
        <v>1</v>
      </c>
      <c r="B28" s="31">
        <v>2</v>
      </c>
      <c r="C28" s="312">
        <v>3</v>
      </c>
      <c r="D28" s="312"/>
      <c r="E28" s="312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13" t="s">
        <v>4954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5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/>
    </row>
    <row r="30" spans="1:69" s="3" customFormat="1" ht="67.5" hidden="1" x14ac:dyDescent="0.25">
      <c r="A30" s="35" t="s">
        <v>36</v>
      </c>
      <c r="B30" s="36" t="s">
        <v>1031</v>
      </c>
      <c r="C30" s="316" t="s">
        <v>1039</v>
      </c>
      <c r="D30" s="316"/>
      <c r="E30" s="316"/>
      <c r="F30" s="205" t="s">
        <v>39</v>
      </c>
      <c r="G30" s="38">
        <v>0.6</v>
      </c>
      <c r="H30" s="39" t="s">
        <v>1033</v>
      </c>
      <c r="I30" s="39" t="s">
        <v>1034</v>
      </c>
      <c r="J30" s="39">
        <v>21.27</v>
      </c>
      <c r="K30" s="37" t="s">
        <v>42</v>
      </c>
      <c r="L30" s="39">
        <v>3745</v>
      </c>
      <c r="M30" s="39">
        <v>1716</v>
      </c>
      <c r="N30" s="40" t="s">
        <v>4955</v>
      </c>
      <c r="O30" s="39">
        <v>109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130.48770458344768</v>
      </c>
      <c r="W30" s="159">
        <v>1.2</v>
      </c>
      <c r="X30" s="158">
        <f>V30*W30</f>
        <v>156.5852455001372</v>
      </c>
      <c r="Y30" s="181">
        <f>X30/G30</f>
        <v>260.97540916689536</v>
      </c>
      <c r="BP30" s="33"/>
      <c r="BQ30" s="41"/>
    </row>
    <row r="31" spans="1:69" s="3" customFormat="1" ht="18.75" hidden="1" x14ac:dyDescent="0.25">
      <c r="A31" s="42"/>
      <c r="B31" s="43"/>
      <c r="C31" s="44" t="s">
        <v>4956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>
        <v>1.2</v>
      </c>
      <c r="X31" s="158">
        <f t="shared" ref="X31:X94" si="0">V31*W31</f>
        <v>0</v>
      </c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4957</v>
      </c>
      <c r="F32" s="207"/>
      <c r="G32" s="50"/>
      <c r="H32" s="51"/>
      <c r="I32" s="17"/>
      <c r="J32" s="17"/>
      <c r="K32" s="17"/>
      <c r="L32" s="52">
        <v>1975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>
        <v>1.2</v>
      </c>
      <c r="X32" s="158">
        <f t="shared" si="0"/>
        <v>0</v>
      </c>
      <c r="Y32" s="181"/>
      <c r="BP32" s="33"/>
      <c r="BQ32" s="41"/>
    </row>
    <row r="33" spans="1:69" s="3" customFormat="1" ht="18.75" hidden="1" x14ac:dyDescent="0.25">
      <c r="A33" s="47"/>
      <c r="B33" s="48"/>
      <c r="C33" s="48"/>
      <c r="D33" s="48"/>
      <c r="E33" s="49" t="s">
        <v>4958</v>
      </c>
      <c r="F33" s="207"/>
      <c r="G33" s="50"/>
      <c r="H33" s="51"/>
      <c r="I33" s="17"/>
      <c r="J33" s="17"/>
      <c r="K33" s="17"/>
      <c r="L33" s="52">
        <v>1038</v>
      </c>
      <c r="M33" s="53"/>
      <c r="N33" s="53"/>
      <c r="O33" s="54"/>
      <c r="P33" s="154">
        <v>1.052</v>
      </c>
      <c r="Q33" s="154">
        <v>1.0209999999999999</v>
      </c>
      <c r="R33" s="154">
        <v>1.0349999999999999</v>
      </c>
      <c r="S33" s="154">
        <v>1.0249999999999999</v>
      </c>
      <c r="T33" s="154">
        <v>1.02</v>
      </c>
      <c r="U33" s="154">
        <v>1.03</v>
      </c>
      <c r="V33" s="172"/>
      <c r="W33" s="159">
        <v>1.2</v>
      </c>
      <c r="X33" s="158">
        <f t="shared" si="0"/>
        <v>0</v>
      </c>
      <c r="Y33" s="181"/>
      <c r="BP33" s="33"/>
      <c r="BQ33" s="41"/>
    </row>
    <row r="34" spans="1:69" s="3" customFormat="1" ht="18.75" hidden="1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6758</v>
      </c>
      <c r="M34" s="53"/>
      <c r="N34" s="53"/>
      <c r="O34" s="54"/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172"/>
      <c r="W34" s="159">
        <v>1.2</v>
      </c>
      <c r="X34" s="158">
        <f t="shared" si="0"/>
        <v>0</v>
      </c>
      <c r="Y34" s="181"/>
      <c r="BP34" s="33"/>
      <c r="BQ34" s="41"/>
    </row>
    <row r="35" spans="1:69" s="3" customFormat="1" ht="45" x14ac:dyDescent="0.25">
      <c r="A35" s="111" t="s">
        <v>48</v>
      </c>
      <c r="B35" s="112" t="s">
        <v>4959</v>
      </c>
      <c r="C35" s="305" t="s">
        <v>4960</v>
      </c>
      <c r="D35" s="305"/>
      <c r="E35" s="305"/>
      <c r="F35" s="208" t="s">
        <v>51</v>
      </c>
      <c r="G35" s="113">
        <v>1</v>
      </c>
      <c r="H35" s="114">
        <v>724847.51</v>
      </c>
      <c r="I35" s="114"/>
      <c r="J35" s="114"/>
      <c r="K35" s="144" t="s">
        <v>52</v>
      </c>
      <c r="L35" s="114">
        <v>4515800</v>
      </c>
      <c r="M35" s="114"/>
      <c r="N35" s="115"/>
      <c r="O35" s="114"/>
      <c r="P35" s="189"/>
      <c r="Q35" s="189"/>
      <c r="R35" s="189"/>
      <c r="S35" s="189"/>
      <c r="T35" s="189"/>
      <c r="U35" s="189">
        <v>1.03</v>
      </c>
      <c r="V35" s="180">
        <f>L35*U35</f>
        <v>4651274</v>
      </c>
      <c r="W35" s="190">
        <v>1.2</v>
      </c>
      <c r="X35" s="191">
        <f t="shared" si="0"/>
        <v>5581528.7999999998</v>
      </c>
      <c r="Y35" s="192">
        <f t="shared" ref="Y35:Y90" si="1">X35/G35</f>
        <v>5581528.7999999998</v>
      </c>
      <c r="BP35" s="33"/>
      <c r="BQ35" s="41"/>
    </row>
    <row r="36" spans="1:69" s="3" customFormat="1" ht="67.5" hidden="1" x14ac:dyDescent="0.25">
      <c r="A36" s="35" t="s">
        <v>53</v>
      </c>
      <c r="B36" s="36" t="s">
        <v>1801</v>
      </c>
      <c r="C36" s="316" t="s">
        <v>1802</v>
      </c>
      <c r="D36" s="316"/>
      <c r="E36" s="316"/>
      <c r="F36" s="205" t="s">
        <v>109</v>
      </c>
      <c r="G36" s="55">
        <v>4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7193</v>
      </c>
      <c r="M36" s="39">
        <v>5319</v>
      </c>
      <c r="N36" s="40" t="s">
        <v>4961</v>
      </c>
      <c r="O36" s="39">
        <v>1497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0" si="2">O36*P36*Q36*R36*S36*T36*U36</f>
        <v>1792.1109519396439</v>
      </c>
      <c r="W36" s="159">
        <v>1.2</v>
      </c>
      <c r="X36" s="158">
        <f t="shared" si="0"/>
        <v>2150.5331423275725</v>
      </c>
      <c r="Y36" s="181">
        <f t="shared" si="1"/>
        <v>537.63328558189312</v>
      </c>
      <c r="BP36" s="33"/>
      <c r="BQ36" s="41"/>
    </row>
    <row r="37" spans="1:69" s="3" customFormat="1" ht="18.75" hidden="1" x14ac:dyDescent="0.25">
      <c r="A37" s="42"/>
      <c r="B37" s="43"/>
      <c r="C37" s="44" t="s">
        <v>4962</v>
      </c>
      <c r="D37" s="45"/>
      <c r="E37" s="45"/>
      <c r="F37" s="206"/>
      <c r="G37" s="45"/>
      <c r="H37" s="45"/>
      <c r="I37" s="45"/>
      <c r="J37" s="45"/>
      <c r="K37" s="45"/>
      <c r="L37" s="45"/>
      <c r="M37" s="45"/>
      <c r="N37" s="45"/>
      <c r="O37" s="46"/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/>
      <c r="W37" s="159">
        <v>1.2</v>
      </c>
      <c r="X37" s="158">
        <f t="shared" si="0"/>
        <v>0</v>
      </c>
      <c r="Y37" s="181"/>
      <c r="BP37" s="33"/>
      <c r="BQ37" s="41"/>
    </row>
    <row r="38" spans="1:69" s="3" customFormat="1" ht="18.75" hidden="1" x14ac:dyDescent="0.25">
      <c r="A38" s="47"/>
      <c r="B38" s="48"/>
      <c r="C38" s="48"/>
      <c r="D38" s="48"/>
      <c r="E38" s="49" t="s">
        <v>4963</v>
      </c>
      <c r="F38" s="207"/>
      <c r="G38" s="50"/>
      <c r="H38" s="51"/>
      <c r="I38" s="17"/>
      <c r="J38" s="17"/>
      <c r="K38" s="17"/>
      <c r="L38" s="52">
        <v>5234</v>
      </c>
      <c r="M38" s="53"/>
      <c r="N38" s="53"/>
      <c r="O38" s="54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>
        <v>1.2</v>
      </c>
      <c r="X38" s="158">
        <f t="shared" si="0"/>
        <v>0</v>
      </c>
      <c r="Y38" s="181"/>
      <c r="BP38" s="33"/>
      <c r="BQ38" s="41"/>
    </row>
    <row r="39" spans="1:69" s="3" customFormat="1" ht="18.75" hidden="1" x14ac:dyDescent="0.25">
      <c r="A39" s="47"/>
      <c r="B39" s="48"/>
      <c r="C39" s="48"/>
      <c r="D39" s="48"/>
      <c r="E39" s="49" t="s">
        <v>4964</v>
      </c>
      <c r="F39" s="207"/>
      <c r="G39" s="50"/>
      <c r="H39" s="51"/>
      <c r="I39" s="17"/>
      <c r="J39" s="17"/>
      <c r="K39" s="17"/>
      <c r="L39" s="52">
        <v>2752</v>
      </c>
      <c r="M39" s="53"/>
      <c r="N39" s="53"/>
      <c r="O39" s="54"/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/>
      <c r="W39" s="159">
        <v>1.2</v>
      </c>
      <c r="X39" s="158">
        <f t="shared" si="0"/>
        <v>0</v>
      </c>
      <c r="Y39" s="181"/>
      <c r="BP39" s="33"/>
      <c r="BQ39" s="41"/>
    </row>
    <row r="40" spans="1:69" s="3" customFormat="1" ht="18.75" hidden="1" x14ac:dyDescent="0.25">
      <c r="A40" s="47"/>
      <c r="B40" s="48"/>
      <c r="C40" s="48"/>
      <c r="D40" s="48"/>
      <c r="E40" s="49" t="s">
        <v>47</v>
      </c>
      <c r="F40" s="207"/>
      <c r="G40" s="50"/>
      <c r="H40" s="51"/>
      <c r="I40" s="17"/>
      <c r="J40" s="17"/>
      <c r="K40" s="17"/>
      <c r="L40" s="52">
        <v>15179</v>
      </c>
      <c r="M40" s="53"/>
      <c r="N40" s="53"/>
      <c r="O40" s="54"/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/>
      <c r="W40" s="159">
        <v>1.2</v>
      </c>
      <c r="X40" s="158">
        <f t="shared" si="0"/>
        <v>0</v>
      </c>
      <c r="Y40" s="181"/>
      <c r="BP40" s="33"/>
      <c r="BQ40" s="41"/>
    </row>
    <row r="41" spans="1:69" s="3" customFormat="1" ht="45" x14ac:dyDescent="0.25">
      <c r="A41" s="111" t="s">
        <v>2632</v>
      </c>
      <c r="B41" s="112" t="s">
        <v>2633</v>
      </c>
      <c r="C41" s="305" t="s">
        <v>1258</v>
      </c>
      <c r="D41" s="305"/>
      <c r="E41" s="305"/>
      <c r="F41" s="208" t="s">
        <v>51</v>
      </c>
      <c r="G41" s="113">
        <v>1</v>
      </c>
      <c r="H41" s="114">
        <v>44738.36</v>
      </c>
      <c r="I41" s="114"/>
      <c r="J41" s="114"/>
      <c r="K41" s="144" t="s">
        <v>52</v>
      </c>
      <c r="L41" s="114">
        <v>278720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ref="V41:V44" si="3">L41*U41</f>
        <v>287081.60000000003</v>
      </c>
      <c r="W41" s="190">
        <v>1.2</v>
      </c>
      <c r="X41" s="191">
        <f t="shared" si="0"/>
        <v>344497.92000000004</v>
      </c>
      <c r="Y41" s="192">
        <f t="shared" si="1"/>
        <v>344497.92000000004</v>
      </c>
      <c r="BP41" s="33"/>
      <c r="BQ41" s="41"/>
    </row>
    <row r="42" spans="1:69" s="3" customFormat="1" ht="45" x14ac:dyDescent="0.25">
      <c r="A42" s="111" t="s">
        <v>1809</v>
      </c>
      <c r="B42" s="112" t="s">
        <v>2633</v>
      </c>
      <c r="C42" s="305" t="s">
        <v>2635</v>
      </c>
      <c r="D42" s="305"/>
      <c r="E42" s="305"/>
      <c r="F42" s="208" t="s">
        <v>51</v>
      </c>
      <c r="G42" s="113">
        <v>1</v>
      </c>
      <c r="H42" s="114">
        <v>40866.769999999997</v>
      </c>
      <c r="I42" s="114"/>
      <c r="J42" s="114"/>
      <c r="K42" s="144" t="s">
        <v>52</v>
      </c>
      <c r="L42" s="114">
        <v>254600</v>
      </c>
      <c r="M42" s="114"/>
      <c r="N42" s="115"/>
      <c r="O42" s="114"/>
      <c r="P42" s="189"/>
      <c r="Q42" s="189"/>
      <c r="R42" s="189"/>
      <c r="S42" s="189"/>
      <c r="T42" s="189"/>
      <c r="U42" s="189">
        <v>1.03</v>
      </c>
      <c r="V42" s="180">
        <f t="shared" si="3"/>
        <v>262238</v>
      </c>
      <c r="W42" s="190">
        <v>1.2</v>
      </c>
      <c r="X42" s="191">
        <f t="shared" si="0"/>
        <v>314685.59999999998</v>
      </c>
      <c r="Y42" s="192">
        <f t="shared" si="1"/>
        <v>314685.59999999998</v>
      </c>
      <c r="BP42" s="33"/>
      <c r="BQ42" s="41"/>
    </row>
    <row r="43" spans="1:69" s="3" customFormat="1" ht="45" x14ac:dyDescent="0.25">
      <c r="A43" s="111" t="s">
        <v>1810</v>
      </c>
      <c r="B43" s="112" t="s">
        <v>2633</v>
      </c>
      <c r="C43" s="305" t="s">
        <v>1257</v>
      </c>
      <c r="D43" s="305"/>
      <c r="E43" s="305"/>
      <c r="F43" s="208" t="s">
        <v>51</v>
      </c>
      <c r="G43" s="113">
        <v>1</v>
      </c>
      <c r="H43" s="114">
        <v>40436.6</v>
      </c>
      <c r="I43" s="114"/>
      <c r="J43" s="114"/>
      <c r="K43" s="144" t="s">
        <v>52</v>
      </c>
      <c r="L43" s="114">
        <v>251920</v>
      </c>
      <c r="M43" s="114"/>
      <c r="N43" s="115"/>
      <c r="O43" s="114"/>
      <c r="P43" s="189"/>
      <c r="Q43" s="189"/>
      <c r="R43" s="189"/>
      <c r="S43" s="189"/>
      <c r="T43" s="189"/>
      <c r="U43" s="189">
        <v>1.03</v>
      </c>
      <c r="V43" s="180">
        <f t="shared" si="3"/>
        <v>259477.6</v>
      </c>
      <c r="W43" s="190">
        <v>1.2</v>
      </c>
      <c r="X43" s="191">
        <f t="shared" si="0"/>
        <v>311373.12</v>
      </c>
      <c r="Y43" s="192">
        <f t="shared" si="1"/>
        <v>311373.12</v>
      </c>
      <c r="BP43" s="33"/>
      <c r="BQ43" s="41"/>
    </row>
    <row r="44" spans="1:69" s="3" customFormat="1" ht="45" x14ac:dyDescent="0.25">
      <c r="A44" s="111" t="s">
        <v>2636</v>
      </c>
      <c r="B44" s="112" t="s">
        <v>2633</v>
      </c>
      <c r="C44" s="305" t="s">
        <v>2634</v>
      </c>
      <c r="D44" s="305"/>
      <c r="E44" s="305"/>
      <c r="F44" s="208" t="s">
        <v>51</v>
      </c>
      <c r="G44" s="113">
        <v>1</v>
      </c>
      <c r="H44" s="114">
        <v>47319.42</v>
      </c>
      <c r="I44" s="114"/>
      <c r="J44" s="114"/>
      <c r="K44" s="144" t="s">
        <v>52</v>
      </c>
      <c r="L44" s="114">
        <v>294800</v>
      </c>
      <c r="M44" s="114"/>
      <c r="N44" s="115"/>
      <c r="O44" s="114"/>
      <c r="P44" s="189"/>
      <c r="Q44" s="189"/>
      <c r="R44" s="189"/>
      <c r="S44" s="189"/>
      <c r="T44" s="189"/>
      <c r="U44" s="189">
        <v>1.03</v>
      </c>
      <c r="V44" s="180">
        <f t="shared" si="3"/>
        <v>303644</v>
      </c>
      <c r="W44" s="190">
        <v>1.2</v>
      </c>
      <c r="X44" s="191">
        <f t="shared" si="0"/>
        <v>364372.8</v>
      </c>
      <c r="Y44" s="192">
        <f t="shared" si="1"/>
        <v>364372.8</v>
      </c>
      <c r="BP44" s="33"/>
      <c r="BQ44" s="41"/>
    </row>
    <row r="45" spans="1:69" s="3" customFormat="1" ht="67.5" hidden="1" x14ac:dyDescent="0.25">
      <c r="A45" s="35" t="s">
        <v>1013</v>
      </c>
      <c r="B45" s="36" t="s">
        <v>132</v>
      </c>
      <c r="C45" s="316" t="s">
        <v>133</v>
      </c>
      <c r="D45" s="316"/>
      <c r="E45" s="316"/>
      <c r="F45" s="205" t="s">
        <v>109</v>
      </c>
      <c r="G45" s="55">
        <v>6</v>
      </c>
      <c r="H45" s="39" t="s">
        <v>134</v>
      </c>
      <c r="I45" s="39" t="s">
        <v>135</v>
      </c>
      <c r="J45" s="39">
        <v>4.09</v>
      </c>
      <c r="K45" s="37" t="s">
        <v>42</v>
      </c>
      <c r="L45" s="39">
        <v>10871</v>
      </c>
      <c r="M45" s="39">
        <v>6927</v>
      </c>
      <c r="N45" s="40" t="s">
        <v>4850</v>
      </c>
      <c r="O45" s="39">
        <v>211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2"/>
        <v>252.59546483584825</v>
      </c>
      <c r="W45" s="159">
        <v>1.2</v>
      </c>
      <c r="X45" s="158">
        <f t="shared" si="0"/>
        <v>303.11455780301787</v>
      </c>
      <c r="Y45" s="181">
        <f t="shared" si="1"/>
        <v>50.519092967169648</v>
      </c>
      <c r="BP45" s="33"/>
      <c r="BQ45" s="41"/>
    </row>
    <row r="46" spans="1:69" s="3" customFormat="1" ht="18.75" hidden="1" x14ac:dyDescent="0.25">
      <c r="A46" s="42"/>
      <c r="B46" s="43"/>
      <c r="C46" s="44" t="s">
        <v>4965</v>
      </c>
      <c r="D46" s="45"/>
      <c r="E46" s="45"/>
      <c r="F46" s="206"/>
      <c r="G46" s="45"/>
      <c r="H46" s="45"/>
      <c r="I46" s="45"/>
      <c r="J46" s="45"/>
      <c r="K46" s="45"/>
      <c r="L46" s="45"/>
      <c r="M46" s="45"/>
      <c r="N46" s="45"/>
      <c r="O46" s="46"/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/>
      <c r="W46" s="159">
        <v>1.2</v>
      </c>
      <c r="X46" s="158">
        <f t="shared" si="0"/>
        <v>0</v>
      </c>
      <c r="Y46" s="181"/>
      <c r="BP46" s="33"/>
      <c r="BQ46" s="41"/>
    </row>
    <row r="47" spans="1:69" s="3" customFormat="1" ht="18.75" hidden="1" x14ac:dyDescent="0.25">
      <c r="A47" s="47"/>
      <c r="B47" s="48"/>
      <c r="C47" s="48"/>
      <c r="D47" s="48"/>
      <c r="E47" s="49" t="s">
        <v>4851</v>
      </c>
      <c r="F47" s="207"/>
      <c r="G47" s="50"/>
      <c r="H47" s="51"/>
      <c r="I47" s="17"/>
      <c r="J47" s="17"/>
      <c r="K47" s="17"/>
      <c r="L47" s="52">
        <v>7583</v>
      </c>
      <c r="M47" s="53"/>
      <c r="N47" s="53"/>
      <c r="O47" s="54"/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/>
      <c r="W47" s="159">
        <v>1.2</v>
      </c>
      <c r="X47" s="158">
        <f t="shared" si="0"/>
        <v>0</v>
      </c>
      <c r="Y47" s="181"/>
      <c r="BP47" s="33"/>
      <c r="BQ47" s="41"/>
    </row>
    <row r="48" spans="1:69" s="3" customFormat="1" ht="18.75" hidden="1" x14ac:dyDescent="0.25">
      <c r="A48" s="47"/>
      <c r="B48" s="48"/>
      <c r="C48" s="48"/>
      <c r="D48" s="48"/>
      <c r="E48" s="49" t="s">
        <v>4852</v>
      </c>
      <c r="F48" s="207"/>
      <c r="G48" s="50"/>
      <c r="H48" s="51"/>
      <c r="I48" s="17"/>
      <c r="J48" s="17"/>
      <c r="K48" s="17"/>
      <c r="L48" s="52">
        <v>3987</v>
      </c>
      <c r="M48" s="53"/>
      <c r="N48" s="53"/>
      <c r="O48" s="54"/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/>
      <c r="W48" s="159">
        <v>1.2</v>
      </c>
      <c r="X48" s="158">
        <f t="shared" si="0"/>
        <v>0</v>
      </c>
      <c r="Y48" s="181"/>
      <c r="BP48" s="33"/>
      <c r="BQ48" s="41"/>
    </row>
    <row r="49" spans="1:69" s="3" customFormat="1" ht="18.75" hidden="1" x14ac:dyDescent="0.25">
      <c r="A49" s="47"/>
      <c r="B49" s="48"/>
      <c r="C49" s="48"/>
      <c r="D49" s="48"/>
      <c r="E49" s="49" t="s">
        <v>47</v>
      </c>
      <c r="F49" s="207"/>
      <c r="G49" s="50"/>
      <c r="H49" s="51"/>
      <c r="I49" s="17"/>
      <c r="J49" s="17"/>
      <c r="K49" s="17"/>
      <c r="L49" s="52">
        <v>22441</v>
      </c>
      <c r="M49" s="53"/>
      <c r="N49" s="53"/>
      <c r="O49" s="54"/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/>
      <c r="W49" s="159">
        <v>1.2</v>
      </c>
      <c r="X49" s="158">
        <f t="shared" si="0"/>
        <v>0</v>
      </c>
      <c r="Y49" s="181"/>
      <c r="BP49" s="33"/>
      <c r="BQ49" s="41"/>
    </row>
    <row r="50" spans="1:69" s="3" customFormat="1" ht="45" x14ac:dyDescent="0.25">
      <c r="A50" s="111" t="s">
        <v>2372</v>
      </c>
      <c r="B50" s="112" t="s">
        <v>4966</v>
      </c>
      <c r="C50" s="305" t="s">
        <v>4967</v>
      </c>
      <c r="D50" s="305"/>
      <c r="E50" s="305"/>
      <c r="F50" s="208" t="s">
        <v>51</v>
      </c>
      <c r="G50" s="113">
        <v>1</v>
      </c>
      <c r="H50" s="114">
        <v>39289.46</v>
      </c>
      <c r="I50" s="114"/>
      <c r="J50" s="114"/>
      <c r="K50" s="144" t="s">
        <v>52</v>
      </c>
      <c r="L50" s="114">
        <v>244773</v>
      </c>
      <c r="M50" s="114"/>
      <c r="N50" s="115"/>
      <c r="O50" s="114"/>
      <c r="P50" s="189"/>
      <c r="Q50" s="189"/>
      <c r="R50" s="189"/>
      <c r="S50" s="189"/>
      <c r="T50" s="189"/>
      <c r="U50" s="189">
        <v>1.03</v>
      </c>
      <c r="V50" s="180">
        <f t="shared" ref="V50:V55" si="4">L50*U50</f>
        <v>252116.19</v>
      </c>
      <c r="W50" s="190">
        <v>1.2</v>
      </c>
      <c r="X50" s="191">
        <f t="shared" si="0"/>
        <v>302539.42800000001</v>
      </c>
      <c r="Y50" s="192">
        <f t="shared" si="1"/>
        <v>302539.42800000001</v>
      </c>
      <c r="BP50" s="33"/>
      <c r="BQ50" s="41"/>
    </row>
    <row r="51" spans="1:69" s="3" customFormat="1" ht="45" x14ac:dyDescent="0.25">
      <c r="A51" s="111" t="s">
        <v>4968</v>
      </c>
      <c r="B51" s="112" t="s">
        <v>4969</v>
      </c>
      <c r="C51" s="305" t="s">
        <v>4970</v>
      </c>
      <c r="D51" s="305"/>
      <c r="E51" s="305"/>
      <c r="F51" s="208" t="s">
        <v>51</v>
      </c>
      <c r="G51" s="113">
        <v>1</v>
      </c>
      <c r="H51" s="114">
        <v>89691.81</v>
      </c>
      <c r="I51" s="114"/>
      <c r="J51" s="114"/>
      <c r="K51" s="144" t="s">
        <v>52</v>
      </c>
      <c r="L51" s="114">
        <v>558780</v>
      </c>
      <c r="M51" s="114"/>
      <c r="N51" s="115"/>
      <c r="O51" s="114"/>
      <c r="P51" s="189"/>
      <c r="Q51" s="189"/>
      <c r="R51" s="189"/>
      <c r="S51" s="189"/>
      <c r="T51" s="189"/>
      <c r="U51" s="189">
        <v>1.03</v>
      </c>
      <c r="V51" s="180">
        <f t="shared" si="4"/>
        <v>575543.4</v>
      </c>
      <c r="W51" s="190">
        <v>1.2</v>
      </c>
      <c r="X51" s="191">
        <f t="shared" si="0"/>
        <v>690652.08</v>
      </c>
      <c r="Y51" s="192">
        <f t="shared" si="1"/>
        <v>690652.08</v>
      </c>
      <c r="BP51" s="33"/>
      <c r="BQ51" s="41"/>
    </row>
    <row r="52" spans="1:69" s="3" customFormat="1" ht="45" x14ac:dyDescent="0.25">
      <c r="A52" s="111" t="s">
        <v>116</v>
      </c>
      <c r="B52" s="112" t="s">
        <v>4971</v>
      </c>
      <c r="C52" s="305" t="s">
        <v>4972</v>
      </c>
      <c r="D52" s="305"/>
      <c r="E52" s="305"/>
      <c r="F52" s="208" t="s">
        <v>51</v>
      </c>
      <c r="G52" s="113">
        <v>1</v>
      </c>
      <c r="H52" s="114">
        <v>64096.31</v>
      </c>
      <c r="I52" s="114"/>
      <c r="J52" s="114"/>
      <c r="K52" s="144" t="s">
        <v>52</v>
      </c>
      <c r="L52" s="114">
        <v>399320</v>
      </c>
      <c r="M52" s="114"/>
      <c r="N52" s="115"/>
      <c r="O52" s="114"/>
      <c r="P52" s="189"/>
      <c r="Q52" s="189"/>
      <c r="R52" s="189"/>
      <c r="S52" s="189"/>
      <c r="T52" s="189"/>
      <c r="U52" s="189">
        <v>1.03</v>
      </c>
      <c r="V52" s="180">
        <f t="shared" si="4"/>
        <v>411299.60000000003</v>
      </c>
      <c r="W52" s="190">
        <v>1.2</v>
      </c>
      <c r="X52" s="191">
        <f t="shared" si="0"/>
        <v>493559.52</v>
      </c>
      <c r="Y52" s="192">
        <f t="shared" si="1"/>
        <v>493559.52</v>
      </c>
      <c r="BP52" s="33"/>
      <c r="BQ52" s="41"/>
    </row>
    <row r="53" spans="1:69" s="3" customFormat="1" ht="45" x14ac:dyDescent="0.25">
      <c r="A53" s="111" t="s">
        <v>4973</v>
      </c>
      <c r="B53" s="112" t="s">
        <v>4966</v>
      </c>
      <c r="C53" s="305" t="s">
        <v>4974</v>
      </c>
      <c r="D53" s="305"/>
      <c r="E53" s="305"/>
      <c r="F53" s="208" t="s">
        <v>51</v>
      </c>
      <c r="G53" s="113">
        <v>1</v>
      </c>
      <c r="H53" s="114">
        <v>42802.57</v>
      </c>
      <c r="I53" s="114"/>
      <c r="J53" s="114"/>
      <c r="K53" s="144" t="s">
        <v>52</v>
      </c>
      <c r="L53" s="114">
        <v>266660</v>
      </c>
      <c r="M53" s="114"/>
      <c r="N53" s="115"/>
      <c r="O53" s="114"/>
      <c r="P53" s="189"/>
      <c r="Q53" s="189"/>
      <c r="R53" s="189"/>
      <c r="S53" s="189"/>
      <c r="T53" s="189"/>
      <c r="U53" s="189">
        <v>1.03</v>
      </c>
      <c r="V53" s="180">
        <f t="shared" si="4"/>
        <v>274659.8</v>
      </c>
      <c r="W53" s="190">
        <v>1.2</v>
      </c>
      <c r="X53" s="191">
        <f t="shared" si="0"/>
        <v>329591.75999999995</v>
      </c>
      <c r="Y53" s="192">
        <f t="shared" si="1"/>
        <v>329591.75999999995</v>
      </c>
      <c r="BP53" s="33"/>
      <c r="BQ53" s="41"/>
    </row>
    <row r="54" spans="1:69" s="3" customFormat="1" ht="45" x14ac:dyDescent="0.25">
      <c r="A54" s="111" t="s">
        <v>124</v>
      </c>
      <c r="B54" s="112" t="s">
        <v>4966</v>
      </c>
      <c r="C54" s="305" t="s">
        <v>4975</v>
      </c>
      <c r="D54" s="305"/>
      <c r="E54" s="305"/>
      <c r="F54" s="208" t="s">
        <v>51</v>
      </c>
      <c r="G54" s="113">
        <v>1</v>
      </c>
      <c r="H54" s="114">
        <v>94638.84</v>
      </c>
      <c r="I54" s="114"/>
      <c r="J54" s="114"/>
      <c r="K54" s="144" t="s">
        <v>52</v>
      </c>
      <c r="L54" s="114">
        <v>589600</v>
      </c>
      <c r="M54" s="114"/>
      <c r="N54" s="115"/>
      <c r="O54" s="114"/>
      <c r="P54" s="189"/>
      <c r="Q54" s="189"/>
      <c r="R54" s="189"/>
      <c r="S54" s="189"/>
      <c r="T54" s="189"/>
      <c r="U54" s="189">
        <v>1.03</v>
      </c>
      <c r="V54" s="180">
        <f t="shared" si="4"/>
        <v>607288</v>
      </c>
      <c r="W54" s="190">
        <v>1.2</v>
      </c>
      <c r="X54" s="191">
        <f t="shared" si="0"/>
        <v>728745.6</v>
      </c>
      <c r="Y54" s="192">
        <f t="shared" si="1"/>
        <v>728745.6</v>
      </c>
      <c r="BP54" s="33"/>
      <c r="BQ54" s="41"/>
    </row>
    <row r="55" spans="1:69" s="3" customFormat="1" ht="45" x14ac:dyDescent="0.25">
      <c r="A55" s="111" t="s">
        <v>4976</v>
      </c>
      <c r="B55" s="112" t="s">
        <v>4977</v>
      </c>
      <c r="C55" s="305" t="s">
        <v>4978</v>
      </c>
      <c r="D55" s="305"/>
      <c r="E55" s="305"/>
      <c r="F55" s="208" t="s">
        <v>51</v>
      </c>
      <c r="G55" s="113">
        <v>1</v>
      </c>
      <c r="H55" s="114">
        <v>9093.18</v>
      </c>
      <c r="I55" s="114"/>
      <c r="J55" s="114"/>
      <c r="K55" s="144" t="s">
        <v>52</v>
      </c>
      <c r="L55" s="114">
        <v>56651</v>
      </c>
      <c r="M55" s="114"/>
      <c r="N55" s="115"/>
      <c r="O55" s="114"/>
      <c r="P55" s="189"/>
      <c r="Q55" s="189"/>
      <c r="R55" s="189"/>
      <c r="S55" s="189"/>
      <c r="T55" s="189"/>
      <c r="U55" s="189">
        <v>1.03</v>
      </c>
      <c r="V55" s="180">
        <f t="shared" si="4"/>
        <v>58350.53</v>
      </c>
      <c r="W55" s="190">
        <v>1.2</v>
      </c>
      <c r="X55" s="191">
        <f t="shared" si="0"/>
        <v>70020.635999999999</v>
      </c>
      <c r="Y55" s="192">
        <f t="shared" si="1"/>
        <v>70020.635999999999</v>
      </c>
      <c r="BP55" s="33"/>
      <c r="BQ55" s="41"/>
    </row>
    <row r="56" spans="1:69" s="3" customFormat="1" ht="67.5" hidden="1" x14ac:dyDescent="0.25">
      <c r="A56" s="35" t="s">
        <v>131</v>
      </c>
      <c r="B56" s="36" t="s">
        <v>157</v>
      </c>
      <c r="C56" s="316" t="s">
        <v>158</v>
      </c>
      <c r="D56" s="316"/>
      <c r="E56" s="316"/>
      <c r="F56" s="205" t="s">
        <v>109</v>
      </c>
      <c r="G56" s="55">
        <v>4</v>
      </c>
      <c r="H56" s="39" t="s">
        <v>159</v>
      </c>
      <c r="I56" s="39" t="s">
        <v>160</v>
      </c>
      <c r="J56" s="39">
        <v>65.77</v>
      </c>
      <c r="K56" s="37" t="s">
        <v>42</v>
      </c>
      <c r="L56" s="39">
        <v>26662</v>
      </c>
      <c r="M56" s="39">
        <v>22002</v>
      </c>
      <c r="N56" s="40" t="s">
        <v>4979</v>
      </c>
      <c r="O56" s="39">
        <v>2252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2"/>
        <v>2695.9478047882953</v>
      </c>
      <c r="W56" s="159">
        <v>1.2</v>
      </c>
      <c r="X56" s="158">
        <f t="shared" si="0"/>
        <v>3235.1373657459544</v>
      </c>
      <c r="Y56" s="181">
        <f t="shared" si="1"/>
        <v>808.7843414364886</v>
      </c>
      <c r="BP56" s="33"/>
      <c r="BQ56" s="41"/>
    </row>
    <row r="57" spans="1:69" s="3" customFormat="1" ht="18.75" hidden="1" x14ac:dyDescent="0.25">
      <c r="A57" s="47"/>
      <c r="B57" s="48"/>
      <c r="C57" s="48"/>
      <c r="D57" s="48"/>
      <c r="E57" s="49" t="s">
        <v>4980</v>
      </c>
      <c r="F57" s="207"/>
      <c r="G57" s="50"/>
      <c r="H57" s="51"/>
      <c r="I57" s="17"/>
      <c r="J57" s="17"/>
      <c r="K57" s="17"/>
      <c r="L57" s="52">
        <v>20551</v>
      </c>
      <c r="M57" s="53"/>
      <c r="N57" s="53"/>
      <c r="O57" s="54"/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/>
      <c r="W57" s="159">
        <v>1.2</v>
      </c>
      <c r="X57" s="158">
        <f t="shared" si="0"/>
        <v>0</v>
      </c>
      <c r="Y57" s="181"/>
      <c r="BP57" s="33"/>
      <c r="BQ57" s="41"/>
    </row>
    <row r="58" spans="1:69" s="3" customFormat="1" ht="18.75" hidden="1" x14ac:dyDescent="0.25">
      <c r="A58" s="47"/>
      <c r="B58" s="48"/>
      <c r="C58" s="48"/>
      <c r="D58" s="48"/>
      <c r="E58" s="49" t="s">
        <v>4981</v>
      </c>
      <c r="F58" s="207"/>
      <c r="G58" s="50"/>
      <c r="H58" s="51"/>
      <c r="I58" s="17"/>
      <c r="J58" s="17"/>
      <c r="K58" s="17"/>
      <c r="L58" s="52">
        <v>10504</v>
      </c>
      <c r="M58" s="53"/>
      <c r="N58" s="53"/>
      <c r="O58" s="54"/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/>
      <c r="W58" s="159">
        <v>1.2</v>
      </c>
      <c r="X58" s="158">
        <f t="shared" si="0"/>
        <v>0</v>
      </c>
      <c r="Y58" s="181"/>
      <c r="BP58" s="33"/>
      <c r="BQ58" s="41"/>
    </row>
    <row r="59" spans="1:69" s="3" customFormat="1" ht="18.75" hidden="1" x14ac:dyDescent="0.25">
      <c r="A59" s="47"/>
      <c r="B59" s="48"/>
      <c r="C59" s="48"/>
      <c r="D59" s="48"/>
      <c r="E59" s="49" t="s">
        <v>47</v>
      </c>
      <c r="F59" s="207"/>
      <c r="G59" s="50"/>
      <c r="H59" s="51"/>
      <c r="I59" s="17"/>
      <c r="J59" s="17"/>
      <c r="K59" s="17"/>
      <c r="L59" s="52">
        <v>57717</v>
      </c>
      <c r="M59" s="53"/>
      <c r="N59" s="53"/>
      <c r="O59" s="54"/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/>
      <c r="W59" s="159">
        <v>1.2</v>
      </c>
      <c r="X59" s="158">
        <f t="shared" si="0"/>
        <v>0</v>
      </c>
      <c r="Y59" s="181"/>
      <c r="BP59" s="33"/>
      <c r="BQ59" s="41"/>
    </row>
    <row r="60" spans="1:69" s="3" customFormat="1" ht="45" x14ac:dyDescent="0.25">
      <c r="A60" s="111" t="s">
        <v>140</v>
      </c>
      <c r="B60" s="112" t="s">
        <v>4982</v>
      </c>
      <c r="C60" s="305" t="s">
        <v>4983</v>
      </c>
      <c r="D60" s="305"/>
      <c r="E60" s="305"/>
      <c r="F60" s="208" t="s">
        <v>51</v>
      </c>
      <c r="G60" s="113">
        <v>4</v>
      </c>
      <c r="H60" s="114">
        <v>4786.3599999999997</v>
      </c>
      <c r="I60" s="114"/>
      <c r="J60" s="114"/>
      <c r="K60" s="144" t="s">
        <v>52</v>
      </c>
      <c r="L60" s="114">
        <v>119276</v>
      </c>
      <c r="M60" s="114"/>
      <c r="N60" s="115"/>
      <c r="O60" s="114"/>
      <c r="P60" s="189"/>
      <c r="Q60" s="189"/>
      <c r="R60" s="189"/>
      <c r="S60" s="189"/>
      <c r="T60" s="189"/>
      <c r="U60" s="189">
        <v>1.03</v>
      </c>
      <c r="V60" s="180">
        <f>L60*U60</f>
        <v>122854.28</v>
      </c>
      <c r="W60" s="190">
        <v>1.2</v>
      </c>
      <c r="X60" s="191">
        <f t="shared" si="0"/>
        <v>147425.136</v>
      </c>
      <c r="Y60" s="192">
        <f t="shared" si="1"/>
        <v>36856.284</v>
      </c>
      <c r="BP60" s="33"/>
      <c r="BQ60" s="41"/>
    </row>
    <row r="61" spans="1:69" s="3" customFormat="1" ht="18.75" hidden="1" x14ac:dyDescent="0.25">
      <c r="A61" s="356" t="s">
        <v>4984</v>
      </c>
      <c r="B61" s="357"/>
      <c r="C61" s="357"/>
      <c r="D61" s="357"/>
      <c r="E61" s="357"/>
      <c r="F61" s="357"/>
      <c r="G61" s="357"/>
      <c r="H61" s="357"/>
      <c r="I61" s="357"/>
      <c r="J61" s="357"/>
      <c r="K61" s="357"/>
      <c r="L61" s="357"/>
      <c r="M61" s="357"/>
      <c r="N61" s="357"/>
      <c r="O61" s="358"/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/>
      <c r="W61" s="159">
        <v>1.2</v>
      </c>
      <c r="X61" s="158">
        <f t="shared" si="0"/>
        <v>0</v>
      </c>
      <c r="Y61" s="181"/>
      <c r="BP61" s="33"/>
      <c r="BQ61" s="41"/>
    </row>
    <row r="62" spans="1:69" s="3" customFormat="1" ht="67.5" hidden="1" x14ac:dyDescent="0.25">
      <c r="A62" s="35" t="s">
        <v>142</v>
      </c>
      <c r="B62" s="36" t="s">
        <v>203</v>
      </c>
      <c r="C62" s="316" t="s">
        <v>204</v>
      </c>
      <c r="D62" s="316"/>
      <c r="E62" s="316"/>
      <c r="F62" s="205" t="s">
        <v>174</v>
      </c>
      <c r="G62" s="56">
        <v>4.04</v>
      </c>
      <c r="H62" s="39" t="s">
        <v>205</v>
      </c>
      <c r="I62" s="39" t="s">
        <v>206</v>
      </c>
      <c r="J62" s="39">
        <v>515.91999999999996</v>
      </c>
      <c r="K62" s="37" t="s">
        <v>42</v>
      </c>
      <c r="L62" s="39">
        <v>171030</v>
      </c>
      <c r="M62" s="39">
        <v>139011</v>
      </c>
      <c r="N62" s="40" t="s">
        <v>4985</v>
      </c>
      <c r="O62" s="39">
        <v>17842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2"/>
        <v>21359.280964934616</v>
      </c>
      <c r="W62" s="159">
        <v>1.2</v>
      </c>
      <c r="X62" s="158">
        <f t="shared" si="0"/>
        <v>25631.137157921537</v>
      </c>
      <c r="Y62" s="181">
        <f t="shared" si="1"/>
        <v>6344.3408806736479</v>
      </c>
      <c r="BP62" s="33"/>
      <c r="BQ62" s="41"/>
    </row>
    <row r="63" spans="1:69" s="3" customFormat="1" ht="18.75" hidden="1" x14ac:dyDescent="0.25">
      <c r="A63" s="42"/>
      <c r="B63" s="43"/>
      <c r="C63" s="44" t="s">
        <v>4986</v>
      </c>
      <c r="D63" s="45"/>
      <c r="E63" s="45"/>
      <c r="F63" s="206"/>
      <c r="G63" s="45"/>
      <c r="H63" s="45"/>
      <c r="I63" s="45"/>
      <c r="J63" s="45"/>
      <c r="K63" s="45"/>
      <c r="L63" s="45"/>
      <c r="M63" s="45"/>
      <c r="N63" s="45"/>
      <c r="O63" s="46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>
        <v>1.2</v>
      </c>
      <c r="X63" s="158">
        <f t="shared" si="0"/>
        <v>0</v>
      </c>
      <c r="Y63" s="181"/>
      <c r="BP63" s="33"/>
      <c r="BQ63" s="41"/>
    </row>
    <row r="64" spans="1:69" s="3" customFormat="1" ht="18.75" hidden="1" x14ac:dyDescent="0.25">
      <c r="A64" s="47"/>
      <c r="B64" s="48"/>
      <c r="C64" s="48"/>
      <c r="D64" s="48"/>
      <c r="E64" s="49" t="s">
        <v>4987</v>
      </c>
      <c r="F64" s="207"/>
      <c r="G64" s="50"/>
      <c r="H64" s="51"/>
      <c r="I64" s="17"/>
      <c r="J64" s="17"/>
      <c r="K64" s="17"/>
      <c r="L64" s="52">
        <v>137033</v>
      </c>
      <c r="M64" s="53"/>
      <c r="N64" s="53"/>
      <c r="O64" s="54"/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/>
      <c r="W64" s="159">
        <v>1.2</v>
      </c>
      <c r="X64" s="158">
        <f t="shared" si="0"/>
        <v>0</v>
      </c>
      <c r="Y64" s="181"/>
      <c r="BP64" s="33"/>
      <c r="BQ64" s="41"/>
    </row>
    <row r="65" spans="1:69" s="3" customFormat="1" ht="18.75" hidden="1" x14ac:dyDescent="0.25">
      <c r="A65" s="47"/>
      <c r="B65" s="48"/>
      <c r="C65" s="48"/>
      <c r="D65" s="48"/>
      <c r="E65" s="49" t="s">
        <v>4988</v>
      </c>
      <c r="F65" s="207"/>
      <c r="G65" s="50"/>
      <c r="H65" s="51"/>
      <c r="I65" s="17"/>
      <c r="J65" s="17"/>
      <c r="K65" s="17"/>
      <c r="L65" s="52">
        <v>72048</v>
      </c>
      <c r="M65" s="53"/>
      <c r="N65" s="53"/>
      <c r="O65" s="54"/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/>
      <c r="W65" s="159">
        <v>1.2</v>
      </c>
      <c r="X65" s="158">
        <f t="shared" si="0"/>
        <v>0</v>
      </c>
      <c r="Y65" s="181"/>
      <c r="BP65" s="33"/>
      <c r="BQ65" s="41"/>
    </row>
    <row r="66" spans="1:69" s="3" customFormat="1" ht="18.75" hidden="1" x14ac:dyDescent="0.25">
      <c r="A66" s="47"/>
      <c r="B66" s="48"/>
      <c r="C66" s="48"/>
      <c r="D66" s="48"/>
      <c r="E66" s="49" t="s">
        <v>47</v>
      </c>
      <c r="F66" s="207"/>
      <c r="G66" s="50"/>
      <c r="H66" s="51"/>
      <c r="I66" s="17"/>
      <c r="J66" s="17"/>
      <c r="K66" s="17"/>
      <c r="L66" s="52">
        <v>380111</v>
      </c>
      <c r="M66" s="53"/>
      <c r="N66" s="53"/>
      <c r="O66" s="54"/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/>
      <c r="W66" s="159">
        <v>1.2</v>
      </c>
      <c r="X66" s="158">
        <f t="shared" si="0"/>
        <v>0</v>
      </c>
      <c r="Y66" s="181"/>
      <c r="BP66" s="33"/>
      <c r="BQ66" s="41"/>
    </row>
    <row r="67" spans="1:69" s="3" customFormat="1" ht="67.5" x14ac:dyDescent="0.25">
      <c r="A67" s="35" t="s">
        <v>1017</v>
      </c>
      <c r="B67" s="36" t="s">
        <v>4989</v>
      </c>
      <c r="C67" s="316" t="s">
        <v>3497</v>
      </c>
      <c r="D67" s="316"/>
      <c r="E67" s="316"/>
      <c r="F67" s="205" t="s">
        <v>437</v>
      </c>
      <c r="G67" s="55">
        <v>51</v>
      </c>
      <c r="H67" s="39">
        <v>3887.06</v>
      </c>
      <c r="I67" s="39"/>
      <c r="J67" s="39">
        <v>3887.06</v>
      </c>
      <c r="K67" s="37" t="s">
        <v>42</v>
      </c>
      <c r="L67" s="39">
        <v>1696935</v>
      </c>
      <c r="M67" s="39"/>
      <c r="N67" s="40"/>
      <c r="O67" s="39">
        <v>1696935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2"/>
        <v>2031460.1190579154</v>
      </c>
      <c r="W67" s="159">
        <v>1.2</v>
      </c>
      <c r="X67" s="158">
        <f t="shared" si="0"/>
        <v>2437752.1428694986</v>
      </c>
      <c r="Y67" s="181">
        <f t="shared" si="1"/>
        <v>47799.061624892129</v>
      </c>
      <c r="BP67" s="33"/>
      <c r="BQ67" s="41"/>
    </row>
    <row r="68" spans="1:69" s="3" customFormat="1" ht="67.5" x14ac:dyDescent="0.25">
      <c r="A68" s="35" t="s">
        <v>1018</v>
      </c>
      <c r="B68" s="36" t="s">
        <v>4989</v>
      </c>
      <c r="C68" s="316" t="s">
        <v>4990</v>
      </c>
      <c r="D68" s="316"/>
      <c r="E68" s="316"/>
      <c r="F68" s="205" t="s">
        <v>437</v>
      </c>
      <c r="G68" s="55">
        <v>19</v>
      </c>
      <c r="H68" s="39">
        <v>6043.24</v>
      </c>
      <c r="I68" s="39"/>
      <c r="J68" s="39">
        <v>6043.24</v>
      </c>
      <c r="K68" s="37" t="s">
        <v>42</v>
      </c>
      <c r="L68" s="39">
        <v>982873</v>
      </c>
      <c r="M68" s="39"/>
      <c r="N68" s="40"/>
      <c r="O68" s="39">
        <v>982873</v>
      </c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>
        <f t="shared" si="2"/>
        <v>1176631.5749270364</v>
      </c>
      <c r="W68" s="159">
        <v>1.2</v>
      </c>
      <c r="X68" s="158">
        <f t="shared" si="0"/>
        <v>1411957.8899124437</v>
      </c>
      <c r="Y68" s="181">
        <f t="shared" si="1"/>
        <v>74313.573153286517</v>
      </c>
      <c r="BP68" s="33"/>
      <c r="BQ68" s="41"/>
    </row>
    <row r="69" spans="1:69" s="3" customFormat="1" ht="67.5" x14ac:dyDescent="0.25">
      <c r="A69" s="35" t="s">
        <v>151</v>
      </c>
      <c r="B69" s="36" t="s">
        <v>1264</v>
      </c>
      <c r="C69" s="316" t="s">
        <v>4991</v>
      </c>
      <c r="D69" s="316"/>
      <c r="E69" s="316"/>
      <c r="F69" s="205" t="s">
        <v>437</v>
      </c>
      <c r="G69" s="55">
        <v>14</v>
      </c>
      <c r="H69" s="39">
        <v>724.88</v>
      </c>
      <c r="I69" s="39"/>
      <c r="J69" s="39">
        <v>724.88</v>
      </c>
      <c r="K69" s="37" t="s">
        <v>42</v>
      </c>
      <c r="L69" s="39">
        <v>86870</v>
      </c>
      <c r="M69" s="39"/>
      <c r="N69" s="40"/>
      <c r="O69" s="39">
        <v>86870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2"/>
        <v>103995.1091482945</v>
      </c>
      <c r="W69" s="159">
        <v>1.2</v>
      </c>
      <c r="X69" s="158">
        <f t="shared" si="0"/>
        <v>124794.13097795341</v>
      </c>
      <c r="Y69" s="181">
        <f t="shared" si="1"/>
        <v>8913.8664984252428</v>
      </c>
      <c r="BP69" s="33"/>
      <c r="BQ69" s="41"/>
    </row>
    <row r="70" spans="1:69" s="3" customFormat="1" ht="67.5" x14ac:dyDescent="0.25">
      <c r="A70" s="35" t="s">
        <v>156</v>
      </c>
      <c r="B70" s="36" t="s">
        <v>1264</v>
      </c>
      <c r="C70" s="316" t="s">
        <v>4992</v>
      </c>
      <c r="D70" s="316"/>
      <c r="E70" s="316"/>
      <c r="F70" s="205" t="s">
        <v>437</v>
      </c>
      <c r="G70" s="55">
        <v>4</v>
      </c>
      <c r="H70" s="39">
        <v>1285.03</v>
      </c>
      <c r="I70" s="39"/>
      <c r="J70" s="39">
        <v>1285.03</v>
      </c>
      <c r="K70" s="37" t="s">
        <v>42</v>
      </c>
      <c r="L70" s="39">
        <v>43999</v>
      </c>
      <c r="M70" s="39"/>
      <c r="N70" s="40"/>
      <c r="O70" s="39">
        <v>43999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2"/>
        <v>52672.73866024876</v>
      </c>
      <c r="W70" s="159">
        <v>1.2</v>
      </c>
      <c r="X70" s="158">
        <f t="shared" si="0"/>
        <v>63207.286392298513</v>
      </c>
      <c r="Y70" s="181">
        <f t="shared" si="1"/>
        <v>15801.821598074628</v>
      </c>
      <c r="BP70" s="33"/>
      <c r="BQ70" s="41"/>
    </row>
    <row r="71" spans="1:69" s="3" customFormat="1" ht="67.5" x14ac:dyDescent="0.25">
      <c r="A71" s="35" t="s">
        <v>1019</v>
      </c>
      <c r="B71" s="36" t="s">
        <v>4989</v>
      </c>
      <c r="C71" s="316" t="s">
        <v>4993</v>
      </c>
      <c r="D71" s="316"/>
      <c r="E71" s="316"/>
      <c r="F71" s="205" t="s">
        <v>437</v>
      </c>
      <c r="G71" s="55">
        <v>52</v>
      </c>
      <c r="H71" s="39">
        <v>8936.92</v>
      </c>
      <c r="I71" s="39"/>
      <c r="J71" s="39">
        <v>8936.92</v>
      </c>
      <c r="K71" s="37" t="s">
        <v>42</v>
      </c>
      <c r="L71" s="39">
        <v>3978002</v>
      </c>
      <c r="M71" s="39"/>
      <c r="N71" s="40"/>
      <c r="O71" s="39">
        <v>3978002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2"/>
        <v>4762205.0441134321</v>
      </c>
      <c r="W71" s="159">
        <v>1.2</v>
      </c>
      <c r="X71" s="158">
        <f t="shared" si="0"/>
        <v>5714646.0529361181</v>
      </c>
      <c r="Y71" s="181">
        <f t="shared" si="1"/>
        <v>109897.03947954073</v>
      </c>
      <c r="BP71" s="33"/>
      <c r="BQ71" s="41"/>
    </row>
    <row r="72" spans="1:69" s="3" customFormat="1" ht="67.5" x14ac:dyDescent="0.25">
      <c r="A72" s="35" t="s">
        <v>1020</v>
      </c>
      <c r="B72" s="36" t="s">
        <v>4989</v>
      </c>
      <c r="C72" s="316" t="s">
        <v>4994</v>
      </c>
      <c r="D72" s="316"/>
      <c r="E72" s="316"/>
      <c r="F72" s="205" t="s">
        <v>437</v>
      </c>
      <c r="G72" s="55">
        <v>99</v>
      </c>
      <c r="H72" s="39">
        <v>19859.810000000001</v>
      </c>
      <c r="I72" s="39"/>
      <c r="J72" s="39">
        <v>19859.810000000001</v>
      </c>
      <c r="K72" s="37" t="s">
        <v>42</v>
      </c>
      <c r="L72" s="39">
        <v>16829997</v>
      </c>
      <c r="M72" s="39"/>
      <c r="N72" s="40"/>
      <c r="O72" s="39">
        <v>16829997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2"/>
        <v>20147776.850241378</v>
      </c>
      <c r="W72" s="159">
        <v>1.2</v>
      </c>
      <c r="X72" s="158">
        <f t="shared" si="0"/>
        <v>24177332.220289651</v>
      </c>
      <c r="Y72" s="181">
        <f t="shared" si="1"/>
        <v>244215.47697262274</v>
      </c>
      <c r="BP72" s="33"/>
      <c r="BQ72" s="41"/>
    </row>
    <row r="73" spans="1:69" s="3" customFormat="1" ht="67.5" x14ac:dyDescent="0.25">
      <c r="A73" s="35" t="s">
        <v>171</v>
      </c>
      <c r="B73" s="36" t="s">
        <v>4989</v>
      </c>
      <c r="C73" s="316" t="s">
        <v>3842</v>
      </c>
      <c r="D73" s="316"/>
      <c r="E73" s="316"/>
      <c r="F73" s="205" t="s">
        <v>437</v>
      </c>
      <c r="G73" s="55">
        <v>135</v>
      </c>
      <c r="H73" s="39">
        <v>5395.12</v>
      </c>
      <c r="I73" s="39"/>
      <c r="J73" s="39">
        <v>5395.12</v>
      </c>
      <c r="K73" s="37" t="s">
        <v>42</v>
      </c>
      <c r="L73" s="39">
        <v>6234601</v>
      </c>
      <c r="M73" s="39"/>
      <c r="N73" s="40"/>
      <c r="O73" s="39">
        <v>6234601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2"/>
        <v>7463658.472327224</v>
      </c>
      <c r="W73" s="159">
        <v>1.2</v>
      </c>
      <c r="X73" s="158">
        <f t="shared" si="0"/>
        <v>8956390.1667926684</v>
      </c>
      <c r="Y73" s="181">
        <f t="shared" si="1"/>
        <v>66343.630865130879</v>
      </c>
      <c r="BP73" s="33"/>
      <c r="BQ73" s="41"/>
    </row>
    <row r="74" spans="1:69" s="3" customFormat="1" ht="67.5" x14ac:dyDescent="0.25">
      <c r="A74" s="35" t="s">
        <v>181</v>
      </c>
      <c r="B74" s="36" t="s">
        <v>4989</v>
      </c>
      <c r="C74" s="316" t="s">
        <v>4995</v>
      </c>
      <c r="D74" s="316"/>
      <c r="E74" s="316"/>
      <c r="F74" s="205" t="s">
        <v>437</v>
      </c>
      <c r="G74" s="55">
        <v>30</v>
      </c>
      <c r="H74" s="39">
        <v>10552.11</v>
      </c>
      <c r="I74" s="39"/>
      <c r="J74" s="39">
        <v>10552.11</v>
      </c>
      <c r="K74" s="37" t="s">
        <v>42</v>
      </c>
      <c r="L74" s="39">
        <v>2709782</v>
      </c>
      <c r="M74" s="39"/>
      <c r="N74" s="40"/>
      <c r="O74" s="39">
        <v>2709782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2"/>
        <v>3243974.6156104961</v>
      </c>
      <c r="W74" s="159">
        <v>1.2</v>
      </c>
      <c r="X74" s="158">
        <f t="shared" si="0"/>
        <v>3892769.5387325953</v>
      </c>
      <c r="Y74" s="181">
        <f t="shared" si="1"/>
        <v>129758.98462441984</v>
      </c>
      <c r="BP74" s="33"/>
      <c r="BQ74" s="41"/>
    </row>
    <row r="75" spans="1:69" s="3" customFormat="1" ht="67.5" x14ac:dyDescent="0.25">
      <c r="A75" s="35" t="s">
        <v>185</v>
      </c>
      <c r="B75" s="36" t="s">
        <v>2384</v>
      </c>
      <c r="C75" s="316" t="s">
        <v>2385</v>
      </c>
      <c r="D75" s="316"/>
      <c r="E75" s="316"/>
      <c r="F75" s="205" t="s">
        <v>174</v>
      </c>
      <c r="G75" s="38">
        <v>1.6</v>
      </c>
      <c r="H75" s="39">
        <v>2637</v>
      </c>
      <c r="I75" s="39"/>
      <c r="J75" s="39">
        <v>2637</v>
      </c>
      <c r="K75" s="37" t="s">
        <v>42</v>
      </c>
      <c r="L75" s="39">
        <v>36116</v>
      </c>
      <c r="M75" s="39"/>
      <c r="N75" s="40"/>
      <c r="O75" s="39">
        <v>36116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2"/>
        <v>43235.724208585292</v>
      </c>
      <c r="W75" s="159">
        <v>1.2</v>
      </c>
      <c r="X75" s="158">
        <f t="shared" si="0"/>
        <v>51882.869050302346</v>
      </c>
      <c r="Y75" s="181">
        <f t="shared" si="1"/>
        <v>32426.793156438966</v>
      </c>
      <c r="BP75" s="33"/>
      <c r="BQ75" s="41"/>
    </row>
    <row r="76" spans="1:69" s="3" customFormat="1" ht="18.75" hidden="1" x14ac:dyDescent="0.25">
      <c r="A76" s="42"/>
      <c r="B76" s="43"/>
      <c r="C76" s="44" t="s">
        <v>4783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/>
      <c r="W76" s="159">
        <v>1.2</v>
      </c>
      <c r="X76" s="158">
        <f t="shared" si="0"/>
        <v>0</v>
      </c>
      <c r="Y76" s="181"/>
      <c r="BP76" s="33"/>
      <c r="BQ76" s="41"/>
    </row>
    <row r="77" spans="1:69" s="3" customFormat="1" ht="18.75" hidden="1" x14ac:dyDescent="0.25">
      <c r="A77" s="356" t="s">
        <v>4996</v>
      </c>
      <c r="B77" s="357"/>
      <c r="C77" s="357"/>
      <c r="D77" s="357"/>
      <c r="E77" s="357"/>
      <c r="F77" s="357"/>
      <c r="G77" s="357"/>
      <c r="H77" s="357"/>
      <c r="I77" s="357"/>
      <c r="J77" s="357"/>
      <c r="K77" s="357"/>
      <c r="L77" s="357"/>
      <c r="M77" s="357"/>
      <c r="N77" s="357"/>
      <c r="O77" s="358"/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/>
      <c r="W77" s="159">
        <v>1.2</v>
      </c>
      <c r="X77" s="158">
        <f t="shared" si="0"/>
        <v>0</v>
      </c>
      <c r="Y77" s="181"/>
      <c r="BP77" s="33"/>
      <c r="BQ77" s="41"/>
    </row>
    <row r="78" spans="1:69" s="3" customFormat="1" ht="67.5" hidden="1" x14ac:dyDescent="0.25">
      <c r="A78" s="35" t="s">
        <v>187</v>
      </c>
      <c r="B78" s="36" t="s">
        <v>255</v>
      </c>
      <c r="C78" s="316" t="s">
        <v>256</v>
      </c>
      <c r="D78" s="316"/>
      <c r="E78" s="316"/>
      <c r="F78" s="205" t="s">
        <v>238</v>
      </c>
      <c r="G78" s="38">
        <v>123.8</v>
      </c>
      <c r="H78" s="39" t="s">
        <v>257</v>
      </c>
      <c r="I78" s="39" t="s">
        <v>258</v>
      </c>
      <c r="J78" s="39">
        <v>57.82</v>
      </c>
      <c r="K78" s="37" t="s">
        <v>42</v>
      </c>
      <c r="L78" s="39">
        <v>843487</v>
      </c>
      <c r="M78" s="39">
        <v>700026</v>
      </c>
      <c r="N78" s="40" t="s">
        <v>4997</v>
      </c>
      <c r="O78" s="39">
        <v>61273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2"/>
        <v>73352.046999464132</v>
      </c>
      <c r="W78" s="159">
        <v>1.2</v>
      </c>
      <c r="X78" s="158">
        <f t="shared" si="0"/>
        <v>88022.456399356961</v>
      </c>
      <c r="Y78" s="181">
        <f t="shared" si="1"/>
        <v>711.00530209496742</v>
      </c>
      <c r="BP78" s="33"/>
      <c r="BQ78" s="41"/>
    </row>
    <row r="79" spans="1:69" s="3" customFormat="1" ht="18.75" hidden="1" x14ac:dyDescent="0.25">
      <c r="A79" s="42"/>
      <c r="B79" s="43"/>
      <c r="C79" s="44" t="s">
        <v>4998</v>
      </c>
      <c r="D79" s="45"/>
      <c r="E79" s="45"/>
      <c r="F79" s="206"/>
      <c r="G79" s="45"/>
      <c r="H79" s="45"/>
      <c r="I79" s="45"/>
      <c r="J79" s="45"/>
      <c r="K79" s="45"/>
      <c r="L79" s="45"/>
      <c r="M79" s="45"/>
      <c r="N79" s="45"/>
      <c r="O79" s="46"/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/>
      <c r="W79" s="159">
        <v>1.2</v>
      </c>
      <c r="X79" s="158">
        <f t="shared" si="0"/>
        <v>0</v>
      </c>
      <c r="Y79" s="181"/>
      <c r="BP79" s="33"/>
      <c r="BQ79" s="41"/>
    </row>
    <row r="80" spans="1:69" s="3" customFormat="1" ht="18.75" hidden="1" x14ac:dyDescent="0.25">
      <c r="A80" s="47"/>
      <c r="B80" s="48"/>
      <c r="C80" s="48"/>
      <c r="D80" s="48"/>
      <c r="E80" s="49" t="s">
        <v>4999</v>
      </c>
      <c r="F80" s="207"/>
      <c r="G80" s="50"/>
      <c r="H80" s="51"/>
      <c r="I80" s="17"/>
      <c r="J80" s="17"/>
      <c r="K80" s="17"/>
      <c r="L80" s="52">
        <v>686648</v>
      </c>
      <c r="M80" s="53"/>
      <c r="N80" s="53"/>
      <c r="O80" s="54"/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/>
      <c r="W80" s="159">
        <v>1.2</v>
      </c>
      <c r="X80" s="158">
        <f t="shared" si="0"/>
        <v>0</v>
      </c>
      <c r="Y80" s="181"/>
      <c r="BP80" s="33"/>
      <c r="BQ80" s="41"/>
    </row>
    <row r="81" spans="1:69" s="3" customFormat="1" ht="18.75" hidden="1" x14ac:dyDescent="0.25">
      <c r="A81" s="47"/>
      <c r="B81" s="48"/>
      <c r="C81" s="48"/>
      <c r="D81" s="48"/>
      <c r="E81" s="49" t="s">
        <v>5000</v>
      </c>
      <c r="F81" s="207"/>
      <c r="G81" s="50"/>
      <c r="H81" s="51"/>
      <c r="I81" s="17"/>
      <c r="J81" s="17"/>
      <c r="K81" s="17"/>
      <c r="L81" s="52">
        <v>361021</v>
      </c>
      <c r="M81" s="53"/>
      <c r="N81" s="53"/>
      <c r="O81" s="54"/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/>
      <c r="W81" s="159">
        <v>1.2</v>
      </c>
      <c r="X81" s="158">
        <f t="shared" si="0"/>
        <v>0</v>
      </c>
      <c r="Y81" s="181"/>
      <c r="BP81" s="33"/>
      <c r="BQ81" s="41"/>
    </row>
    <row r="82" spans="1:69" s="3" customFormat="1" ht="18.75" hidden="1" x14ac:dyDescent="0.25">
      <c r="A82" s="47"/>
      <c r="B82" s="48"/>
      <c r="C82" s="48"/>
      <c r="D82" s="48"/>
      <c r="E82" s="49" t="s">
        <v>47</v>
      </c>
      <c r="F82" s="207"/>
      <c r="G82" s="50"/>
      <c r="H82" s="51"/>
      <c r="I82" s="17"/>
      <c r="J82" s="17"/>
      <c r="K82" s="17"/>
      <c r="L82" s="52">
        <v>1891156</v>
      </c>
      <c r="M82" s="53"/>
      <c r="N82" s="53"/>
      <c r="O82" s="54"/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/>
      <c r="W82" s="159">
        <v>1.2</v>
      </c>
      <c r="X82" s="158">
        <f t="shared" si="0"/>
        <v>0</v>
      </c>
      <c r="Y82" s="181"/>
      <c r="BP82" s="33"/>
      <c r="BQ82" s="41"/>
    </row>
    <row r="83" spans="1:69" s="3" customFormat="1" ht="67.5" hidden="1" x14ac:dyDescent="0.25">
      <c r="A83" s="35" t="s">
        <v>196</v>
      </c>
      <c r="B83" s="36" t="s">
        <v>246</v>
      </c>
      <c r="C83" s="316" t="s">
        <v>247</v>
      </c>
      <c r="D83" s="316"/>
      <c r="E83" s="316"/>
      <c r="F83" s="205" t="s">
        <v>238</v>
      </c>
      <c r="G83" s="38">
        <v>68.7</v>
      </c>
      <c r="H83" s="39" t="s">
        <v>248</v>
      </c>
      <c r="I83" s="39" t="s">
        <v>249</v>
      </c>
      <c r="J83" s="39">
        <v>52.81</v>
      </c>
      <c r="K83" s="37" t="s">
        <v>42</v>
      </c>
      <c r="L83" s="39">
        <v>237944</v>
      </c>
      <c r="M83" s="39">
        <v>199625</v>
      </c>
      <c r="N83" s="40" t="s">
        <v>5001</v>
      </c>
      <c r="O83" s="39">
        <v>31056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2"/>
        <v>37178.221592142669</v>
      </c>
      <c r="W83" s="159">
        <v>1.2</v>
      </c>
      <c r="X83" s="158">
        <f t="shared" si="0"/>
        <v>44613.865910571199</v>
      </c>
      <c r="Y83" s="181">
        <f t="shared" si="1"/>
        <v>649.40125051777579</v>
      </c>
      <c r="BP83" s="33"/>
      <c r="BQ83" s="41"/>
    </row>
    <row r="84" spans="1:69" s="3" customFormat="1" ht="18.75" hidden="1" x14ac:dyDescent="0.25">
      <c r="A84" s="42"/>
      <c r="B84" s="43"/>
      <c r="C84" s="44" t="s">
        <v>5002</v>
      </c>
      <c r="D84" s="45"/>
      <c r="E84" s="45"/>
      <c r="F84" s="206"/>
      <c r="G84" s="45"/>
      <c r="H84" s="45"/>
      <c r="I84" s="45"/>
      <c r="J84" s="45"/>
      <c r="K84" s="45"/>
      <c r="L84" s="45"/>
      <c r="M84" s="45"/>
      <c r="N84" s="45"/>
      <c r="O84" s="46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>
        <v>1.2</v>
      </c>
      <c r="X84" s="158">
        <f t="shared" si="0"/>
        <v>0</v>
      </c>
      <c r="Y84" s="181"/>
      <c r="BP84" s="33"/>
      <c r="BQ84" s="41"/>
    </row>
    <row r="85" spans="1:69" s="3" customFormat="1" ht="18.75" hidden="1" x14ac:dyDescent="0.25">
      <c r="A85" s="47"/>
      <c r="B85" s="48"/>
      <c r="C85" s="48"/>
      <c r="D85" s="48"/>
      <c r="E85" s="49" t="s">
        <v>5003</v>
      </c>
      <c r="F85" s="207"/>
      <c r="G85" s="50"/>
      <c r="H85" s="51"/>
      <c r="I85" s="17"/>
      <c r="J85" s="17"/>
      <c r="K85" s="17"/>
      <c r="L85" s="52">
        <v>194914</v>
      </c>
      <c r="M85" s="53"/>
      <c r="N85" s="53"/>
      <c r="O85" s="54"/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/>
      <c r="W85" s="159">
        <v>1.2</v>
      </c>
      <c r="X85" s="158">
        <f t="shared" si="0"/>
        <v>0</v>
      </c>
      <c r="Y85" s="181"/>
      <c r="BP85" s="33"/>
      <c r="BQ85" s="41"/>
    </row>
    <row r="86" spans="1:69" s="3" customFormat="1" ht="18.75" hidden="1" x14ac:dyDescent="0.25">
      <c r="A86" s="47"/>
      <c r="B86" s="48"/>
      <c r="C86" s="48"/>
      <c r="D86" s="48"/>
      <c r="E86" s="49" t="s">
        <v>5004</v>
      </c>
      <c r="F86" s="207"/>
      <c r="G86" s="50"/>
      <c r="H86" s="51"/>
      <c r="I86" s="17"/>
      <c r="J86" s="17"/>
      <c r="K86" s="17"/>
      <c r="L86" s="52">
        <v>102480</v>
      </c>
      <c r="M86" s="53"/>
      <c r="N86" s="53"/>
      <c r="O86" s="54"/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/>
      <c r="W86" s="159">
        <v>1.2</v>
      </c>
      <c r="X86" s="158">
        <f t="shared" si="0"/>
        <v>0</v>
      </c>
      <c r="Y86" s="181"/>
      <c r="BP86" s="33"/>
      <c r="BQ86" s="41"/>
    </row>
    <row r="87" spans="1:69" s="3" customFormat="1" ht="18.75" hidden="1" x14ac:dyDescent="0.25">
      <c r="A87" s="47"/>
      <c r="B87" s="48"/>
      <c r="C87" s="48"/>
      <c r="D87" s="48"/>
      <c r="E87" s="49" t="s">
        <v>47</v>
      </c>
      <c r="F87" s="207"/>
      <c r="G87" s="50"/>
      <c r="H87" s="51"/>
      <c r="I87" s="17"/>
      <c r="J87" s="17"/>
      <c r="K87" s="17"/>
      <c r="L87" s="52">
        <v>535338</v>
      </c>
      <c r="M87" s="53"/>
      <c r="N87" s="53"/>
      <c r="O87" s="54"/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/>
      <c r="W87" s="159">
        <v>1.2</v>
      </c>
      <c r="X87" s="158">
        <f t="shared" si="0"/>
        <v>0</v>
      </c>
      <c r="Y87" s="181"/>
      <c r="BP87" s="33"/>
      <c r="BQ87" s="41"/>
    </row>
    <row r="88" spans="1:69" s="3" customFormat="1" ht="67.5" x14ac:dyDescent="0.25">
      <c r="A88" s="35" t="s">
        <v>198</v>
      </c>
      <c r="B88" s="36" t="s">
        <v>1325</v>
      </c>
      <c r="C88" s="316" t="s">
        <v>5005</v>
      </c>
      <c r="D88" s="316"/>
      <c r="E88" s="316"/>
      <c r="F88" s="205" t="s">
        <v>265</v>
      </c>
      <c r="G88" s="38">
        <v>61.2</v>
      </c>
      <c r="H88" s="39">
        <v>936.79</v>
      </c>
      <c r="I88" s="39"/>
      <c r="J88" s="39">
        <v>936.79</v>
      </c>
      <c r="K88" s="37" t="s">
        <v>42</v>
      </c>
      <c r="L88" s="39">
        <v>490758</v>
      </c>
      <c r="M88" s="39"/>
      <c r="N88" s="40"/>
      <c r="O88" s="39">
        <v>490758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2"/>
        <v>587503.53143085877</v>
      </c>
      <c r="W88" s="159">
        <v>1.2</v>
      </c>
      <c r="X88" s="158">
        <f t="shared" si="0"/>
        <v>705004.23771703045</v>
      </c>
      <c r="Y88" s="181">
        <f t="shared" si="1"/>
        <v>11519.677086879583</v>
      </c>
      <c r="BP88" s="33"/>
      <c r="BQ88" s="41"/>
    </row>
    <row r="89" spans="1:69" s="3" customFormat="1" ht="18.75" hidden="1" x14ac:dyDescent="0.25">
      <c r="A89" s="42"/>
      <c r="B89" s="43"/>
      <c r="C89" s="44" t="s">
        <v>1083</v>
      </c>
      <c r="D89" s="45"/>
      <c r="E89" s="45"/>
      <c r="F89" s="206"/>
      <c r="G89" s="45"/>
      <c r="H89" s="45"/>
      <c r="I89" s="45"/>
      <c r="J89" s="45"/>
      <c r="K89" s="45"/>
      <c r="L89" s="45"/>
      <c r="M89" s="45"/>
      <c r="N89" s="45"/>
      <c r="O89" s="46"/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/>
      <c r="W89" s="159">
        <v>1.2</v>
      </c>
      <c r="X89" s="158">
        <f t="shared" si="0"/>
        <v>0</v>
      </c>
      <c r="Y89" s="181"/>
      <c r="BP89" s="33"/>
      <c r="BQ89" s="41"/>
    </row>
    <row r="90" spans="1:69" s="3" customFormat="1" ht="67.5" hidden="1" x14ac:dyDescent="0.25">
      <c r="A90" s="35" t="s">
        <v>200</v>
      </c>
      <c r="B90" s="36" t="s">
        <v>1287</v>
      </c>
      <c r="C90" s="316" t="s">
        <v>1288</v>
      </c>
      <c r="D90" s="316"/>
      <c r="E90" s="316"/>
      <c r="F90" s="205" t="s">
        <v>56</v>
      </c>
      <c r="G90" s="38">
        <v>0.5</v>
      </c>
      <c r="H90" s="39" t="s">
        <v>1289</v>
      </c>
      <c r="I90" s="39" t="s">
        <v>1290</v>
      </c>
      <c r="J90" s="39">
        <v>604.22</v>
      </c>
      <c r="K90" s="37" t="s">
        <v>42</v>
      </c>
      <c r="L90" s="39">
        <v>24433</v>
      </c>
      <c r="M90" s="39">
        <v>21530</v>
      </c>
      <c r="N90" s="40" t="s">
        <v>5006</v>
      </c>
      <c r="O90" s="39">
        <v>2586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2"/>
        <v>3095.7908628696855</v>
      </c>
      <c r="W90" s="159">
        <v>1.2</v>
      </c>
      <c r="X90" s="158">
        <f t="shared" si="0"/>
        <v>3714.9490354436225</v>
      </c>
      <c r="Y90" s="181">
        <f t="shared" si="1"/>
        <v>7429.898070887245</v>
      </c>
      <c r="BP90" s="33"/>
      <c r="BQ90" s="41"/>
    </row>
    <row r="91" spans="1:69" s="3" customFormat="1" ht="18.75" hidden="1" x14ac:dyDescent="0.25">
      <c r="A91" s="42"/>
      <c r="B91" s="43"/>
      <c r="C91" s="44" t="s">
        <v>5007</v>
      </c>
      <c r="D91" s="45"/>
      <c r="E91" s="45"/>
      <c r="F91" s="206"/>
      <c r="G91" s="45"/>
      <c r="H91" s="45"/>
      <c r="I91" s="45"/>
      <c r="J91" s="45"/>
      <c r="K91" s="45"/>
      <c r="L91" s="45"/>
      <c r="M91" s="45"/>
      <c r="N91" s="45"/>
      <c r="O91" s="46"/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/>
      <c r="W91" s="159">
        <v>1.2</v>
      </c>
      <c r="X91" s="158">
        <f t="shared" si="0"/>
        <v>0</v>
      </c>
      <c r="Y91" s="181"/>
      <c r="BP91" s="33"/>
      <c r="BQ91" s="41"/>
    </row>
    <row r="92" spans="1:69" s="3" customFormat="1" ht="18.75" hidden="1" x14ac:dyDescent="0.25">
      <c r="A92" s="47"/>
      <c r="B92" s="48"/>
      <c r="C92" s="48"/>
      <c r="D92" s="48"/>
      <c r="E92" s="49" t="s">
        <v>5008</v>
      </c>
      <c r="F92" s="207"/>
      <c r="G92" s="50"/>
      <c r="H92" s="51"/>
      <c r="I92" s="17"/>
      <c r="J92" s="17"/>
      <c r="K92" s="17"/>
      <c r="L92" s="52">
        <v>20905</v>
      </c>
      <c r="M92" s="53"/>
      <c r="N92" s="53"/>
      <c r="O92" s="54"/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/>
      <c r="W92" s="159">
        <v>1.2</v>
      </c>
      <c r="X92" s="158">
        <f t="shared" si="0"/>
        <v>0</v>
      </c>
      <c r="Y92" s="181"/>
      <c r="BP92" s="33"/>
      <c r="BQ92" s="41"/>
    </row>
    <row r="93" spans="1:69" s="3" customFormat="1" ht="18.75" hidden="1" x14ac:dyDescent="0.25">
      <c r="A93" s="47"/>
      <c r="B93" s="48"/>
      <c r="C93" s="48"/>
      <c r="D93" s="48"/>
      <c r="E93" s="49" t="s">
        <v>5009</v>
      </c>
      <c r="F93" s="207"/>
      <c r="G93" s="50"/>
      <c r="H93" s="51"/>
      <c r="I93" s="17"/>
      <c r="J93" s="17"/>
      <c r="K93" s="17"/>
      <c r="L93" s="52">
        <v>10992</v>
      </c>
      <c r="M93" s="53"/>
      <c r="N93" s="53"/>
      <c r="O93" s="54"/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/>
      <c r="W93" s="159">
        <v>1.2</v>
      </c>
      <c r="X93" s="158">
        <f t="shared" si="0"/>
        <v>0</v>
      </c>
      <c r="Y93" s="181"/>
      <c r="BP93" s="33"/>
      <c r="BQ93" s="41"/>
    </row>
    <row r="94" spans="1:69" s="3" customFormat="1" ht="18.75" hidden="1" x14ac:dyDescent="0.25">
      <c r="A94" s="47"/>
      <c r="B94" s="48"/>
      <c r="C94" s="48"/>
      <c r="D94" s="48"/>
      <c r="E94" s="49" t="s">
        <v>47</v>
      </c>
      <c r="F94" s="207"/>
      <c r="G94" s="50"/>
      <c r="H94" s="51"/>
      <c r="I94" s="17"/>
      <c r="J94" s="17"/>
      <c r="K94" s="17"/>
      <c r="L94" s="52">
        <v>56330</v>
      </c>
      <c r="M94" s="53"/>
      <c r="N94" s="53"/>
      <c r="O94" s="54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>
        <v>1.2</v>
      </c>
      <c r="X94" s="158">
        <f t="shared" si="0"/>
        <v>0</v>
      </c>
      <c r="Y94" s="181"/>
      <c r="BP94" s="33"/>
      <c r="BQ94" s="41"/>
    </row>
    <row r="95" spans="1:69" s="3" customFormat="1" ht="67.5" hidden="1" x14ac:dyDescent="0.25">
      <c r="A95" s="35" t="s">
        <v>202</v>
      </c>
      <c r="B95" s="36" t="s">
        <v>81</v>
      </c>
      <c r="C95" s="316" t="s">
        <v>82</v>
      </c>
      <c r="D95" s="316"/>
      <c r="E95" s="316"/>
      <c r="F95" s="205" t="s">
        <v>56</v>
      </c>
      <c r="G95" s="38">
        <v>0.8</v>
      </c>
      <c r="H95" s="39" t="s">
        <v>83</v>
      </c>
      <c r="I95" s="39" t="s">
        <v>84</v>
      </c>
      <c r="J95" s="39">
        <v>412.35</v>
      </c>
      <c r="K95" s="37" t="s">
        <v>42</v>
      </c>
      <c r="L95" s="39">
        <v>33956</v>
      </c>
      <c r="M95" s="39">
        <v>30746</v>
      </c>
      <c r="N95" s="40" t="s">
        <v>5010</v>
      </c>
      <c r="O95" s="39">
        <v>2823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7" si="5">O95*P95*Q95*R95*S95*T95*U95</f>
        <v>3379.5118352208519</v>
      </c>
      <c r="W95" s="159">
        <v>1.2</v>
      </c>
      <c r="X95" s="158">
        <f t="shared" ref="X95:X158" si="6">V95*W95</f>
        <v>4055.4142022650221</v>
      </c>
      <c r="Y95" s="181">
        <f t="shared" ref="Y95:Y157" si="7">X95/G95</f>
        <v>5069.267752831277</v>
      </c>
      <c r="BP95" s="33"/>
      <c r="BQ95" s="41"/>
    </row>
    <row r="96" spans="1:69" s="3" customFormat="1" ht="18.75" hidden="1" x14ac:dyDescent="0.25">
      <c r="A96" s="42"/>
      <c r="B96" s="43"/>
      <c r="C96" s="44" t="s">
        <v>3087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>
        <v>1.2</v>
      </c>
      <c r="X96" s="158">
        <f t="shared" si="6"/>
        <v>0</v>
      </c>
      <c r="Y96" s="181"/>
      <c r="BP96" s="33"/>
      <c r="BQ96" s="41"/>
    </row>
    <row r="97" spans="1:69" s="3" customFormat="1" ht="18.75" hidden="1" x14ac:dyDescent="0.25">
      <c r="A97" s="47"/>
      <c r="B97" s="48"/>
      <c r="C97" s="48"/>
      <c r="D97" s="48"/>
      <c r="E97" s="49" t="s">
        <v>5011</v>
      </c>
      <c r="F97" s="207"/>
      <c r="G97" s="50"/>
      <c r="H97" s="51"/>
      <c r="I97" s="17"/>
      <c r="J97" s="17"/>
      <c r="K97" s="17"/>
      <c r="L97" s="52">
        <v>29843</v>
      </c>
      <c r="M97" s="53"/>
      <c r="N97" s="53"/>
      <c r="O97" s="54"/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/>
      <c r="W97" s="159">
        <v>1.2</v>
      </c>
      <c r="X97" s="158">
        <f t="shared" si="6"/>
        <v>0</v>
      </c>
      <c r="Y97" s="181"/>
      <c r="BP97" s="33"/>
      <c r="BQ97" s="41"/>
    </row>
    <row r="98" spans="1:69" s="3" customFormat="1" ht="18.75" hidden="1" x14ac:dyDescent="0.25">
      <c r="A98" s="47"/>
      <c r="B98" s="48"/>
      <c r="C98" s="48"/>
      <c r="D98" s="48"/>
      <c r="E98" s="49" t="s">
        <v>5012</v>
      </c>
      <c r="F98" s="207"/>
      <c r="G98" s="50"/>
      <c r="H98" s="51"/>
      <c r="I98" s="17"/>
      <c r="J98" s="17"/>
      <c r="K98" s="17"/>
      <c r="L98" s="52">
        <v>15691</v>
      </c>
      <c r="M98" s="53"/>
      <c r="N98" s="53"/>
      <c r="O98" s="54"/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/>
      <c r="W98" s="159">
        <v>1.2</v>
      </c>
      <c r="X98" s="158">
        <f t="shared" si="6"/>
        <v>0</v>
      </c>
      <c r="Y98" s="181"/>
      <c r="BP98" s="33"/>
      <c r="BQ98" s="41"/>
    </row>
    <row r="99" spans="1:69" s="3" customFormat="1" ht="18.75" hidden="1" x14ac:dyDescent="0.25">
      <c r="A99" s="47"/>
      <c r="B99" s="48"/>
      <c r="C99" s="48"/>
      <c r="D99" s="48"/>
      <c r="E99" s="49" t="s">
        <v>47</v>
      </c>
      <c r="F99" s="207"/>
      <c r="G99" s="50"/>
      <c r="H99" s="51"/>
      <c r="I99" s="17"/>
      <c r="J99" s="17"/>
      <c r="K99" s="17"/>
      <c r="L99" s="52">
        <v>79490</v>
      </c>
      <c r="M99" s="53"/>
      <c r="N99" s="53"/>
      <c r="O99" s="54"/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/>
      <c r="W99" s="159">
        <v>1.2</v>
      </c>
      <c r="X99" s="158">
        <f t="shared" si="6"/>
        <v>0</v>
      </c>
      <c r="Y99" s="181"/>
      <c r="BP99" s="33"/>
      <c r="BQ99" s="41"/>
    </row>
    <row r="100" spans="1:69" s="3" customFormat="1" ht="67.5" hidden="1" x14ac:dyDescent="0.25">
      <c r="A100" s="35" t="s">
        <v>211</v>
      </c>
      <c r="B100" s="36" t="s">
        <v>1297</v>
      </c>
      <c r="C100" s="316" t="s">
        <v>1298</v>
      </c>
      <c r="D100" s="316"/>
      <c r="E100" s="316"/>
      <c r="F100" s="205" t="s">
        <v>56</v>
      </c>
      <c r="G100" s="38">
        <v>0.3</v>
      </c>
      <c r="H100" s="39" t="s">
        <v>1299</v>
      </c>
      <c r="I100" s="39" t="s">
        <v>1300</v>
      </c>
      <c r="J100" s="39">
        <v>367.19</v>
      </c>
      <c r="K100" s="37" t="s">
        <v>42</v>
      </c>
      <c r="L100" s="39">
        <v>9964</v>
      </c>
      <c r="M100" s="39">
        <v>8899</v>
      </c>
      <c r="N100" s="40" t="s">
        <v>5013</v>
      </c>
      <c r="O100" s="39">
        <v>944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5"/>
        <v>1130.0953497869232</v>
      </c>
      <c r="W100" s="159">
        <v>1.2</v>
      </c>
      <c r="X100" s="158">
        <f t="shared" si="6"/>
        <v>1356.1144197443077</v>
      </c>
      <c r="Y100" s="181">
        <f t="shared" si="7"/>
        <v>4520.3813991476927</v>
      </c>
      <c r="BP100" s="33"/>
      <c r="BQ100" s="41"/>
    </row>
    <row r="101" spans="1:69" s="3" customFormat="1" ht="18.75" hidden="1" x14ac:dyDescent="0.25">
      <c r="A101" s="42"/>
      <c r="B101" s="43"/>
      <c r="C101" s="44" t="s">
        <v>1092</v>
      </c>
      <c r="D101" s="45"/>
      <c r="E101" s="45"/>
      <c r="F101" s="206"/>
      <c r="G101" s="45"/>
      <c r="H101" s="45"/>
      <c r="I101" s="45"/>
      <c r="J101" s="45"/>
      <c r="K101" s="45"/>
      <c r="L101" s="45"/>
      <c r="M101" s="45"/>
      <c r="N101" s="45"/>
      <c r="O101" s="46"/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/>
      <c r="W101" s="159">
        <v>1.2</v>
      </c>
      <c r="X101" s="158">
        <f t="shared" si="6"/>
        <v>0</v>
      </c>
      <c r="Y101" s="181"/>
      <c r="BP101" s="33"/>
      <c r="BQ101" s="41"/>
    </row>
    <row r="102" spans="1:69" s="3" customFormat="1" ht="18.75" hidden="1" x14ac:dyDescent="0.25">
      <c r="A102" s="47"/>
      <c r="B102" s="48"/>
      <c r="C102" s="48"/>
      <c r="D102" s="48"/>
      <c r="E102" s="49" t="s">
        <v>5014</v>
      </c>
      <c r="F102" s="207"/>
      <c r="G102" s="50"/>
      <c r="H102" s="51"/>
      <c r="I102" s="17"/>
      <c r="J102" s="17"/>
      <c r="K102" s="17"/>
      <c r="L102" s="52">
        <v>8638</v>
      </c>
      <c r="M102" s="53"/>
      <c r="N102" s="53"/>
      <c r="O102" s="54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>
        <v>1.2</v>
      </c>
      <c r="X102" s="158">
        <f t="shared" si="6"/>
        <v>0</v>
      </c>
      <c r="Y102" s="181"/>
      <c r="BP102" s="33"/>
      <c r="BQ102" s="41"/>
    </row>
    <row r="103" spans="1:69" s="3" customFormat="1" ht="18.75" hidden="1" x14ac:dyDescent="0.25">
      <c r="A103" s="47"/>
      <c r="B103" s="48"/>
      <c r="C103" s="48"/>
      <c r="D103" s="48"/>
      <c r="E103" s="49" t="s">
        <v>5015</v>
      </c>
      <c r="F103" s="207"/>
      <c r="G103" s="50"/>
      <c r="H103" s="51"/>
      <c r="I103" s="17"/>
      <c r="J103" s="17"/>
      <c r="K103" s="17"/>
      <c r="L103" s="52">
        <v>4542</v>
      </c>
      <c r="M103" s="53"/>
      <c r="N103" s="53"/>
      <c r="O103" s="54"/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/>
      <c r="W103" s="159">
        <v>1.2</v>
      </c>
      <c r="X103" s="158">
        <f t="shared" si="6"/>
        <v>0</v>
      </c>
      <c r="Y103" s="181"/>
      <c r="BP103" s="33"/>
      <c r="BQ103" s="41"/>
    </row>
    <row r="104" spans="1:69" s="3" customFormat="1" ht="18.75" hidden="1" x14ac:dyDescent="0.25">
      <c r="A104" s="47"/>
      <c r="B104" s="48"/>
      <c r="C104" s="48"/>
      <c r="D104" s="48"/>
      <c r="E104" s="49" t="s">
        <v>47</v>
      </c>
      <c r="F104" s="207"/>
      <c r="G104" s="50"/>
      <c r="H104" s="51"/>
      <c r="I104" s="17"/>
      <c r="J104" s="17"/>
      <c r="K104" s="17"/>
      <c r="L104" s="52">
        <v>23144</v>
      </c>
      <c r="M104" s="53"/>
      <c r="N104" s="53"/>
      <c r="O104" s="54"/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/>
      <c r="W104" s="159">
        <v>1.2</v>
      </c>
      <c r="X104" s="158">
        <f t="shared" si="6"/>
        <v>0</v>
      </c>
      <c r="Y104" s="181"/>
      <c r="BP104" s="33"/>
      <c r="BQ104" s="41"/>
    </row>
    <row r="105" spans="1:69" s="3" customFormat="1" ht="67.5" hidden="1" x14ac:dyDescent="0.25">
      <c r="A105" s="35" t="s">
        <v>213</v>
      </c>
      <c r="B105" s="36" t="s">
        <v>1305</v>
      </c>
      <c r="C105" s="316" t="s">
        <v>1306</v>
      </c>
      <c r="D105" s="316"/>
      <c r="E105" s="316"/>
      <c r="F105" s="205" t="s">
        <v>56</v>
      </c>
      <c r="G105" s="38">
        <v>0.6</v>
      </c>
      <c r="H105" s="39" t="s">
        <v>1307</v>
      </c>
      <c r="I105" s="39" t="s">
        <v>1308</v>
      </c>
      <c r="J105" s="39">
        <v>302.85000000000002</v>
      </c>
      <c r="K105" s="37" t="s">
        <v>42</v>
      </c>
      <c r="L105" s="39">
        <v>15408</v>
      </c>
      <c r="M105" s="39">
        <v>13619</v>
      </c>
      <c r="N105" s="40" t="s">
        <v>4253</v>
      </c>
      <c r="O105" s="39">
        <v>1556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5"/>
        <v>1862.7419113013264</v>
      </c>
      <c r="W105" s="159">
        <v>1.2</v>
      </c>
      <c r="X105" s="158">
        <f t="shared" si="6"/>
        <v>2235.2902935615916</v>
      </c>
      <c r="Y105" s="181">
        <f t="shared" si="7"/>
        <v>3725.4838226026527</v>
      </c>
      <c r="BP105" s="33"/>
      <c r="BQ105" s="41"/>
    </row>
    <row r="106" spans="1:69" s="3" customFormat="1" ht="18.75" hidden="1" x14ac:dyDescent="0.25">
      <c r="A106" s="42"/>
      <c r="B106" s="43"/>
      <c r="C106" s="44" t="s">
        <v>1069</v>
      </c>
      <c r="D106" s="45"/>
      <c r="E106" s="45"/>
      <c r="F106" s="206"/>
      <c r="G106" s="45"/>
      <c r="H106" s="45"/>
      <c r="I106" s="45"/>
      <c r="J106" s="45"/>
      <c r="K106" s="45"/>
      <c r="L106" s="45"/>
      <c r="M106" s="45"/>
      <c r="N106" s="45"/>
      <c r="O106" s="46"/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/>
      <c r="W106" s="159">
        <v>1.2</v>
      </c>
      <c r="X106" s="158">
        <f t="shared" si="6"/>
        <v>0</v>
      </c>
      <c r="Y106" s="181"/>
      <c r="BP106" s="33"/>
      <c r="BQ106" s="41"/>
    </row>
    <row r="107" spans="1:69" s="3" customFormat="1" ht="18.75" hidden="1" x14ac:dyDescent="0.25">
      <c r="A107" s="47"/>
      <c r="B107" s="48"/>
      <c r="C107" s="48"/>
      <c r="D107" s="48"/>
      <c r="E107" s="49" t="s">
        <v>4254</v>
      </c>
      <c r="F107" s="207"/>
      <c r="G107" s="50"/>
      <c r="H107" s="51"/>
      <c r="I107" s="17"/>
      <c r="J107" s="17"/>
      <c r="K107" s="17"/>
      <c r="L107" s="52">
        <v>13222</v>
      </c>
      <c r="M107" s="53"/>
      <c r="N107" s="53"/>
      <c r="O107" s="54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>
        <v>1.2</v>
      </c>
      <c r="X107" s="158">
        <f t="shared" si="6"/>
        <v>0</v>
      </c>
      <c r="Y107" s="181"/>
      <c r="BP107" s="33"/>
      <c r="BQ107" s="41"/>
    </row>
    <row r="108" spans="1:69" s="3" customFormat="1" ht="18.75" hidden="1" x14ac:dyDescent="0.25">
      <c r="A108" s="47"/>
      <c r="B108" s="48"/>
      <c r="C108" s="48"/>
      <c r="D108" s="48"/>
      <c r="E108" s="49" t="s">
        <v>4255</v>
      </c>
      <c r="F108" s="207"/>
      <c r="G108" s="50"/>
      <c r="H108" s="51"/>
      <c r="I108" s="17"/>
      <c r="J108" s="17"/>
      <c r="K108" s="17"/>
      <c r="L108" s="52">
        <v>6952</v>
      </c>
      <c r="M108" s="53"/>
      <c r="N108" s="53"/>
      <c r="O108" s="54"/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/>
      <c r="W108" s="159">
        <v>1.2</v>
      </c>
      <c r="X108" s="158">
        <f t="shared" si="6"/>
        <v>0</v>
      </c>
      <c r="Y108" s="181"/>
      <c r="BP108" s="33"/>
      <c r="BQ108" s="41"/>
    </row>
    <row r="109" spans="1:69" s="3" customFormat="1" ht="18.75" hidden="1" x14ac:dyDescent="0.25">
      <c r="A109" s="47"/>
      <c r="B109" s="48"/>
      <c r="C109" s="48"/>
      <c r="D109" s="48"/>
      <c r="E109" s="49" t="s">
        <v>47</v>
      </c>
      <c r="F109" s="207"/>
      <c r="G109" s="50"/>
      <c r="H109" s="51"/>
      <c r="I109" s="17"/>
      <c r="J109" s="17"/>
      <c r="K109" s="17"/>
      <c r="L109" s="52">
        <v>35582</v>
      </c>
      <c r="M109" s="53"/>
      <c r="N109" s="53"/>
      <c r="O109" s="54"/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/>
      <c r="W109" s="159">
        <v>1.2</v>
      </c>
      <c r="X109" s="158">
        <f t="shared" si="6"/>
        <v>0</v>
      </c>
      <c r="Y109" s="181"/>
      <c r="BP109" s="33"/>
      <c r="BQ109" s="41"/>
    </row>
    <row r="110" spans="1:69" s="3" customFormat="1" ht="67.5" hidden="1" x14ac:dyDescent="0.25">
      <c r="A110" s="35" t="s">
        <v>215</v>
      </c>
      <c r="B110" s="36" t="s">
        <v>73</v>
      </c>
      <c r="C110" s="316" t="s">
        <v>74</v>
      </c>
      <c r="D110" s="316"/>
      <c r="E110" s="316"/>
      <c r="F110" s="205" t="s">
        <v>56</v>
      </c>
      <c r="G110" s="38">
        <v>4.9000000000000004</v>
      </c>
      <c r="H110" s="39" t="s">
        <v>75</v>
      </c>
      <c r="I110" s="39" t="s">
        <v>76</v>
      </c>
      <c r="J110" s="39">
        <v>265.20999999999998</v>
      </c>
      <c r="K110" s="37" t="s">
        <v>42</v>
      </c>
      <c r="L110" s="39">
        <v>105107</v>
      </c>
      <c r="M110" s="39">
        <v>92607</v>
      </c>
      <c r="N110" s="40" t="s">
        <v>5016</v>
      </c>
      <c r="O110" s="39">
        <v>11124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5"/>
        <v>13316.928676938272</v>
      </c>
      <c r="W110" s="159">
        <v>1.2</v>
      </c>
      <c r="X110" s="158">
        <f t="shared" si="6"/>
        <v>15980.314412325926</v>
      </c>
      <c r="Y110" s="181">
        <f t="shared" si="7"/>
        <v>3261.2886555767195</v>
      </c>
      <c r="BP110" s="33"/>
      <c r="BQ110" s="41"/>
    </row>
    <row r="111" spans="1:69" s="3" customFormat="1" ht="18.75" hidden="1" x14ac:dyDescent="0.25">
      <c r="A111" s="42"/>
      <c r="B111" s="43"/>
      <c r="C111" s="44" t="s">
        <v>5017</v>
      </c>
      <c r="D111" s="45"/>
      <c r="E111" s="45"/>
      <c r="F111" s="206"/>
      <c r="G111" s="45"/>
      <c r="H111" s="45"/>
      <c r="I111" s="45"/>
      <c r="J111" s="45"/>
      <c r="K111" s="45"/>
      <c r="L111" s="45"/>
      <c r="M111" s="45"/>
      <c r="N111" s="45"/>
      <c r="O111" s="46"/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/>
      <c r="W111" s="159">
        <v>1.2</v>
      </c>
      <c r="X111" s="158">
        <f t="shared" si="6"/>
        <v>0</v>
      </c>
      <c r="Y111" s="181"/>
      <c r="BP111" s="33"/>
      <c r="BQ111" s="41"/>
    </row>
    <row r="112" spans="1:69" s="3" customFormat="1" ht="18.75" hidden="1" x14ac:dyDescent="0.25">
      <c r="A112" s="47"/>
      <c r="B112" s="48"/>
      <c r="C112" s="48"/>
      <c r="D112" s="48"/>
      <c r="E112" s="49" t="s">
        <v>5018</v>
      </c>
      <c r="F112" s="207"/>
      <c r="G112" s="50"/>
      <c r="H112" s="51"/>
      <c r="I112" s="17"/>
      <c r="J112" s="17"/>
      <c r="K112" s="17"/>
      <c r="L112" s="52">
        <v>89889</v>
      </c>
      <c r="M112" s="53"/>
      <c r="N112" s="53"/>
      <c r="O112" s="54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>
        <v>1.2</v>
      </c>
      <c r="X112" s="158">
        <f t="shared" si="6"/>
        <v>0</v>
      </c>
      <c r="Y112" s="181"/>
      <c r="BP112" s="33"/>
      <c r="BQ112" s="41"/>
    </row>
    <row r="113" spans="1:69" s="3" customFormat="1" ht="18.75" hidden="1" x14ac:dyDescent="0.25">
      <c r="A113" s="47"/>
      <c r="B113" s="48"/>
      <c r="C113" s="48"/>
      <c r="D113" s="48"/>
      <c r="E113" s="49" t="s">
        <v>5019</v>
      </c>
      <c r="F113" s="207"/>
      <c r="G113" s="50"/>
      <c r="H113" s="51"/>
      <c r="I113" s="17"/>
      <c r="J113" s="17"/>
      <c r="K113" s="17"/>
      <c r="L113" s="52">
        <v>47261</v>
      </c>
      <c r="M113" s="53"/>
      <c r="N113" s="53"/>
      <c r="O113" s="54"/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/>
      <c r="W113" s="159">
        <v>1.2</v>
      </c>
      <c r="X113" s="158">
        <f t="shared" si="6"/>
        <v>0</v>
      </c>
      <c r="Y113" s="181"/>
      <c r="BP113" s="33"/>
      <c r="BQ113" s="41"/>
    </row>
    <row r="114" spans="1:69" s="3" customFormat="1" ht="18.75" hidden="1" x14ac:dyDescent="0.25">
      <c r="A114" s="47"/>
      <c r="B114" s="48"/>
      <c r="C114" s="48"/>
      <c r="D114" s="48"/>
      <c r="E114" s="49" t="s">
        <v>47</v>
      </c>
      <c r="F114" s="207"/>
      <c r="G114" s="50"/>
      <c r="H114" s="51"/>
      <c r="I114" s="17"/>
      <c r="J114" s="17"/>
      <c r="K114" s="17"/>
      <c r="L114" s="52">
        <v>242257</v>
      </c>
      <c r="M114" s="53"/>
      <c r="N114" s="53"/>
      <c r="O114" s="54"/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/>
      <c r="W114" s="159">
        <v>1.2</v>
      </c>
      <c r="X114" s="158">
        <f t="shared" si="6"/>
        <v>0</v>
      </c>
      <c r="Y114" s="181"/>
      <c r="BP114" s="33"/>
      <c r="BQ114" s="41"/>
    </row>
    <row r="115" spans="1:69" s="3" customFormat="1" ht="67.5" hidden="1" x14ac:dyDescent="0.25">
      <c r="A115" s="35" t="s">
        <v>217</v>
      </c>
      <c r="B115" s="36" t="s">
        <v>64</v>
      </c>
      <c r="C115" s="316" t="s">
        <v>65</v>
      </c>
      <c r="D115" s="316"/>
      <c r="E115" s="316"/>
      <c r="F115" s="205" t="s">
        <v>56</v>
      </c>
      <c r="G115" s="56">
        <v>2.74</v>
      </c>
      <c r="H115" s="39" t="s">
        <v>66</v>
      </c>
      <c r="I115" s="39" t="s">
        <v>67</v>
      </c>
      <c r="J115" s="39">
        <v>161.83000000000001</v>
      </c>
      <c r="K115" s="37" t="s">
        <v>42</v>
      </c>
      <c r="L115" s="39">
        <v>50696</v>
      </c>
      <c r="M115" s="39">
        <v>46312</v>
      </c>
      <c r="N115" s="40" t="s">
        <v>5020</v>
      </c>
      <c r="O115" s="39">
        <v>3796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5"/>
        <v>4544.3240972363983</v>
      </c>
      <c r="W115" s="159">
        <v>1.2</v>
      </c>
      <c r="X115" s="158">
        <f t="shared" si="6"/>
        <v>5453.1889166836781</v>
      </c>
      <c r="Y115" s="181">
        <f t="shared" si="7"/>
        <v>1990.2149330962327</v>
      </c>
      <c r="BP115" s="33"/>
      <c r="BQ115" s="41"/>
    </row>
    <row r="116" spans="1:69" s="3" customFormat="1" ht="18.75" hidden="1" x14ac:dyDescent="0.25">
      <c r="A116" s="42"/>
      <c r="B116" s="43"/>
      <c r="C116" s="44" t="s">
        <v>1314</v>
      </c>
      <c r="D116" s="45"/>
      <c r="E116" s="45"/>
      <c r="F116" s="206"/>
      <c r="G116" s="45"/>
      <c r="H116" s="45"/>
      <c r="I116" s="45"/>
      <c r="J116" s="45"/>
      <c r="K116" s="45"/>
      <c r="L116" s="45"/>
      <c r="M116" s="45"/>
      <c r="N116" s="45"/>
      <c r="O116" s="46"/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/>
      <c r="W116" s="159">
        <v>1.2</v>
      </c>
      <c r="X116" s="158">
        <f t="shared" si="6"/>
        <v>0</v>
      </c>
      <c r="Y116" s="181"/>
      <c r="BP116" s="33"/>
      <c r="BQ116" s="41"/>
    </row>
    <row r="117" spans="1:69" s="3" customFormat="1" ht="18.75" hidden="1" x14ac:dyDescent="0.25">
      <c r="A117" s="47"/>
      <c r="B117" s="48"/>
      <c r="C117" s="48"/>
      <c r="D117" s="48"/>
      <c r="E117" s="49" t="s">
        <v>5021</v>
      </c>
      <c r="F117" s="207"/>
      <c r="G117" s="50"/>
      <c r="H117" s="51"/>
      <c r="I117" s="17"/>
      <c r="J117" s="17"/>
      <c r="K117" s="17"/>
      <c r="L117" s="52">
        <v>44940</v>
      </c>
      <c r="M117" s="53"/>
      <c r="N117" s="53"/>
      <c r="O117" s="54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>
        <v>1.2</v>
      </c>
      <c r="X117" s="158">
        <f t="shared" si="6"/>
        <v>0</v>
      </c>
      <c r="Y117" s="181"/>
      <c r="BP117" s="33"/>
      <c r="BQ117" s="41"/>
    </row>
    <row r="118" spans="1:69" s="3" customFormat="1" ht="18.75" hidden="1" x14ac:dyDescent="0.25">
      <c r="A118" s="47"/>
      <c r="B118" s="48"/>
      <c r="C118" s="48"/>
      <c r="D118" s="48"/>
      <c r="E118" s="49" t="s">
        <v>5022</v>
      </c>
      <c r="F118" s="207"/>
      <c r="G118" s="50"/>
      <c r="H118" s="51"/>
      <c r="I118" s="17"/>
      <c r="J118" s="17"/>
      <c r="K118" s="17"/>
      <c r="L118" s="52">
        <v>23628</v>
      </c>
      <c r="M118" s="53"/>
      <c r="N118" s="53"/>
      <c r="O118" s="54"/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/>
      <c r="W118" s="159">
        <v>1.2</v>
      </c>
      <c r="X118" s="158">
        <f t="shared" si="6"/>
        <v>0</v>
      </c>
      <c r="Y118" s="181"/>
      <c r="BP118" s="33"/>
      <c r="BQ118" s="41"/>
    </row>
    <row r="119" spans="1:69" s="3" customFormat="1" ht="18.75" hidden="1" x14ac:dyDescent="0.25">
      <c r="A119" s="47"/>
      <c r="B119" s="48"/>
      <c r="C119" s="48"/>
      <c r="D119" s="48"/>
      <c r="E119" s="49" t="s">
        <v>47</v>
      </c>
      <c r="F119" s="207"/>
      <c r="G119" s="50"/>
      <c r="H119" s="51"/>
      <c r="I119" s="17"/>
      <c r="J119" s="17"/>
      <c r="K119" s="17"/>
      <c r="L119" s="52">
        <v>119264</v>
      </c>
      <c r="M119" s="53"/>
      <c r="N119" s="53"/>
      <c r="O119" s="54"/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/>
      <c r="W119" s="159">
        <v>1.2</v>
      </c>
      <c r="X119" s="158">
        <f t="shared" si="6"/>
        <v>0</v>
      </c>
      <c r="Y119" s="181"/>
      <c r="BP119" s="33"/>
      <c r="BQ119" s="41"/>
    </row>
    <row r="120" spans="1:69" s="3" customFormat="1" ht="67.5" hidden="1" x14ac:dyDescent="0.25">
      <c r="A120" s="35" t="s">
        <v>219</v>
      </c>
      <c r="B120" s="36" t="s">
        <v>54</v>
      </c>
      <c r="C120" s="316" t="s">
        <v>55</v>
      </c>
      <c r="D120" s="316"/>
      <c r="E120" s="316"/>
      <c r="F120" s="205" t="s">
        <v>56</v>
      </c>
      <c r="G120" s="56">
        <v>5.04</v>
      </c>
      <c r="H120" s="39" t="s">
        <v>57</v>
      </c>
      <c r="I120" s="39" t="s">
        <v>58</v>
      </c>
      <c r="J120" s="39">
        <v>114.45</v>
      </c>
      <c r="K120" s="37" t="s">
        <v>42</v>
      </c>
      <c r="L120" s="39">
        <v>46359</v>
      </c>
      <c r="M120" s="39">
        <v>41244</v>
      </c>
      <c r="N120" s="40" t="s">
        <v>5023</v>
      </c>
      <c r="O120" s="39">
        <v>4938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5"/>
        <v>5911.4521581015097</v>
      </c>
      <c r="W120" s="159">
        <v>1.2</v>
      </c>
      <c r="X120" s="158">
        <f t="shared" si="6"/>
        <v>7093.7425897218118</v>
      </c>
      <c r="Y120" s="181">
        <f t="shared" si="7"/>
        <v>1407.488609071788</v>
      </c>
      <c r="BP120" s="33"/>
      <c r="BQ120" s="41"/>
    </row>
    <row r="121" spans="1:69" s="3" customFormat="1" ht="18.75" hidden="1" x14ac:dyDescent="0.25">
      <c r="A121" s="42"/>
      <c r="B121" s="43"/>
      <c r="C121" s="44" t="s">
        <v>5024</v>
      </c>
      <c r="D121" s="45"/>
      <c r="E121" s="45"/>
      <c r="F121" s="206"/>
      <c r="G121" s="45"/>
      <c r="H121" s="45"/>
      <c r="I121" s="45"/>
      <c r="J121" s="45"/>
      <c r="K121" s="45"/>
      <c r="L121" s="45"/>
      <c r="M121" s="45"/>
      <c r="N121" s="45"/>
      <c r="O121" s="46"/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/>
      <c r="W121" s="159">
        <v>1.2</v>
      </c>
      <c r="X121" s="158">
        <f t="shared" si="6"/>
        <v>0</v>
      </c>
      <c r="Y121" s="181"/>
      <c r="BP121" s="33"/>
      <c r="BQ121" s="41"/>
    </row>
    <row r="122" spans="1:69" s="3" customFormat="1" ht="18.75" hidden="1" x14ac:dyDescent="0.25">
      <c r="A122" s="47"/>
      <c r="B122" s="48"/>
      <c r="C122" s="48"/>
      <c r="D122" s="48"/>
      <c r="E122" s="49" t="s">
        <v>5025</v>
      </c>
      <c r="F122" s="207"/>
      <c r="G122" s="50"/>
      <c r="H122" s="51"/>
      <c r="I122" s="17"/>
      <c r="J122" s="17"/>
      <c r="K122" s="17"/>
      <c r="L122" s="52">
        <v>40039</v>
      </c>
      <c r="M122" s="53"/>
      <c r="N122" s="53"/>
      <c r="O122" s="54"/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/>
      <c r="W122" s="159">
        <v>1.2</v>
      </c>
      <c r="X122" s="158">
        <f t="shared" si="6"/>
        <v>0</v>
      </c>
      <c r="Y122" s="181"/>
      <c r="BP122" s="33"/>
      <c r="BQ122" s="41"/>
    </row>
    <row r="123" spans="1:69" s="3" customFormat="1" ht="18.75" hidden="1" x14ac:dyDescent="0.25">
      <c r="A123" s="47"/>
      <c r="B123" s="48"/>
      <c r="C123" s="48"/>
      <c r="D123" s="48"/>
      <c r="E123" s="49" t="s">
        <v>5026</v>
      </c>
      <c r="F123" s="207"/>
      <c r="G123" s="50"/>
      <c r="H123" s="51"/>
      <c r="I123" s="17"/>
      <c r="J123" s="17"/>
      <c r="K123" s="17"/>
      <c r="L123" s="52">
        <v>21051</v>
      </c>
      <c r="M123" s="53"/>
      <c r="N123" s="53"/>
      <c r="O123" s="54"/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/>
      <c r="W123" s="159">
        <v>1.2</v>
      </c>
      <c r="X123" s="158">
        <f t="shared" si="6"/>
        <v>0</v>
      </c>
      <c r="Y123" s="181"/>
      <c r="BP123" s="33"/>
      <c r="BQ123" s="41"/>
    </row>
    <row r="124" spans="1:69" s="3" customFormat="1" ht="18.75" hidden="1" x14ac:dyDescent="0.25">
      <c r="A124" s="47"/>
      <c r="B124" s="48"/>
      <c r="C124" s="48"/>
      <c r="D124" s="48"/>
      <c r="E124" s="49" t="s">
        <v>47</v>
      </c>
      <c r="F124" s="207"/>
      <c r="G124" s="50"/>
      <c r="H124" s="51"/>
      <c r="I124" s="17"/>
      <c r="J124" s="17"/>
      <c r="K124" s="17"/>
      <c r="L124" s="52">
        <v>107449</v>
      </c>
      <c r="M124" s="53"/>
      <c r="N124" s="53"/>
      <c r="O124" s="54"/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/>
      <c r="W124" s="159">
        <v>1.2</v>
      </c>
      <c r="X124" s="158">
        <f t="shared" si="6"/>
        <v>0</v>
      </c>
      <c r="Y124" s="181"/>
      <c r="BP124" s="33"/>
      <c r="BQ124" s="41"/>
    </row>
    <row r="125" spans="1:69" s="3" customFormat="1" ht="67.5" x14ac:dyDescent="0.25">
      <c r="A125" s="35" t="s">
        <v>221</v>
      </c>
      <c r="B125" s="36" t="s">
        <v>1325</v>
      </c>
      <c r="C125" s="316" t="s">
        <v>5027</v>
      </c>
      <c r="D125" s="316"/>
      <c r="E125" s="316"/>
      <c r="F125" s="205" t="s">
        <v>265</v>
      </c>
      <c r="G125" s="55">
        <v>204</v>
      </c>
      <c r="H125" s="39">
        <v>471.01</v>
      </c>
      <c r="I125" s="39"/>
      <c r="J125" s="39">
        <v>471.01</v>
      </c>
      <c r="K125" s="37" t="s">
        <v>42</v>
      </c>
      <c r="L125" s="39">
        <v>822497</v>
      </c>
      <c r="M125" s="39"/>
      <c r="N125" s="40"/>
      <c r="O125" s="39">
        <v>822497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984639.86749332084</v>
      </c>
      <c r="W125" s="159">
        <v>1.2</v>
      </c>
      <c r="X125" s="158">
        <f t="shared" si="6"/>
        <v>1181567.8409919851</v>
      </c>
      <c r="Y125" s="181">
        <f t="shared" si="7"/>
        <v>5791.9992205489461</v>
      </c>
      <c r="BP125" s="33"/>
      <c r="BQ125" s="41"/>
    </row>
    <row r="126" spans="1:69" s="3" customFormat="1" ht="18.75" hidden="1" x14ac:dyDescent="0.25">
      <c r="A126" s="42"/>
      <c r="B126" s="43"/>
      <c r="C126" s="44" t="s">
        <v>1371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>
        <v>1.2</v>
      </c>
      <c r="X126" s="158">
        <f t="shared" si="6"/>
        <v>0</v>
      </c>
      <c r="Y126" s="181"/>
      <c r="BP126" s="33"/>
      <c r="BQ126" s="41"/>
    </row>
    <row r="127" spans="1:69" s="3" customFormat="1" ht="67.5" x14ac:dyDescent="0.25">
      <c r="A127" s="35" t="s">
        <v>230</v>
      </c>
      <c r="B127" s="36" t="s">
        <v>1325</v>
      </c>
      <c r="C127" s="316" t="s">
        <v>5028</v>
      </c>
      <c r="D127" s="316"/>
      <c r="E127" s="316"/>
      <c r="F127" s="205" t="s">
        <v>265</v>
      </c>
      <c r="G127" s="55">
        <v>1122</v>
      </c>
      <c r="H127" s="39">
        <v>339.42</v>
      </c>
      <c r="I127" s="39"/>
      <c r="J127" s="39">
        <v>339.42</v>
      </c>
      <c r="K127" s="37" t="s">
        <v>42</v>
      </c>
      <c r="L127" s="39">
        <v>3259898</v>
      </c>
      <c r="M127" s="39"/>
      <c r="N127" s="40"/>
      <c r="O127" s="39">
        <v>3259898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5"/>
        <v>3902537.680698825</v>
      </c>
      <c r="W127" s="159">
        <v>1.2</v>
      </c>
      <c r="X127" s="158">
        <f t="shared" si="6"/>
        <v>4683045.2168385899</v>
      </c>
      <c r="Y127" s="181">
        <f t="shared" si="7"/>
        <v>4173.8370916564973</v>
      </c>
      <c r="BP127" s="33"/>
      <c r="BQ127" s="41"/>
    </row>
    <row r="128" spans="1:69" s="3" customFormat="1" ht="18.75" hidden="1" x14ac:dyDescent="0.25">
      <c r="A128" s="42"/>
      <c r="B128" s="43"/>
      <c r="C128" s="44" t="s">
        <v>1853</v>
      </c>
      <c r="D128" s="45"/>
      <c r="E128" s="45"/>
      <c r="F128" s="206"/>
      <c r="G128" s="45"/>
      <c r="H128" s="45"/>
      <c r="I128" s="45"/>
      <c r="J128" s="45"/>
      <c r="K128" s="45"/>
      <c r="L128" s="45"/>
      <c r="M128" s="45"/>
      <c r="N128" s="45"/>
      <c r="O128" s="46"/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/>
      <c r="W128" s="159">
        <v>1.2</v>
      </c>
      <c r="X128" s="158">
        <f t="shared" si="6"/>
        <v>0</v>
      </c>
      <c r="Y128" s="181"/>
      <c r="BP128" s="33"/>
      <c r="BQ128" s="41"/>
    </row>
    <row r="129" spans="1:69" s="3" customFormat="1" ht="67.5" x14ac:dyDescent="0.25">
      <c r="A129" s="35" t="s">
        <v>232</v>
      </c>
      <c r="B129" s="36" t="s">
        <v>1325</v>
      </c>
      <c r="C129" s="316" t="s">
        <v>5029</v>
      </c>
      <c r="D129" s="316"/>
      <c r="E129" s="316"/>
      <c r="F129" s="205" t="s">
        <v>265</v>
      </c>
      <c r="G129" s="55">
        <v>255</v>
      </c>
      <c r="H129" s="39">
        <v>282.27999999999997</v>
      </c>
      <c r="I129" s="39"/>
      <c r="J129" s="39">
        <v>282.27999999999997</v>
      </c>
      <c r="K129" s="37" t="s">
        <v>42</v>
      </c>
      <c r="L129" s="39">
        <v>616161</v>
      </c>
      <c r="M129" s="39"/>
      <c r="N129" s="40"/>
      <c r="O129" s="39">
        <v>616161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5"/>
        <v>737627.83985175868</v>
      </c>
      <c r="W129" s="159">
        <v>1.2</v>
      </c>
      <c r="X129" s="158">
        <f t="shared" si="6"/>
        <v>885153.40782211034</v>
      </c>
      <c r="Y129" s="181">
        <f t="shared" si="7"/>
        <v>3471.189834596511</v>
      </c>
      <c r="BP129" s="33"/>
      <c r="BQ129" s="41"/>
    </row>
    <row r="130" spans="1:69" s="3" customFormat="1" ht="18.75" hidden="1" x14ac:dyDescent="0.25">
      <c r="A130" s="42"/>
      <c r="B130" s="43"/>
      <c r="C130" s="44" t="s">
        <v>1342</v>
      </c>
      <c r="D130" s="45"/>
      <c r="E130" s="45"/>
      <c r="F130" s="206"/>
      <c r="G130" s="45"/>
      <c r="H130" s="45"/>
      <c r="I130" s="45"/>
      <c r="J130" s="45"/>
      <c r="K130" s="45"/>
      <c r="L130" s="45"/>
      <c r="M130" s="45"/>
      <c r="N130" s="45"/>
      <c r="O130" s="46"/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/>
      <c r="W130" s="159">
        <v>1.2</v>
      </c>
      <c r="X130" s="158">
        <f t="shared" si="6"/>
        <v>0</v>
      </c>
      <c r="Y130" s="181"/>
      <c r="BP130" s="33"/>
      <c r="BQ130" s="41"/>
    </row>
    <row r="131" spans="1:69" s="3" customFormat="1" ht="67.5" x14ac:dyDescent="0.25">
      <c r="A131" s="35" t="s">
        <v>235</v>
      </c>
      <c r="B131" s="36" t="s">
        <v>1325</v>
      </c>
      <c r="C131" s="316" t="s">
        <v>2894</v>
      </c>
      <c r="D131" s="316"/>
      <c r="E131" s="316"/>
      <c r="F131" s="205" t="s">
        <v>265</v>
      </c>
      <c r="G131" s="55">
        <v>408</v>
      </c>
      <c r="H131" s="39">
        <v>219.53</v>
      </c>
      <c r="I131" s="39"/>
      <c r="J131" s="39">
        <v>219.53</v>
      </c>
      <c r="K131" s="37" t="s">
        <v>42</v>
      </c>
      <c r="L131" s="39">
        <v>766704</v>
      </c>
      <c r="M131" s="39"/>
      <c r="N131" s="40"/>
      <c r="O131" s="39">
        <v>766704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5"/>
        <v>917848.11977016204</v>
      </c>
      <c r="W131" s="159">
        <v>1.2</v>
      </c>
      <c r="X131" s="158">
        <f t="shared" si="6"/>
        <v>1101417.7437241944</v>
      </c>
      <c r="Y131" s="181">
        <f t="shared" si="7"/>
        <v>2699.5532934416528</v>
      </c>
      <c r="BP131" s="33"/>
      <c r="BQ131" s="41"/>
    </row>
    <row r="132" spans="1:69" s="3" customFormat="1" ht="18.75" hidden="1" x14ac:dyDescent="0.25">
      <c r="A132" s="42"/>
      <c r="B132" s="43"/>
      <c r="C132" s="44" t="s">
        <v>1859</v>
      </c>
      <c r="D132" s="45"/>
      <c r="E132" s="45"/>
      <c r="F132" s="206"/>
      <c r="G132" s="45"/>
      <c r="H132" s="45"/>
      <c r="I132" s="45"/>
      <c r="J132" s="45"/>
      <c r="K132" s="45"/>
      <c r="L132" s="45"/>
      <c r="M132" s="45"/>
      <c r="N132" s="45"/>
      <c r="O132" s="46"/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/>
      <c r="W132" s="159">
        <v>1.2</v>
      </c>
      <c r="X132" s="158">
        <f t="shared" si="6"/>
        <v>0</v>
      </c>
      <c r="Y132" s="181"/>
      <c r="BP132" s="33"/>
      <c r="BQ132" s="41"/>
    </row>
    <row r="133" spans="1:69" s="3" customFormat="1" ht="67.5" x14ac:dyDescent="0.25">
      <c r="A133" s="35" t="s">
        <v>245</v>
      </c>
      <c r="B133" s="36" t="s">
        <v>1325</v>
      </c>
      <c r="C133" s="316" t="s">
        <v>5030</v>
      </c>
      <c r="D133" s="316"/>
      <c r="E133" s="316"/>
      <c r="F133" s="205" t="s">
        <v>265</v>
      </c>
      <c r="G133" s="55">
        <v>2652</v>
      </c>
      <c r="H133" s="39">
        <v>175.26</v>
      </c>
      <c r="I133" s="39"/>
      <c r="J133" s="39">
        <v>175.26</v>
      </c>
      <c r="K133" s="37" t="s">
        <v>42</v>
      </c>
      <c r="L133" s="39">
        <v>3978598</v>
      </c>
      <c r="M133" s="39"/>
      <c r="N133" s="40"/>
      <c r="O133" s="39">
        <v>3978598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5"/>
        <v>4762918.5365164755</v>
      </c>
      <c r="W133" s="159">
        <v>1.2</v>
      </c>
      <c r="X133" s="158">
        <f t="shared" si="6"/>
        <v>5715502.2438197704</v>
      </c>
      <c r="Y133" s="181">
        <f t="shared" si="7"/>
        <v>2155.1667586047402</v>
      </c>
      <c r="BP133" s="33"/>
      <c r="BQ133" s="41"/>
    </row>
    <row r="134" spans="1:69" s="3" customFormat="1" ht="18.75" hidden="1" x14ac:dyDescent="0.25">
      <c r="A134" s="42"/>
      <c r="B134" s="43"/>
      <c r="C134" s="44" t="s">
        <v>5031</v>
      </c>
      <c r="D134" s="45"/>
      <c r="E134" s="45"/>
      <c r="F134" s="206"/>
      <c r="G134" s="45"/>
      <c r="H134" s="45"/>
      <c r="I134" s="45"/>
      <c r="J134" s="45"/>
      <c r="K134" s="45"/>
      <c r="L134" s="45"/>
      <c r="M134" s="45"/>
      <c r="N134" s="45"/>
      <c r="O134" s="46"/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/>
      <c r="W134" s="159">
        <v>1.2</v>
      </c>
      <c r="X134" s="158">
        <f t="shared" si="6"/>
        <v>0</v>
      </c>
      <c r="Y134" s="181"/>
      <c r="BP134" s="33"/>
      <c r="BQ134" s="41"/>
    </row>
    <row r="135" spans="1:69" s="3" customFormat="1" ht="67.5" x14ac:dyDescent="0.25">
      <c r="A135" s="35" t="s">
        <v>254</v>
      </c>
      <c r="B135" s="36" t="s">
        <v>2410</v>
      </c>
      <c r="C135" s="316" t="s">
        <v>5032</v>
      </c>
      <c r="D135" s="316"/>
      <c r="E135" s="316"/>
      <c r="F135" s="205" t="s">
        <v>265</v>
      </c>
      <c r="G135" s="55">
        <v>1989</v>
      </c>
      <c r="H135" s="39">
        <v>118.59</v>
      </c>
      <c r="I135" s="39"/>
      <c r="J135" s="39">
        <v>118.59</v>
      </c>
      <c r="K135" s="37" t="s">
        <v>42</v>
      </c>
      <c r="L135" s="39">
        <v>2019094</v>
      </c>
      <c r="M135" s="39"/>
      <c r="N135" s="40"/>
      <c r="O135" s="39">
        <v>2019094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5"/>
        <v>2417127.9027358876</v>
      </c>
      <c r="W135" s="159">
        <v>1.2</v>
      </c>
      <c r="X135" s="158">
        <f t="shared" si="6"/>
        <v>2900553.4832830648</v>
      </c>
      <c r="Y135" s="181">
        <f t="shared" si="7"/>
        <v>1458.2973772162215</v>
      </c>
      <c r="BP135" s="33"/>
      <c r="BQ135" s="41"/>
    </row>
    <row r="136" spans="1:69" s="3" customFormat="1" ht="18.75" hidden="1" x14ac:dyDescent="0.25">
      <c r="A136" s="42"/>
      <c r="B136" s="43"/>
      <c r="C136" s="44" t="s">
        <v>5033</v>
      </c>
      <c r="D136" s="45"/>
      <c r="E136" s="45"/>
      <c r="F136" s="206"/>
      <c r="G136" s="45"/>
      <c r="H136" s="45"/>
      <c r="I136" s="45"/>
      <c r="J136" s="45"/>
      <c r="K136" s="45"/>
      <c r="L136" s="45"/>
      <c r="M136" s="45"/>
      <c r="N136" s="45"/>
      <c r="O136" s="46"/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/>
      <c r="W136" s="159">
        <v>1.2</v>
      </c>
      <c r="X136" s="158">
        <f t="shared" si="6"/>
        <v>0</v>
      </c>
      <c r="Y136" s="181"/>
      <c r="BP136" s="33"/>
      <c r="BQ136" s="41"/>
    </row>
    <row r="137" spans="1:69" s="3" customFormat="1" ht="67.5" x14ac:dyDescent="0.25">
      <c r="A137" s="35" t="s">
        <v>288</v>
      </c>
      <c r="B137" s="36" t="s">
        <v>1338</v>
      </c>
      <c r="C137" s="316" t="s">
        <v>2899</v>
      </c>
      <c r="D137" s="316"/>
      <c r="E137" s="316"/>
      <c r="F137" s="205" t="s">
        <v>265</v>
      </c>
      <c r="G137" s="55">
        <v>867</v>
      </c>
      <c r="H137" s="39">
        <v>76.42</v>
      </c>
      <c r="I137" s="39"/>
      <c r="J137" s="39">
        <v>76.42</v>
      </c>
      <c r="K137" s="37" t="s">
        <v>42</v>
      </c>
      <c r="L137" s="39">
        <v>567153</v>
      </c>
      <c r="M137" s="39"/>
      <c r="N137" s="40"/>
      <c r="O137" s="39">
        <v>567153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5"/>
        <v>678958.65245519357</v>
      </c>
      <c r="W137" s="159">
        <v>1.2</v>
      </c>
      <c r="X137" s="158">
        <f t="shared" si="6"/>
        <v>814750.38294623222</v>
      </c>
      <c r="Y137" s="181">
        <f t="shared" si="7"/>
        <v>939.73515910753429</v>
      </c>
      <c r="BP137" s="33"/>
      <c r="BQ137" s="41"/>
    </row>
    <row r="138" spans="1:69" s="3" customFormat="1" ht="18.75" hidden="1" x14ac:dyDescent="0.25">
      <c r="A138" s="42"/>
      <c r="B138" s="43"/>
      <c r="C138" s="44" t="s">
        <v>3531</v>
      </c>
      <c r="D138" s="45"/>
      <c r="E138" s="45"/>
      <c r="F138" s="206"/>
      <c r="G138" s="45"/>
      <c r="H138" s="45"/>
      <c r="I138" s="45"/>
      <c r="J138" s="45"/>
      <c r="K138" s="45"/>
      <c r="L138" s="45"/>
      <c r="M138" s="45"/>
      <c r="N138" s="45"/>
      <c r="O138" s="46"/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/>
      <c r="W138" s="159">
        <v>1.2</v>
      </c>
      <c r="X138" s="158">
        <f t="shared" si="6"/>
        <v>0</v>
      </c>
      <c r="Y138" s="181"/>
      <c r="BP138" s="33"/>
      <c r="BQ138" s="41"/>
    </row>
    <row r="139" spans="1:69" s="3" customFormat="1" ht="67.5" x14ac:dyDescent="0.25">
      <c r="A139" s="35" t="s">
        <v>300</v>
      </c>
      <c r="B139" s="36" t="s">
        <v>1338</v>
      </c>
      <c r="C139" s="316" t="s">
        <v>3340</v>
      </c>
      <c r="D139" s="316"/>
      <c r="E139" s="316"/>
      <c r="F139" s="205" t="s">
        <v>265</v>
      </c>
      <c r="G139" s="38">
        <v>61.2</v>
      </c>
      <c r="H139" s="39">
        <v>47.84</v>
      </c>
      <c r="I139" s="39"/>
      <c r="J139" s="39">
        <v>47.84</v>
      </c>
      <c r="K139" s="37" t="s">
        <v>42</v>
      </c>
      <c r="L139" s="39">
        <v>25062</v>
      </c>
      <c r="M139" s="39"/>
      <c r="N139" s="40"/>
      <c r="O139" s="39">
        <v>25062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5"/>
        <v>30002.594974957483</v>
      </c>
      <c r="W139" s="159">
        <v>1.2</v>
      </c>
      <c r="X139" s="158">
        <f t="shared" si="6"/>
        <v>36003.11396994898</v>
      </c>
      <c r="Y139" s="181">
        <f t="shared" si="7"/>
        <v>588.28617597955849</v>
      </c>
      <c r="BP139" s="33"/>
      <c r="BQ139" s="41"/>
    </row>
    <row r="140" spans="1:69" s="3" customFormat="1" ht="18.75" hidden="1" x14ac:dyDescent="0.25">
      <c r="A140" s="42"/>
      <c r="B140" s="43"/>
      <c r="C140" s="44" t="s">
        <v>1083</v>
      </c>
      <c r="D140" s="45"/>
      <c r="E140" s="45"/>
      <c r="F140" s="206"/>
      <c r="G140" s="45"/>
      <c r="H140" s="45"/>
      <c r="I140" s="45"/>
      <c r="J140" s="45"/>
      <c r="K140" s="45"/>
      <c r="L140" s="45"/>
      <c r="M140" s="45"/>
      <c r="N140" s="45"/>
      <c r="O140" s="46"/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/>
      <c r="W140" s="159">
        <v>1.2</v>
      </c>
      <c r="X140" s="158">
        <f t="shared" si="6"/>
        <v>0</v>
      </c>
      <c r="Y140" s="181"/>
      <c r="BP140" s="33"/>
      <c r="BQ140" s="41"/>
    </row>
    <row r="141" spans="1:69" s="3" customFormat="1" ht="67.5" x14ac:dyDescent="0.25">
      <c r="A141" s="35" t="s">
        <v>309</v>
      </c>
      <c r="B141" s="36" t="s">
        <v>1338</v>
      </c>
      <c r="C141" s="316" t="s">
        <v>5034</v>
      </c>
      <c r="D141" s="316"/>
      <c r="E141" s="316"/>
      <c r="F141" s="205" t="s">
        <v>265</v>
      </c>
      <c r="G141" s="55">
        <v>51</v>
      </c>
      <c r="H141" s="39">
        <v>127.12</v>
      </c>
      <c r="I141" s="39"/>
      <c r="J141" s="39">
        <v>127.12</v>
      </c>
      <c r="K141" s="37" t="s">
        <v>42</v>
      </c>
      <c r="L141" s="39">
        <v>55496</v>
      </c>
      <c r="M141" s="39"/>
      <c r="N141" s="40"/>
      <c r="O141" s="39">
        <v>55496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5"/>
        <v>66436.198656541397</v>
      </c>
      <c r="W141" s="159">
        <v>1.2</v>
      </c>
      <c r="X141" s="158">
        <f t="shared" si="6"/>
        <v>79723.438387849674</v>
      </c>
      <c r="Y141" s="181">
        <f t="shared" si="7"/>
        <v>1563.2046742715622</v>
      </c>
      <c r="BP141" s="33"/>
      <c r="BQ141" s="41"/>
    </row>
    <row r="142" spans="1:69" s="3" customFormat="1" ht="18.75" hidden="1" x14ac:dyDescent="0.25">
      <c r="A142" s="42"/>
      <c r="B142" s="43"/>
      <c r="C142" s="44" t="s">
        <v>287</v>
      </c>
      <c r="D142" s="45"/>
      <c r="E142" s="45"/>
      <c r="F142" s="206"/>
      <c r="G142" s="45"/>
      <c r="H142" s="45"/>
      <c r="I142" s="45"/>
      <c r="J142" s="45"/>
      <c r="K142" s="45"/>
      <c r="L142" s="45"/>
      <c r="M142" s="45"/>
      <c r="N142" s="45"/>
      <c r="O142" s="46"/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/>
      <c r="W142" s="159">
        <v>1.2</v>
      </c>
      <c r="X142" s="158">
        <f t="shared" si="6"/>
        <v>0</v>
      </c>
      <c r="Y142" s="181"/>
      <c r="BP142" s="33"/>
      <c r="BQ142" s="41"/>
    </row>
    <row r="143" spans="1:69" s="3" customFormat="1" ht="67.5" x14ac:dyDescent="0.25">
      <c r="A143" s="35" t="s">
        <v>323</v>
      </c>
      <c r="B143" s="36" t="s">
        <v>1338</v>
      </c>
      <c r="C143" s="316" t="s">
        <v>5035</v>
      </c>
      <c r="D143" s="316"/>
      <c r="E143" s="316"/>
      <c r="F143" s="205" t="s">
        <v>265</v>
      </c>
      <c r="G143" s="55">
        <v>1071</v>
      </c>
      <c r="H143" s="39">
        <v>86.33</v>
      </c>
      <c r="I143" s="39"/>
      <c r="J143" s="39">
        <v>86.33</v>
      </c>
      <c r="K143" s="37" t="s">
        <v>42</v>
      </c>
      <c r="L143" s="39">
        <v>791453</v>
      </c>
      <c r="M143" s="39"/>
      <c r="N143" s="40"/>
      <c r="O143" s="39">
        <v>791453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5"/>
        <v>947476.01152003126</v>
      </c>
      <c r="W143" s="159">
        <v>1.2</v>
      </c>
      <c r="X143" s="158">
        <f t="shared" si="6"/>
        <v>1136971.2138240375</v>
      </c>
      <c r="Y143" s="181">
        <f t="shared" si="7"/>
        <v>1061.5977720112394</v>
      </c>
      <c r="BP143" s="33"/>
      <c r="BQ143" s="41"/>
    </row>
    <row r="144" spans="1:69" s="3" customFormat="1" ht="18.75" hidden="1" x14ac:dyDescent="0.25">
      <c r="A144" s="42"/>
      <c r="B144" s="43"/>
      <c r="C144" s="44" t="s">
        <v>1349</v>
      </c>
      <c r="D144" s="45"/>
      <c r="E144" s="45"/>
      <c r="F144" s="206"/>
      <c r="G144" s="45"/>
      <c r="H144" s="45"/>
      <c r="I144" s="45"/>
      <c r="J144" s="45"/>
      <c r="K144" s="45"/>
      <c r="L144" s="45"/>
      <c r="M144" s="45"/>
      <c r="N144" s="45"/>
      <c r="O144" s="46"/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/>
      <c r="W144" s="159">
        <v>1.2</v>
      </c>
      <c r="X144" s="158">
        <f t="shared" si="6"/>
        <v>0</v>
      </c>
      <c r="Y144" s="181"/>
      <c r="BP144" s="33"/>
      <c r="BQ144" s="41"/>
    </row>
    <row r="145" spans="1:69" s="3" customFormat="1" ht="67.5" x14ac:dyDescent="0.25">
      <c r="A145" s="35" t="s">
        <v>331</v>
      </c>
      <c r="B145" s="36" t="s">
        <v>1338</v>
      </c>
      <c r="C145" s="316" t="s">
        <v>3733</v>
      </c>
      <c r="D145" s="316"/>
      <c r="E145" s="316"/>
      <c r="F145" s="205" t="s">
        <v>265</v>
      </c>
      <c r="G145" s="55">
        <v>1326</v>
      </c>
      <c r="H145" s="39">
        <v>55.8</v>
      </c>
      <c r="I145" s="39"/>
      <c r="J145" s="39">
        <v>55.8</v>
      </c>
      <c r="K145" s="37" t="s">
        <v>42</v>
      </c>
      <c r="L145" s="39">
        <v>633361</v>
      </c>
      <c r="M145" s="39"/>
      <c r="N145" s="40"/>
      <c r="O145" s="39">
        <v>633361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5"/>
        <v>758218.56020804599</v>
      </c>
      <c r="W145" s="159">
        <v>1.2</v>
      </c>
      <c r="X145" s="158">
        <f t="shared" si="6"/>
        <v>909862.27224965522</v>
      </c>
      <c r="Y145" s="181">
        <f t="shared" si="7"/>
        <v>686.17064272221364</v>
      </c>
      <c r="BP145" s="33"/>
      <c r="BQ145" s="41"/>
    </row>
    <row r="146" spans="1:69" s="3" customFormat="1" ht="18.75" hidden="1" x14ac:dyDescent="0.25">
      <c r="A146" s="42"/>
      <c r="B146" s="43"/>
      <c r="C146" s="44" t="s">
        <v>5036</v>
      </c>
      <c r="D146" s="45"/>
      <c r="E146" s="45"/>
      <c r="F146" s="206"/>
      <c r="G146" s="45"/>
      <c r="H146" s="45"/>
      <c r="I146" s="45"/>
      <c r="J146" s="45"/>
      <c r="K146" s="45"/>
      <c r="L146" s="45"/>
      <c r="M146" s="45"/>
      <c r="N146" s="45"/>
      <c r="O146" s="46"/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/>
      <c r="W146" s="159">
        <v>1.2</v>
      </c>
      <c r="X146" s="158">
        <f t="shared" si="6"/>
        <v>0</v>
      </c>
      <c r="Y146" s="181"/>
      <c r="BP146" s="33"/>
      <c r="BQ146" s="41"/>
    </row>
    <row r="147" spans="1:69" s="3" customFormat="1" ht="67.5" x14ac:dyDescent="0.25">
      <c r="A147" s="35" t="s">
        <v>335</v>
      </c>
      <c r="B147" s="36" t="s">
        <v>1338</v>
      </c>
      <c r="C147" s="316" t="s">
        <v>2903</v>
      </c>
      <c r="D147" s="316"/>
      <c r="E147" s="316"/>
      <c r="F147" s="205" t="s">
        <v>265</v>
      </c>
      <c r="G147" s="55">
        <v>2754</v>
      </c>
      <c r="H147" s="39">
        <v>35.549999999999997</v>
      </c>
      <c r="I147" s="39"/>
      <c r="J147" s="39">
        <v>35.549999999999997</v>
      </c>
      <c r="K147" s="37" t="s">
        <v>42</v>
      </c>
      <c r="L147" s="39">
        <v>838064</v>
      </c>
      <c r="M147" s="39"/>
      <c r="N147" s="40"/>
      <c r="O147" s="39">
        <v>838064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5"/>
        <v>1003275.6665506652</v>
      </c>
      <c r="W147" s="159">
        <v>1.2</v>
      </c>
      <c r="X147" s="158">
        <f t="shared" si="6"/>
        <v>1203930.7998607981</v>
      </c>
      <c r="Y147" s="181">
        <f t="shared" si="7"/>
        <v>437.15715318111768</v>
      </c>
      <c r="BP147" s="33"/>
      <c r="BQ147" s="41"/>
    </row>
    <row r="148" spans="1:69" s="3" customFormat="1" ht="18.75" hidden="1" x14ac:dyDescent="0.25">
      <c r="A148" s="42"/>
      <c r="B148" s="43"/>
      <c r="C148" s="44" t="s">
        <v>5037</v>
      </c>
      <c r="D148" s="45"/>
      <c r="E148" s="45"/>
      <c r="F148" s="206"/>
      <c r="G148" s="45"/>
      <c r="H148" s="45"/>
      <c r="I148" s="45"/>
      <c r="J148" s="45"/>
      <c r="K148" s="45"/>
      <c r="L148" s="45"/>
      <c r="M148" s="45"/>
      <c r="N148" s="45"/>
      <c r="O148" s="46"/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/>
      <c r="W148" s="159">
        <v>1.2</v>
      </c>
      <c r="X148" s="158">
        <f t="shared" si="6"/>
        <v>0</v>
      </c>
      <c r="Y148" s="181"/>
      <c r="BP148" s="33"/>
      <c r="BQ148" s="41"/>
    </row>
    <row r="149" spans="1:69" s="3" customFormat="1" ht="67.5" x14ac:dyDescent="0.25">
      <c r="A149" s="35" t="s">
        <v>339</v>
      </c>
      <c r="B149" s="36" t="s">
        <v>1325</v>
      </c>
      <c r="C149" s="316" t="s">
        <v>5038</v>
      </c>
      <c r="D149" s="316"/>
      <c r="E149" s="316"/>
      <c r="F149" s="205" t="s">
        <v>265</v>
      </c>
      <c r="G149" s="55">
        <v>51</v>
      </c>
      <c r="H149" s="39">
        <v>691.36</v>
      </c>
      <c r="I149" s="39"/>
      <c r="J149" s="39">
        <v>691.36</v>
      </c>
      <c r="K149" s="37" t="s">
        <v>42</v>
      </c>
      <c r="L149" s="39">
        <v>301820</v>
      </c>
      <c r="M149" s="39"/>
      <c r="N149" s="40"/>
      <c r="O149" s="39">
        <v>301820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5"/>
        <v>361319.2568566621</v>
      </c>
      <c r="W149" s="159">
        <v>1.2</v>
      </c>
      <c r="X149" s="158">
        <f t="shared" si="6"/>
        <v>433583.10822799453</v>
      </c>
      <c r="Y149" s="181">
        <f t="shared" si="7"/>
        <v>8501.6295730979327</v>
      </c>
      <c r="BP149" s="33"/>
      <c r="BQ149" s="41"/>
    </row>
    <row r="150" spans="1:69" s="3" customFormat="1" ht="18.75" hidden="1" x14ac:dyDescent="0.25">
      <c r="A150" s="42"/>
      <c r="B150" s="43"/>
      <c r="C150" s="44" t="s">
        <v>287</v>
      </c>
      <c r="D150" s="45"/>
      <c r="E150" s="45"/>
      <c r="F150" s="206"/>
      <c r="G150" s="45"/>
      <c r="H150" s="45"/>
      <c r="I150" s="45"/>
      <c r="J150" s="45"/>
      <c r="K150" s="45"/>
      <c r="L150" s="45"/>
      <c r="M150" s="45"/>
      <c r="N150" s="45"/>
      <c r="O150" s="46"/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/>
      <c r="W150" s="159">
        <v>1.2</v>
      </c>
      <c r="X150" s="158">
        <f t="shared" si="6"/>
        <v>0</v>
      </c>
      <c r="Y150" s="181"/>
      <c r="BP150" s="33"/>
      <c r="BQ150" s="41"/>
    </row>
    <row r="151" spans="1:69" s="3" customFormat="1" ht="67.5" x14ac:dyDescent="0.25">
      <c r="A151" s="35" t="s">
        <v>342</v>
      </c>
      <c r="B151" s="36" t="s">
        <v>1325</v>
      </c>
      <c r="C151" s="316" t="s">
        <v>5039</v>
      </c>
      <c r="D151" s="316"/>
      <c r="E151" s="316"/>
      <c r="F151" s="205" t="s">
        <v>265</v>
      </c>
      <c r="G151" s="55">
        <v>357</v>
      </c>
      <c r="H151" s="39">
        <v>232.08</v>
      </c>
      <c r="I151" s="39"/>
      <c r="J151" s="39">
        <v>232.08</v>
      </c>
      <c r="K151" s="37" t="s">
        <v>42</v>
      </c>
      <c r="L151" s="39">
        <v>709218</v>
      </c>
      <c r="M151" s="39"/>
      <c r="N151" s="40"/>
      <c r="O151" s="39">
        <v>709218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849029.62265379447</v>
      </c>
      <c r="W151" s="159">
        <v>1.2</v>
      </c>
      <c r="X151" s="158">
        <f t="shared" si="6"/>
        <v>1018835.5471845533</v>
      </c>
      <c r="Y151" s="181">
        <f t="shared" si="7"/>
        <v>2853.8810845505695</v>
      </c>
      <c r="BP151" s="33"/>
      <c r="BQ151" s="41"/>
    </row>
    <row r="152" spans="1:69" s="3" customFormat="1" ht="18.75" hidden="1" x14ac:dyDescent="0.25">
      <c r="A152" s="42"/>
      <c r="B152" s="43"/>
      <c r="C152" s="44" t="s">
        <v>749</v>
      </c>
      <c r="D152" s="45"/>
      <c r="E152" s="45"/>
      <c r="F152" s="206"/>
      <c r="G152" s="45"/>
      <c r="H152" s="45"/>
      <c r="I152" s="45"/>
      <c r="J152" s="45"/>
      <c r="K152" s="45"/>
      <c r="L152" s="45"/>
      <c r="M152" s="45"/>
      <c r="N152" s="45"/>
      <c r="O152" s="46"/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/>
      <c r="W152" s="159">
        <v>1.2</v>
      </c>
      <c r="X152" s="158">
        <f t="shared" si="6"/>
        <v>0</v>
      </c>
      <c r="Y152" s="181"/>
      <c r="BP152" s="33"/>
      <c r="BQ152" s="41"/>
    </row>
    <row r="153" spans="1:69" s="3" customFormat="1" ht="67.5" x14ac:dyDescent="0.25">
      <c r="A153" s="35" t="s">
        <v>350</v>
      </c>
      <c r="B153" s="36" t="s">
        <v>1347</v>
      </c>
      <c r="C153" s="316" t="s">
        <v>2906</v>
      </c>
      <c r="D153" s="316"/>
      <c r="E153" s="316"/>
      <c r="F153" s="205" t="s">
        <v>265</v>
      </c>
      <c r="G153" s="38">
        <v>173.4</v>
      </c>
      <c r="H153" s="39">
        <v>205.49</v>
      </c>
      <c r="I153" s="39"/>
      <c r="J153" s="39">
        <v>205.49</v>
      </c>
      <c r="K153" s="37" t="s">
        <v>42</v>
      </c>
      <c r="L153" s="39">
        <v>305010</v>
      </c>
      <c r="M153" s="39"/>
      <c r="N153" s="40"/>
      <c r="O153" s="39">
        <v>305010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365138.11720181082</v>
      </c>
      <c r="W153" s="159">
        <v>1.2</v>
      </c>
      <c r="X153" s="158">
        <f t="shared" si="6"/>
        <v>438165.74064217298</v>
      </c>
      <c r="Y153" s="181">
        <f t="shared" si="7"/>
        <v>2526.9073854796598</v>
      </c>
      <c r="BP153" s="33"/>
      <c r="BQ153" s="41"/>
    </row>
    <row r="154" spans="1:69" s="3" customFormat="1" ht="18.75" hidden="1" x14ac:dyDescent="0.25">
      <c r="A154" s="42"/>
      <c r="B154" s="43"/>
      <c r="C154" s="44" t="s">
        <v>4271</v>
      </c>
      <c r="D154" s="45"/>
      <c r="E154" s="45"/>
      <c r="F154" s="206"/>
      <c r="G154" s="45"/>
      <c r="H154" s="45"/>
      <c r="I154" s="45"/>
      <c r="J154" s="45"/>
      <c r="K154" s="45"/>
      <c r="L154" s="45"/>
      <c r="M154" s="45"/>
      <c r="N154" s="45"/>
      <c r="O154" s="46"/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/>
      <c r="W154" s="159">
        <v>1.2</v>
      </c>
      <c r="X154" s="158">
        <f t="shared" si="6"/>
        <v>0</v>
      </c>
      <c r="Y154" s="181"/>
      <c r="BP154" s="33"/>
      <c r="BQ154" s="41"/>
    </row>
    <row r="155" spans="1:69" s="3" customFormat="1" ht="67.5" x14ac:dyDescent="0.25">
      <c r="A155" s="35" t="s">
        <v>353</v>
      </c>
      <c r="B155" s="36" t="s">
        <v>1347</v>
      </c>
      <c r="C155" s="316" t="s">
        <v>5040</v>
      </c>
      <c r="D155" s="316"/>
      <c r="E155" s="316"/>
      <c r="F155" s="205" t="s">
        <v>265</v>
      </c>
      <c r="G155" s="55">
        <v>1224</v>
      </c>
      <c r="H155" s="39">
        <v>146.24</v>
      </c>
      <c r="I155" s="39"/>
      <c r="J155" s="39">
        <v>146.24</v>
      </c>
      <c r="K155" s="37" t="s">
        <v>42</v>
      </c>
      <c r="L155" s="39">
        <v>1532221</v>
      </c>
      <c r="M155" s="39"/>
      <c r="N155" s="40"/>
      <c r="O155" s="39">
        <v>1532221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5"/>
        <v>1834275.2404087596</v>
      </c>
      <c r="W155" s="159">
        <v>1.2</v>
      </c>
      <c r="X155" s="158">
        <f t="shared" si="6"/>
        <v>2201130.2884905115</v>
      </c>
      <c r="Y155" s="181">
        <f t="shared" si="7"/>
        <v>1798.3090592242741</v>
      </c>
      <c r="BP155" s="33"/>
      <c r="BQ155" s="41"/>
    </row>
    <row r="156" spans="1:69" s="3" customFormat="1" ht="18.75" hidden="1" x14ac:dyDescent="0.25">
      <c r="A156" s="42"/>
      <c r="B156" s="43"/>
      <c r="C156" s="44" t="s">
        <v>1854</v>
      </c>
      <c r="D156" s="45"/>
      <c r="E156" s="45"/>
      <c r="F156" s="206"/>
      <c r="G156" s="45"/>
      <c r="H156" s="45"/>
      <c r="I156" s="45"/>
      <c r="J156" s="45"/>
      <c r="K156" s="45"/>
      <c r="L156" s="45"/>
      <c r="M156" s="45"/>
      <c r="N156" s="45"/>
      <c r="O156" s="46"/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/>
      <c r="W156" s="159">
        <v>1.2</v>
      </c>
      <c r="X156" s="158">
        <f t="shared" si="6"/>
        <v>0</v>
      </c>
      <c r="Y156" s="181"/>
      <c r="BP156" s="33"/>
      <c r="BQ156" s="41"/>
    </row>
    <row r="157" spans="1:69" s="3" customFormat="1" ht="67.5" x14ac:dyDescent="0.25">
      <c r="A157" s="35" t="s">
        <v>355</v>
      </c>
      <c r="B157" s="36" t="s">
        <v>1347</v>
      </c>
      <c r="C157" s="316" t="s">
        <v>5041</v>
      </c>
      <c r="D157" s="316"/>
      <c r="E157" s="316"/>
      <c r="F157" s="205" t="s">
        <v>265</v>
      </c>
      <c r="G157" s="38">
        <v>265.2</v>
      </c>
      <c r="H157" s="39">
        <v>106.14</v>
      </c>
      <c r="I157" s="39"/>
      <c r="J157" s="39">
        <v>106.14</v>
      </c>
      <c r="K157" s="37" t="s">
        <v>42</v>
      </c>
      <c r="L157" s="39">
        <v>240950</v>
      </c>
      <c r="M157" s="39"/>
      <c r="N157" s="40"/>
      <c r="O157" s="39">
        <v>240950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5"/>
        <v>288449.65522368549</v>
      </c>
      <c r="W157" s="159">
        <v>1.2</v>
      </c>
      <c r="X157" s="158">
        <f t="shared" si="6"/>
        <v>346139.5862684226</v>
      </c>
      <c r="Y157" s="181">
        <f t="shared" si="7"/>
        <v>1305.202059835681</v>
      </c>
      <c r="BP157" s="33"/>
      <c r="BQ157" s="41"/>
    </row>
    <row r="158" spans="1:69" s="3" customFormat="1" ht="18.75" hidden="1" x14ac:dyDescent="0.25">
      <c r="A158" s="42"/>
      <c r="B158" s="43"/>
      <c r="C158" s="44" t="s">
        <v>2680</v>
      </c>
      <c r="D158" s="45"/>
      <c r="E158" s="45"/>
      <c r="F158" s="206"/>
      <c r="G158" s="45"/>
      <c r="H158" s="45"/>
      <c r="I158" s="45"/>
      <c r="J158" s="45"/>
      <c r="K158" s="45"/>
      <c r="L158" s="45"/>
      <c r="M158" s="45"/>
      <c r="N158" s="45"/>
      <c r="O158" s="46"/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/>
      <c r="W158" s="159">
        <v>1.2</v>
      </c>
      <c r="X158" s="158">
        <f t="shared" si="6"/>
        <v>0</v>
      </c>
      <c r="Y158" s="181"/>
      <c r="BP158" s="33"/>
      <c r="BQ158" s="41"/>
    </row>
    <row r="159" spans="1:69" s="3" customFormat="1" ht="67.5" x14ac:dyDescent="0.25">
      <c r="A159" s="35" t="s">
        <v>363</v>
      </c>
      <c r="B159" s="36" t="s">
        <v>1347</v>
      </c>
      <c r="C159" s="316" t="s">
        <v>2911</v>
      </c>
      <c r="D159" s="316"/>
      <c r="E159" s="316"/>
      <c r="F159" s="205" t="s">
        <v>265</v>
      </c>
      <c r="G159" s="55">
        <v>459</v>
      </c>
      <c r="H159" s="39">
        <v>99.36</v>
      </c>
      <c r="I159" s="39"/>
      <c r="J159" s="39">
        <v>99.36</v>
      </c>
      <c r="K159" s="37" t="s">
        <v>42</v>
      </c>
      <c r="L159" s="39">
        <v>390389</v>
      </c>
      <c r="M159" s="39"/>
      <c r="N159" s="40"/>
      <c r="O159" s="39">
        <v>390389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2" si="8">O159*P159*Q159*R159*S159*T159*U159</f>
        <v>467348.29820759222</v>
      </c>
      <c r="W159" s="159">
        <v>1.2</v>
      </c>
      <c r="X159" s="158">
        <f t="shared" ref="X159:X222" si="9">V159*W159</f>
        <v>560817.95784911059</v>
      </c>
      <c r="Y159" s="181">
        <f t="shared" ref="Y159:Y222" si="10">X159/G159</f>
        <v>1221.825616228999</v>
      </c>
      <c r="BP159" s="33"/>
      <c r="BQ159" s="41"/>
    </row>
    <row r="160" spans="1:69" s="3" customFormat="1" ht="18.75" hidden="1" x14ac:dyDescent="0.25">
      <c r="A160" s="42"/>
      <c r="B160" s="43"/>
      <c r="C160" s="44" t="s">
        <v>3905</v>
      </c>
      <c r="D160" s="45"/>
      <c r="E160" s="45"/>
      <c r="F160" s="206"/>
      <c r="G160" s="45"/>
      <c r="H160" s="45"/>
      <c r="I160" s="45"/>
      <c r="J160" s="45"/>
      <c r="K160" s="45"/>
      <c r="L160" s="45"/>
      <c r="M160" s="45"/>
      <c r="N160" s="45"/>
      <c r="O160" s="46"/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/>
      <c r="W160" s="159">
        <v>1.2</v>
      </c>
      <c r="X160" s="158">
        <f t="shared" si="9"/>
        <v>0</v>
      </c>
      <c r="Y160" s="181"/>
      <c r="BP160" s="33"/>
      <c r="BQ160" s="41"/>
    </row>
    <row r="161" spans="1:69" s="3" customFormat="1" ht="67.5" x14ac:dyDescent="0.25">
      <c r="A161" s="35" t="s">
        <v>1176</v>
      </c>
      <c r="B161" s="36" t="s">
        <v>1347</v>
      </c>
      <c r="C161" s="316" t="s">
        <v>5042</v>
      </c>
      <c r="D161" s="316"/>
      <c r="E161" s="316"/>
      <c r="F161" s="205" t="s">
        <v>265</v>
      </c>
      <c r="G161" s="55">
        <v>1785</v>
      </c>
      <c r="H161" s="39">
        <v>72.33</v>
      </c>
      <c r="I161" s="39"/>
      <c r="J161" s="39">
        <v>72.33</v>
      </c>
      <c r="K161" s="37" t="s">
        <v>42</v>
      </c>
      <c r="L161" s="39">
        <v>1105173</v>
      </c>
      <c r="M161" s="39"/>
      <c r="N161" s="40"/>
      <c r="O161" s="39">
        <v>1105173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si="8"/>
        <v>1323041.1737394736</v>
      </c>
      <c r="W161" s="159">
        <v>1.2</v>
      </c>
      <c r="X161" s="158">
        <f t="shared" si="9"/>
        <v>1587649.4084873681</v>
      </c>
      <c r="Y161" s="181">
        <f t="shared" si="10"/>
        <v>889.43944453073846</v>
      </c>
      <c r="BP161" s="33"/>
      <c r="BQ161" s="41"/>
    </row>
    <row r="162" spans="1:69" s="3" customFormat="1" ht="18.75" hidden="1" x14ac:dyDescent="0.25">
      <c r="A162" s="42"/>
      <c r="B162" s="43"/>
      <c r="C162" s="44" t="s">
        <v>3537</v>
      </c>
      <c r="D162" s="45"/>
      <c r="E162" s="45"/>
      <c r="F162" s="206"/>
      <c r="G162" s="45"/>
      <c r="H162" s="45"/>
      <c r="I162" s="45"/>
      <c r="J162" s="45"/>
      <c r="K162" s="45"/>
      <c r="L162" s="45"/>
      <c r="M162" s="45"/>
      <c r="N162" s="45"/>
      <c r="O162" s="46"/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/>
      <c r="W162" s="159">
        <v>1.2</v>
      </c>
      <c r="X162" s="158">
        <f t="shared" si="9"/>
        <v>0</v>
      </c>
      <c r="Y162" s="181"/>
      <c r="BP162" s="33"/>
      <c r="BQ162" s="41"/>
    </row>
    <row r="163" spans="1:69" s="3" customFormat="1" ht="67.5" x14ac:dyDescent="0.25">
      <c r="A163" s="35" t="s">
        <v>371</v>
      </c>
      <c r="B163" s="36" t="s">
        <v>1347</v>
      </c>
      <c r="C163" s="316" t="s">
        <v>2915</v>
      </c>
      <c r="D163" s="316"/>
      <c r="E163" s="316"/>
      <c r="F163" s="205" t="s">
        <v>265</v>
      </c>
      <c r="G163" s="55">
        <v>2448</v>
      </c>
      <c r="H163" s="39">
        <v>47.4</v>
      </c>
      <c r="I163" s="39"/>
      <c r="J163" s="39">
        <v>47.4</v>
      </c>
      <c r="K163" s="37" t="s">
        <v>42</v>
      </c>
      <c r="L163" s="39">
        <v>993261</v>
      </c>
      <c r="M163" s="39"/>
      <c r="N163" s="40"/>
      <c r="O163" s="39">
        <v>993261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8"/>
        <v>1189067.4123143102</v>
      </c>
      <c r="W163" s="159">
        <v>1.2</v>
      </c>
      <c r="X163" s="158">
        <f t="shared" si="9"/>
        <v>1426880.8947771722</v>
      </c>
      <c r="Y163" s="181">
        <f t="shared" si="10"/>
        <v>582.87618250701485</v>
      </c>
      <c r="BP163" s="33"/>
      <c r="BQ163" s="41"/>
    </row>
    <row r="164" spans="1:69" s="3" customFormat="1" ht="18.75" hidden="1" x14ac:dyDescent="0.25">
      <c r="A164" s="42"/>
      <c r="B164" s="43"/>
      <c r="C164" s="44" t="s">
        <v>5043</v>
      </c>
      <c r="D164" s="45"/>
      <c r="E164" s="45"/>
      <c r="F164" s="206"/>
      <c r="G164" s="45"/>
      <c r="H164" s="45"/>
      <c r="I164" s="45"/>
      <c r="J164" s="45"/>
      <c r="K164" s="45"/>
      <c r="L164" s="45"/>
      <c r="M164" s="45"/>
      <c r="N164" s="45"/>
      <c r="O164" s="46"/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/>
      <c r="W164" s="159">
        <v>1.2</v>
      </c>
      <c r="X164" s="158">
        <f t="shared" si="9"/>
        <v>0</v>
      </c>
      <c r="Y164" s="181"/>
      <c r="BP164" s="33"/>
      <c r="BQ164" s="41"/>
    </row>
    <row r="165" spans="1:69" s="3" customFormat="1" ht="67.5" x14ac:dyDescent="0.25">
      <c r="A165" s="35" t="s">
        <v>381</v>
      </c>
      <c r="B165" s="36" t="s">
        <v>3158</v>
      </c>
      <c r="C165" s="316" t="s">
        <v>2690</v>
      </c>
      <c r="D165" s="316"/>
      <c r="E165" s="316"/>
      <c r="F165" s="205" t="s">
        <v>265</v>
      </c>
      <c r="G165" s="55">
        <v>51</v>
      </c>
      <c r="H165" s="39">
        <v>54.01</v>
      </c>
      <c r="I165" s="39"/>
      <c r="J165" s="39">
        <v>54.01</v>
      </c>
      <c r="K165" s="37" t="s">
        <v>42</v>
      </c>
      <c r="L165" s="39">
        <v>23579</v>
      </c>
      <c r="M165" s="39"/>
      <c r="N165" s="40"/>
      <c r="O165" s="39">
        <v>23579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8"/>
        <v>28227.243911679932</v>
      </c>
      <c r="W165" s="159">
        <v>1.2</v>
      </c>
      <c r="X165" s="158">
        <f t="shared" si="9"/>
        <v>33872.692694015917</v>
      </c>
      <c r="Y165" s="248">
        <f t="shared" si="10"/>
        <v>664.17044498070425</v>
      </c>
      <c r="BP165" s="33"/>
      <c r="BQ165" s="41"/>
    </row>
    <row r="166" spans="1:69" s="3" customFormat="1" ht="18.75" hidden="1" x14ac:dyDescent="0.25">
      <c r="A166" s="42"/>
      <c r="B166" s="43"/>
      <c r="C166" s="44" t="s">
        <v>287</v>
      </c>
      <c r="D166" s="45"/>
      <c r="E166" s="45"/>
      <c r="F166" s="206"/>
      <c r="G166" s="45"/>
      <c r="H166" s="45"/>
      <c r="I166" s="45"/>
      <c r="J166" s="45"/>
      <c r="K166" s="45"/>
      <c r="L166" s="45"/>
      <c r="M166" s="45"/>
      <c r="N166" s="45"/>
      <c r="O166" s="46"/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/>
      <c r="W166" s="159">
        <v>1.2</v>
      </c>
      <c r="X166" s="158">
        <f t="shared" si="9"/>
        <v>0</v>
      </c>
      <c r="Y166" s="181"/>
      <c r="BP166" s="33"/>
      <c r="BQ166" s="41"/>
    </row>
    <row r="167" spans="1:69" s="3" customFormat="1" ht="67.5" hidden="1" x14ac:dyDescent="0.25">
      <c r="A167" s="35" t="s">
        <v>384</v>
      </c>
      <c r="B167" s="36" t="s">
        <v>310</v>
      </c>
      <c r="C167" s="316" t="s">
        <v>311</v>
      </c>
      <c r="D167" s="316"/>
      <c r="E167" s="316"/>
      <c r="F167" s="205" t="s">
        <v>238</v>
      </c>
      <c r="G167" s="60">
        <v>5.7320000000000002</v>
      </c>
      <c r="H167" s="39" t="s">
        <v>312</v>
      </c>
      <c r="I167" s="39" t="s">
        <v>313</v>
      </c>
      <c r="J167" s="39">
        <v>171.88</v>
      </c>
      <c r="K167" s="37" t="s">
        <v>42</v>
      </c>
      <c r="L167" s="39">
        <v>96097</v>
      </c>
      <c r="M167" s="39">
        <v>85159</v>
      </c>
      <c r="N167" s="40" t="s">
        <v>5044</v>
      </c>
      <c r="O167" s="39">
        <v>8433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8"/>
        <v>10095.438649102882</v>
      </c>
      <c r="W167" s="159">
        <v>1.2</v>
      </c>
      <c r="X167" s="158">
        <f t="shared" si="9"/>
        <v>12114.526378923458</v>
      </c>
      <c r="Y167" s="181">
        <f t="shared" si="10"/>
        <v>2113.4902963927875</v>
      </c>
      <c r="BP167" s="33"/>
      <c r="BQ167" s="41"/>
    </row>
    <row r="168" spans="1:69" s="3" customFormat="1" ht="18.75" hidden="1" x14ac:dyDescent="0.25">
      <c r="A168" s="42"/>
      <c r="B168" s="43"/>
      <c r="C168" s="44" t="s">
        <v>2919</v>
      </c>
      <c r="D168" s="45"/>
      <c r="E168" s="45"/>
      <c r="F168" s="206"/>
      <c r="G168" s="45"/>
      <c r="H168" s="45"/>
      <c r="I168" s="45"/>
      <c r="J168" s="45"/>
      <c r="K168" s="45"/>
      <c r="L168" s="45"/>
      <c r="M168" s="45"/>
      <c r="N168" s="45"/>
      <c r="O168" s="46"/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/>
      <c r="W168" s="159">
        <v>1.2</v>
      </c>
      <c r="X168" s="158">
        <f t="shared" si="9"/>
        <v>0</v>
      </c>
      <c r="Y168" s="181"/>
      <c r="BP168" s="33"/>
      <c r="BQ168" s="41"/>
    </row>
    <row r="169" spans="1:69" s="3" customFormat="1" ht="18.75" hidden="1" x14ac:dyDescent="0.25">
      <c r="A169" s="47"/>
      <c r="B169" s="48"/>
      <c r="C169" s="48"/>
      <c r="D169" s="48"/>
      <c r="E169" s="49" t="s">
        <v>5045</v>
      </c>
      <c r="F169" s="207"/>
      <c r="G169" s="50"/>
      <c r="H169" s="51"/>
      <c r="I169" s="17"/>
      <c r="J169" s="17"/>
      <c r="K169" s="17"/>
      <c r="L169" s="52">
        <v>82711</v>
      </c>
      <c r="M169" s="53"/>
      <c r="N169" s="53"/>
      <c r="O169" s="54"/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/>
      <c r="W169" s="159">
        <v>1.2</v>
      </c>
      <c r="X169" s="158">
        <f t="shared" si="9"/>
        <v>0</v>
      </c>
      <c r="Y169" s="181"/>
      <c r="BP169" s="33"/>
      <c r="BQ169" s="41"/>
    </row>
    <row r="170" spans="1:69" s="3" customFormat="1" ht="18.75" hidden="1" x14ac:dyDescent="0.25">
      <c r="A170" s="47"/>
      <c r="B170" s="48"/>
      <c r="C170" s="48"/>
      <c r="D170" s="48"/>
      <c r="E170" s="49" t="s">
        <v>5046</v>
      </c>
      <c r="F170" s="207"/>
      <c r="G170" s="50"/>
      <c r="H170" s="51"/>
      <c r="I170" s="17"/>
      <c r="J170" s="17"/>
      <c r="K170" s="17"/>
      <c r="L170" s="52">
        <v>43487</v>
      </c>
      <c r="M170" s="53"/>
      <c r="N170" s="53"/>
      <c r="O170" s="54"/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/>
      <c r="W170" s="159">
        <v>1.2</v>
      </c>
      <c r="X170" s="158">
        <f t="shared" si="9"/>
        <v>0</v>
      </c>
      <c r="Y170" s="181"/>
      <c r="BP170" s="33"/>
      <c r="BQ170" s="41"/>
    </row>
    <row r="171" spans="1:69" s="3" customFormat="1" ht="18.75" hidden="1" x14ac:dyDescent="0.25">
      <c r="A171" s="47"/>
      <c r="B171" s="48"/>
      <c r="C171" s="48"/>
      <c r="D171" s="48"/>
      <c r="E171" s="49" t="s">
        <v>47</v>
      </c>
      <c r="F171" s="207"/>
      <c r="G171" s="50"/>
      <c r="H171" s="51"/>
      <c r="I171" s="17"/>
      <c r="J171" s="17"/>
      <c r="K171" s="17"/>
      <c r="L171" s="52">
        <v>222295</v>
      </c>
      <c r="M171" s="53"/>
      <c r="N171" s="53"/>
      <c r="O171" s="54"/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/>
      <c r="W171" s="159">
        <v>1.2</v>
      </c>
      <c r="X171" s="158">
        <f t="shared" si="9"/>
        <v>0</v>
      </c>
      <c r="Y171" s="181"/>
      <c r="BP171" s="33"/>
      <c r="BQ171" s="41"/>
    </row>
    <row r="172" spans="1:69" s="3" customFormat="1" ht="67.5" x14ac:dyDescent="0.25">
      <c r="A172" s="35" t="s">
        <v>386</v>
      </c>
      <c r="B172" s="36" t="s">
        <v>5047</v>
      </c>
      <c r="C172" s="316" t="s">
        <v>3542</v>
      </c>
      <c r="D172" s="316"/>
      <c r="E172" s="316"/>
      <c r="F172" s="205" t="s">
        <v>265</v>
      </c>
      <c r="G172" s="38">
        <v>61.2</v>
      </c>
      <c r="H172" s="39">
        <v>143.46</v>
      </c>
      <c r="I172" s="39"/>
      <c r="J172" s="39">
        <v>143.46</v>
      </c>
      <c r="K172" s="37" t="s">
        <v>42</v>
      </c>
      <c r="L172" s="39">
        <v>75155</v>
      </c>
      <c r="M172" s="39"/>
      <c r="N172" s="40"/>
      <c r="O172" s="39">
        <v>75155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8"/>
        <v>89970.673742834959</v>
      </c>
      <c r="W172" s="159">
        <v>1.2</v>
      </c>
      <c r="X172" s="158">
        <f t="shared" si="9"/>
        <v>107964.80849140194</v>
      </c>
      <c r="Y172" s="248">
        <f t="shared" si="10"/>
        <v>1764.1308577026459</v>
      </c>
      <c r="BP172" s="33"/>
      <c r="BQ172" s="41"/>
    </row>
    <row r="173" spans="1:69" s="3" customFormat="1" ht="18.75" hidden="1" x14ac:dyDescent="0.25">
      <c r="A173" s="42"/>
      <c r="B173" s="43"/>
      <c r="C173" s="44" t="s">
        <v>1083</v>
      </c>
      <c r="D173" s="45"/>
      <c r="E173" s="45"/>
      <c r="F173" s="206"/>
      <c r="G173" s="45"/>
      <c r="H173" s="45"/>
      <c r="I173" s="45"/>
      <c r="J173" s="45"/>
      <c r="K173" s="45"/>
      <c r="L173" s="45"/>
      <c r="M173" s="45"/>
      <c r="N173" s="45"/>
      <c r="O173" s="46"/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/>
      <c r="W173" s="159">
        <v>1.2</v>
      </c>
      <c r="X173" s="158">
        <f t="shared" si="9"/>
        <v>0</v>
      </c>
      <c r="Y173" s="181"/>
      <c r="BP173" s="33"/>
      <c r="BQ173" s="41"/>
    </row>
    <row r="174" spans="1:69" s="3" customFormat="1" ht="67.5" x14ac:dyDescent="0.25">
      <c r="A174" s="35" t="s">
        <v>388</v>
      </c>
      <c r="B174" s="36" t="s">
        <v>5047</v>
      </c>
      <c r="C174" s="316" t="s">
        <v>5048</v>
      </c>
      <c r="D174" s="316"/>
      <c r="E174" s="316"/>
      <c r="F174" s="205" t="s">
        <v>265</v>
      </c>
      <c r="G174" s="55">
        <v>51</v>
      </c>
      <c r="H174" s="39">
        <v>41.42</v>
      </c>
      <c r="I174" s="39"/>
      <c r="J174" s="39">
        <v>41.42</v>
      </c>
      <c r="K174" s="37" t="s">
        <v>42</v>
      </c>
      <c r="L174" s="39">
        <v>18082</v>
      </c>
      <c r="M174" s="39"/>
      <c r="N174" s="40"/>
      <c r="O174" s="39">
        <v>18082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8"/>
        <v>21646.593341999091</v>
      </c>
      <c r="W174" s="159">
        <v>1.2</v>
      </c>
      <c r="X174" s="158">
        <f t="shared" si="9"/>
        <v>25975.912010398908</v>
      </c>
      <c r="Y174" s="248">
        <f t="shared" si="10"/>
        <v>509.33160804703743</v>
      </c>
      <c r="BP174" s="33"/>
      <c r="BQ174" s="41"/>
    </row>
    <row r="175" spans="1:69" s="3" customFormat="1" ht="18.75" hidden="1" x14ac:dyDescent="0.25">
      <c r="A175" s="42"/>
      <c r="B175" s="43"/>
      <c r="C175" s="44" t="s">
        <v>287</v>
      </c>
      <c r="D175" s="45"/>
      <c r="E175" s="45"/>
      <c r="F175" s="206"/>
      <c r="G175" s="45"/>
      <c r="H175" s="45"/>
      <c r="I175" s="45"/>
      <c r="J175" s="45"/>
      <c r="K175" s="45"/>
      <c r="L175" s="45"/>
      <c r="M175" s="45"/>
      <c r="N175" s="45"/>
      <c r="O175" s="46"/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/>
      <c r="W175" s="159">
        <v>1.2</v>
      </c>
      <c r="X175" s="158">
        <f t="shared" si="9"/>
        <v>0</v>
      </c>
      <c r="Y175" s="181"/>
      <c r="BP175" s="33"/>
      <c r="BQ175" s="41"/>
    </row>
    <row r="176" spans="1:69" s="3" customFormat="1" ht="67.5" x14ac:dyDescent="0.25">
      <c r="A176" s="35" t="s">
        <v>391</v>
      </c>
      <c r="B176" s="36" t="s">
        <v>5047</v>
      </c>
      <c r="C176" s="316" t="s">
        <v>5049</v>
      </c>
      <c r="D176" s="316"/>
      <c r="E176" s="316"/>
      <c r="F176" s="205" t="s">
        <v>265</v>
      </c>
      <c r="G176" s="55">
        <v>255</v>
      </c>
      <c r="H176" s="39">
        <v>29.8</v>
      </c>
      <c r="I176" s="39"/>
      <c r="J176" s="39">
        <v>29.8</v>
      </c>
      <c r="K176" s="37" t="s">
        <v>42</v>
      </c>
      <c r="L176" s="39">
        <v>65047</v>
      </c>
      <c r="M176" s="39"/>
      <c r="N176" s="40"/>
      <c r="O176" s="39">
        <v>65047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8"/>
        <v>77870.03412880293</v>
      </c>
      <c r="W176" s="159">
        <v>1.2</v>
      </c>
      <c r="X176" s="158">
        <f t="shared" si="9"/>
        <v>93444.040954563519</v>
      </c>
      <c r="Y176" s="248">
        <f t="shared" si="10"/>
        <v>366.44721942966083</v>
      </c>
      <c r="BP176" s="33"/>
      <c r="BQ176" s="41"/>
    </row>
    <row r="177" spans="1:69" s="3" customFormat="1" ht="18.75" hidden="1" x14ac:dyDescent="0.25">
      <c r="A177" s="42"/>
      <c r="B177" s="43"/>
      <c r="C177" s="44" t="s">
        <v>1342</v>
      </c>
      <c r="D177" s="45"/>
      <c r="E177" s="45"/>
      <c r="F177" s="206"/>
      <c r="G177" s="45"/>
      <c r="H177" s="45"/>
      <c r="I177" s="45"/>
      <c r="J177" s="45"/>
      <c r="K177" s="45"/>
      <c r="L177" s="45"/>
      <c r="M177" s="45"/>
      <c r="N177" s="45"/>
      <c r="O177" s="46"/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/>
      <c r="W177" s="159">
        <v>1.2</v>
      </c>
      <c r="X177" s="158">
        <f t="shared" si="9"/>
        <v>0</v>
      </c>
      <c r="Y177" s="181"/>
      <c r="BP177" s="33"/>
      <c r="BQ177" s="41"/>
    </row>
    <row r="178" spans="1:69" s="3" customFormat="1" ht="67.5" x14ac:dyDescent="0.25">
      <c r="A178" s="35" t="s">
        <v>393</v>
      </c>
      <c r="B178" s="36" t="s">
        <v>5050</v>
      </c>
      <c r="C178" s="316" t="s">
        <v>5051</v>
      </c>
      <c r="D178" s="316"/>
      <c r="E178" s="316"/>
      <c r="F178" s="205" t="s">
        <v>265</v>
      </c>
      <c r="G178" s="55">
        <v>206</v>
      </c>
      <c r="H178" s="39">
        <v>7.41</v>
      </c>
      <c r="I178" s="39"/>
      <c r="J178" s="39">
        <v>7.41</v>
      </c>
      <c r="K178" s="37" t="s">
        <v>42</v>
      </c>
      <c r="L178" s="39">
        <v>13067</v>
      </c>
      <c r="M178" s="39"/>
      <c r="N178" s="40"/>
      <c r="O178" s="39">
        <v>13067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8"/>
        <v>15642.961796256062</v>
      </c>
      <c r="W178" s="159">
        <v>1.2</v>
      </c>
      <c r="X178" s="158">
        <f t="shared" si="9"/>
        <v>18771.554155507274</v>
      </c>
      <c r="Y178" s="248">
        <f t="shared" si="10"/>
        <v>91.124049298578996</v>
      </c>
      <c r="BP178" s="33"/>
      <c r="BQ178" s="41"/>
    </row>
    <row r="179" spans="1:69" s="3" customFormat="1" ht="18.75" hidden="1" x14ac:dyDescent="0.25">
      <c r="A179" s="42"/>
      <c r="B179" s="43"/>
      <c r="C179" s="44" t="s">
        <v>3213</v>
      </c>
      <c r="D179" s="45"/>
      <c r="E179" s="45"/>
      <c r="F179" s="206"/>
      <c r="G179" s="45"/>
      <c r="H179" s="45"/>
      <c r="I179" s="45"/>
      <c r="J179" s="45"/>
      <c r="K179" s="45"/>
      <c r="L179" s="45"/>
      <c r="M179" s="45"/>
      <c r="N179" s="45"/>
      <c r="O179" s="46"/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/>
      <c r="W179" s="159">
        <v>1.2</v>
      </c>
      <c r="X179" s="158">
        <f t="shared" si="9"/>
        <v>0</v>
      </c>
      <c r="Y179" s="181"/>
      <c r="BP179" s="33"/>
      <c r="BQ179" s="41"/>
    </row>
    <row r="180" spans="1:69" s="3" customFormat="1" ht="18.75" hidden="1" x14ac:dyDescent="0.25">
      <c r="A180" s="359" t="s">
        <v>5052</v>
      </c>
      <c r="B180" s="360"/>
      <c r="C180" s="360"/>
      <c r="D180" s="360"/>
      <c r="E180" s="360"/>
      <c r="F180" s="360"/>
      <c r="G180" s="360"/>
      <c r="H180" s="360"/>
      <c r="I180" s="360"/>
      <c r="J180" s="360"/>
      <c r="K180" s="360"/>
      <c r="L180" s="360"/>
      <c r="M180" s="360"/>
      <c r="N180" s="360"/>
      <c r="O180" s="361"/>
      <c r="P180" s="189"/>
      <c r="Q180" s="189"/>
      <c r="R180" s="189"/>
      <c r="S180" s="189"/>
      <c r="T180" s="189"/>
      <c r="U180" s="189">
        <v>1.03</v>
      </c>
      <c r="V180" s="180"/>
      <c r="W180" s="190">
        <v>1.2</v>
      </c>
      <c r="X180" s="191">
        <f t="shared" si="9"/>
        <v>0</v>
      </c>
      <c r="Y180" s="192"/>
      <c r="BP180" s="33"/>
      <c r="BQ180" s="41"/>
    </row>
    <row r="181" spans="1:69" s="3" customFormat="1" ht="67.5" hidden="1" x14ac:dyDescent="0.25">
      <c r="A181" s="35" t="s">
        <v>395</v>
      </c>
      <c r="B181" s="36" t="s">
        <v>589</v>
      </c>
      <c r="C181" s="316" t="s">
        <v>590</v>
      </c>
      <c r="D181" s="316"/>
      <c r="E181" s="316"/>
      <c r="F181" s="205" t="s">
        <v>174</v>
      </c>
      <c r="G181" s="56">
        <v>0.14000000000000001</v>
      </c>
      <c r="H181" s="39" t="s">
        <v>591</v>
      </c>
      <c r="I181" s="39" t="s">
        <v>592</v>
      </c>
      <c r="J181" s="39">
        <v>109.43</v>
      </c>
      <c r="K181" s="37" t="s">
        <v>42</v>
      </c>
      <c r="L181" s="39">
        <v>2314</v>
      </c>
      <c r="M181" s="39">
        <v>2155</v>
      </c>
      <c r="N181" s="40" t="s">
        <v>5053</v>
      </c>
      <c r="O181" s="39">
        <v>132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8"/>
        <v>158.02180738545957</v>
      </c>
      <c r="W181" s="159">
        <v>1.2</v>
      </c>
      <c r="X181" s="158">
        <f t="shared" si="9"/>
        <v>189.62616886255148</v>
      </c>
      <c r="Y181" s="181">
        <f t="shared" si="10"/>
        <v>1354.4726347325104</v>
      </c>
      <c r="BP181" s="33"/>
      <c r="BQ181" s="41"/>
    </row>
    <row r="182" spans="1:69" s="3" customFormat="1" ht="18.75" hidden="1" x14ac:dyDescent="0.25">
      <c r="A182" s="42"/>
      <c r="B182" s="43"/>
      <c r="C182" s="44" t="s">
        <v>5054</v>
      </c>
      <c r="D182" s="45"/>
      <c r="E182" s="45"/>
      <c r="F182" s="206"/>
      <c r="G182" s="45"/>
      <c r="H182" s="45"/>
      <c r="I182" s="45"/>
      <c r="J182" s="45"/>
      <c r="K182" s="45"/>
      <c r="L182" s="45"/>
      <c r="M182" s="45"/>
      <c r="N182" s="45"/>
      <c r="O182" s="46"/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/>
      <c r="W182" s="159">
        <v>1.2</v>
      </c>
      <c r="X182" s="158">
        <f t="shared" si="9"/>
        <v>0</v>
      </c>
      <c r="Y182" s="181"/>
      <c r="BP182" s="33"/>
      <c r="BQ182" s="41"/>
    </row>
    <row r="183" spans="1:69" s="3" customFormat="1" ht="18.75" hidden="1" x14ac:dyDescent="0.25">
      <c r="A183" s="47"/>
      <c r="B183" s="48"/>
      <c r="C183" s="48"/>
      <c r="D183" s="48"/>
      <c r="E183" s="49" t="s">
        <v>5055</v>
      </c>
      <c r="F183" s="207"/>
      <c r="G183" s="50"/>
      <c r="H183" s="51"/>
      <c r="I183" s="17"/>
      <c r="J183" s="17"/>
      <c r="K183" s="17"/>
      <c r="L183" s="52">
        <v>2093</v>
      </c>
      <c r="M183" s="53"/>
      <c r="N183" s="53"/>
      <c r="O183" s="54"/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/>
      <c r="W183" s="159">
        <v>1.2</v>
      </c>
      <c r="X183" s="158">
        <f t="shared" si="9"/>
        <v>0</v>
      </c>
      <c r="Y183" s="181"/>
      <c r="BP183" s="33"/>
      <c r="BQ183" s="41"/>
    </row>
    <row r="184" spans="1:69" s="3" customFormat="1" ht="18.75" hidden="1" x14ac:dyDescent="0.25">
      <c r="A184" s="47"/>
      <c r="B184" s="48"/>
      <c r="C184" s="48"/>
      <c r="D184" s="48"/>
      <c r="E184" s="49" t="s">
        <v>5056</v>
      </c>
      <c r="F184" s="207"/>
      <c r="G184" s="50"/>
      <c r="H184" s="51"/>
      <c r="I184" s="17"/>
      <c r="J184" s="17"/>
      <c r="K184" s="17"/>
      <c r="L184" s="52">
        <v>1101</v>
      </c>
      <c r="M184" s="53"/>
      <c r="N184" s="53"/>
      <c r="O184" s="54"/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/>
      <c r="W184" s="159">
        <v>1.2</v>
      </c>
      <c r="X184" s="158">
        <f t="shared" si="9"/>
        <v>0</v>
      </c>
      <c r="Y184" s="181"/>
      <c r="BP184" s="33"/>
      <c r="BQ184" s="41"/>
    </row>
    <row r="185" spans="1:69" s="3" customFormat="1" ht="18.75" hidden="1" x14ac:dyDescent="0.25">
      <c r="A185" s="47"/>
      <c r="B185" s="48"/>
      <c r="C185" s="48"/>
      <c r="D185" s="48"/>
      <c r="E185" s="49" t="s">
        <v>47</v>
      </c>
      <c r="F185" s="207"/>
      <c r="G185" s="50"/>
      <c r="H185" s="51"/>
      <c r="I185" s="17"/>
      <c r="J185" s="17"/>
      <c r="K185" s="17"/>
      <c r="L185" s="52">
        <v>5508</v>
      </c>
      <c r="M185" s="53"/>
      <c r="N185" s="53"/>
      <c r="O185" s="54"/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/>
      <c r="W185" s="159">
        <v>1.2</v>
      </c>
      <c r="X185" s="158">
        <f t="shared" si="9"/>
        <v>0</v>
      </c>
      <c r="Y185" s="181"/>
      <c r="BP185" s="33"/>
      <c r="BQ185" s="41"/>
    </row>
    <row r="186" spans="1:69" s="3" customFormat="1" ht="45" x14ac:dyDescent="0.25">
      <c r="A186" s="111" t="s">
        <v>3372</v>
      </c>
      <c r="B186" s="112" t="s">
        <v>1377</v>
      </c>
      <c r="C186" s="305" t="s">
        <v>5057</v>
      </c>
      <c r="D186" s="305"/>
      <c r="E186" s="305"/>
      <c r="F186" s="208" t="s">
        <v>437</v>
      </c>
      <c r="G186" s="113">
        <v>3</v>
      </c>
      <c r="H186" s="114">
        <v>2331.27</v>
      </c>
      <c r="I186" s="114"/>
      <c r="J186" s="114"/>
      <c r="K186" s="144" t="s">
        <v>52</v>
      </c>
      <c r="L186" s="114">
        <v>43571</v>
      </c>
      <c r="M186" s="114"/>
      <c r="N186" s="115"/>
      <c r="O186" s="114"/>
      <c r="P186" s="189"/>
      <c r="Q186" s="189"/>
      <c r="R186" s="189"/>
      <c r="S186" s="189"/>
      <c r="T186" s="189"/>
      <c r="U186" s="189">
        <v>1.03</v>
      </c>
      <c r="V186" s="180">
        <f t="shared" ref="V186:V188" si="11">L186*U186</f>
        <v>44878.130000000005</v>
      </c>
      <c r="W186" s="190">
        <v>1.2</v>
      </c>
      <c r="X186" s="191">
        <f t="shared" si="9"/>
        <v>53853.756000000001</v>
      </c>
      <c r="Y186" s="257">
        <f t="shared" si="10"/>
        <v>17951.252</v>
      </c>
      <c r="BP186" s="33"/>
      <c r="BQ186" s="41"/>
    </row>
    <row r="187" spans="1:69" s="3" customFormat="1" ht="45" x14ac:dyDescent="0.25">
      <c r="A187" s="111" t="s">
        <v>1909</v>
      </c>
      <c r="B187" s="112" t="s">
        <v>1377</v>
      </c>
      <c r="C187" s="305" t="s">
        <v>1378</v>
      </c>
      <c r="D187" s="305"/>
      <c r="E187" s="305"/>
      <c r="F187" s="208" t="s">
        <v>437</v>
      </c>
      <c r="G187" s="113">
        <v>3</v>
      </c>
      <c r="H187" s="114">
        <v>1737.2</v>
      </c>
      <c r="I187" s="114"/>
      <c r="J187" s="114"/>
      <c r="K187" s="144" t="s">
        <v>52</v>
      </c>
      <c r="L187" s="114">
        <v>32468</v>
      </c>
      <c r="M187" s="114"/>
      <c r="N187" s="115"/>
      <c r="O187" s="114"/>
      <c r="P187" s="189"/>
      <c r="Q187" s="189"/>
      <c r="R187" s="189"/>
      <c r="S187" s="189"/>
      <c r="T187" s="189"/>
      <c r="U187" s="189">
        <v>1.03</v>
      </c>
      <c r="V187" s="180">
        <f t="shared" si="11"/>
        <v>33442.04</v>
      </c>
      <c r="W187" s="190">
        <v>1.2</v>
      </c>
      <c r="X187" s="191">
        <f t="shared" si="9"/>
        <v>40130.447999999997</v>
      </c>
      <c r="Y187" s="257">
        <f t="shared" si="10"/>
        <v>13376.815999999999</v>
      </c>
      <c r="BP187" s="33"/>
      <c r="BQ187" s="41"/>
    </row>
    <row r="188" spans="1:69" s="3" customFormat="1" ht="45" x14ac:dyDescent="0.25">
      <c r="A188" s="111" t="s">
        <v>3748</v>
      </c>
      <c r="B188" s="112" t="s">
        <v>1377</v>
      </c>
      <c r="C188" s="305" t="s">
        <v>5058</v>
      </c>
      <c r="D188" s="305"/>
      <c r="E188" s="305"/>
      <c r="F188" s="208" t="s">
        <v>437</v>
      </c>
      <c r="G188" s="113">
        <v>8</v>
      </c>
      <c r="H188" s="114">
        <v>475.32</v>
      </c>
      <c r="I188" s="114"/>
      <c r="J188" s="114"/>
      <c r="K188" s="144" t="s">
        <v>52</v>
      </c>
      <c r="L188" s="114">
        <v>23690</v>
      </c>
      <c r="M188" s="114"/>
      <c r="N188" s="115"/>
      <c r="O188" s="114"/>
      <c r="P188" s="189"/>
      <c r="Q188" s="189"/>
      <c r="R188" s="189"/>
      <c r="S188" s="189"/>
      <c r="T188" s="189"/>
      <c r="U188" s="189">
        <v>1.03</v>
      </c>
      <c r="V188" s="180">
        <f t="shared" si="11"/>
        <v>24400.7</v>
      </c>
      <c r="W188" s="190">
        <v>1.2</v>
      </c>
      <c r="X188" s="191">
        <f t="shared" si="9"/>
        <v>29280.84</v>
      </c>
      <c r="Y188" s="257">
        <f t="shared" si="10"/>
        <v>3660.105</v>
      </c>
      <c r="BP188" s="33"/>
      <c r="BQ188" s="41"/>
    </row>
    <row r="189" spans="1:69" s="3" customFormat="1" ht="18.75" hidden="1" x14ac:dyDescent="0.25">
      <c r="A189" s="356" t="s">
        <v>5059</v>
      </c>
      <c r="B189" s="357"/>
      <c r="C189" s="357"/>
      <c r="D189" s="357"/>
      <c r="E189" s="357"/>
      <c r="F189" s="357"/>
      <c r="G189" s="357"/>
      <c r="H189" s="357"/>
      <c r="I189" s="357"/>
      <c r="J189" s="357"/>
      <c r="K189" s="357"/>
      <c r="L189" s="357"/>
      <c r="M189" s="357"/>
      <c r="N189" s="357"/>
      <c r="O189" s="358"/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/>
      <c r="W189" s="159">
        <v>1.2</v>
      </c>
      <c r="X189" s="158">
        <f t="shared" si="9"/>
        <v>0</v>
      </c>
      <c r="Y189" s="181"/>
      <c r="BP189" s="33"/>
      <c r="BQ189" s="41"/>
    </row>
    <row r="190" spans="1:69" s="3" customFormat="1" ht="67.5" hidden="1" x14ac:dyDescent="0.25">
      <c r="A190" s="35" t="s">
        <v>403</v>
      </c>
      <c r="B190" s="36" t="s">
        <v>578</v>
      </c>
      <c r="C190" s="316" t="s">
        <v>579</v>
      </c>
      <c r="D190" s="316"/>
      <c r="E190" s="316"/>
      <c r="F190" s="205" t="s">
        <v>109</v>
      </c>
      <c r="G190" s="55">
        <v>7</v>
      </c>
      <c r="H190" s="39" t="s">
        <v>580</v>
      </c>
      <c r="I190" s="39" t="s">
        <v>581</v>
      </c>
      <c r="J190" s="39">
        <v>3.51</v>
      </c>
      <c r="K190" s="37" t="s">
        <v>42</v>
      </c>
      <c r="L190" s="39">
        <v>4374</v>
      </c>
      <c r="M190" s="39">
        <v>3887</v>
      </c>
      <c r="N190" s="40" t="s">
        <v>5060</v>
      </c>
      <c r="O190" s="39">
        <v>209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8"/>
        <v>250.20119502697767</v>
      </c>
      <c r="W190" s="159">
        <v>1.2</v>
      </c>
      <c r="X190" s="158">
        <f t="shared" si="9"/>
        <v>300.24143403237321</v>
      </c>
      <c r="Y190" s="181">
        <f t="shared" si="10"/>
        <v>42.891633433196169</v>
      </c>
      <c r="BP190" s="33"/>
      <c r="BQ190" s="41"/>
    </row>
    <row r="191" spans="1:69" s="3" customFormat="1" ht="18.75" hidden="1" x14ac:dyDescent="0.25">
      <c r="A191" s="47"/>
      <c r="B191" s="48"/>
      <c r="C191" s="48"/>
      <c r="D191" s="48"/>
      <c r="E191" s="49" t="s">
        <v>5061</v>
      </c>
      <c r="F191" s="207"/>
      <c r="G191" s="50"/>
      <c r="H191" s="51"/>
      <c r="I191" s="17"/>
      <c r="J191" s="17"/>
      <c r="K191" s="17"/>
      <c r="L191" s="52">
        <v>3814</v>
      </c>
      <c r="M191" s="53"/>
      <c r="N191" s="53"/>
      <c r="O191" s="54"/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/>
      <c r="W191" s="159">
        <v>1.2</v>
      </c>
      <c r="X191" s="158">
        <f t="shared" si="9"/>
        <v>0</v>
      </c>
      <c r="Y191" s="181"/>
      <c r="BP191" s="33"/>
      <c r="BQ191" s="41"/>
    </row>
    <row r="192" spans="1:69" s="3" customFormat="1" ht="18.75" hidden="1" x14ac:dyDescent="0.25">
      <c r="A192" s="47"/>
      <c r="B192" s="48"/>
      <c r="C192" s="48"/>
      <c r="D192" s="48"/>
      <c r="E192" s="49" t="s">
        <v>5062</v>
      </c>
      <c r="F192" s="207"/>
      <c r="G192" s="50"/>
      <c r="H192" s="51"/>
      <c r="I192" s="17"/>
      <c r="J192" s="17"/>
      <c r="K192" s="17"/>
      <c r="L192" s="52">
        <v>2005</v>
      </c>
      <c r="M192" s="53"/>
      <c r="N192" s="53"/>
      <c r="O192" s="54"/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/>
      <c r="W192" s="159">
        <v>1.2</v>
      </c>
      <c r="X192" s="158">
        <f t="shared" si="9"/>
        <v>0</v>
      </c>
      <c r="Y192" s="181"/>
      <c r="BP192" s="33"/>
      <c r="BQ192" s="41"/>
    </row>
    <row r="193" spans="1:69" s="3" customFormat="1" ht="18.75" hidden="1" x14ac:dyDescent="0.25">
      <c r="A193" s="47"/>
      <c r="B193" s="48"/>
      <c r="C193" s="48"/>
      <c r="D193" s="48"/>
      <c r="E193" s="49" t="s">
        <v>47</v>
      </c>
      <c r="F193" s="207"/>
      <c r="G193" s="50"/>
      <c r="H193" s="51"/>
      <c r="I193" s="17"/>
      <c r="J193" s="17"/>
      <c r="K193" s="17"/>
      <c r="L193" s="52">
        <v>10193</v>
      </c>
      <c r="M193" s="53"/>
      <c r="N193" s="53"/>
      <c r="O193" s="54"/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/>
      <c r="W193" s="159">
        <v>1.2</v>
      </c>
      <c r="X193" s="158">
        <f t="shared" si="9"/>
        <v>0</v>
      </c>
      <c r="Y193" s="181"/>
      <c r="BP193" s="33"/>
      <c r="BQ193" s="41"/>
    </row>
    <row r="194" spans="1:69" s="3" customFormat="1" ht="45" x14ac:dyDescent="0.25">
      <c r="A194" s="111" t="s">
        <v>1918</v>
      </c>
      <c r="B194" s="112" t="s">
        <v>1384</v>
      </c>
      <c r="C194" s="305" t="s">
        <v>1385</v>
      </c>
      <c r="D194" s="305"/>
      <c r="E194" s="305"/>
      <c r="F194" s="208" t="s">
        <v>437</v>
      </c>
      <c r="G194" s="113">
        <v>7</v>
      </c>
      <c r="H194" s="114">
        <v>1576.88</v>
      </c>
      <c r="I194" s="114"/>
      <c r="J194" s="114"/>
      <c r="K194" s="144" t="s">
        <v>52</v>
      </c>
      <c r="L194" s="114">
        <v>68768</v>
      </c>
      <c r="M194" s="114"/>
      <c r="N194" s="115"/>
      <c r="O194" s="114"/>
      <c r="P194" s="189"/>
      <c r="Q194" s="189"/>
      <c r="R194" s="189"/>
      <c r="S194" s="189"/>
      <c r="T194" s="189"/>
      <c r="U194" s="189">
        <v>1.03</v>
      </c>
      <c r="V194" s="180">
        <f>L194*U194</f>
        <v>70831.040000000008</v>
      </c>
      <c r="W194" s="190">
        <v>1.2</v>
      </c>
      <c r="X194" s="191">
        <f t="shared" si="9"/>
        <v>84997.248000000007</v>
      </c>
      <c r="Y194" s="257">
        <f t="shared" si="10"/>
        <v>12142.464000000002</v>
      </c>
      <c r="BP194" s="33"/>
      <c r="BQ194" s="41"/>
    </row>
    <row r="195" spans="1:69" s="3" customFormat="1" ht="67.5" hidden="1" x14ac:dyDescent="0.25">
      <c r="A195" s="35" t="s">
        <v>407</v>
      </c>
      <c r="B195" s="36" t="s">
        <v>1386</v>
      </c>
      <c r="C195" s="316" t="s">
        <v>1387</v>
      </c>
      <c r="D195" s="316"/>
      <c r="E195" s="316"/>
      <c r="F195" s="205" t="s">
        <v>109</v>
      </c>
      <c r="G195" s="55">
        <v>58</v>
      </c>
      <c r="H195" s="39" t="s">
        <v>1388</v>
      </c>
      <c r="I195" s="39">
        <v>0.37</v>
      </c>
      <c r="J195" s="39">
        <v>55.05</v>
      </c>
      <c r="K195" s="37" t="s">
        <v>42</v>
      </c>
      <c r="L195" s="39">
        <v>78248</v>
      </c>
      <c r="M195" s="39">
        <v>50673</v>
      </c>
      <c r="N195" s="40">
        <v>244</v>
      </c>
      <c r="O195" s="39">
        <v>27331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8"/>
        <v>32718.894073121181</v>
      </c>
      <c r="W195" s="159">
        <v>1.2</v>
      </c>
      <c r="X195" s="158">
        <f t="shared" si="9"/>
        <v>39262.672887745415</v>
      </c>
      <c r="Y195" s="181">
        <f t="shared" si="10"/>
        <v>676.94263599561066</v>
      </c>
      <c r="BP195" s="33"/>
      <c r="BQ195" s="41"/>
    </row>
    <row r="196" spans="1:69" s="3" customFormat="1" ht="18.75" hidden="1" x14ac:dyDescent="0.25">
      <c r="A196" s="42"/>
      <c r="B196" s="43"/>
      <c r="C196" s="44" t="s">
        <v>5063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/>
      <c r="W196" s="159">
        <v>1.2</v>
      </c>
      <c r="X196" s="158">
        <f t="shared" si="9"/>
        <v>0</v>
      </c>
      <c r="Y196" s="181"/>
      <c r="BP196" s="33"/>
      <c r="BQ196" s="41"/>
    </row>
    <row r="197" spans="1:69" s="3" customFormat="1" ht="18.75" hidden="1" x14ac:dyDescent="0.25">
      <c r="A197" s="47"/>
      <c r="B197" s="48"/>
      <c r="C197" s="48"/>
      <c r="D197" s="48"/>
      <c r="E197" s="49" t="s">
        <v>5064</v>
      </c>
      <c r="F197" s="207"/>
      <c r="G197" s="50"/>
      <c r="H197" s="51"/>
      <c r="I197" s="17"/>
      <c r="J197" s="17"/>
      <c r="K197" s="17"/>
      <c r="L197" s="52">
        <v>49153</v>
      </c>
      <c r="M197" s="53"/>
      <c r="N197" s="53"/>
      <c r="O197" s="54"/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/>
      <c r="W197" s="159">
        <v>1.2</v>
      </c>
      <c r="X197" s="158">
        <f t="shared" si="9"/>
        <v>0</v>
      </c>
      <c r="Y197" s="181"/>
      <c r="BP197" s="33"/>
      <c r="BQ197" s="41"/>
    </row>
    <row r="198" spans="1:69" s="3" customFormat="1" ht="18.75" hidden="1" x14ac:dyDescent="0.25">
      <c r="A198" s="47"/>
      <c r="B198" s="48"/>
      <c r="C198" s="48"/>
      <c r="D198" s="48"/>
      <c r="E198" s="49" t="s">
        <v>5065</v>
      </c>
      <c r="F198" s="207"/>
      <c r="G198" s="50"/>
      <c r="H198" s="51"/>
      <c r="I198" s="17"/>
      <c r="J198" s="17"/>
      <c r="K198" s="17"/>
      <c r="L198" s="52">
        <v>25843</v>
      </c>
      <c r="M198" s="53"/>
      <c r="N198" s="53"/>
      <c r="O198" s="54"/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/>
      <c r="W198" s="159">
        <v>1.2</v>
      </c>
      <c r="X198" s="158">
        <f t="shared" si="9"/>
        <v>0</v>
      </c>
      <c r="Y198" s="181"/>
      <c r="BP198" s="33"/>
      <c r="BQ198" s="41"/>
    </row>
    <row r="199" spans="1:69" s="3" customFormat="1" ht="18.75" hidden="1" x14ac:dyDescent="0.25">
      <c r="A199" s="47"/>
      <c r="B199" s="48"/>
      <c r="C199" s="48"/>
      <c r="D199" s="48"/>
      <c r="E199" s="49" t="s">
        <v>47</v>
      </c>
      <c r="F199" s="207"/>
      <c r="G199" s="50"/>
      <c r="H199" s="51"/>
      <c r="I199" s="17"/>
      <c r="J199" s="17"/>
      <c r="K199" s="17"/>
      <c r="L199" s="52">
        <v>153244</v>
      </c>
      <c r="M199" s="53"/>
      <c r="N199" s="53"/>
      <c r="O199" s="54"/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/>
      <c r="W199" s="159">
        <v>1.2</v>
      </c>
      <c r="X199" s="158">
        <f t="shared" si="9"/>
        <v>0</v>
      </c>
      <c r="Y199" s="181"/>
      <c r="BP199" s="33"/>
      <c r="BQ199" s="41"/>
    </row>
    <row r="200" spans="1:69" s="3" customFormat="1" ht="45" x14ac:dyDescent="0.25">
      <c r="A200" s="111" t="s">
        <v>1922</v>
      </c>
      <c r="B200" s="112" t="s">
        <v>5066</v>
      </c>
      <c r="C200" s="305" t="s">
        <v>1890</v>
      </c>
      <c r="D200" s="305"/>
      <c r="E200" s="305"/>
      <c r="F200" s="208" t="s">
        <v>437</v>
      </c>
      <c r="G200" s="113">
        <v>26</v>
      </c>
      <c r="H200" s="114">
        <v>2403.11</v>
      </c>
      <c r="I200" s="114"/>
      <c r="J200" s="114"/>
      <c r="K200" s="144" t="s">
        <v>52</v>
      </c>
      <c r="L200" s="114">
        <v>389256</v>
      </c>
      <c r="M200" s="114"/>
      <c r="N200" s="115"/>
      <c r="O200" s="114"/>
      <c r="P200" s="189"/>
      <c r="Q200" s="189"/>
      <c r="R200" s="189"/>
      <c r="S200" s="189"/>
      <c r="T200" s="189"/>
      <c r="U200" s="189">
        <v>1.03</v>
      </c>
      <c r="V200" s="180">
        <f t="shared" ref="V200:V201" si="12">L200*U200</f>
        <v>400933.68</v>
      </c>
      <c r="W200" s="190">
        <v>1.2</v>
      </c>
      <c r="X200" s="191">
        <f t="shared" si="9"/>
        <v>481120.41599999997</v>
      </c>
      <c r="Y200" s="257">
        <f t="shared" si="10"/>
        <v>18504.631384615383</v>
      </c>
      <c r="BP200" s="33"/>
      <c r="BQ200" s="41"/>
    </row>
    <row r="201" spans="1:69" s="3" customFormat="1" ht="45" x14ac:dyDescent="0.25">
      <c r="A201" s="111" t="s">
        <v>5067</v>
      </c>
      <c r="B201" s="112" t="s">
        <v>5066</v>
      </c>
      <c r="C201" s="305" t="s">
        <v>5068</v>
      </c>
      <c r="D201" s="305"/>
      <c r="E201" s="305"/>
      <c r="F201" s="208" t="s">
        <v>437</v>
      </c>
      <c r="G201" s="113">
        <v>32</v>
      </c>
      <c r="H201" s="114">
        <v>2431.79</v>
      </c>
      <c r="I201" s="114"/>
      <c r="J201" s="114"/>
      <c r="K201" s="144" t="s">
        <v>52</v>
      </c>
      <c r="L201" s="114">
        <v>484802</v>
      </c>
      <c r="M201" s="114"/>
      <c r="N201" s="115"/>
      <c r="O201" s="114"/>
      <c r="P201" s="189"/>
      <c r="Q201" s="189"/>
      <c r="R201" s="189"/>
      <c r="S201" s="189"/>
      <c r="T201" s="189"/>
      <c r="U201" s="189">
        <v>1.03</v>
      </c>
      <c r="V201" s="180">
        <f t="shared" si="12"/>
        <v>499346.06</v>
      </c>
      <c r="W201" s="190">
        <v>1.2</v>
      </c>
      <c r="X201" s="191">
        <f t="shared" si="9"/>
        <v>599215.272</v>
      </c>
      <c r="Y201" s="257">
        <f t="shared" si="10"/>
        <v>18725.47725</v>
      </c>
      <c r="BP201" s="33"/>
      <c r="BQ201" s="41"/>
    </row>
    <row r="202" spans="1:69" s="3" customFormat="1" ht="67.5" hidden="1" x14ac:dyDescent="0.25">
      <c r="A202" s="35" t="s">
        <v>413</v>
      </c>
      <c r="B202" s="36" t="s">
        <v>1395</v>
      </c>
      <c r="C202" s="316" t="s">
        <v>1396</v>
      </c>
      <c r="D202" s="316"/>
      <c r="E202" s="316"/>
      <c r="F202" s="205" t="s">
        <v>109</v>
      </c>
      <c r="G202" s="55">
        <v>69</v>
      </c>
      <c r="H202" s="39" t="s">
        <v>1397</v>
      </c>
      <c r="I202" s="39">
        <v>1.33</v>
      </c>
      <c r="J202" s="39">
        <v>33.54</v>
      </c>
      <c r="K202" s="37" t="s">
        <v>42</v>
      </c>
      <c r="L202" s="39">
        <v>78874</v>
      </c>
      <c r="M202" s="39">
        <v>58013</v>
      </c>
      <c r="N202" s="40">
        <v>1051</v>
      </c>
      <c r="O202" s="39">
        <v>19810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8"/>
        <v>23715.242456863292</v>
      </c>
      <c r="W202" s="159">
        <v>1.2</v>
      </c>
      <c r="X202" s="158">
        <f t="shared" si="9"/>
        <v>28458.29094823595</v>
      </c>
      <c r="Y202" s="181">
        <f t="shared" si="10"/>
        <v>412.43899924979638</v>
      </c>
      <c r="BP202" s="33"/>
      <c r="BQ202" s="41"/>
    </row>
    <row r="203" spans="1:69" s="3" customFormat="1" ht="18.75" hidden="1" x14ac:dyDescent="0.25">
      <c r="A203" s="47"/>
      <c r="B203" s="48"/>
      <c r="C203" s="48"/>
      <c r="D203" s="48"/>
      <c r="E203" s="49" t="s">
        <v>5069</v>
      </c>
      <c r="F203" s="207"/>
      <c r="G203" s="50"/>
      <c r="H203" s="51"/>
      <c r="I203" s="17"/>
      <c r="J203" s="17"/>
      <c r="K203" s="17"/>
      <c r="L203" s="52">
        <v>56273</v>
      </c>
      <c r="M203" s="53"/>
      <c r="N203" s="53"/>
      <c r="O203" s="54"/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/>
      <c r="W203" s="159">
        <v>1.2</v>
      </c>
      <c r="X203" s="158">
        <f t="shared" si="9"/>
        <v>0</v>
      </c>
      <c r="Y203" s="181"/>
      <c r="BP203" s="33"/>
      <c r="BQ203" s="41"/>
    </row>
    <row r="204" spans="1:69" s="3" customFormat="1" ht="18.75" hidden="1" x14ac:dyDescent="0.25">
      <c r="A204" s="47"/>
      <c r="B204" s="48"/>
      <c r="C204" s="48"/>
      <c r="D204" s="48"/>
      <c r="E204" s="49" t="s">
        <v>5070</v>
      </c>
      <c r="F204" s="207"/>
      <c r="G204" s="50"/>
      <c r="H204" s="51"/>
      <c r="I204" s="17"/>
      <c r="J204" s="17"/>
      <c r="K204" s="17"/>
      <c r="L204" s="52">
        <v>29587</v>
      </c>
      <c r="M204" s="53"/>
      <c r="N204" s="53"/>
      <c r="O204" s="54"/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/>
      <c r="W204" s="159">
        <v>1.2</v>
      </c>
      <c r="X204" s="158">
        <f t="shared" si="9"/>
        <v>0</v>
      </c>
      <c r="Y204" s="181"/>
      <c r="BP204" s="33"/>
      <c r="BQ204" s="41"/>
    </row>
    <row r="205" spans="1:69" s="3" customFormat="1" ht="18.75" hidden="1" x14ac:dyDescent="0.25">
      <c r="A205" s="47"/>
      <c r="B205" s="48"/>
      <c r="C205" s="48"/>
      <c r="D205" s="48"/>
      <c r="E205" s="49" t="s">
        <v>47</v>
      </c>
      <c r="F205" s="207"/>
      <c r="G205" s="50"/>
      <c r="H205" s="51"/>
      <c r="I205" s="17"/>
      <c r="J205" s="17"/>
      <c r="K205" s="17"/>
      <c r="L205" s="52">
        <v>164734</v>
      </c>
      <c r="M205" s="53"/>
      <c r="N205" s="53"/>
      <c r="O205" s="54"/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/>
      <c r="W205" s="159">
        <v>1.2</v>
      </c>
      <c r="X205" s="158">
        <f t="shared" si="9"/>
        <v>0</v>
      </c>
      <c r="Y205" s="181"/>
      <c r="BP205" s="33"/>
      <c r="BQ205" s="41"/>
    </row>
    <row r="206" spans="1:69" s="3" customFormat="1" ht="45" x14ac:dyDescent="0.25">
      <c r="A206" s="111" t="s">
        <v>5071</v>
      </c>
      <c r="B206" s="112" t="s">
        <v>5066</v>
      </c>
      <c r="C206" s="305" t="s">
        <v>2457</v>
      </c>
      <c r="D206" s="305"/>
      <c r="E206" s="305"/>
      <c r="F206" s="208" t="s">
        <v>437</v>
      </c>
      <c r="G206" s="113">
        <v>69</v>
      </c>
      <c r="H206" s="114">
        <v>2292.27</v>
      </c>
      <c r="I206" s="114"/>
      <c r="J206" s="114"/>
      <c r="K206" s="144" t="s">
        <v>52</v>
      </c>
      <c r="L206" s="114">
        <v>985378</v>
      </c>
      <c r="M206" s="114"/>
      <c r="N206" s="115"/>
      <c r="O206" s="114"/>
      <c r="P206" s="189"/>
      <c r="Q206" s="189"/>
      <c r="R206" s="189"/>
      <c r="S206" s="189"/>
      <c r="T206" s="189"/>
      <c r="U206" s="189">
        <v>1.03</v>
      </c>
      <c r="V206" s="180">
        <f>L206*U206</f>
        <v>1014939.3400000001</v>
      </c>
      <c r="W206" s="190">
        <v>1.2</v>
      </c>
      <c r="X206" s="191">
        <f t="shared" si="9"/>
        <v>1217927.2080000001</v>
      </c>
      <c r="Y206" s="257">
        <f t="shared" si="10"/>
        <v>17651.118956521739</v>
      </c>
      <c r="BP206" s="33"/>
      <c r="BQ206" s="41"/>
    </row>
    <row r="207" spans="1:69" s="3" customFormat="1" ht="67.5" hidden="1" x14ac:dyDescent="0.25">
      <c r="A207" s="35" t="s">
        <v>417</v>
      </c>
      <c r="B207" s="36" t="s">
        <v>612</v>
      </c>
      <c r="C207" s="316" t="s">
        <v>613</v>
      </c>
      <c r="D207" s="316"/>
      <c r="E207" s="316"/>
      <c r="F207" s="205" t="s">
        <v>174</v>
      </c>
      <c r="G207" s="56">
        <v>0.28999999999999998</v>
      </c>
      <c r="H207" s="39" t="s">
        <v>614</v>
      </c>
      <c r="I207" s="39" t="s">
        <v>604</v>
      </c>
      <c r="J207" s="39">
        <v>35.950000000000003</v>
      </c>
      <c r="K207" s="37" t="s">
        <v>42</v>
      </c>
      <c r="L207" s="39">
        <v>3754</v>
      </c>
      <c r="M207" s="39">
        <v>3639</v>
      </c>
      <c r="N207" s="40" t="s">
        <v>5072</v>
      </c>
      <c r="O207" s="39">
        <v>89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8"/>
        <v>106.54500649474167</v>
      </c>
      <c r="W207" s="159">
        <v>1.2</v>
      </c>
      <c r="X207" s="158">
        <f t="shared" si="9"/>
        <v>127.85400779369</v>
      </c>
      <c r="Y207" s="181">
        <f t="shared" si="10"/>
        <v>440.87588894375864</v>
      </c>
      <c r="BP207" s="33"/>
      <c r="BQ207" s="41"/>
    </row>
    <row r="208" spans="1:69" s="3" customFormat="1" ht="18.75" hidden="1" x14ac:dyDescent="0.25">
      <c r="A208" s="42"/>
      <c r="B208" s="43"/>
      <c r="C208" s="44" t="s">
        <v>5073</v>
      </c>
      <c r="D208" s="45"/>
      <c r="E208" s="45"/>
      <c r="F208" s="206"/>
      <c r="G208" s="45"/>
      <c r="H208" s="45"/>
      <c r="I208" s="45"/>
      <c r="J208" s="45"/>
      <c r="K208" s="45"/>
      <c r="L208" s="45"/>
      <c r="M208" s="45"/>
      <c r="N208" s="45"/>
      <c r="O208" s="46"/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/>
      <c r="W208" s="159">
        <v>1.2</v>
      </c>
      <c r="X208" s="158">
        <f t="shared" si="9"/>
        <v>0</v>
      </c>
      <c r="Y208" s="181"/>
      <c r="BP208" s="33"/>
      <c r="BQ208" s="41"/>
    </row>
    <row r="209" spans="1:69" s="3" customFormat="1" ht="18.75" hidden="1" x14ac:dyDescent="0.25">
      <c r="A209" s="47"/>
      <c r="B209" s="48"/>
      <c r="C209" s="48"/>
      <c r="D209" s="48"/>
      <c r="E209" s="49" t="s">
        <v>5074</v>
      </c>
      <c r="F209" s="207"/>
      <c r="G209" s="50"/>
      <c r="H209" s="51"/>
      <c r="I209" s="17"/>
      <c r="J209" s="17"/>
      <c r="K209" s="17"/>
      <c r="L209" s="52">
        <v>3536</v>
      </c>
      <c r="M209" s="53"/>
      <c r="N209" s="53"/>
      <c r="O209" s="54"/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/>
      <c r="W209" s="159">
        <v>1.2</v>
      </c>
      <c r="X209" s="158">
        <f t="shared" si="9"/>
        <v>0</v>
      </c>
      <c r="Y209" s="181"/>
      <c r="BP209" s="33"/>
      <c r="BQ209" s="41"/>
    </row>
    <row r="210" spans="1:69" s="3" customFormat="1" ht="18.75" hidden="1" x14ac:dyDescent="0.25">
      <c r="A210" s="47"/>
      <c r="B210" s="48"/>
      <c r="C210" s="48"/>
      <c r="D210" s="48"/>
      <c r="E210" s="49" t="s">
        <v>5075</v>
      </c>
      <c r="F210" s="207"/>
      <c r="G210" s="50"/>
      <c r="H210" s="51"/>
      <c r="I210" s="17"/>
      <c r="J210" s="17"/>
      <c r="K210" s="17"/>
      <c r="L210" s="52">
        <v>1859</v>
      </c>
      <c r="M210" s="53"/>
      <c r="N210" s="53"/>
      <c r="O210" s="54"/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/>
      <c r="W210" s="159">
        <v>1.2</v>
      </c>
      <c r="X210" s="158">
        <f t="shared" si="9"/>
        <v>0</v>
      </c>
      <c r="Y210" s="181"/>
      <c r="BP210" s="33"/>
      <c r="BQ210" s="41"/>
    </row>
    <row r="211" spans="1:69" s="3" customFormat="1" ht="18.75" hidden="1" x14ac:dyDescent="0.25">
      <c r="A211" s="47"/>
      <c r="B211" s="48"/>
      <c r="C211" s="48"/>
      <c r="D211" s="48"/>
      <c r="E211" s="49" t="s">
        <v>47</v>
      </c>
      <c r="F211" s="207"/>
      <c r="G211" s="50"/>
      <c r="H211" s="51"/>
      <c r="I211" s="17"/>
      <c r="J211" s="17"/>
      <c r="K211" s="17"/>
      <c r="L211" s="52">
        <v>9149</v>
      </c>
      <c r="M211" s="53"/>
      <c r="N211" s="53"/>
      <c r="O211" s="54"/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/>
      <c r="W211" s="159">
        <v>1.2</v>
      </c>
      <c r="X211" s="158">
        <f t="shared" si="9"/>
        <v>0</v>
      </c>
      <c r="Y211" s="181"/>
      <c r="BP211" s="33"/>
      <c r="BQ211" s="41"/>
    </row>
    <row r="212" spans="1:69" s="3" customFormat="1" ht="67.5" x14ac:dyDescent="0.25">
      <c r="A212" s="35" t="s">
        <v>426</v>
      </c>
      <c r="B212" s="36" t="s">
        <v>5076</v>
      </c>
      <c r="C212" s="316" t="s">
        <v>5077</v>
      </c>
      <c r="D212" s="316"/>
      <c r="E212" s="316"/>
      <c r="F212" s="205" t="s">
        <v>437</v>
      </c>
      <c r="G212" s="55">
        <v>14</v>
      </c>
      <c r="H212" s="39">
        <v>29.59</v>
      </c>
      <c r="I212" s="39"/>
      <c r="J212" s="39">
        <v>29.59</v>
      </c>
      <c r="K212" s="37" t="s">
        <v>42</v>
      </c>
      <c r="L212" s="39">
        <v>3546</v>
      </c>
      <c r="M212" s="39"/>
      <c r="N212" s="40"/>
      <c r="O212" s="39">
        <v>3546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8"/>
        <v>4245.0403711275731</v>
      </c>
      <c r="W212" s="159">
        <v>1.2</v>
      </c>
      <c r="X212" s="158">
        <f t="shared" si="9"/>
        <v>5094.0484453530871</v>
      </c>
      <c r="Y212" s="248">
        <f t="shared" si="10"/>
        <v>363.86060323950625</v>
      </c>
      <c r="BP212" s="33"/>
      <c r="BQ212" s="41"/>
    </row>
    <row r="213" spans="1:69" s="3" customFormat="1" ht="67.5" x14ac:dyDescent="0.25">
      <c r="A213" s="35" t="s">
        <v>428</v>
      </c>
      <c r="B213" s="36" t="s">
        <v>5076</v>
      </c>
      <c r="C213" s="316" t="s">
        <v>5078</v>
      </c>
      <c r="D213" s="316"/>
      <c r="E213" s="316"/>
      <c r="F213" s="205" t="s">
        <v>437</v>
      </c>
      <c r="G213" s="55">
        <v>15</v>
      </c>
      <c r="H213" s="39">
        <v>42.7</v>
      </c>
      <c r="I213" s="39"/>
      <c r="J213" s="39">
        <v>42.7</v>
      </c>
      <c r="K213" s="37" t="s">
        <v>42</v>
      </c>
      <c r="L213" s="39">
        <v>5483</v>
      </c>
      <c r="M213" s="39"/>
      <c r="N213" s="40"/>
      <c r="O213" s="39">
        <v>5483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8"/>
        <v>6563.8906810187473</v>
      </c>
      <c r="W213" s="159">
        <v>1.2</v>
      </c>
      <c r="X213" s="158">
        <f t="shared" si="9"/>
        <v>7876.6688172224967</v>
      </c>
      <c r="Y213" s="248">
        <f t="shared" si="10"/>
        <v>525.11125448149983</v>
      </c>
      <c r="BP213" s="33"/>
      <c r="BQ213" s="41"/>
    </row>
    <row r="214" spans="1:69" s="3" customFormat="1" ht="67.5" x14ac:dyDescent="0.25">
      <c r="A214" s="35" t="s">
        <v>434</v>
      </c>
      <c r="B214" s="36" t="s">
        <v>5079</v>
      </c>
      <c r="C214" s="316" t="s">
        <v>5080</v>
      </c>
      <c r="D214" s="316"/>
      <c r="E214" s="316"/>
      <c r="F214" s="205" t="s">
        <v>437</v>
      </c>
      <c r="G214" s="55">
        <v>29</v>
      </c>
      <c r="H214" s="39">
        <v>99.8</v>
      </c>
      <c r="I214" s="39"/>
      <c r="J214" s="39">
        <v>99.8</v>
      </c>
      <c r="K214" s="37" t="s">
        <v>42</v>
      </c>
      <c r="L214" s="39">
        <v>24774</v>
      </c>
      <c r="M214" s="39"/>
      <c r="N214" s="40"/>
      <c r="O214" s="39">
        <v>24774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8"/>
        <v>29657.820122480116</v>
      </c>
      <c r="W214" s="159">
        <v>1.2</v>
      </c>
      <c r="X214" s="158">
        <f t="shared" si="9"/>
        <v>35589.384146976139</v>
      </c>
      <c r="Y214" s="248">
        <f t="shared" si="10"/>
        <v>1227.2201429991771</v>
      </c>
      <c r="BP214" s="33"/>
      <c r="BQ214" s="41"/>
    </row>
    <row r="215" spans="1:69" s="3" customFormat="1" ht="67.5" x14ac:dyDescent="0.25">
      <c r="A215" s="35" t="s">
        <v>438</v>
      </c>
      <c r="B215" s="36" t="s">
        <v>5081</v>
      </c>
      <c r="C215" s="316" t="s">
        <v>5082</v>
      </c>
      <c r="D215" s="316"/>
      <c r="E215" s="316"/>
      <c r="F215" s="205" t="s">
        <v>437</v>
      </c>
      <c r="G215" s="55">
        <v>44</v>
      </c>
      <c r="H215" s="39">
        <v>2.35</v>
      </c>
      <c r="I215" s="39"/>
      <c r="J215" s="39">
        <v>2.35</v>
      </c>
      <c r="K215" s="37" t="s">
        <v>42</v>
      </c>
      <c r="L215" s="39">
        <v>885</v>
      </c>
      <c r="M215" s="39"/>
      <c r="N215" s="40"/>
      <c r="O215" s="39">
        <v>885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8"/>
        <v>1059.4643904252405</v>
      </c>
      <c r="W215" s="159">
        <v>1.2</v>
      </c>
      <c r="X215" s="158">
        <f t="shared" si="9"/>
        <v>1271.3572685102886</v>
      </c>
      <c r="Y215" s="248">
        <f t="shared" si="10"/>
        <v>28.894483375233833</v>
      </c>
      <c r="BP215" s="33"/>
      <c r="BQ215" s="41"/>
    </row>
    <row r="216" spans="1:69" s="3" customFormat="1" ht="67.5" hidden="1" x14ac:dyDescent="0.25">
      <c r="A216" s="35" t="s">
        <v>1223</v>
      </c>
      <c r="B216" s="36" t="s">
        <v>1435</v>
      </c>
      <c r="C216" s="316" t="s">
        <v>1436</v>
      </c>
      <c r="D216" s="316"/>
      <c r="E216" s="316"/>
      <c r="F216" s="205" t="s">
        <v>174</v>
      </c>
      <c r="G216" s="56">
        <v>0.15</v>
      </c>
      <c r="H216" s="39" t="s">
        <v>1437</v>
      </c>
      <c r="I216" s="39" t="s">
        <v>1438</v>
      </c>
      <c r="J216" s="39">
        <v>72.19</v>
      </c>
      <c r="K216" s="37" t="s">
        <v>42</v>
      </c>
      <c r="L216" s="39">
        <v>4426</v>
      </c>
      <c r="M216" s="39">
        <v>4291</v>
      </c>
      <c r="N216" s="40" t="s">
        <v>5083</v>
      </c>
      <c r="O216" s="39">
        <v>93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8"/>
        <v>111.33354611248286</v>
      </c>
      <c r="W216" s="159">
        <v>1.2</v>
      </c>
      <c r="X216" s="158">
        <f t="shared" si="9"/>
        <v>133.60025533497944</v>
      </c>
      <c r="Y216" s="181">
        <f t="shared" si="10"/>
        <v>890.66836889986291</v>
      </c>
      <c r="BP216" s="33"/>
      <c r="BQ216" s="41"/>
    </row>
    <row r="217" spans="1:69" s="3" customFormat="1" ht="18.75" hidden="1" x14ac:dyDescent="0.25">
      <c r="A217" s="42"/>
      <c r="B217" s="43"/>
      <c r="C217" s="44" t="s">
        <v>86</v>
      </c>
      <c r="D217" s="45"/>
      <c r="E217" s="45"/>
      <c r="F217" s="206"/>
      <c r="G217" s="45"/>
      <c r="H217" s="45"/>
      <c r="I217" s="45"/>
      <c r="J217" s="45"/>
      <c r="K217" s="45"/>
      <c r="L217" s="45"/>
      <c r="M217" s="45"/>
      <c r="N217" s="45"/>
      <c r="O217" s="46"/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/>
      <c r="W217" s="159">
        <v>1.2</v>
      </c>
      <c r="X217" s="158">
        <f t="shared" si="9"/>
        <v>0</v>
      </c>
      <c r="Y217" s="181"/>
      <c r="BP217" s="33"/>
      <c r="BQ217" s="41"/>
    </row>
    <row r="218" spans="1:69" s="3" customFormat="1" ht="18.75" hidden="1" x14ac:dyDescent="0.25">
      <c r="A218" s="47"/>
      <c r="B218" s="48"/>
      <c r="C218" s="48"/>
      <c r="D218" s="48"/>
      <c r="E218" s="49" t="s">
        <v>5084</v>
      </c>
      <c r="F218" s="207"/>
      <c r="G218" s="50"/>
      <c r="H218" s="51"/>
      <c r="I218" s="17"/>
      <c r="J218" s="17"/>
      <c r="K218" s="17"/>
      <c r="L218" s="52">
        <v>4170</v>
      </c>
      <c r="M218" s="53"/>
      <c r="N218" s="53"/>
      <c r="O218" s="54"/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/>
      <c r="W218" s="159">
        <v>1.2</v>
      </c>
      <c r="X218" s="158">
        <f t="shared" si="9"/>
        <v>0</v>
      </c>
      <c r="Y218" s="181"/>
      <c r="BP218" s="33"/>
      <c r="BQ218" s="41"/>
    </row>
    <row r="219" spans="1:69" s="3" customFormat="1" ht="18.75" hidden="1" x14ac:dyDescent="0.25">
      <c r="A219" s="47"/>
      <c r="B219" s="48"/>
      <c r="C219" s="48"/>
      <c r="D219" s="48"/>
      <c r="E219" s="49" t="s">
        <v>5085</v>
      </c>
      <c r="F219" s="207"/>
      <c r="G219" s="50"/>
      <c r="H219" s="51"/>
      <c r="I219" s="17"/>
      <c r="J219" s="17"/>
      <c r="K219" s="17"/>
      <c r="L219" s="52">
        <v>2192</v>
      </c>
      <c r="M219" s="53"/>
      <c r="N219" s="53"/>
      <c r="O219" s="54"/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/>
      <c r="W219" s="159">
        <v>1.2</v>
      </c>
      <c r="X219" s="158">
        <f t="shared" si="9"/>
        <v>0</v>
      </c>
      <c r="Y219" s="181"/>
      <c r="BP219" s="33"/>
      <c r="BQ219" s="41"/>
    </row>
    <row r="220" spans="1:69" s="3" customFormat="1" ht="18.75" hidden="1" x14ac:dyDescent="0.25">
      <c r="A220" s="47"/>
      <c r="B220" s="48"/>
      <c r="C220" s="48"/>
      <c r="D220" s="48"/>
      <c r="E220" s="49" t="s">
        <v>47</v>
      </c>
      <c r="F220" s="207"/>
      <c r="G220" s="50"/>
      <c r="H220" s="51"/>
      <c r="I220" s="17"/>
      <c r="J220" s="17"/>
      <c r="K220" s="17"/>
      <c r="L220" s="52">
        <v>10788</v>
      </c>
      <c r="M220" s="53"/>
      <c r="N220" s="53"/>
      <c r="O220" s="54"/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/>
      <c r="W220" s="159">
        <v>1.2</v>
      </c>
      <c r="X220" s="158">
        <f t="shared" si="9"/>
        <v>0</v>
      </c>
      <c r="Y220" s="181"/>
      <c r="BP220" s="33"/>
      <c r="BQ220" s="41"/>
    </row>
    <row r="221" spans="1:69" s="3" customFormat="1" ht="67.5" x14ac:dyDescent="0.25">
      <c r="A221" s="35" t="s">
        <v>450</v>
      </c>
      <c r="B221" s="36" t="s">
        <v>1421</v>
      </c>
      <c r="C221" s="316" t="s">
        <v>5086</v>
      </c>
      <c r="D221" s="316"/>
      <c r="E221" s="316"/>
      <c r="F221" s="205" t="s">
        <v>437</v>
      </c>
      <c r="G221" s="55">
        <v>15</v>
      </c>
      <c r="H221" s="39">
        <v>29.89</v>
      </c>
      <c r="I221" s="39"/>
      <c r="J221" s="39">
        <v>29.89</v>
      </c>
      <c r="K221" s="37" t="s">
        <v>42</v>
      </c>
      <c r="L221" s="39">
        <v>3838</v>
      </c>
      <c r="M221" s="39"/>
      <c r="N221" s="40"/>
      <c r="O221" s="39">
        <v>3838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8"/>
        <v>4594.6037632226808</v>
      </c>
      <c r="W221" s="159">
        <v>1.2</v>
      </c>
      <c r="X221" s="158">
        <f t="shared" si="9"/>
        <v>5513.5245158672169</v>
      </c>
      <c r="Y221" s="248">
        <f t="shared" si="10"/>
        <v>367.56830105781444</v>
      </c>
      <c r="BP221" s="33"/>
      <c r="BQ221" s="41"/>
    </row>
    <row r="222" spans="1:69" s="3" customFormat="1" ht="67.5" hidden="1" x14ac:dyDescent="0.25">
      <c r="A222" s="35" t="s">
        <v>1474</v>
      </c>
      <c r="B222" s="36" t="s">
        <v>1416</v>
      </c>
      <c r="C222" s="316" t="s">
        <v>1417</v>
      </c>
      <c r="D222" s="316"/>
      <c r="E222" s="316"/>
      <c r="F222" s="205" t="s">
        <v>665</v>
      </c>
      <c r="G222" s="55">
        <v>4</v>
      </c>
      <c r="H222" s="39" t="s">
        <v>1418</v>
      </c>
      <c r="I222" s="39">
        <v>0.81</v>
      </c>
      <c r="J222" s="39">
        <v>51.31</v>
      </c>
      <c r="K222" s="37" t="s">
        <v>42</v>
      </c>
      <c r="L222" s="39">
        <v>7103</v>
      </c>
      <c r="M222" s="39">
        <v>5309</v>
      </c>
      <c r="N222" s="40">
        <v>37</v>
      </c>
      <c r="O222" s="39">
        <v>1757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8"/>
        <v>2103.3660270928217</v>
      </c>
      <c r="W222" s="159">
        <v>1.2</v>
      </c>
      <c r="X222" s="158">
        <f t="shared" si="9"/>
        <v>2524.0392325113858</v>
      </c>
      <c r="Y222" s="181">
        <f t="shared" si="10"/>
        <v>631.00980812784644</v>
      </c>
      <c r="BP222" s="33"/>
      <c r="BQ222" s="41"/>
    </row>
    <row r="223" spans="1:69" s="3" customFormat="1" ht="18.75" hidden="1" x14ac:dyDescent="0.25">
      <c r="A223" s="47"/>
      <c r="B223" s="48"/>
      <c r="C223" s="48"/>
      <c r="D223" s="48"/>
      <c r="E223" s="49" t="s">
        <v>5087</v>
      </c>
      <c r="F223" s="207"/>
      <c r="G223" s="50"/>
      <c r="H223" s="51"/>
      <c r="I223" s="17"/>
      <c r="J223" s="17"/>
      <c r="K223" s="17"/>
      <c r="L223" s="52">
        <v>5150</v>
      </c>
      <c r="M223" s="53"/>
      <c r="N223" s="53"/>
      <c r="O223" s="54"/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/>
      <c r="W223" s="159">
        <v>1.2</v>
      </c>
      <c r="X223" s="158">
        <f t="shared" ref="X223:X286" si="13">V223*W223</f>
        <v>0</v>
      </c>
      <c r="Y223" s="181"/>
      <c r="BP223" s="33"/>
      <c r="BQ223" s="41"/>
    </row>
    <row r="224" spans="1:69" s="3" customFormat="1" ht="18.75" hidden="1" x14ac:dyDescent="0.25">
      <c r="A224" s="47"/>
      <c r="B224" s="48"/>
      <c r="C224" s="48"/>
      <c r="D224" s="48"/>
      <c r="E224" s="49" t="s">
        <v>5088</v>
      </c>
      <c r="F224" s="207"/>
      <c r="G224" s="50"/>
      <c r="H224" s="51"/>
      <c r="I224" s="17"/>
      <c r="J224" s="17"/>
      <c r="K224" s="17"/>
      <c r="L224" s="52">
        <v>2708</v>
      </c>
      <c r="M224" s="53"/>
      <c r="N224" s="53"/>
      <c r="O224" s="54"/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/>
      <c r="W224" s="159">
        <v>1.2</v>
      </c>
      <c r="X224" s="158">
        <f t="shared" si="13"/>
        <v>0</v>
      </c>
      <c r="Y224" s="181"/>
      <c r="BP224" s="33"/>
      <c r="BQ224" s="41"/>
    </row>
    <row r="225" spans="1:69" s="3" customFormat="1" ht="18.75" hidden="1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14961</v>
      </c>
      <c r="M225" s="53"/>
      <c r="N225" s="53"/>
      <c r="O225" s="54"/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/>
      <c r="W225" s="159">
        <v>1.2</v>
      </c>
      <c r="X225" s="158">
        <f t="shared" si="13"/>
        <v>0</v>
      </c>
      <c r="Y225" s="181"/>
      <c r="BP225" s="33"/>
      <c r="BQ225" s="41"/>
    </row>
    <row r="226" spans="1:69" s="3" customFormat="1" ht="67.5" x14ac:dyDescent="0.25">
      <c r="A226" s="35" t="s">
        <v>462</v>
      </c>
      <c r="B226" s="36" t="s">
        <v>1421</v>
      </c>
      <c r="C226" s="316" t="s">
        <v>1422</v>
      </c>
      <c r="D226" s="316"/>
      <c r="E226" s="316"/>
      <c r="F226" s="205" t="s">
        <v>437</v>
      </c>
      <c r="G226" s="55">
        <v>4</v>
      </c>
      <c r="H226" s="39">
        <v>2257.86</v>
      </c>
      <c r="I226" s="39"/>
      <c r="J226" s="39">
        <v>2257.86</v>
      </c>
      <c r="K226" s="37" t="s">
        <v>42</v>
      </c>
      <c r="L226" s="39">
        <v>77309</v>
      </c>
      <c r="M226" s="39"/>
      <c r="N226" s="40"/>
      <c r="O226" s="39">
        <v>77309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2" si="14">O226*P226*Q226*R226*S226*T226*U226</f>
        <v>92549.302326988574</v>
      </c>
      <c r="W226" s="159">
        <v>1.2</v>
      </c>
      <c r="X226" s="158">
        <f t="shared" si="13"/>
        <v>111059.16279238628</v>
      </c>
      <c r="Y226" s="248">
        <f t="shared" ref="Y226:Y282" si="15">X226/G226</f>
        <v>27764.790698096571</v>
      </c>
      <c r="BP226" s="33"/>
      <c r="BQ226" s="41"/>
    </row>
    <row r="227" spans="1:69" s="3" customFormat="1" ht="67.5" hidden="1" x14ac:dyDescent="0.25">
      <c r="A227" s="35" t="s">
        <v>464</v>
      </c>
      <c r="B227" s="36" t="s">
        <v>1904</v>
      </c>
      <c r="C227" s="316" t="s">
        <v>1905</v>
      </c>
      <c r="D227" s="316"/>
      <c r="E227" s="316"/>
      <c r="F227" s="205" t="s">
        <v>665</v>
      </c>
      <c r="G227" s="55">
        <v>15</v>
      </c>
      <c r="H227" s="39" t="s">
        <v>1906</v>
      </c>
      <c r="I227" s="39">
        <v>0.76</v>
      </c>
      <c r="J227" s="39">
        <v>42.44</v>
      </c>
      <c r="K227" s="37" t="s">
        <v>42</v>
      </c>
      <c r="L227" s="39">
        <v>21525</v>
      </c>
      <c r="M227" s="39">
        <v>15946</v>
      </c>
      <c r="N227" s="40">
        <v>130</v>
      </c>
      <c r="O227" s="39">
        <v>5449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14"/>
        <v>6523.1880942679481</v>
      </c>
      <c r="W227" s="159">
        <v>1.2</v>
      </c>
      <c r="X227" s="158">
        <f t="shared" si="13"/>
        <v>7827.8257131215378</v>
      </c>
      <c r="Y227" s="181">
        <f t="shared" si="15"/>
        <v>521.85504754143585</v>
      </c>
      <c r="BP227" s="33"/>
      <c r="BQ227" s="41"/>
    </row>
    <row r="228" spans="1:69" s="3" customFormat="1" ht="18.75" hidden="1" x14ac:dyDescent="0.25">
      <c r="A228" s="47"/>
      <c r="B228" s="48"/>
      <c r="C228" s="48"/>
      <c r="D228" s="48"/>
      <c r="E228" s="49" t="s">
        <v>5089</v>
      </c>
      <c r="F228" s="207"/>
      <c r="G228" s="50"/>
      <c r="H228" s="51"/>
      <c r="I228" s="17"/>
      <c r="J228" s="17"/>
      <c r="K228" s="17"/>
      <c r="L228" s="52">
        <v>15468</v>
      </c>
      <c r="M228" s="53"/>
      <c r="N228" s="53"/>
      <c r="O228" s="54"/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/>
      <c r="W228" s="159">
        <v>1.2</v>
      </c>
      <c r="X228" s="158">
        <f t="shared" si="13"/>
        <v>0</v>
      </c>
      <c r="Y228" s="181"/>
      <c r="BP228" s="33"/>
      <c r="BQ228" s="41"/>
    </row>
    <row r="229" spans="1:69" s="3" customFormat="1" ht="18.75" hidden="1" x14ac:dyDescent="0.25">
      <c r="A229" s="47"/>
      <c r="B229" s="48"/>
      <c r="C229" s="48"/>
      <c r="D229" s="48"/>
      <c r="E229" s="49" t="s">
        <v>5090</v>
      </c>
      <c r="F229" s="207"/>
      <c r="G229" s="50"/>
      <c r="H229" s="51"/>
      <c r="I229" s="17"/>
      <c r="J229" s="17"/>
      <c r="K229" s="17"/>
      <c r="L229" s="52">
        <v>8132</v>
      </c>
      <c r="M229" s="53"/>
      <c r="N229" s="53"/>
      <c r="O229" s="54"/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/>
      <c r="W229" s="159">
        <v>1.2</v>
      </c>
      <c r="X229" s="158">
        <f t="shared" si="13"/>
        <v>0</v>
      </c>
      <c r="Y229" s="181"/>
      <c r="BP229" s="33"/>
      <c r="BQ229" s="41"/>
    </row>
    <row r="230" spans="1:69" s="3" customFormat="1" ht="18.75" hidden="1" x14ac:dyDescent="0.25">
      <c r="A230" s="47"/>
      <c r="B230" s="48"/>
      <c r="C230" s="48"/>
      <c r="D230" s="48"/>
      <c r="E230" s="49" t="s">
        <v>47</v>
      </c>
      <c r="F230" s="207"/>
      <c r="G230" s="50"/>
      <c r="H230" s="51"/>
      <c r="I230" s="17"/>
      <c r="J230" s="17"/>
      <c r="K230" s="17"/>
      <c r="L230" s="52">
        <v>45125</v>
      </c>
      <c r="M230" s="53"/>
      <c r="N230" s="53"/>
      <c r="O230" s="54"/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/>
      <c r="W230" s="159">
        <v>1.2</v>
      </c>
      <c r="X230" s="158">
        <f t="shared" si="13"/>
        <v>0</v>
      </c>
      <c r="Y230" s="181"/>
      <c r="BP230" s="33"/>
      <c r="BQ230" s="41"/>
    </row>
    <row r="231" spans="1:69" s="3" customFormat="1" ht="45" x14ac:dyDescent="0.25">
      <c r="A231" s="111" t="s">
        <v>5091</v>
      </c>
      <c r="B231" s="112" t="s">
        <v>1427</v>
      </c>
      <c r="C231" s="305" t="s">
        <v>1910</v>
      </c>
      <c r="D231" s="305"/>
      <c r="E231" s="305"/>
      <c r="F231" s="208" t="s">
        <v>437</v>
      </c>
      <c r="G231" s="113">
        <v>15</v>
      </c>
      <c r="H231" s="114">
        <v>6225.34</v>
      </c>
      <c r="I231" s="114"/>
      <c r="J231" s="114"/>
      <c r="K231" s="144" t="s">
        <v>52</v>
      </c>
      <c r="L231" s="114">
        <v>581758</v>
      </c>
      <c r="M231" s="114"/>
      <c r="N231" s="115"/>
      <c r="O231" s="114"/>
      <c r="P231" s="189"/>
      <c r="Q231" s="189"/>
      <c r="R231" s="189"/>
      <c r="S231" s="189"/>
      <c r="T231" s="189"/>
      <c r="U231" s="189">
        <v>1.03</v>
      </c>
      <c r="V231" s="180">
        <f>L231*U231</f>
        <v>599210.74</v>
      </c>
      <c r="W231" s="190">
        <v>1.2</v>
      </c>
      <c r="X231" s="191">
        <f t="shared" si="13"/>
        <v>719052.88799999992</v>
      </c>
      <c r="Y231" s="257">
        <f t="shared" si="15"/>
        <v>47936.859199999992</v>
      </c>
      <c r="BP231" s="33"/>
      <c r="BQ231" s="41"/>
    </row>
    <row r="232" spans="1:69" s="3" customFormat="1" ht="67.5" hidden="1" x14ac:dyDescent="0.25">
      <c r="A232" s="35" t="s">
        <v>469</v>
      </c>
      <c r="B232" s="36" t="s">
        <v>1911</v>
      </c>
      <c r="C232" s="316" t="s">
        <v>1912</v>
      </c>
      <c r="D232" s="316"/>
      <c r="E232" s="316"/>
      <c r="F232" s="205" t="s">
        <v>665</v>
      </c>
      <c r="G232" s="55">
        <v>9</v>
      </c>
      <c r="H232" s="39" t="s">
        <v>1913</v>
      </c>
      <c r="I232" s="39">
        <v>0.74</v>
      </c>
      <c r="J232" s="39">
        <v>39.369999999999997</v>
      </c>
      <c r="K232" s="37" t="s">
        <v>42</v>
      </c>
      <c r="L232" s="39">
        <v>35562</v>
      </c>
      <c r="M232" s="39">
        <v>32452</v>
      </c>
      <c r="N232" s="40">
        <v>76</v>
      </c>
      <c r="O232" s="39">
        <v>3034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4"/>
        <v>3632.1073000566994</v>
      </c>
      <c r="W232" s="159">
        <v>1.2</v>
      </c>
      <c r="X232" s="158">
        <f t="shared" si="13"/>
        <v>4358.5287600680394</v>
      </c>
      <c r="Y232" s="181">
        <f t="shared" si="15"/>
        <v>484.2809733408933</v>
      </c>
      <c r="BP232" s="33"/>
      <c r="BQ232" s="41"/>
    </row>
    <row r="233" spans="1:69" s="3" customFormat="1" ht="18.75" hidden="1" x14ac:dyDescent="0.25">
      <c r="A233" s="47"/>
      <c r="B233" s="48"/>
      <c r="C233" s="48"/>
      <c r="D233" s="48"/>
      <c r="E233" s="49" t="s">
        <v>5092</v>
      </c>
      <c r="F233" s="207"/>
      <c r="G233" s="50"/>
      <c r="H233" s="51"/>
      <c r="I233" s="17"/>
      <c r="J233" s="17"/>
      <c r="K233" s="17"/>
      <c r="L233" s="52">
        <v>31478</v>
      </c>
      <c r="M233" s="53"/>
      <c r="N233" s="53"/>
      <c r="O233" s="54"/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/>
      <c r="W233" s="159">
        <v>1.2</v>
      </c>
      <c r="X233" s="158">
        <f t="shared" si="13"/>
        <v>0</v>
      </c>
      <c r="Y233" s="181"/>
      <c r="BP233" s="33"/>
      <c r="BQ233" s="41"/>
    </row>
    <row r="234" spans="1:69" s="3" customFormat="1" ht="18.75" hidden="1" x14ac:dyDescent="0.25">
      <c r="A234" s="47"/>
      <c r="B234" s="48"/>
      <c r="C234" s="48"/>
      <c r="D234" s="48"/>
      <c r="E234" s="49" t="s">
        <v>5093</v>
      </c>
      <c r="F234" s="207"/>
      <c r="G234" s="50"/>
      <c r="H234" s="51"/>
      <c r="I234" s="17"/>
      <c r="J234" s="17"/>
      <c r="K234" s="17"/>
      <c r="L234" s="52">
        <v>16551</v>
      </c>
      <c r="M234" s="53"/>
      <c r="N234" s="53"/>
      <c r="O234" s="54"/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/>
      <c r="W234" s="159">
        <v>1.2</v>
      </c>
      <c r="X234" s="158">
        <f t="shared" si="13"/>
        <v>0</v>
      </c>
      <c r="Y234" s="181"/>
      <c r="BP234" s="33"/>
      <c r="BQ234" s="41"/>
    </row>
    <row r="235" spans="1:69" s="3" customFormat="1" ht="18.75" hidden="1" x14ac:dyDescent="0.25">
      <c r="A235" s="47"/>
      <c r="B235" s="48"/>
      <c r="C235" s="48"/>
      <c r="D235" s="48"/>
      <c r="E235" s="49" t="s">
        <v>47</v>
      </c>
      <c r="F235" s="207"/>
      <c r="G235" s="50"/>
      <c r="H235" s="51"/>
      <c r="I235" s="17"/>
      <c r="J235" s="17"/>
      <c r="K235" s="17"/>
      <c r="L235" s="52">
        <v>83591</v>
      </c>
      <c r="M235" s="53"/>
      <c r="N235" s="53"/>
      <c r="O235" s="54"/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/>
      <c r="W235" s="159">
        <v>1.2</v>
      </c>
      <c r="X235" s="158">
        <f t="shared" si="13"/>
        <v>0</v>
      </c>
      <c r="Y235" s="181"/>
      <c r="BP235" s="33"/>
      <c r="BQ235" s="41"/>
    </row>
    <row r="236" spans="1:69" s="3" customFormat="1" ht="45" x14ac:dyDescent="0.25">
      <c r="A236" s="111" t="s">
        <v>5094</v>
      </c>
      <c r="B236" s="112" t="s">
        <v>1427</v>
      </c>
      <c r="C236" s="305" t="s">
        <v>1429</v>
      </c>
      <c r="D236" s="305"/>
      <c r="E236" s="305"/>
      <c r="F236" s="208" t="s">
        <v>437</v>
      </c>
      <c r="G236" s="113">
        <v>9</v>
      </c>
      <c r="H236" s="114">
        <v>3276.91</v>
      </c>
      <c r="I236" s="114"/>
      <c r="J236" s="114"/>
      <c r="K236" s="144" t="s">
        <v>52</v>
      </c>
      <c r="L236" s="114">
        <v>183736</v>
      </c>
      <c r="M236" s="114"/>
      <c r="N236" s="115"/>
      <c r="O236" s="114"/>
      <c r="P236" s="189"/>
      <c r="Q236" s="189"/>
      <c r="R236" s="189"/>
      <c r="S236" s="189"/>
      <c r="T236" s="189"/>
      <c r="U236" s="189">
        <v>1.03</v>
      </c>
      <c r="V236" s="180">
        <f>L236*U236</f>
        <v>189248.08000000002</v>
      </c>
      <c r="W236" s="190">
        <v>1.2</v>
      </c>
      <c r="X236" s="191">
        <f t="shared" si="13"/>
        <v>227097.69600000003</v>
      </c>
      <c r="Y236" s="257">
        <f t="shared" si="15"/>
        <v>25233.077333333335</v>
      </c>
      <c r="BP236" s="33"/>
      <c r="BQ236" s="41"/>
    </row>
    <row r="237" spans="1:69" s="3" customFormat="1" ht="67.5" hidden="1" x14ac:dyDescent="0.25">
      <c r="A237" s="35" t="s">
        <v>480</v>
      </c>
      <c r="B237" s="36" t="s">
        <v>1401</v>
      </c>
      <c r="C237" s="316" t="s">
        <v>1402</v>
      </c>
      <c r="D237" s="316"/>
      <c r="E237" s="316"/>
      <c r="F237" s="205" t="s">
        <v>1403</v>
      </c>
      <c r="G237" s="55">
        <v>325</v>
      </c>
      <c r="H237" s="39" t="s">
        <v>1404</v>
      </c>
      <c r="I237" s="39" t="s">
        <v>1405</v>
      </c>
      <c r="J237" s="39">
        <v>13.13</v>
      </c>
      <c r="K237" s="37" t="s">
        <v>42</v>
      </c>
      <c r="L237" s="39">
        <v>530104</v>
      </c>
      <c r="M237" s="39">
        <v>307183</v>
      </c>
      <c r="N237" s="40" t="s">
        <v>5095</v>
      </c>
      <c r="O237" s="39">
        <v>36528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4"/>
        <v>43728.94378921263</v>
      </c>
      <c r="W237" s="159">
        <v>1.2</v>
      </c>
      <c r="X237" s="158">
        <f t="shared" si="13"/>
        <v>52474.732547055151</v>
      </c>
      <c r="Y237" s="181">
        <f t="shared" si="15"/>
        <v>161.46071552940046</v>
      </c>
      <c r="BP237" s="33"/>
      <c r="BQ237" s="41"/>
    </row>
    <row r="238" spans="1:69" s="3" customFormat="1" ht="18.75" hidden="1" x14ac:dyDescent="0.25">
      <c r="A238" s="42"/>
      <c r="B238" s="43"/>
      <c r="C238" s="44" t="s">
        <v>5096</v>
      </c>
      <c r="D238" s="45"/>
      <c r="E238" s="45"/>
      <c r="F238" s="206"/>
      <c r="G238" s="45"/>
      <c r="H238" s="45"/>
      <c r="I238" s="45"/>
      <c r="J238" s="45"/>
      <c r="K238" s="45"/>
      <c r="L238" s="45"/>
      <c r="M238" s="45"/>
      <c r="N238" s="45"/>
      <c r="O238" s="46"/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/>
      <c r="W238" s="159">
        <v>1.2</v>
      </c>
      <c r="X238" s="158">
        <f t="shared" si="13"/>
        <v>0</v>
      </c>
      <c r="Y238" s="181"/>
      <c r="BP238" s="33"/>
      <c r="BQ238" s="41"/>
    </row>
    <row r="239" spans="1:69" s="3" customFormat="1" ht="18.75" hidden="1" x14ac:dyDescent="0.25">
      <c r="A239" s="47"/>
      <c r="B239" s="48"/>
      <c r="C239" s="48"/>
      <c r="D239" s="48"/>
      <c r="E239" s="49" t="s">
        <v>5097</v>
      </c>
      <c r="F239" s="207"/>
      <c r="G239" s="50"/>
      <c r="H239" s="51"/>
      <c r="I239" s="17"/>
      <c r="J239" s="17"/>
      <c r="K239" s="17"/>
      <c r="L239" s="52">
        <v>330575</v>
      </c>
      <c r="M239" s="53"/>
      <c r="N239" s="53"/>
      <c r="O239" s="54"/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/>
      <c r="W239" s="159">
        <v>1.2</v>
      </c>
      <c r="X239" s="158">
        <f t="shared" si="13"/>
        <v>0</v>
      </c>
      <c r="Y239" s="181"/>
      <c r="BP239" s="33"/>
      <c r="BQ239" s="41"/>
    </row>
    <row r="240" spans="1:69" s="3" customFormat="1" ht="18.75" hidden="1" x14ac:dyDescent="0.25">
      <c r="A240" s="47"/>
      <c r="B240" s="48"/>
      <c r="C240" s="48"/>
      <c r="D240" s="48"/>
      <c r="E240" s="49" t="s">
        <v>5098</v>
      </c>
      <c r="F240" s="207"/>
      <c r="G240" s="50"/>
      <c r="H240" s="51"/>
      <c r="I240" s="17"/>
      <c r="J240" s="17"/>
      <c r="K240" s="17"/>
      <c r="L240" s="52">
        <v>168961</v>
      </c>
      <c r="M240" s="53"/>
      <c r="N240" s="53"/>
      <c r="O240" s="54"/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/>
      <c r="W240" s="159">
        <v>1.2</v>
      </c>
      <c r="X240" s="158">
        <f t="shared" si="13"/>
        <v>0</v>
      </c>
      <c r="Y240" s="181"/>
      <c r="BP240" s="33"/>
      <c r="BQ240" s="41"/>
    </row>
    <row r="241" spans="1:69" s="3" customFormat="1" ht="18.75" hidden="1" x14ac:dyDescent="0.25">
      <c r="A241" s="47"/>
      <c r="B241" s="48"/>
      <c r="C241" s="48"/>
      <c r="D241" s="48"/>
      <c r="E241" s="49" t="s">
        <v>47</v>
      </c>
      <c r="F241" s="207"/>
      <c r="G241" s="50"/>
      <c r="H241" s="51"/>
      <c r="I241" s="17"/>
      <c r="J241" s="17"/>
      <c r="K241" s="17"/>
      <c r="L241" s="52">
        <v>1029640</v>
      </c>
      <c r="M241" s="53"/>
      <c r="N241" s="53"/>
      <c r="O241" s="54"/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/>
      <c r="W241" s="159">
        <v>1.2</v>
      </c>
      <c r="X241" s="158">
        <f t="shared" si="13"/>
        <v>0</v>
      </c>
      <c r="Y241" s="181"/>
      <c r="BP241" s="33"/>
      <c r="BQ241" s="41"/>
    </row>
    <row r="242" spans="1:69" s="3" customFormat="1" ht="67.5" x14ac:dyDescent="0.25">
      <c r="A242" s="35" t="s">
        <v>482</v>
      </c>
      <c r="B242" s="36" t="s">
        <v>5099</v>
      </c>
      <c r="C242" s="316" t="s">
        <v>1411</v>
      </c>
      <c r="D242" s="316"/>
      <c r="E242" s="316"/>
      <c r="F242" s="205" t="s">
        <v>437</v>
      </c>
      <c r="G242" s="55">
        <v>15</v>
      </c>
      <c r="H242" s="39">
        <v>4652.76</v>
      </c>
      <c r="I242" s="39"/>
      <c r="J242" s="39">
        <v>4652.76</v>
      </c>
      <c r="K242" s="37" t="s">
        <v>42</v>
      </c>
      <c r="L242" s="39">
        <v>597414</v>
      </c>
      <c r="M242" s="39"/>
      <c r="N242" s="40"/>
      <c r="O242" s="39">
        <v>597414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4"/>
        <v>715185.15179831022</v>
      </c>
      <c r="W242" s="159">
        <v>1.2</v>
      </c>
      <c r="X242" s="158">
        <f t="shared" si="13"/>
        <v>858222.18215797225</v>
      </c>
      <c r="Y242" s="248">
        <f t="shared" si="15"/>
        <v>57214.812143864816</v>
      </c>
      <c r="BP242" s="33"/>
      <c r="BQ242" s="41"/>
    </row>
    <row r="243" spans="1:69" s="3" customFormat="1" ht="67.5" x14ac:dyDescent="0.25">
      <c r="A243" s="35" t="s">
        <v>484</v>
      </c>
      <c r="B243" s="36" t="s">
        <v>5099</v>
      </c>
      <c r="C243" s="316" t="s">
        <v>1899</v>
      </c>
      <c r="D243" s="316"/>
      <c r="E243" s="316"/>
      <c r="F243" s="205" t="s">
        <v>437</v>
      </c>
      <c r="G243" s="55">
        <v>310</v>
      </c>
      <c r="H243" s="39">
        <v>2561.42</v>
      </c>
      <c r="I243" s="39"/>
      <c r="J243" s="39">
        <v>2561.42</v>
      </c>
      <c r="K243" s="37" t="s">
        <v>42</v>
      </c>
      <c r="L243" s="39">
        <v>6796984</v>
      </c>
      <c r="M243" s="39"/>
      <c r="N243" s="40"/>
      <c r="O243" s="39">
        <v>6796984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4"/>
        <v>8136906.7912882613</v>
      </c>
      <c r="W243" s="159">
        <v>1.2</v>
      </c>
      <c r="X243" s="158">
        <f t="shared" si="13"/>
        <v>9764288.1495459136</v>
      </c>
      <c r="Y243" s="248">
        <f t="shared" si="15"/>
        <v>31497.703708212623</v>
      </c>
      <c r="BP243" s="33"/>
      <c r="BQ243" s="41"/>
    </row>
    <row r="244" spans="1:69" s="3" customFormat="1" ht="67.5" hidden="1" x14ac:dyDescent="0.25">
      <c r="A244" s="35" t="s">
        <v>486</v>
      </c>
      <c r="B244" s="36" t="s">
        <v>1435</v>
      </c>
      <c r="C244" s="316" t="s">
        <v>1436</v>
      </c>
      <c r="D244" s="316"/>
      <c r="E244" s="316"/>
      <c r="F244" s="205" t="s">
        <v>174</v>
      </c>
      <c r="G244" s="56">
        <v>0.02</v>
      </c>
      <c r="H244" s="39" t="s">
        <v>1437</v>
      </c>
      <c r="I244" s="39" t="s">
        <v>1438</v>
      </c>
      <c r="J244" s="39">
        <v>72.19</v>
      </c>
      <c r="K244" s="37" t="s">
        <v>42</v>
      </c>
      <c r="L244" s="39">
        <v>590</v>
      </c>
      <c r="M244" s="39">
        <v>572</v>
      </c>
      <c r="N244" s="40" t="s">
        <v>1919</v>
      </c>
      <c r="O244" s="39">
        <v>12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4"/>
        <v>14.3656188532236</v>
      </c>
      <c r="W244" s="159">
        <v>1.2</v>
      </c>
      <c r="X244" s="158">
        <f t="shared" si="13"/>
        <v>17.238742623868319</v>
      </c>
      <c r="Y244" s="181">
        <f t="shared" si="15"/>
        <v>861.93713119341589</v>
      </c>
      <c r="BP244" s="33"/>
      <c r="BQ244" s="41"/>
    </row>
    <row r="245" spans="1:69" s="3" customFormat="1" ht="18.75" hidden="1" x14ac:dyDescent="0.25">
      <c r="A245" s="42"/>
      <c r="B245" s="43"/>
      <c r="C245" s="44" t="s">
        <v>680</v>
      </c>
      <c r="D245" s="45"/>
      <c r="E245" s="45"/>
      <c r="F245" s="206"/>
      <c r="G245" s="45"/>
      <c r="H245" s="45"/>
      <c r="I245" s="45"/>
      <c r="J245" s="45"/>
      <c r="K245" s="45"/>
      <c r="L245" s="45"/>
      <c r="M245" s="45"/>
      <c r="N245" s="45"/>
      <c r="O245" s="46"/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/>
      <c r="W245" s="159">
        <v>1.2</v>
      </c>
      <c r="X245" s="158">
        <f t="shared" si="13"/>
        <v>0</v>
      </c>
      <c r="Y245" s="181"/>
      <c r="BP245" s="33"/>
      <c r="BQ245" s="41"/>
    </row>
    <row r="246" spans="1:69" s="3" customFormat="1" ht="18.75" hidden="1" x14ac:dyDescent="0.25">
      <c r="A246" s="47"/>
      <c r="B246" s="48"/>
      <c r="C246" s="48"/>
      <c r="D246" s="48"/>
      <c r="E246" s="49" t="s">
        <v>5100</v>
      </c>
      <c r="F246" s="207"/>
      <c r="G246" s="50"/>
      <c r="H246" s="51"/>
      <c r="I246" s="17"/>
      <c r="J246" s="17"/>
      <c r="K246" s="17"/>
      <c r="L246" s="52">
        <v>556</v>
      </c>
      <c r="M246" s="53"/>
      <c r="N246" s="53"/>
      <c r="O246" s="54"/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/>
      <c r="W246" s="159">
        <v>1.2</v>
      </c>
      <c r="X246" s="158">
        <f t="shared" si="13"/>
        <v>0</v>
      </c>
      <c r="Y246" s="181"/>
      <c r="BP246" s="33"/>
      <c r="BQ246" s="41"/>
    </row>
    <row r="247" spans="1:69" s="3" customFormat="1" ht="18.75" hidden="1" x14ac:dyDescent="0.25">
      <c r="A247" s="47"/>
      <c r="B247" s="48"/>
      <c r="C247" s="48"/>
      <c r="D247" s="48"/>
      <c r="E247" s="49" t="s">
        <v>5101</v>
      </c>
      <c r="F247" s="207"/>
      <c r="G247" s="50"/>
      <c r="H247" s="51"/>
      <c r="I247" s="17"/>
      <c r="J247" s="17"/>
      <c r="K247" s="17"/>
      <c r="L247" s="52">
        <v>292</v>
      </c>
      <c r="M247" s="53"/>
      <c r="N247" s="53"/>
      <c r="O247" s="54"/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/>
      <c r="W247" s="159">
        <v>1.2</v>
      </c>
      <c r="X247" s="158">
        <f t="shared" si="13"/>
        <v>0</v>
      </c>
      <c r="Y247" s="181"/>
      <c r="BP247" s="33"/>
      <c r="BQ247" s="41"/>
    </row>
    <row r="248" spans="1:69" s="3" customFormat="1" ht="18.75" hidden="1" x14ac:dyDescent="0.25">
      <c r="A248" s="47"/>
      <c r="B248" s="48"/>
      <c r="C248" s="48"/>
      <c r="D248" s="48"/>
      <c r="E248" s="49" t="s">
        <v>47</v>
      </c>
      <c r="F248" s="207"/>
      <c r="G248" s="50"/>
      <c r="H248" s="51"/>
      <c r="I248" s="17"/>
      <c r="J248" s="17"/>
      <c r="K248" s="17"/>
      <c r="L248" s="52">
        <v>1438</v>
      </c>
      <c r="M248" s="53"/>
      <c r="N248" s="53"/>
      <c r="O248" s="54"/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/>
      <c r="W248" s="159">
        <v>1.2</v>
      </c>
      <c r="X248" s="158">
        <f t="shared" si="13"/>
        <v>0</v>
      </c>
      <c r="Y248" s="181"/>
      <c r="BP248" s="33"/>
      <c r="BQ248" s="41"/>
    </row>
    <row r="249" spans="1:69" s="3" customFormat="1" ht="67.5" x14ac:dyDescent="0.25">
      <c r="A249" s="35" t="s">
        <v>487</v>
      </c>
      <c r="B249" s="36" t="s">
        <v>1421</v>
      </c>
      <c r="C249" s="316" t="s">
        <v>1442</v>
      </c>
      <c r="D249" s="316"/>
      <c r="E249" s="316"/>
      <c r="F249" s="205" t="s">
        <v>437</v>
      </c>
      <c r="G249" s="55">
        <v>2</v>
      </c>
      <c r="H249" s="39">
        <v>254.5</v>
      </c>
      <c r="I249" s="39"/>
      <c r="J249" s="39">
        <v>254.5</v>
      </c>
      <c r="K249" s="37" t="s">
        <v>42</v>
      </c>
      <c r="L249" s="39">
        <v>4357</v>
      </c>
      <c r="M249" s="39"/>
      <c r="N249" s="40"/>
      <c r="O249" s="39">
        <v>4357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4"/>
        <v>5215.9167786246016</v>
      </c>
      <c r="W249" s="159">
        <v>1.2</v>
      </c>
      <c r="X249" s="158">
        <f t="shared" si="13"/>
        <v>6259.1001343495218</v>
      </c>
      <c r="Y249" s="248">
        <f t="shared" si="15"/>
        <v>3129.5500671747609</v>
      </c>
      <c r="BP249" s="33"/>
      <c r="BQ249" s="41"/>
    </row>
    <row r="250" spans="1:69" s="3" customFormat="1" ht="18.75" hidden="1" x14ac:dyDescent="0.25">
      <c r="A250" s="313" t="s">
        <v>5102</v>
      </c>
      <c r="B250" s="314"/>
      <c r="C250" s="314"/>
      <c r="D250" s="314"/>
      <c r="E250" s="314"/>
      <c r="F250" s="314"/>
      <c r="G250" s="314"/>
      <c r="H250" s="314"/>
      <c r="I250" s="314"/>
      <c r="J250" s="314"/>
      <c r="K250" s="314"/>
      <c r="L250" s="314"/>
      <c r="M250" s="314"/>
      <c r="N250" s="314"/>
      <c r="O250" s="315"/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/>
      <c r="W250" s="159">
        <v>1.2</v>
      </c>
      <c r="X250" s="158">
        <f t="shared" si="13"/>
        <v>0</v>
      </c>
      <c r="Y250" s="181"/>
      <c r="BP250" s="33"/>
      <c r="BQ250" s="41"/>
    </row>
    <row r="251" spans="1:69" s="3" customFormat="1" ht="67.5" hidden="1" x14ac:dyDescent="0.25">
      <c r="A251" s="35" t="s">
        <v>488</v>
      </c>
      <c r="B251" s="36" t="s">
        <v>1513</v>
      </c>
      <c r="C251" s="316" t="s">
        <v>1514</v>
      </c>
      <c r="D251" s="316"/>
      <c r="E251" s="316"/>
      <c r="F251" s="205" t="s">
        <v>238</v>
      </c>
      <c r="G251" s="38">
        <v>0.6</v>
      </c>
      <c r="H251" s="39" t="s">
        <v>1515</v>
      </c>
      <c r="I251" s="39" t="s">
        <v>1516</v>
      </c>
      <c r="J251" s="39">
        <v>358.16</v>
      </c>
      <c r="K251" s="37" t="s">
        <v>42</v>
      </c>
      <c r="L251" s="39">
        <v>13018</v>
      </c>
      <c r="M251" s="39">
        <v>9468</v>
      </c>
      <c r="N251" s="40" t="s">
        <v>1962</v>
      </c>
      <c r="O251" s="39">
        <v>1840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4"/>
        <v>2202.7282241609514</v>
      </c>
      <c r="W251" s="159">
        <v>1.2</v>
      </c>
      <c r="X251" s="158">
        <f t="shared" si="13"/>
        <v>2643.2738689931416</v>
      </c>
      <c r="Y251" s="181">
        <f t="shared" si="15"/>
        <v>4405.4564483219028</v>
      </c>
      <c r="BP251" s="33"/>
      <c r="BQ251" s="41"/>
    </row>
    <row r="252" spans="1:69" s="3" customFormat="1" ht="18.75" hidden="1" x14ac:dyDescent="0.25">
      <c r="A252" s="42"/>
      <c r="B252" s="43"/>
      <c r="C252" s="44" t="s">
        <v>1069</v>
      </c>
      <c r="D252" s="45"/>
      <c r="E252" s="45"/>
      <c r="F252" s="206"/>
      <c r="G252" s="45"/>
      <c r="H252" s="45"/>
      <c r="I252" s="45"/>
      <c r="J252" s="45"/>
      <c r="K252" s="45"/>
      <c r="L252" s="45"/>
      <c r="M252" s="45"/>
      <c r="N252" s="45"/>
      <c r="O252" s="46"/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/>
      <c r="W252" s="159">
        <v>1.2</v>
      </c>
      <c r="X252" s="158">
        <f t="shared" si="13"/>
        <v>0</v>
      </c>
      <c r="Y252" s="181"/>
      <c r="BP252" s="33"/>
      <c r="BQ252" s="41"/>
    </row>
    <row r="253" spans="1:69" s="3" customFormat="1" ht="18.75" hidden="1" x14ac:dyDescent="0.25">
      <c r="A253" s="47"/>
      <c r="B253" s="48"/>
      <c r="C253" s="48"/>
      <c r="D253" s="48"/>
      <c r="E253" s="49" t="s">
        <v>1963</v>
      </c>
      <c r="F253" s="207"/>
      <c r="G253" s="50"/>
      <c r="H253" s="51"/>
      <c r="I253" s="17"/>
      <c r="J253" s="17"/>
      <c r="K253" s="17"/>
      <c r="L253" s="52">
        <v>9421</v>
      </c>
      <c r="M253" s="53"/>
      <c r="N253" s="53"/>
      <c r="O253" s="54"/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/>
      <c r="W253" s="159">
        <v>1.2</v>
      </c>
      <c r="X253" s="158">
        <f t="shared" si="13"/>
        <v>0</v>
      </c>
      <c r="Y253" s="181"/>
      <c r="BP253" s="33"/>
      <c r="BQ253" s="41"/>
    </row>
    <row r="254" spans="1:69" s="3" customFormat="1" ht="18.75" hidden="1" x14ac:dyDescent="0.25">
      <c r="A254" s="47"/>
      <c r="B254" s="48"/>
      <c r="C254" s="48"/>
      <c r="D254" s="48"/>
      <c r="E254" s="49" t="s">
        <v>1964</v>
      </c>
      <c r="F254" s="207"/>
      <c r="G254" s="50"/>
      <c r="H254" s="51"/>
      <c r="I254" s="17"/>
      <c r="J254" s="17"/>
      <c r="K254" s="17"/>
      <c r="L254" s="52">
        <v>4953</v>
      </c>
      <c r="M254" s="53"/>
      <c r="N254" s="53"/>
      <c r="O254" s="54"/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/>
      <c r="W254" s="159">
        <v>1.2</v>
      </c>
      <c r="X254" s="158">
        <f t="shared" si="13"/>
        <v>0</v>
      </c>
      <c r="Y254" s="181"/>
      <c r="BP254" s="33"/>
      <c r="BQ254" s="41"/>
    </row>
    <row r="255" spans="1:69" s="3" customFormat="1" ht="18.75" hidden="1" x14ac:dyDescent="0.25">
      <c r="A255" s="47"/>
      <c r="B255" s="48"/>
      <c r="C255" s="48"/>
      <c r="D255" s="48"/>
      <c r="E255" s="49" t="s">
        <v>47</v>
      </c>
      <c r="F255" s="207"/>
      <c r="G255" s="50"/>
      <c r="H255" s="51"/>
      <c r="I255" s="17"/>
      <c r="J255" s="17"/>
      <c r="K255" s="17"/>
      <c r="L255" s="52">
        <v>27392</v>
      </c>
      <c r="M255" s="53"/>
      <c r="N255" s="53"/>
      <c r="O255" s="54"/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/>
      <c r="W255" s="159">
        <v>1.2</v>
      </c>
      <c r="X255" s="158">
        <f t="shared" si="13"/>
        <v>0</v>
      </c>
      <c r="Y255" s="181"/>
      <c r="BP255" s="33"/>
      <c r="BQ255" s="41"/>
    </row>
    <row r="256" spans="1:69" s="3" customFormat="1" ht="67.5" x14ac:dyDescent="0.25">
      <c r="A256" s="35" t="s">
        <v>490</v>
      </c>
      <c r="B256" s="36" t="s">
        <v>1965</v>
      </c>
      <c r="C256" s="316" t="s">
        <v>1522</v>
      </c>
      <c r="D256" s="316"/>
      <c r="E256" s="316"/>
      <c r="F256" s="205" t="s">
        <v>265</v>
      </c>
      <c r="G256" s="38">
        <v>61.8</v>
      </c>
      <c r="H256" s="39">
        <v>197.71</v>
      </c>
      <c r="I256" s="39"/>
      <c r="J256" s="39">
        <v>197.71</v>
      </c>
      <c r="K256" s="37" t="s">
        <v>42</v>
      </c>
      <c r="L256" s="39">
        <v>104590</v>
      </c>
      <c r="M256" s="39"/>
      <c r="N256" s="40"/>
      <c r="O256" s="39">
        <v>104590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4"/>
        <v>125208.33965488801</v>
      </c>
      <c r="W256" s="159">
        <v>1.2</v>
      </c>
      <c r="X256" s="158">
        <f t="shared" si="13"/>
        <v>150250.00758586562</v>
      </c>
      <c r="Y256" s="248">
        <f t="shared" si="15"/>
        <v>2431.2298962114178</v>
      </c>
      <c r="BP256" s="33"/>
      <c r="BQ256" s="41"/>
    </row>
    <row r="257" spans="1:69" s="3" customFormat="1" ht="18.75" hidden="1" x14ac:dyDescent="0.25">
      <c r="A257" s="42"/>
      <c r="B257" s="43"/>
      <c r="C257" s="44" t="s">
        <v>1966</v>
      </c>
      <c r="D257" s="45"/>
      <c r="E257" s="45"/>
      <c r="F257" s="206"/>
      <c r="G257" s="45"/>
      <c r="H257" s="45"/>
      <c r="I257" s="45"/>
      <c r="J257" s="45"/>
      <c r="K257" s="45"/>
      <c r="L257" s="45"/>
      <c r="M257" s="45"/>
      <c r="N257" s="45"/>
      <c r="O257" s="46"/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/>
      <c r="W257" s="159">
        <v>1.2</v>
      </c>
      <c r="X257" s="158">
        <f t="shared" si="13"/>
        <v>0</v>
      </c>
      <c r="Y257" s="181"/>
      <c r="BP257" s="33"/>
      <c r="BQ257" s="41"/>
    </row>
    <row r="258" spans="1:69" s="3" customFormat="1" ht="67.5" hidden="1" x14ac:dyDescent="0.25">
      <c r="A258" s="35" t="s">
        <v>492</v>
      </c>
      <c r="B258" s="36" t="s">
        <v>1523</v>
      </c>
      <c r="C258" s="316" t="s">
        <v>1524</v>
      </c>
      <c r="D258" s="316"/>
      <c r="E258" s="316"/>
      <c r="F258" s="205" t="s">
        <v>238</v>
      </c>
      <c r="G258" s="55">
        <v>30</v>
      </c>
      <c r="H258" s="39" t="s">
        <v>1525</v>
      </c>
      <c r="I258" s="39" t="s">
        <v>1526</v>
      </c>
      <c r="J258" s="39">
        <v>603.04999999999995</v>
      </c>
      <c r="K258" s="37" t="s">
        <v>42</v>
      </c>
      <c r="L258" s="39">
        <v>608426</v>
      </c>
      <c r="M258" s="39">
        <v>384725</v>
      </c>
      <c r="N258" s="40" t="s">
        <v>5103</v>
      </c>
      <c r="O258" s="39">
        <v>154863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4"/>
        <v>185391.90270556387</v>
      </c>
      <c r="W258" s="159">
        <v>1.2</v>
      </c>
      <c r="X258" s="158">
        <f t="shared" si="13"/>
        <v>222470.28324667664</v>
      </c>
      <c r="Y258" s="181">
        <f t="shared" si="15"/>
        <v>7415.6761082225548</v>
      </c>
      <c r="BP258" s="33"/>
      <c r="BQ258" s="41"/>
    </row>
    <row r="259" spans="1:69" s="3" customFormat="1" ht="18.75" hidden="1" x14ac:dyDescent="0.25">
      <c r="A259" s="42"/>
      <c r="B259" s="43"/>
      <c r="C259" s="44" t="s">
        <v>5104</v>
      </c>
      <c r="D259" s="45"/>
      <c r="E259" s="45"/>
      <c r="F259" s="206"/>
      <c r="G259" s="45"/>
      <c r="H259" s="45"/>
      <c r="I259" s="45"/>
      <c r="J259" s="45"/>
      <c r="K259" s="45"/>
      <c r="L259" s="45"/>
      <c r="M259" s="45"/>
      <c r="N259" s="45"/>
      <c r="O259" s="46"/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/>
      <c r="W259" s="159">
        <v>1.2</v>
      </c>
      <c r="X259" s="158">
        <f t="shared" si="13"/>
        <v>0</v>
      </c>
      <c r="Y259" s="181"/>
      <c r="BP259" s="33"/>
      <c r="BQ259" s="41"/>
    </row>
    <row r="260" spans="1:69" s="3" customFormat="1" ht="18.75" hidden="1" x14ac:dyDescent="0.25">
      <c r="A260" s="47"/>
      <c r="B260" s="48"/>
      <c r="C260" s="48"/>
      <c r="D260" s="48"/>
      <c r="E260" s="49" t="s">
        <v>5105</v>
      </c>
      <c r="F260" s="207"/>
      <c r="G260" s="50"/>
      <c r="H260" s="51"/>
      <c r="I260" s="17"/>
      <c r="J260" s="17"/>
      <c r="K260" s="17"/>
      <c r="L260" s="52">
        <v>376516</v>
      </c>
      <c r="M260" s="53"/>
      <c r="N260" s="53"/>
      <c r="O260" s="54"/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/>
      <c r="W260" s="159">
        <v>1.2</v>
      </c>
      <c r="X260" s="158">
        <f t="shared" si="13"/>
        <v>0</v>
      </c>
      <c r="Y260" s="181"/>
      <c r="BP260" s="33"/>
      <c r="BQ260" s="41"/>
    </row>
    <row r="261" spans="1:69" s="3" customFormat="1" ht="18.75" hidden="1" x14ac:dyDescent="0.25">
      <c r="A261" s="47"/>
      <c r="B261" s="48"/>
      <c r="C261" s="48"/>
      <c r="D261" s="48"/>
      <c r="E261" s="49" t="s">
        <v>5106</v>
      </c>
      <c r="F261" s="207"/>
      <c r="G261" s="50"/>
      <c r="H261" s="51"/>
      <c r="I261" s="17"/>
      <c r="J261" s="17"/>
      <c r="K261" s="17"/>
      <c r="L261" s="52">
        <v>197962</v>
      </c>
      <c r="M261" s="53"/>
      <c r="N261" s="53"/>
      <c r="O261" s="54"/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/>
      <c r="W261" s="159">
        <v>1.2</v>
      </c>
      <c r="X261" s="158">
        <f t="shared" si="13"/>
        <v>0</v>
      </c>
      <c r="Y261" s="181"/>
      <c r="BP261" s="33"/>
      <c r="BQ261" s="41"/>
    </row>
    <row r="262" spans="1:69" s="3" customFormat="1" ht="18.75" hidden="1" x14ac:dyDescent="0.25">
      <c r="A262" s="47"/>
      <c r="B262" s="48"/>
      <c r="C262" s="48"/>
      <c r="D262" s="48"/>
      <c r="E262" s="49" t="s">
        <v>47</v>
      </c>
      <c r="F262" s="207"/>
      <c r="G262" s="50"/>
      <c r="H262" s="51"/>
      <c r="I262" s="17"/>
      <c r="J262" s="17"/>
      <c r="K262" s="17"/>
      <c r="L262" s="52">
        <v>1182904</v>
      </c>
      <c r="M262" s="53"/>
      <c r="N262" s="53"/>
      <c r="O262" s="54"/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/>
      <c r="W262" s="159">
        <v>1.2</v>
      </c>
      <c r="X262" s="158">
        <f t="shared" si="13"/>
        <v>0</v>
      </c>
      <c r="Y262" s="181"/>
      <c r="BP262" s="33"/>
      <c r="BQ262" s="41"/>
    </row>
    <row r="263" spans="1:69" s="3" customFormat="1" ht="67.5" x14ac:dyDescent="0.25">
      <c r="A263" s="35" t="s">
        <v>493</v>
      </c>
      <c r="B263" s="36" t="s">
        <v>2045</v>
      </c>
      <c r="C263" s="316" t="s">
        <v>1532</v>
      </c>
      <c r="D263" s="316"/>
      <c r="E263" s="316"/>
      <c r="F263" s="205" t="s">
        <v>265</v>
      </c>
      <c r="G263" s="55">
        <v>721</v>
      </c>
      <c r="H263" s="39">
        <v>131.01</v>
      </c>
      <c r="I263" s="39"/>
      <c r="J263" s="39">
        <v>131.01</v>
      </c>
      <c r="K263" s="37" t="s">
        <v>42</v>
      </c>
      <c r="L263" s="39">
        <v>808562</v>
      </c>
      <c r="M263" s="39"/>
      <c r="N263" s="40"/>
      <c r="O263" s="39">
        <v>808562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14"/>
        <v>967957.79260001495</v>
      </c>
      <c r="W263" s="159">
        <v>1.2</v>
      </c>
      <c r="X263" s="158">
        <f t="shared" si="13"/>
        <v>1161549.3511200179</v>
      </c>
      <c r="Y263" s="249">
        <f t="shared" si="15"/>
        <v>1611.0254523162523</v>
      </c>
      <c r="BP263" s="33"/>
      <c r="BQ263" s="41"/>
    </row>
    <row r="264" spans="1:69" s="3" customFormat="1" ht="18.75" hidden="1" x14ac:dyDescent="0.25">
      <c r="A264" s="42"/>
      <c r="B264" s="43"/>
      <c r="C264" s="44" t="s">
        <v>5107</v>
      </c>
      <c r="D264" s="45"/>
      <c r="E264" s="45"/>
      <c r="F264" s="206"/>
      <c r="G264" s="45"/>
      <c r="H264" s="45"/>
      <c r="I264" s="45"/>
      <c r="J264" s="45"/>
      <c r="K264" s="45"/>
      <c r="L264" s="45"/>
      <c r="M264" s="45"/>
      <c r="N264" s="45"/>
      <c r="O264" s="46"/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/>
      <c r="W264" s="159">
        <v>1.2</v>
      </c>
      <c r="X264" s="158">
        <f t="shared" si="13"/>
        <v>0</v>
      </c>
      <c r="Y264" s="181"/>
      <c r="BP264" s="33"/>
      <c r="BQ264" s="41"/>
    </row>
    <row r="265" spans="1:69" s="3" customFormat="1" ht="67.5" x14ac:dyDescent="0.25">
      <c r="A265" s="35" t="s">
        <v>494</v>
      </c>
      <c r="B265" s="36" t="s">
        <v>2045</v>
      </c>
      <c r="C265" s="316" t="s">
        <v>3245</v>
      </c>
      <c r="D265" s="316"/>
      <c r="E265" s="316"/>
      <c r="F265" s="205" t="s">
        <v>265</v>
      </c>
      <c r="G265" s="55">
        <v>2369</v>
      </c>
      <c r="H265" s="39">
        <v>237.03</v>
      </c>
      <c r="I265" s="39"/>
      <c r="J265" s="39">
        <v>237.03</v>
      </c>
      <c r="K265" s="37" t="s">
        <v>42</v>
      </c>
      <c r="L265" s="39">
        <v>4806646</v>
      </c>
      <c r="M265" s="39"/>
      <c r="N265" s="40"/>
      <c r="O265" s="39">
        <v>4806646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4"/>
        <v>5754203.6998643167</v>
      </c>
      <c r="W265" s="159">
        <v>1.2</v>
      </c>
      <c r="X265" s="158">
        <f t="shared" si="13"/>
        <v>6905044.4398371801</v>
      </c>
      <c r="Y265" s="181">
        <f t="shared" si="15"/>
        <v>2914.7507133124441</v>
      </c>
      <c r="BP265" s="33"/>
      <c r="BQ265" s="41"/>
    </row>
    <row r="266" spans="1:69" s="3" customFormat="1" ht="18.75" hidden="1" x14ac:dyDescent="0.25">
      <c r="A266" s="42"/>
      <c r="B266" s="43"/>
      <c r="C266" s="44" t="s">
        <v>5108</v>
      </c>
      <c r="D266" s="45"/>
      <c r="E266" s="45"/>
      <c r="F266" s="206"/>
      <c r="G266" s="45"/>
      <c r="H266" s="45"/>
      <c r="I266" s="45"/>
      <c r="J266" s="45"/>
      <c r="K266" s="45"/>
      <c r="L266" s="45"/>
      <c r="M266" s="45"/>
      <c r="N266" s="45"/>
      <c r="O266" s="46"/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/>
      <c r="W266" s="159">
        <v>1.2</v>
      </c>
      <c r="X266" s="158">
        <f t="shared" si="13"/>
        <v>0</v>
      </c>
      <c r="Y266" s="181"/>
      <c r="BP266" s="33"/>
      <c r="BQ266" s="41"/>
    </row>
    <row r="267" spans="1:69" s="3" customFormat="1" ht="67.5" x14ac:dyDescent="0.25">
      <c r="A267" s="35" t="s">
        <v>495</v>
      </c>
      <c r="B267" s="36" t="s">
        <v>3012</v>
      </c>
      <c r="C267" s="316" t="s">
        <v>1534</v>
      </c>
      <c r="D267" s="316"/>
      <c r="E267" s="316"/>
      <c r="F267" s="205" t="s">
        <v>437</v>
      </c>
      <c r="G267" s="55">
        <v>300</v>
      </c>
      <c r="H267" s="39">
        <v>977.82</v>
      </c>
      <c r="I267" s="39"/>
      <c r="J267" s="39">
        <v>977.82</v>
      </c>
      <c r="K267" s="37" t="s">
        <v>42</v>
      </c>
      <c r="L267" s="39">
        <v>2511042</v>
      </c>
      <c r="M267" s="39"/>
      <c r="N267" s="40"/>
      <c r="O267" s="39">
        <v>2511042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4"/>
        <v>3006056.024703024</v>
      </c>
      <c r="W267" s="159">
        <v>1.2</v>
      </c>
      <c r="X267" s="158">
        <f t="shared" si="13"/>
        <v>3607267.2296436285</v>
      </c>
      <c r="Y267" s="181">
        <f t="shared" si="15"/>
        <v>12024.224098812096</v>
      </c>
      <c r="BP267" s="33"/>
      <c r="BQ267" s="41"/>
    </row>
    <row r="268" spans="1:69" s="3" customFormat="1" ht="67.5" x14ac:dyDescent="0.25">
      <c r="A268" s="35" t="s">
        <v>496</v>
      </c>
      <c r="B268" s="36" t="s">
        <v>3008</v>
      </c>
      <c r="C268" s="316" t="s">
        <v>1536</v>
      </c>
      <c r="D268" s="316"/>
      <c r="E268" s="316"/>
      <c r="F268" s="205" t="s">
        <v>437</v>
      </c>
      <c r="G268" s="55">
        <v>195</v>
      </c>
      <c r="H268" s="39">
        <v>72.86</v>
      </c>
      <c r="I268" s="39"/>
      <c r="J268" s="39">
        <v>72.86</v>
      </c>
      <c r="K268" s="37" t="s">
        <v>42</v>
      </c>
      <c r="L268" s="39">
        <v>121618</v>
      </c>
      <c r="M268" s="39"/>
      <c r="N268" s="40"/>
      <c r="O268" s="39">
        <v>121618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4"/>
        <v>145593.15280761226</v>
      </c>
      <c r="W268" s="159">
        <v>1.2</v>
      </c>
      <c r="X268" s="158">
        <f t="shared" si="13"/>
        <v>174711.7833691347</v>
      </c>
      <c r="Y268" s="181">
        <f t="shared" si="15"/>
        <v>895.95786343146005</v>
      </c>
      <c r="BP268" s="33"/>
      <c r="BQ268" s="41"/>
    </row>
    <row r="269" spans="1:69" s="3" customFormat="1" ht="67.5" x14ac:dyDescent="0.25">
      <c r="A269" s="35" t="s">
        <v>498</v>
      </c>
      <c r="B269" s="36" t="s">
        <v>1677</v>
      </c>
      <c r="C269" s="316" t="s">
        <v>3660</v>
      </c>
      <c r="D269" s="316"/>
      <c r="E269" s="316"/>
      <c r="F269" s="205" t="s">
        <v>437</v>
      </c>
      <c r="G269" s="55">
        <v>1460</v>
      </c>
      <c r="H269" s="39">
        <v>4.28</v>
      </c>
      <c r="I269" s="39"/>
      <c r="J269" s="39">
        <v>4.28</v>
      </c>
      <c r="K269" s="37" t="s">
        <v>42</v>
      </c>
      <c r="L269" s="39">
        <v>53490</v>
      </c>
      <c r="M269" s="39"/>
      <c r="N269" s="40"/>
      <c r="O269" s="39">
        <v>53490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4"/>
        <v>64034.746038244179</v>
      </c>
      <c r="W269" s="159">
        <v>1.2</v>
      </c>
      <c r="X269" s="158">
        <f t="shared" si="13"/>
        <v>76841.695245893017</v>
      </c>
      <c r="Y269" s="181">
        <f t="shared" si="15"/>
        <v>52.631298113625355</v>
      </c>
      <c r="BP269" s="33"/>
      <c r="BQ269" s="41"/>
    </row>
    <row r="270" spans="1:69" s="3" customFormat="1" ht="67.5" x14ac:dyDescent="0.25">
      <c r="A270" s="35" t="s">
        <v>500</v>
      </c>
      <c r="B270" s="36" t="s">
        <v>1677</v>
      </c>
      <c r="C270" s="316" t="s">
        <v>2542</v>
      </c>
      <c r="D270" s="316"/>
      <c r="E270" s="316"/>
      <c r="F270" s="205" t="s">
        <v>437</v>
      </c>
      <c r="G270" s="55">
        <v>4600</v>
      </c>
      <c r="H270" s="39">
        <v>2.96</v>
      </c>
      <c r="I270" s="39"/>
      <c r="J270" s="39">
        <v>2.96</v>
      </c>
      <c r="K270" s="37" t="s">
        <v>42</v>
      </c>
      <c r="L270" s="39">
        <v>116553</v>
      </c>
      <c r="M270" s="39"/>
      <c r="N270" s="40"/>
      <c r="O270" s="39">
        <v>116553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4"/>
        <v>139529.66451664749</v>
      </c>
      <c r="W270" s="159">
        <v>1.2</v>
      </c>
      <c r="X270" s="158">
        <f t="shared" si="13"/>
        <v>167435.59741997698</v>
      </c>
      <c r="Y270" s="181">
        <f t="shared" si="15"/>
        <v>36.399042917386303</v>
      </c>
      <c r="BP270" s="33"/>
      <c r="BQ270" s="41"/>
    </row>
    <row r="271" spans="1:69" s="3" customFormat="1" ht="67.5" x14ac:dyDescent="0.25">
      <c r="A271" s="35" t="s">
        <v>502</v>
      </c>
      <c r="B271" s="36" t="s">
        <v>2050</v>
      </c>
      <c r="C271" s="316" t="s">
        <v>5109</v>
      </c>
      <c r="D271" s="316"/>
      <c r="E271" s="316"/>
      <c r="F271" s="205" t="s">
        <v>437</v>
      </c>
      <c r="G271" s="55">
        <v>7000</v>
      </c>
      <c r="H271" s="39">
        <v>1.57</v>
      </c>
      <c r="I271" s="39"/>
      <c r="J271" s="39">
        <v>1.57</v>
      </c>
      <c r="K271" s="37" t="s">
        <v>42</v>
      </c>
      <c r="L271" s="39">
        <v>94074</v>
      </c>
      <c r="M271" s="39"/>
      <c r="N271" s="40"/>
      <c r="O271" s="39">
        <v>94074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4"/>
        <v>112619.26899984638</v>
      </c>
      <c r="W271" s="159">
        <v>1.2</v>
      </c>
      <c r="X271" s="158">
        <f t="shared" si="13"/>
        <v>135143.12279981564</v>
      </c>
      <c r="Y271" s="181">
        <f t="shared" si="15"/>
        <v>19.306160399973663</v>
      </c>
      <c r="BP271" s="33"/>
      <c r="BQ271" s="41"/>
    </row>
    <row r="272" spans="1:69" s="3" customFormat="1" ht="18.75" hidden="1" x14ac:dyDescent="0.25">
      <c r="A272" s="42"/>
      <c r="B272" s="43"/>
      <c r="C272" s="44" t="s">
        <v>5110</v>
      </c>
      <c r="D272" s="45"/>
      <c r="E272" s="45"/>
      <c r="F272" s="206"/>
      <c r="G272" s="45"/>
      <c r="H272" s="45"/>
      <c r="I272" s="45"/>
      <c r="J272" s="45"/>
      <c r="K272" s="45"/>
      <c r="L272" s="45"/>
      <c r="M272" s="45"/>
      <c r="N272" s="45"/>
      <c r="O272" s="46"/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/>
      <c r="W272" s="159">
        <v>1.2</v>
      </c>
      <c r="X272" s="158">
        <f t="shared" si="13"/>
        <v>0</v>
      </c>
      <c r="Y272" s="181"/>
      <c r="BP272" s="33"/>
      <c r="BQ272" s="41"/>
    </row>
    <row r="273" spans="1:69" s="3" customFormat="1" ht="67.5" x14ac:dyDescent="0.25">
      <c r="A273" s="35" t="s">
        <v>504</v>
      </c>
      <c r="B273" s="36" t="s">
        <v>1507</v>
      </c>
      <c r="C273" s="316" t="s">
        <v>1550</v>
      </c>
      <c r="D273" s="316"/>
      <c r="E273" s="316"/>
      <c r="F273" s="205" t="s">
        <v>437</v>
      </c>
      <c r="G273" s="55">
        <v>8484</v>
      </c>
      <c r="H273" s="39">
        <v>1.67</v>
      </c>
      <c r="I273" s="39"/>
      <c r="J273" s="39">
        <v>1.67</v>
      </c>
      <c r="K273" s="37" t="s">
        <v>42</v>
      </c>
      <c r="L273" s="39">
        <v>121280</v>
      </c>
      <c r="M273" s="39"/>
      <c r="N273" s="40"/>
      <c r="O273" s="39">
        <v>121280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4"/>
        <v>145188.52120991316</v>
      </c>
      <c r="W273" s="159">
        <v>1.2</v>
      </c>
      <c r="X273" s="158">
        <f t="shared" si="13"/>
        <v>174226.22545189579</v>
      </c>
      <c r="Y273" s="181">
        <f t="shared" si="15"/>
        <v>20.535858728417704</v>
      </c>
      <c r="BP273" s="33"/>
      <c r="BQ273" s="41"/>
    </row>
    <row r="274" spans="1:69" s="3" customFormat="1" ht="67.5" x14ac:dyDescent="0.25">
      <c r="A274" s="35" t="s">
        <v>506</v>
      </c>
      <c r="B274" s="36" t="s">
        <v>5111</v>
      </c>
      <c r="C274" s="316" t="s">
        <v>1553</v>
      </c>
      <c r="D274" s="316"/>
      <c r="E274" s="316"/>
      <c r="F274" s="205" t="s">
        <v>437</v>
      </c>
      <c r="G274" s="55">
        <v>3636</v>
      </c>
      <c r="H274" s="39">
        <v>3.01</v>
      </c>
      <c r="I274" s="39"/>
      <c r="J274" s="39">
        <v>3.01</v>
      </c>
      <c r="K274" s="37" t="s">
        <v>42</v>
      </c>
      <c r="L274" s="39">
        <v>93684</v>
      </c>
      <c r="M274" s="39"/>
      <c r="N274" s="40"/>
      <c r="O274" s="39">
        <v>93684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4"/>
        <v>112152.38638711661</v>
      </c>
      <c r="W274" s="159">
        <v>1.2</v>
      </c>
      <c r="X274" s="158">
        <f t="shared" si="13"/>
        <v>134582.86366453994</v>
      </c>
      <c r="Y274" s="181">
        <f t="shared" si="15"/>
        <v>37.013988906639149</v>
      </c>
      <c r="BP274" s="33"/>
      <c r="BQ274" s="41"/>
    </row>
    <row r="275" spans="1:69" s="3" customFormat="1" ht="67.5" x14ac:dyDescent="0.25">
      <c r="A275" s="35" t="s">
        <v>508</v>
      </c>
      <c r="B275" s="36" t="s">
        <v>1509</v>
      </c>
      <c r="C275" s="316" t="s">
        <v>5112</v>
      </c>
      <c r="D275" s="316"/>
      <c r="E275" s="316"/>
      <c r="F275" s="205" t="s">
        <v>437</v>
      </c>
      <c r="G275" s="55">
        <v>1000</v>
      </c>
      <c r="H275" s="39">
        <v>70.83</v>
      </c>
      <c r="I275" s="39"/>
      <c r="J275" s="39">
        <v>70.83</v>
      </c>
      <c r="K275" s="37" t="s">
        <v>42</v>
      </c>
      <c r="L275" s="39">
        <v>606305</v>
      </c>
      <c r="M275" s="39"/>
      <c r="N275" s="40"/>
      <c r="O275" s="39">
        <v>606305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4"/>
        <v>725828.87823364441</v>
      </c>
      <c r="W275" s="159">
        <v>1.2</v>
      </c>
      <c r="X275" s="158">
        <f t="shared" si="13"/>
        <v>870994.65388037323</v>
      </c>
      <c r="Y275" s="181">
        <f t="shared" si="15"/>
        <v>870.99465388037322</v>
      </c>
      <c r="BP275" s="33"/>
      <c r="BQ275" s="41"/>
    </row>
    <row r="276" spans="1:69" s="3" customFormat="1" ht="67.5" x14ac:dyDescent="0.25">
      <c r="A276" s="35" t="s">
        <v>510</v>
      </c>
      <c r="B276" s="36" t="s">
        <v>1503</v>
      </c>
      <c r="C276" s="316" t="s">
        <v>4909</v>
      </c>
      <c r="D276" s="316"/>
      <c r="E276" s="316"/>
      <c r="F276" s="205" t="s">
        <v>437</v>
      </c>
      <c r="G276" s="55">
        <v>1000</v>
      </c>
      <c r="H276" s="39">
        <v>311.04000000000002</v>
      </c>
      <c r="I276" s="39"/>
      <c r="J276" s="39">
        <v>311.04000000000002</v>
      </c>
      <c r="K276" s="37" t="s">
        <v>42</v>
      </c>
      <c r="L276" s="39">
        <v>2662502</v>
      </c>
      <c r="M276" s="39"/>
      <c r="N276" s="40"/>
      <c r="O276" s="39">
        <v>2662502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4"/>
        <v>3187374.0773287951</v>
      </c>
      <c r="W276" s="159">
        <v>1.2</v>
      </c>
      <c r="X276" s="158">
        <f t="shared" si="13"/>
        <v>3824848.8927945541</v>
      </c>
      <c r="Y276" s="181">
        <f t="shared" si="15"/>
        <v>3824.8488927945541</v>
      </c>
      <c r="BP276" s="33"/>
      <c r="BQ276" s="41"/>
    </row>
    <row r="277" spans="1:69" s="3" customFormat="1" ht="67.5" x14ac:dyDescent="0.25">
      <c r="A277" s="35" t="s">
        <v>511</v>
      </c>
      <c r="B277" s="36" t="s">
        <v>2601</v>
      </c>
      <c r="C277" s="316" t="s">
        <v>5113</v>
      </c>
      <c r="D277" s="316"/>
      <c r="E277" s="316"/>
      <c r="F277" s="205" t="s">
        <v>437</v>
      </c>
      <c r="G277" s="55">
        <v>1000</v>
      </c>
      <c r="H277" s="39">
        <v>23.04</v>
      </c>
      <c r="I277" s="39"/>
      <c r="J277" s="39">
        <v>23.04</v>
      </c>
      <c r="K277" s="37" t="s">
        <v>42</v>
      </c>
      <c r="L277" s="39">
        <v>197222</v>
      </c>
      <c r="M277" s="39"/>
      <c r="N277" s="40"/>
      <c r="O277" s="39">
        <v>197222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4"/>
        <v>236101.34012253874</v>
      </c>
      <c r="W277" s="159">
        <v>1.2</v>
      </c>
      <c r="X277" s="158">
        <f t="shared" si="13"/>
        <v>283321.60814704647</v>
      </c>
      <c r="Y277" s="181">
        <f t="shared" si="15"/>
        <v>283.32160814704645</v>
      </c>
      <c r="BP277" s="33"/>
      <c r="BQ277" s="41"/>
    </row>
    <row r="278" spans="1:69" s="3" customFormat="1" ht="67.5" x14ac:dyDescent="0.25">
      <c r="A278" s="35" t="s">
        <v>515</v>
      </c>
      <c r="B278" s="36" t="s">
        <v>1544</v>
      </c>
      <c r="C278" s="316" t="s">
        <v>1650</v>
      </c>
      <c r="D278" s="316"/>
      <c r="E278" s="316"/>
      <c r="F278" s="205" t="s">
        <v>437</v>
      </c>
      <c r="G278" s="55">
        <v>2000</v>
      </c>
      <c r="H278" s="39">
        <v>1.17</v>
      </c>
      <c r="I278" s="39"/>
      <c r="J278" s="39">
        <v>1.17</v>
      </c>
      <c r="K278" s="37" t="s">
        <v>42</v>
      </c>
      <c r="L278" s="39">
        <v>20030</v>
      </c>
      <c r="M278" s="39"/>
      <c r="N278" s="40"/>
      <c r="O278" s="39">
        <v>20030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4"/>
        <v>23978.612135839052</v>
      </c>
      <c r="W278" s="159">
        <v>1.2</v>
      </c>
      <c r="X278" s="158">
        <f t="shared" si="13"/>
        <v>28774.334563006862</v>
      </c>
      <c r="Y278" s="181">
        <f t="shared" si="15"/>
        <v>14.38716728150343</v>
      </c>
      <c r="BP278" s="33"/>
      <c r="BQ278" s="41"/>
    </row>
    <row r="279" spans="1:69" s="3" customFormat="1" ht="18.75" hidden="1" x14ac:dyDescent="0.25">
      <c r="A279" s="313" t="s">
        <v>5114</v>
      </c>
      <c r="B279" s="314"/>
      <c r="C279" s="314"/>
      <c r="D279" s="314"/>
      <c r="E279" s="314"/>
      <c r="F279" s="314"/>
      <c r="G279" s="314"/>
      <c r="H279" s="314"/>
      <c r="I279" s="314"/>
      <c r="J279" s="314"/>
      <c r="K279" s="314"/>
      <c r="L279" s="314"/>
      <c r="M279" s="314"/>
      <c r="N279" s="314"/>
      <c r="O279" s="315"/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/>
      <c r="W279" s="159">
        <v>1.2</v>
      </c>
      <c r="X279" s="158">
        <f t="shared" si="13"/>
        <v>0</v>
      </c>
      <c r="Y279" s="181"/>
      <c r="BP279" s="33"/>
      <c r="BQ279" s="41"/>
    </row>
    <row r="280" spans="1:69" s="3" customFormat="1" ht="67.5" x14ac:dyDescent="0.25">
      <c r="A280" s="35" t="s">
        <v>517</v>
      </c>
      <c r="B280" s="36" t="s">
        <v>3008</v>
      </c>
      <c r="C280" s="316" t="s">
        <v>1536</v>
      </c>
      <c r="D280" s="316"/>
      <c r="E280" s="316"/>
      <c r="F280" s="205" t="s">
        <v>437</v>
      </c>
      <c r="G280" s="55">
        <v>250</v>
      </c>
      <c r="H280" s="39">
        <v>72.86</v>
      </c>
      <c r="I280" s="39"/>
      <c r="J280" s="39">
        <v>72.86</v>
      </c>
      <c r="K280" s="37" t="s">
        <v>42</v>
      </c>
      <c r="L280" s="39">
        <v>155920</v>
      </c>
      <c r="M280" s="39"/>
      <c r="N280" s="40"/>
      <c r="O280" s="39">
        <v>155920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4"/>
        <v>186657.27429955191</v>
      </c>
      <c r="W280" s="159">
        <v>1.2</v>
      </c>
      <c r="X280" s="158">
        <f t="shared" si="13"/>
        <v>223988.72915946229</v>
      </c>
      <c r="Y280" s="248">
        <f t="shared" si="15"/>
        <v>895.95491663784912</v>
      </c>
      <c r="BP280" s="33"/>
      <c r="BQ280" s="41"/>
    </row>
    <row r="281" spans="1:69" s="3" customFormat="1" ht="67.5" x14ac:dyDescent="0.25">
      <c r="A281" s="35" t="s">
        <v>522</v>
      </c>
      <c r="B281" s="36" t="s">
        <v>5115</v>
      </c>
      <c r="C281" s="316" t="s">
        <v>5116</v>
      </c>
      <c r="D281" s="316"/>
      <c r="E281" s="316"/>
      <c r="F281" s="205" t="s">
        <v>437</v>
      </c>
      <c r="G281" s="55">
        <v>400</v>
      </c>
      <c r="H281" s="39">
        <v>6.03</v>
      </c>
      <c r="I281" s="39"/>
      <c r="J281" s="39">
        <v>6.03</v>
      </c>
      <c r="K281" s="37" t="s">
        <v>42</v>
      </c>
      <c r="L281" s="39">
        <v>20647</v>
      </c>
      <c r="M281" s="39"/>
      <c r="N281" s="40"/>
      <c r="O281" s="39">
        <v>20647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4"/>
        <v>24717.244371875637</v>
      </c>
      <c r="W281" s="159">
        <v>1.2</v>
      </c>
      <c r="X281" s="158">
        <f t="shared" si="13"/>
        <v>29660.693246250761</v>
      </c>
      <c r="Y281" s="181">
        <f t="shared" si="15"/>
        <v>74.151733115626897</v>
      </c>
      <c r="BP281" s="33"/>
      <c r="BQ281" s="41"/>
    </row>
    <row r="282" spans="1:69" s="3" customFormat="1" ht="67.5" hidden="1" x14ac:dyDescent="0.25">
      <c r="A282" s="35" t="s">
        <v>1551</v>
      </c>
      <c r="B282" s="36" t="s">
        <v>1523</v>
      </c>
      <c r="C282" s="316" t="s">
        <v>1524</v>
      </c>
      <c r="D282" s="316"/>
      <c r="E282" s="316"/>
      <c r="F282" s="205" t="s">
        <v>238</v>
      </c>
      <c r="G282" s="55">
        <v>37</v>
      </c>
      <c r="H282" s="39" t="s">
        <v>1525</v>
      </c>
      <c r="I282" s="39" t="s">
        <v>1526</v>
      </c>
      <c r="J282" s="39">
        <v>603.04999999999995</v>
      </c>
      <c r="K282" s="37" t="s">
        <v>42</v>
      </c>
      <c r="L282" s="39">
        <v>750392</v>
      </c>
      <c r="M282" s="39">
        <v>474494</v>
      </c>
      <c r="N282" s="40" t="s">
        <v>5117</v>
      </c>
      <c r="O282" s="39">
        <v>190998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4"/>
        <v>228650.37247733338</v>
      </c>
      <c r="W282" s="159">
        <v>1.2</v>
      </c>
      <c r="X282" s="158">
        <f t="shared" si="13"/>
        <v>274380.44697280007</v>
      </c>
      <c r="Y282" s="181">
        <f t="shared" si="15"/>
        <v>7415.6877560216235</v>
      </c>
      <c r="BP282" s="33"/>
      <c r="BQ282" s="41"/>
    </row>
    <row r="283" spans="1:69" s="3" customFormat="1" ht="18.75" hidden="1" x14ac:dyDescent="0.25">
      <c r="A283" s="42"/>
      <c r="B283" s="43"/>
      <c r="C283" s="44" t="s">
        <v>5118</v>
      </c>
      <c r="D283" s="45"/>
      <c r="E283" s="45"/>
      <c r="F283" s="206"/>
      <c r="G283" s="45"/>
      <c r="H283" s="45"/>
      <c r="I283" s="45"/>
      <c r="J283" s="45"/>
      <c r="K283" s="45"/>
      <c r="L283" s="45"/>
      <c r="M283" s="45"/>
      <c r="N283" s="45"/>
      <c r="O283" s="46"/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/>
      <c r="W283" s="159">
        <v>1.2</v>
      </c>
      <c r="X283" s="158">
        <f t="shared" si="13"/>
        <v>0</v>
      </c>
      <c r="Y283" s="181"/>
      <c r="BP283" s="33"/>
      <c r="BQ283" s="41"/>
    </row>
    <row r="284" spans="1:69" s="3" customFormat="1" ht="18.75" hidden="1" x14ac:dyDescent="0.25">
      <c r="A284" s="47"/>
      <c r="B284" s="48"/>
      <c r="C284" s="48"/>
      <c r="D284" s="48"/>
      <c r="E284" s="49" t="s">
        <v>5119</v>
      </c>
      <c r="F284" s="207"/>
      <c r="G284" s="50"/>
      <c r="H284" s="51"/>
      <c r="I284" s="17"/>
      <c r="J284" s="17"/>
      <c r="K284" s="17"/>
      <c r="L284" s="52">
        <v>464369</v>
      </c>
      <c r="M284" s="53"/>
      <c r="N284" s="53"/>
      <c r="O284" s="54"/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/>
      <c r="W284" s="159">
        <v>1.2</v>
      </c>
      <c r="X284" s="158">
        <f t="shared" si="13"/>
        <v>0</v>
      </c>
      <c r="Y284" s="181"/>
      <c r="BP284" s="33"/>
      <c r="BQ284" s="41"/>
    </row>
    <row r="285" spans="1:69" s="3" customFormat="1" ht="18.75" hidden="1" x14ac:dyDescent="0.25">
      <c r="A285" s="47"/>
      <c r="B285" s="48"/>
      <c r="C285" s="48"/>
      <c r="D285" s="48"/>
      <c r="E285" s="49" t="s">
        <v>5120</v>
      </c>
      <c r="F285" s="207"/>
      <c r="G285" s="50"/>
      <c r="H285" s="51"/>
      <c r="I285" s="17"/>
      <c r="J285" s="17"/>
      <c r="K285" s="17"/>
      <c r="L285" s="52">
        <v>244153</v>
      </c>
      <c r="M285" s="53"/>
      <c r="N285" s="53"/>
      <c r="O285" s="54"/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/>
      <c r="W285" s="159">
        <v>1.2</v>
      </c>
      <c r="X285" s="158">
        <f t="shared" si="13"/>
        <v>0</v>
      </c>
      <c r="Y285" s="181"/>
      <c r="BP285" s="33"/>
      <c r="BQ285" s="41"/>
    </row>
    <row r="286" spans="1:69" s="3" customFormat="1" ht="18.75" hidden="1" x14ac:dyDescent="0.25">
      <c r="A286" s="47"/>
      <c r="B286" s="48"/>
      <c r="C286" s="48"/>
      <c r="D286" s="48"/>
      <c r="E286" s="49" t="s">
        <v>47</v>
      </c>
      <c r="F286" s="207"/>
      <c r="G286" s="50"/>
      <c r="H286" s="51"/>
      <c r="I286" s="17"/>
      <c r="J286" s="17"/>
      <c r="K286" s="17"/>
      <c r="L286" s="52">
        <v>1458914</v>
      </c>
      <c r="M286" s="53"/>
      <c r="N286" s="53"/>
      <c r="O286" s="54"/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/>
      <c r="W286" s="159">
        <v>1.2</v>
      </c>
      <c r="X286" s="158">
        <f t="shared" si="13"/>
        <v>0</v>
      </c>
      <c r="Y286" s="181"/>
      <c r="BP286" s="33"/>
      <c r="BQ286" s="41"/>
    </row>
    <row r="287" spans="1:69" s="3" customFormat="1" ht="67.5" x14ac:dyDescent="0.25">
      <c r="A287" s="35" t="s">
        <v>529</v>
      </c>
      <c r="B287" s="36" t="s">
        <v>2045</v>
      </c>
      <c r="C287" s="316" t="s">
        <v>5121</v>
      </c>
      <c r="D287" s="316"/>
      <c r="E287" s="316"/>
      <c r="F287" s="205" t="s">
        <v>265</v>
      </c>
      <c r="G287" s="55">
        <v>1545</v>
      </c>
      <c r="H287" s="39">
        <v>360.65</v>
      </c>
      <c r="I287" s="39"/>
      <c r="J287" s="39">
        <v>360.65</v>
      </c>
      <c r="K287" s="37" t="s">
        <v>42</v>
      </c>
      <c r="L287" s="39">
        <v>4769668</v>
      </c>
      <c r="M287" s="39"/>
      <c r="N287" s="40"/>
      <c r="O287" s="39">
        <v>4769668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48" si="16">O287*P287*Q287*R287*S287*T287*U287</f>
        <v>5709936.0453681089</v>
      </c>
      <c r="W287" s="159">
        <v>1.2</v>
      </c>
      <c r="X287" s="158">
        <f t="shared" ref="X287:X350" si="17">V287*W287</f>
        <v>6851923.2544417307</v>
      </c>
      <c r="Y287" s="181">
        <f t="shared" ref="Y287:Y348" si="18">X287/G287</f>
        <v>4434.9017828101814</v>
      </c>
      <c r="BP287" s="33"/>
      <c r="BQ287" s="41"/>
    </row>
    <row r="288" spans="1:69" s="3" customFormat="1" ht="18.75" hidden="1" x14ac:dyDescent="0.25">
      <c r="A288" s="42"/>
      <c r="B288" s="43"/>
      <c r="C288" s="44" t="s">
        <v>3277</v>
      </c>
      <c r="D288" s="45"/>
      <c r="E288" s="45"/>
      <c r="F288" s="206"/>
      <c r="G288" s="45"/>
      <c r="H288" s="45"/>
      <c r="I288" s="45"/>
      <c r="J288" s="45"/>
      <c r="K288" s="45"/>
      <c r="L288" s="45"/>
      <c r="M288" s="45"/>
      <c r="N288" s="45"/>
      <c r="O288" s="46"/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/>
      <c r="W288" s="159">
        <v>1.2</v>
      </c>
      <c r="X288" s="158">
        <f t="shared" si="17"/>
        <v>0</v>
      </c>
      <c r="Y288" s="181"/>
      <c r="BP288" s="33"/>
      <c r="BQ288" s="41"/>
    </row>
    <row r="289" spans="1:69" s="3" customFormat="1" ht="67.5" x14ac:dyDescent="0.25">
      <c r="A289" s="35" t="s">
        <v>531</v>
      </c>
      <c r="B289" s="36" t="s">
        <v>2045</v>
      </c>
      <c r="C289" s="316" t="s">
        <v>5122</v>
      </c>
      <c r="D289" s="316"/>
      <c r="E289" s="316"/>
      <c r="F289" s="205" t="s">
        <v>265</v>
      </c>
      <c r="G289" s="55">
        <v>2266</v>
      </c>
      <c r="H289" s="39">
        <v>237.03</v>
      </c>
      <c r="I289" s="39"/>
      <c r="J289" s="39">
        <v>237.03</v>
      </c>
      <c r="K289" s="37" t="s">
        <v>42</v>
      </c>
      <c r="L289" s="39">
        <v>4597661</v>
      </c>
      <c r="M289" s="39"/>
      <c r="N289" s="40"/>
      <c r="O289" s="39">
        <v>4597661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6"/>
        <v>5504020.4618609045</v>
      </c>
      <c r="W289" s="159">
        <v>1.2</v>
      </c>
      <c r="X289" s="158">
        <f t="shared" si="17"/>
        <v>6604824.5542330854</v>
      </c>
      <c r="Y289" s="181">
        <f t="shared" si="18"/>
        <v>2914.7504652396669</v>
      </c>
      <c r="BP289" s="33"/>
      <c r="BQ289" s="41"/>
    </row>
    <row r="290" spans="1:69" s="3" customFormat="1" ht="18.75" hidden="1" x14ac:dyDescent="0.25">
      <c r="A290" s="42"/>
      <c r="B290" s="43"/>
      <c r="C290" s="44" t="s">
        <v>5123</v>
      </c>
      <c r="D290" s="45"/>
      <c r="E290" s="45"/>
      <c r="F290" s="206"/>
      <c r="G290" s="45"/>
      <c r="H290" s="45"/>
      <c r="I290" s="45"/>
      <c r="J290" s="45"/>
      <c r="K290" s="45"/>
      <c r="L290" s="45"/>
      <c r="M290" s="45"/>
      <c r="N290" s="45"/>
      <c r="O290" s="46"/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/>
      <c r="W290" s="159">
        <v>1.2</v>
      </c>
      <c r="X290" s="158">
        <f t="shared" si="17"/>
        <v>0</v>
      </c>
      <c r="Y290" s="181"/>
      <c r="BP290" s="33"/>
      <c r="BQ290" s="41"/>
    </row>
    <row r="291" spans="1:69" s="3" customFormat="1" ht="67.5" hidden="1" x14ac:dyDescent="0.25">
      <c r="A291" s="35" t="s">
        <v>533</v>
      </c>
      <c r="B291" s="36" t="s">
        <v>5124</v>
      </c>
      <c r="C291" s="316" t="s">
        <v>5125</v>
      </c>
      <c r="D291" s="316"/>
      <c r="E291" s="316"/>
      <c r="F291" s="205" t="s">
        <v>238</v>
      </c>
      <c r="G291" s="38">
        <v>0.5</v>
      </c>
      <c r="H291" s="39" t="s">
        <v>5126</v>
      </c>
      <c r="I291" s="39" t="s">
        <v>5127</v>
      </c>
      <c r="J291" s="39">
        <v>343.53</v>
      </c>
      <c r="K291" s="37" t="s">
        <v>42</v>
      </c>
      <c r="L291" s="39">
        <v>12681</v>
      </c>
      <c r="M291" s="39">
        <v>9627</v>
      </c>
      <c r="N291" s="40" t="s">
        <v>5128</v>
      </c>
      <c r="O291" s="39">
        <v>1470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6"/>
        <v>1759.7883095198906</v>
      </c>
      <c r="W291" s="159">
        <v>1.2</v>
      </c>
      <c r="X291" s="158">
        <f t="shared" si="17"/>
        <v>2111.7459714238685</v>
      </c>
      <c r="Y291" s="181">
        <f t="shared" si="18"/>
        <v>4223.4919428477369</v>
      </c>
      <c r="BP291" s="33"/>
      <c r="BQ291" s="41"/>
    </row>
    <row r="292" spans="1:69" s="3" customFormat="1" ht="18.75" hidden="1" x14ac:dyDescent="0.25">
      <c r="A292" s="42"/>
      <c r="B292" s="43"/>
      <c r="C292" s="44" t="s">
        <v>1172</v>
      </c>
      <c r="D292" s="45"/>
      <c r="E292" s="45"/>
      <c r="F292" s="206"/>
      <c r="G292" s="45"/>
      <c r="H292" s="45"/>
      <c r="I292" s="45"/>
      <c r="J292" s="45"/>
      <c r="K292" s="45"/>
      <c r="L292" s="45"/>
      <c r="M292" s="45"/>
      <c r="N292" s="45"/>
      <c r="O292" s="46"/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/>
      <c r="W292" s="159">
        <v>1.2</v>
      </c>
      <c r="X292" s="158">
        <f t="shared" si="17"/>
        <v>0</v>
      </c>
      <c r="Y292" s="181"/>
      <c r="BP292" s="33"/>
      <c r="BQ292" s="41"/>
    </row>
    <row r="293" spans="1:69" s="3" customFormat="1" ht="18.75" hidden="1" x14ac:dyDescent="0.25">
      <c r="A293" s="47"/>
      <c r="B293" s="48"/>
      <c r="C293" s="48"/>
      <c r="D293" s="48"/>
      <c r="E293" s="49" t="s">
        <v>5129</v>
      </c>
      <c r="F293" s="207"/>
      <c r="G293" s="50"/>
      <c r="H293" s="51"/>
      <c r="I293" s="17"/>
      <c r="J293" s="17"/>
      <c r="K293" s="17"/>
      <c r="L293" s="52">
        <v>9563</v>
      </c>
      <c r="M293" s="53"/>
      <c r="N293" s="53"/>
      <c r="O293" s="54"/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/>
      <c r="W293" s="159">
        <v>1.2</v>
      </c>
      <c r="X293" s="158">
        <f t="shared" si="17"/>
        <v>0</v>
      </c>
      <c r="Y293" s="181"/>
      <c r="BP293" s="33"/>
      <c r="BQ293" s="41"/>
    </row>
    <row r="294" spans="1:69" s="3" customFormat="1" ht="18.75" hidden="1" x14ac:dyDescent="0.25">
      <c r="A294" s="47"/>
      <c r="B294" s="48"/>
      <c r="C294" s="48"/>
      <c r="D294" s="48"/>
      <c r="E294" s="49" t="s">
        <v>5130</v>
      </c>
      <c r="F294" s="207"/>
      <c r="G294" s="50"/>
      <c r="H294" s="51"/>
      <c r="I294" s="17"/>
      <c r="J294" s="17"/>
      <c r="K294" s="17"/>
      <c r="L294" s="52">
        <v>5028</v>
      </c>
      <c r="M294" s="53"/>
      <c r="N294" s="53"/>
      <c r="O294" s="54"/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/>
      <c r="W294" s="159">
        <v>1.2</v>
      </c>
      <c r="X294" s="158">
        <f t="shared" si="17"/>
        <v>0</v>
      </c>
      <c r="Y294" s="181"/>
      <c r="BP294" s="33"/>
      <c r="BQ294" s="41"/>
    </row>
    <row r="295" spans="1:69" s="3" customFormat="1" ht="18.75" hidden="1" x14ac:dyDescent="0.25">
      <c r="A295" s="47"/>
      <c r="B295" s="48"/>
      <c r="C295" s="48"/>
      <c r="D295" s="48"/>
      <c r="E295" s="49" t="s">
        <v>47</v>
      </c>
      <c r="F295" s="207"/>
      <c r="G295" s="50"/>
      <c r="H295" s="51"/>
      <c r="I295" s="17"/>
      <c r="J295" s="17"/>
      <c r="K295" s="17"/>
      <c r="L295" s="52">
        <v>27272</v>
      </c>
      <c r="M295" s="53"/>
      <c r="N295" s="53"/>
      <c r="O295" s="54"/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/>
      <c r="W295" s="159">
        <v>1.2</v>
      </c>
      <c r="X295" s="158">
        <f t="shared" si="17"/>
        <v>0</v>
      </c>
      <c r="Y295" s="181"/>
      <c r="BP295" s="33"/>
      <c r="BQ295" s="41"/>
    </row>
    <row r="296" spans="1:69" s="3" customFormat="1" ht="67.5" x14ac:dyDescent="0.25">
      <c r="A296" s="35" t="s">
        <v>541</v>
      </c>
      <c r="B296" s="36" t="s">
        <v>1965</v>
      </c>
      <c r="C296" s="316" t="s">
        <v>5131</v>
      </c>
      <c r="D296" s="316"/>
      <c r="E296" s="316"/>
      <c r="F296" s="205" t="s">
        <v>265</v>
      </c>
      <c r="G296" s="38">
        <v>51.5</v>
      </c>
      <c r="H296" s="39">
        <v>144.88</v>
      </c>
      <c r="I296" s="39"/>
      <c r="J296" s="39">
        <v>144.88</v>
      </c>
      <c r="K296" s="37" t="s">
        <v>42</v>
      </c>
      <c r="L296" s="39">
        <v>63869</v>
      </c>
      <c r="M296" s="39"/>
      <c r="N296" s="40"/>
      <c r="O296" s="39">
        <v>63869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6"/>
        <v>76459.80921137816</v>
      </c>
      <c r="W296" s="159">
        <v>1.2</v>
      </c>
      <c r="X296" s="158">
        <f t="shared" si="17"/>
        <v>91751.771053653792</v>
      </c>
      <c r="Y296" s="181">
        <f t="shared" si="18"/>
        <v>1781.5877874495882</v>
      </c>
      <c r="BP296" s="33"/>
      <c r="BQ296" s="41"/>
    </row>
    <row r="297" spans="1:69" s="3" customFormat="1" ht="18.75" hidden="1" x14ac:dyDescent="0.25">
      <c r="A297" s="42"/>
      <c r="B297" s="43"/>
      <c r="C297" s="44" t="s">
        <v>321</v>
      </c>
      <c r="D297" s="45"/>
      <c r="E297" s="45"/>
      <c r="F297" s="206"/>
      <c r="G297" s="45"/>
      <c r="H297" s="45"/>
      <c r="I297" s="45"/>
      <c r="J297" s="45"/>
      <c r="K297" s="45"/>
      <c r="L297" s="45"/>
      <c r="M297" s="45"/>
      <c r="N297" s="45"/>
      <c r="O297" s="46"/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/>
      <c r="W297" s="159">
        <v>1.2</v>
      </c>
      <c r="X297" s="158">
        <f t="shared" si="17"/>
        <v>0</v>
      </c>
      <c r="Y297" s="181"/>
      <c r="BP297" s="33"/>
      <c r="BQ297" s="41"/>
    </row>
    <row r="298" spans="1:69" s="3" customFormat="1" ht="67.5" hidden="1" x14ac:dyDescent="0.25">
      <c r="A298" s="35" t="s">
        <v>544</v>
      </c>
      <c r="B298" s="36" t="s">
        <v>1513</v>
      </c>
      <c r="C298" s="316" t="s">
        <v>1514</v>
      </c>
      <c r="D298" s="316"/>
      <c r="E298" s="316"/>
      <c r="F298" s="205" t="s">
        <v>238</v>
      </c>
      <c r="G298" s="38">
        <v>0.6</v>
      </c>
      <c r="H298" s="39" t="s">
        <v>1515</v>
      </c>
      <c r="I298" s="39" t="s">
        <v>1516</v>
      </c>
      <c r="J298" s="39">
        <v>358.16</v>
      </c>
      <c r="K298" s="37" t="s">
        <v>42</v>
      </c>
      <c r="L298" s="39">
        <v>13018</v>
      </c>
      <c r="M298" s="39">
        <v>9468</v>
      </c>
      <c r="N298" s="40" t="s">
        <v>1962</v>
      </c>
      <c r="O298" s="39">
        <v>1840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6"/>
        <v>2202.7282241609514</v>
      </c>
      <c r="W298" s="159">
        <v>1.2</v>
      </c>
      <c r="X298" s="158">
        <f t="shared" si="17"/>
        <v>2643.2738689931416</v>
      </c>
      <c r="Y298" s="181">
        <f t="shared" si="18"/>
        <v>4405.4564483219028</v>
      </c>
      <c r="BP298" s="33"/>
      <c r="BQ298" s="41"/>
    </row>
    <row r="299" spans="1:69" s="3" customFormat="1" ht="18.75" hidden="1" x14ac:dyDescent="0.25">
      <c r="A299" s="42"/>
      <c r="B299" s="43"/>
      <c r="C299" s="44" t="s">
        <v>1069</v>
      </c>
      <c r="D299" s="45"/>
      <c r="E299" s="45"/>
      <c r="F299" s="206"/>
      <c r="G299" s="45"/>
      <c r="H299" s="45"/>
      <c r="I299" s="45"/>
      <c r="J299" s="45"/>
      <c r="K299" s="45"/>
      <c r="L299" s="45"/>
      <c r="M299" s="45"/>
      <c r="N299" s="45"/>
      <c r="O299" s="46"/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/>
      <c r="W299" s="159">
        <v>1.2</v>
      </c>
      <c r="X299" s="158">
        <f t="shared" si="17"/>
        <v>0</v>
      </c>
      <c r="Y299" s="181"/>
      <c r="BP299" s="33"/>
      <c r="BQ299" s="41"/>
    </row>
    <row r="300" spans="1:69" s="3" customFormat="1" ht="18.75" hidden="1" x14ac:dyDescent="0.25">
      <c r="A300" s="47"/>
      <c r="B300" s="48"/>
      <c r="C300" s="48"/>
      <c r="D300" s="48"/>
      <c r="E300" s="49" t="s">
        <v>1963</v>
      </c>
      <c r="F300" s="207"/>
      <c r="G300" s="50"/>
      <c r="H300" s="51"/>
      <c r="I300" s="17"/>
      <c r="J300" s="17"/>
      <c r="K300" s="17"/>
      <c r="L300" s="52">
        <v>9421</v>
      </c>
      <c r="M300" s="53"/>
      <c r="N300" s="53"/>
      <c r="O300" s="54"/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/>
      <c r="W300" s="159">
        <v>1.2</v>
      </c>
      <c r="X300" s="158">
        <f t="shared" si="17"/>
        <v>0</v>
      </c>
      <c r="Y300" s="181"/>
      <c r="BP300" s="33"/>
      <c r="BQ300" s="41"/>
    </row>
    <row r="301" spans="1:69" s="3" customFormat="1" ht="18.75" hidden="1" x14ac:dyDescent="0.25">
      <c r="A301" s="47"/>
      <c r="B301" s="48"/>
      <c r="C301" s="48"/>
      <c r="D301" s="48"/>
      <c r="E301" s="49" t="s">
        <v>1964</v>
      </c>
      <c r="F301" s="207"/>
      <c r="G301" s="50"/>
      <c r="H301" s="51"/>
      <c r="I301" s="17"/>
      <c r="J301" s="17"/>
      <c r="K301" s="17"/>
      <c r="L301" s="52">
        <v>4953</v>
      </c>
      <c r="M301" s="53"/>
      <c r="N301" s="53"/>
      <c r="O301" s="54"/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/>
      <c r="W301" s="159">
        <v>1.2</v>
      </c>
      <c r="X301" s="158">
        <f t="shared" si="17"/>
        <v>0</v>
      </c>
      <c r="Y301" s="181"/>
      <c r="BP301" s="33"/>
      <c r="BQ301" s="41"/>
    </row>
    <row r="302" spans="1:69" s="3" customFormat="1" ht="18.75" hidden="1" x14ac:dyDescent="0.25">
      <c r="A302" s="47"/>
      <c r="B302" s="48"/>
      <c r="C302" s="48"/>
      <c r="D302" s="48"/>
      <c r="E302" s="49" t="s">
        <v>47</v>
      </c>
      <c r="F302" s="207"/>
      <c r="G302" s="50"/>
      <c r="H302" s="51"/>
      <c r="I302" s="17"/>
      <c r="J302" s="17"/>
      <c r="K302" s="17"/>
      <c r="L302" s="52">
        <v>27392</v>
      </c>
      <c r="M302" s="53"/>
      <c r="N302" s="53"/>
      <c r="O302" s="54"/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/>
      <c r="W302" s="159">
        <v>1.2</v>
      </c>
      <c r="X302" s="158">
        <f t="shared" si="17"/>
        <v>0</v>
      </c>
      <c r="Y302" s="181"/>
      <c r="BP302" s="33"/>
      <c r="BQ302" s="41"/>
    </row>
    <row r="303" spans="1:69" s="3" customFormat="1" ht="67.5" x14ac:dyDescent="0.25">
      <c r="A303" s="35" t="s">
        <v>546</v>
      </c>
      <c r="B303" s="36" t="s">
        <v>1965</v>
      </c>
      <c r="C303" s="316" t="s">
        <v>1522</v>
      </c>
      <c r="D303" s="316"/>
      <c r="E303" s="316"/>
      <c r="F303" s="205" t="s">
        <v>265</v>
      </c>
      <c r="G303" s="38">
        <v>61.8</v>
      </c>
      <c r="H303" s="39">
        <v>95.72</v>
      </c>
      <c r="I303" s="39"/>
      <c r="J303" s="39">
        <v>95.72</v>
      </c>
      <c r="K303" s="37" t="s">
        <v>42</v>
      </c>
      <c r="L303" s="39">
        <v>50637</v>
      </c>
      <c r="M303" s="39"/>
      <c r="N303" s="40"/>
      <c r="O303" s="39">
        <v>50637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6"/>
        <v>60619.320155890266</v>
      </c>
      <c r="W303" s="159">
        <v>1.2</v>
      </c>
      <c r="X303" s="158">
        <f t="shared" si="17"/>
        <v>72743.184187068313</v>
      </c>
      <c r="Y303" s="181">
        <f t="shared" si="18"/>
        <v>1177.074177784277</v>
      </c>
      <c r="BP303" s="33"/>
      <c r="BQ303" s="41"/>
    </row>
    <row r="304" spans="1:69" s="3" customFormat="1" ht="18.75" hidden="1" x14ac:dyDescent="0.25">
      <c r="A304" s="42"/>
      <c r="B304" s="43"/>
      <c r="C304" s="44" t="s">
        <v>1966</v>
      </c>
      <c r="D304" s="45"/>
      <c r="E304" s="45"/>
      <c r="F304" s="206"/>
      <c r="G304" s="45"/>
      <c r="H304" s="45"/>
      <c r="I304" s="45"/>
      <c r="J304" s="45"/>
      <c r="K304" s="45"/>
      <c r="L304" s="45"/>
      <c r="M304" s="45"/>
      <c r="N304" s="45"/>
      <c r="O304" s="46"/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/>
      <c r="W304" s="159">
        <v>1.2</v>
      </c>
      <c r="X304" s="158">
        <f t="shared" si="17"/>
        <v>0</v>
      </c>
      <c r="Y304" s="181"/>
      <c r="BP304" s="33"/>
      <c r="BQ304" s="41"/>
    </row>
    <row r="305" spans="1:69" s="3" customFormat="1" ht="67.5" x14ac:dyDescent="0.25">
      <c r="A305" s="35" t="s">
        <v>554</v>
      </c>
      <c r="B305" s="36" t="s">
        <v>1677</v>
      </c>
      <c r="C305" s="316" t="s">
        <v>3660</v>
      </c>
      <c r="D305" s="316"/>
      <c r="E305" s="316"/>
      <c r="F305" s="205" t="s">
        <v>437</v>
      </c>
      <c r="G305" s="55">
        <v>3060</v>
      </c>
      <c r="H305" s="39">
        <v>4.28</v>
      </c>
      <c r="I305" s="39"/>
      <c r="J305" s="39">
        <v>4.28</v>
      </c>
      <c r="K305" s="37" t="s">
        <v>42</v>
      </c>
      <c r="L305" s="39">
        <v>112109</v>
      </c>
      <c r="M305" s="39"/>
      <c r="N305" s="40"/>
      <c r="O305" s="39">
        <v>112109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6"/>
        <v>134209.59700133701</v>
      </c>
      <c r="W305" s="159">
        <v>1.2</v>
      </c>
      <c r="X305" s="158">
        <f t="shared" si="17"/>
        <v>161051.5164016044</v>
      </c>
      <c r="Y305" s="181">
        <f t="shared" si="18"/>
        <v>52.631214510328235</v>
      </c>
      <c r="BP305" s="33"/>
      <c r="BQ305" s="41"/>
    </row>
    <row r="306" spans="1:69" s="3" customFormat="1" ht="67.5" x14ac:dyDescent="0.25">
      <c r="A306" s="35" t="s">
        <v>556</v>
      </c>
      <c r="B306" s="36" t="s">
        <v>1677</v>
      </c>
      <c r="C306" s="316" t="s">
        <v>2542</v>
      </c>
      <c r="D306" s="316"/>
      <c r="E306" s="316"/>
      <c r="F306" s="205" t="s">
        <v>437</v>
      </c>
      <c r="G306" s="55">
        <v>4400</v>
      </c>
      <c r="H306" s="39">
        <v>2.96</v>
      </c>
      <c r="I306" s="39"/>
      <c r="J306" s="39">
        <v>2.96</v>
      </c>
      <c r="K306" s="37" t="s">
        <v>42</v>
      </c>
      <c r="L306" s="39">
        <v>111485</v>
      </c>
      <c r="M306" s="39"/>
      <c r="N306" s="40"/>
      <c r="O306" s="39">
        <v>111485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6"/>
        <v>133462.58482096938</v>
      </c>
      <c r="W306" s="159">
        <v>1.2</v>
      </c>
      <c r="X306" s="158">
        <f t="shared" si="17"/>
        <v>160155.10178516325</v>
      </c>
      <c r="Y306" s="181">
        <f t="shared" si="18"/>
        <v>36.398886769355286</v>
      </c>
      <c r="BP306" s="33"/>
      <c r="BQ306" s="41"/>
    </row>
    <row r="307" spans="1:69" s="3" customFormat="1" ht="67.5" x14ac:dyDescent="0.25">
      <c r="A307" s="35" t="s">
        <v>558</v>
      </c>
      <c r="B307" s="36" t="s">
        <v>2484</v>
      </c>
      <c r="C307" s="316" t="s">
        <v>2048</v>
      </c>
      <c r="D307" s="316"/>
      <c r="E307" s="316"/>
      <c r="F307" s="205" t="s">
        <v>437</v>
      </c>
      <c r="G307" s="55">
        <v>10444</v>
      </c>
      <c r="H307" s="39">
        <v>1.67</v>
      </c>
      <c r="I307" s="39"/>
      <c r="J307" s="39">
        <v>1.67</v>
      </c>
      <c r="K307" s="37" t="s">
        <v>42</v>
      </c>
      <c r="L307" s="39">
        <v>149299</v>
      </c>
      <c r="M307" s="39"/>
      <c r="N307" s="40"/>
      <c r="O307" s="39">
        <v>149299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6"/>
        <v>178731.04409728583</v>
      </c>
      <c r="W307" s="159">
        <v>1.2</v>
      </c>
      <c r="X307" s="158">
        <f t="shared" si="17"/>
        <v>214477.25291674299</v>
      </c>
      <c r="Y307" s="181">
        <f t="shared" si="18"/>
        <v>20.535929999688147</v>
      </c>
      <c r="BP307" s="33"/>
      <c r="BQ307" s="41"/>
    </row>
    <row r="308" spans="1:69" s="3" customFormat="1" ht="67.5" x14ac:dyDescent="0.25">
      <c r="A308" s="35" t="s">
        <v>567</v>
      </c>
      <c r="B308" s="36" t="s">
        <v>5111</v>
      </c>
      <c r="C308" s="316" t="s">
        <v>1553</v>
      </c>
      <c r="D308" s="316"/>
      <c r="E308" s="316"/>
      <c r="F308" s="205" t="s">
        <v>437</v>
      </c>
      <c r="G308" s="55">
        <v>4476</v>
      </c>
      <c r="H308" s="39">
        <v>3.01</v>
      </c>
      <c r="I308" s="39"/>
      <c r="J308" s="39">
        <v>3.01</v>
      </c>
      <c r="K308" s="37" t="s">
        <v>42</v>
      </c>
      <c r="L308" s="39">
        <v>115327</v>
      </c>
      <c r="M308" s="39"/>
      <c r="N308" s="40"/>
      <c r="O308" s="39">
        <v>115327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6"/>
        <v>138061.9771238098</v>
      </c>
      <c r="W308" s="159">
        <v>1.2</v>
      </c>
      <c r="X308" s="158">
        <f t="shared" si="17"/>
        <v>165674.37254857176</v>
      </c>
      <c r="Y308" s="181">
        <f t="shared" si="18"/>
        <v>37.013934885739893</v>
      </c>
      <c r="BP308" s="33"/>
      <c r="BQ308" s="41"/>
    </row>
    <row r="309" spans="1:69" s="3" customFormat="1" ht="67.5" x14ac:dyDescent="0.25">
      <c r="A309" s="35" t="s">
        <v>569</v>
      </c>
      <c r="B309" s="36" t="s">
        <v>2050</v>
      </c>
      <c r="C309" s="316" t="s">
        <v>5109</v>
      </c>
      <c r="D309" s="316"/>
      <c r="E309" s="316"/>
      <c r="F309" s="205" t="s">
        <v>437</v>
      </c>
      <c r="G309" s="55">
        <v>20000</v>
      </c>
      <c r="H309" s="39">
        <v>1.57</v>
      </c>
      <c r="I309" s="39"/>
      <c r="J309" s="39">
        <v>1.57</v>
      </c>
      <c r="K309" s="37" t="s">
        <v>42</v>
      </c>
      <c r="L309" s="39">
        <v>268784</v>
      </c>
      <c r="M309" s="39"/>
      <c r="N309" s="40"/>
      <c r="O309" s="39">
        <v>268784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6"/>
        <v>321770.70815373759</v>
      </c>
      <c r="W309" s="159">
        <v>1.2</v>
      </c>
      <c r="X309" s="158">
        <f t="shared" si="17"/>
        <v>386124.84978448512</v>
      </c>
      <c r="Y309" s="181">
        <f t="shared" si="18"/>
        <v>19.306242489224257</v>
      </c>
      <c r="BP309" s="33"/>
      <c r="BQ309" s="41"/>
    </row>
    <row r="310" spans="1:69" s="3" customFormat="1" ht="18.75" hidden="1" x14ac:dyDescent="0.25">
      <c r="A310" s="42"/>
      <c r="B310" s="43"/>
      <c r="C310" s="44" t="s">
        <v>5132</v>
      </c>
      <c r="D310" s="45"/>
      <c r="E310" s="45"/>
      <c r="F310" s="206"/>
      <c r="G310" s="45"/>
      <c r="H310" s="45"/>
      <c r="I310" s="45"/>
      <c r="J310" s="45"/>
      <c r="K310" s="45"/>
      <c r="L310" s="45"/>
      <c r="M310" s="45"/>
      <c r="N310" s="45"/>
      <c r="O310" s="46"/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/>
      <c r="W310" s="159">
        <v>1.2</v>
      </c>
      <c r="X310" s="158">
        <f t="shared" si="17"/>
        <v>0</v>
      </c>
      <c r="Y310" s="181"/>
      <c r="BP310" s="33"/>
      <c r="BQ310" s="41"/>
    </row>
    <row r="311" spans="1:69" s="3" customFormat="1" ht="67.5" x14ac:dyDescent="0.25">
      <c r="A311" s="35" t="s">
        <v>1574</v>
      </c>
      <c r="B311" s="36" t="s">
        <v>5133</v>
      </c>
      <c r="C311" s="316" t="s">
        <v>5134</v>
      </c>
      <c r="D311" s="316"/>
      <c r="E311" s="316"/>
      <c r="F311" s="205" t="s">
        <v>437</v>
      </c>
      <c r="G311" s="55">
        <v>1000</v>
      </c>
      <c r="H311" s="39">
        <v>70.83</v>
      </c>
      <c r="I311" s="39"/>
      <c r="J311" s="39">
        <v>70.83</v>
      </c>
      <c r="K311" s="37" t="s">
        <v>42</v>
      </c>
      <c r="L311" s="39">
        <v>606305</v>
      </c>
      <c r="M311" s="39"/>
      <c r="N311" s="40"/>
      <c r="O311" s="39">
        <v>606305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6"/>
        <v>725828.87823364441</v>
      </c>
      <c r="W311" s="159">
        <v>1.2</v>
      </c>
      <c r="X311" s="158">
        <f t="shared" si="17"/>
        <v>870994.65388037323</v>
      </c>
      <c r="Y311" s="181">
        <f t="shared" si="18"/>
        <v>870.99465388037322</v>
      </c>
      <c r="BP311" s="33"/>
      <c r="BQ311" s="41"/>
    </row>
    <row r="312" spans="1:69" s="3" customFormat="1" ht="67.5" x14ac:dyDescent="0.25">
      <c r="A312" s="35" t="s">
        <v>577</v>
      </c>
      <c r="B312" s="36" t="s">
        <v>1503</v>
      </c>
      <c r="C312" s="316" t="s">
        <v>4909</v>
      </c>
      <c r="D312" s="316"/>
      <c r="E312" s="316"/>
      <c r="F312" s="205" t="s">
        <v>437</v>
      </c>
      <c r="G312" s="55">
        <v>1000</v>
      </c>
      <c r="H312" s="39">
        <v>311.04000000000002</v>
      </c>
      <c r="I312" s="39"/>
      <c r="J312" s="39">
        <v>311.04000000000002</v>
      </c>
      <c r="K312" s="37" t="s">
        <v>42</v>
      </c>
      <c r="L312" s="39">
        <v>2662502</v>
      </c>
      <c r="M312" s="39"/>
      <c r="N312" s="40"/>
      <c r="O312" s="39">
        <v>2662502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6"/>
        <v>3187374.0773287951</v>
      </c>
      <c r="W312" s="159">
        <v>1.2</v>
      </c>
      <c r="X312" s="158">
        <f t="shared" si="17"/>
        <v>3824848.8927945541</v>
      </c>
      <c r="Y312" s="181">
        <f t="shared" si="18"/>
        <v>3824.8488927945541</v>
      </c>
      <c r="BP312" s="33"/>
      <c r="BQ312" s="41"/>
    </row>
    <row r="313" spans="1:69" s="3" customFormat="1" ht="67.5" x14ac:dyDescent="0.25">
      <c r="A313" s="35" t="s">
        <v>1578</v>
      </c>
      <c r="B313" s="36" t="s">
        <v>2601</v>
      </c>
      <c r="C313" s="316" t="s">
        <v>5135</v>
      </c>
      <c r="D313" s="316"/>
      <c r="E313" s="316"/>
      <c r="F313" s="205" t="s">
        <v>437</v>
      </c>
      <c r="G313" s="55">
        <v>1000</v>
      </c>
      <c r="H313" s="39">
        <v>23.04</v>
      </c>
      <c r="I313" s="39"/>
      <c r="J313" s="39">
        <v>23.04</v>
      </c>
      <c r="K313" s="37" t="s">
        <v>42</v>
      </c>
      <c r="L313" s="39">
        <v>197222</v>
      </c>
      <c r="M313" s="39"/>
      <c r="N313" s="40"/>
      <c r="O313" s="39">
        <v>197222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6"/>
        <v>236101.34012253874</v>
      </c>
      <c r="W313" s="159">
        <v>1.2</v>
      </c>
      <c r="X313" s="158">
        <f t="shared" si="17"/>
        <v>283321.60814704647</v>
      </c>
      <c r="Y313" s="248">
        <f t="shared" si="18"/>
        <v>283.32160814704645</v>
      </c>
      <c r="BP313" s="33"/>
      <c r="BQ313" s="41"/>
    </row>
    <row r="314" spans="1:69" s="3" customFormat="1" ht="67.5" x14ac:dyDescent="0.25">
      <c r="A314" s="35" t="s">
        <v>588</v>
      </c>
      <c r="B314" s="36" t="s">
        <v>3238</v>
      </c>
      <c r="C314" s="316" t="s">
        <v>497</v>
      </c>
      <c r="D314" s="316"/>
      <c r="E314" s="316"/>
      <c r="F314" s="205" t="s">
        <v>437</v>
      </c>
      <c r="G314" s="55">
        <v>2000</v>
      </c>
      <c r="H314" s="39">
        <v>0.11</v>
      </c>
      <c r="I314" s="39"/>
      <c r="J314" s="39">
        <v>0.11</v>
      </c>
      <c r="K314" s="37" t="s">
        <v>42</v>
      </c>
      <c r="L314" s="39">
        <v>1883</v>
      </c>
      <c r="M314" s="39"/>
      <c r="N314" s="40"/>
      <c r="O314" s="39">
        <v>1883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6"/>
        <v>2254.2050250516695</v>
      </c>
      <c r="W314" s="159">
        <v>1.2</v>
      </c>
      <c r="X314" s="158">
        <f t="shared" si="17"/>
        <v>2705.0460300620034</v>
      </c>
      <c r="Y314" s="248">
        <f t="shared" si="18"/>
        <v>1.3525230150310017</v>
      </c>
      <c r="BP314" s="33"/>
      <c r="BQ314" s="41"/>
    </row>
    <row r="315" spans="1:69" s="3" customFormat="1" ht="18.75" hidden="1" x14ac:dyDescent="0.25">
      <c r="A315" s="313" t="s">
        <v>5136</v>
      </c>
      <c r="B315" s="314"/>
      <c r="C315" s="314"/>
      <c r="D315" s="314"/>
      <c r="E315" s="314"/>
      <c r="F315" s="314"/>
      <c r="G315" s="314"/>
      <c r="H315" s="314"/>
      <c r="I315" s="314"/>
      <c r="J315" s="314"/>
      <c r="K315" s="314"/>
      <c r="L315" s="314"/>
      <c r="M315" s="314"/>
      <c r="N315" s="314"/>
      <c r="O315" s="315"/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/>
      <c r="W315" s="159">
        <v>1.2</v>
      </c>
      <c r="X315" s="158">
        <f t="shared" si="17"/>
        <v>0</v>
      </c>
      <c r="Y315" s="181"/>
      <c r="BP315" s="33"/>
      <c r="BQ315" s="41"/>
    </row>
    <row r="316" spans="1:69" s="3" customFormat="1" ht="67.5" hidden="1" x14ac:dyDescent="0.25">
      <c r="A316" s="35" t="s">
        <v>1581</v>
      </c>
      <c r="B316" s="36" t="s">
        <v>1682</v>
      </c>
      <c r="C316" s="316" t="s">
        <v>1683</v>
      </c>
      <c r="D316" s="316"/>
      <c r="E316" s="316"/>
      <c r="F316" s="205" t="s">
        <v>1684</v>
      </c>
      <c r="G316" s="58">
        <v>1.0774999999999999</v>
      </c>
      <c r="H316" s="39" t="s">
        <v>1685</v>
      </c>
      <c r="I316" s="39"/>
      <c r="J316" s="39"/>
      <c r="K316" s="37" t="s">
        <v>42</v>
      </c>
      <c r="L316" s="39">
        <v>63587</v>
      </c>
      <c r="M316" s="39">
        <v>63587</v>
      </c>
      <c r="N316" s="40"/>
      <c r="O316" s="39"/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/>
      <c r="W316" s="159">
        <v>1.2</v>
      </c>
      <c r="X316" s="158">
        <f t="shared" si="17"/>
        <v>0</v>
      </c>
      <c r="Y316" s="181"/>
      <c r="BP316" s="33"/>
      <c r="BQ316" s="41"/>
    </row>
    <row r="317" spans="1:69" s="3" customFormat="1" ht="18.75" hidden="1" x14ac:dyDescent="0.25">
      <c r="A317" s="42"/>
      <c r="B317" s="43"/>
      <c r="C317" s="44" t="s">
        <v>5137</v>
      </c>
      <c r="D317" s="45"/>
      <c r="E317" s="45"/>
      <c r="F317" s="206"/>
      <c r="G317" s="45"/>
      <c r="H317" s="45"/>
      <c r="I317" s="45"/>
      <c r="J317" s="45"/>
      <c r="K317" s="45"/>
      <c r="L317" s="45"/>
      <c r="M317" s="45"/>
      <c r="N317" s="45"/>
      <c r="O317" s="46"/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/>
      <c r="W317" s="159">
        <v>1.2</v>
      </c>
      <c r="X317" s="158">
        <f t="shared" si="17"/>
        <v>0</v>
      </c>
      <c r="Y317" s="181"/>
      <c r="BP317" s="33"/>
      <c r="BQ317" s="41"/>
    </row>
    <row r="318" spans="1:69" s="3" customFormat="1" ht="18.75" hidden="1" x14ac:dyDescent="0.25">
      <c r="A318" s="47"/>
      <c r="B318" s="48"/>
      <c r="C318" s="48"/>
      <c r="D318" s="48"/>
      <c r="E318" s="49" t="s">
        <v>5138</v>
      </c>
      <c r="F318" s="207"/>
      <c r="G318" s="50"/>
      <c r="H318" s="51"/>
      <c r="I318" s="17"/>
      <c r="J318" s="17"/>
      <c r="K318" s="17"/>
      <c r="L318" s="52">
        <v>56592</v>
      </c>
      <c r="M318" s="53"/>
      <c r="N318" s="53"/>
      <c r="O318" s="54"/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/>
      <c r="W318" s="159">
        <v>1.2</v>
      </c>
      <c r="X318" s="158">
        <f t="shared" si="17"/>
        <v>0</v>
      </c>
      <c r="Y318" s="181"/>
      <c r="BP318" s="33"/>
      <c r="BQ318" s="41"/>
    </row>
    <row r="319" spans="1:69" s="3" customFormat="1" ht="18.75" hidden="1" x14ac:dyDescent="0.25">
      <c r="A319" s="47"/>
      <c r="B319" s="48"/>
      <c r="C319" s="48"/>
      <c r="D319" s="48"/>
      <c r="E319" s="49" t="s">
        <v>5139</v>
      </c>
      <c r="F319" s="207"/>
      <c r="G319" s="50"/>
      <c r="H319" s="51"/>
      <c r="I319" s="17"/>
      <c r="J319" s="17"/>
      <c r="K319" s="17"/>
      <c r="L319" s="52">
        <v>25435</v>
      </c>
      <c r="M319" s="53"/>
      <c r="N319" s="53"/>
      <c r="O319" s="54"/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/>
      <c r="W319" s="159">
        <v>1.2</v>
      </c>
      <c r="X319" s="158">
        <f t="shared" si="17"/>
        <v>0</v>
      </c>
      <c r="Y319" s="181"/>
      <c r="BP319" s="33"/>
      <c r="BQ319" s="41"/>
    </row>
    <row r="320" spans="1:69" s="3" customFormat="1" ht="18.75" hidden="1" x14ac:dyDescent="0.25">
      <c r="A320" s="47"/>
      <c r="B320" s="48"/>
      <c r="C320" s="48"/>
      <c r="D320" s="48"/>
      <c r="E320" s="49" t="s">
        <v>47</v>
      </c>
      <c r="F320" s="207"/>
      <c r="G320" s="50"/>
      <c r="H320" s="51"/>
      <c r="I320" s="17"/>
      <c r="J320" s="17"/>
      <c r="K320" s="17"/>
      <c r="L320" s="52">
        <v>145614</v>
      </c>
      <c r="M320" s="53"/>
      <c r="N320" s="53"/>
      <c r="O320" s="54"/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/>
      <c r="W320" s="159">
        <v>1.2</v>
      </c>
      <c r="X320" s="158">
        <f t="shared" si="17"/>
        <v>0</v>
      </c>
      <c r="Y320" s="181"/>
      <c r="BP320" s="33"/>
      <c r="BQ320" s="41"/>
    </row>
    <row r="321" spans="1:69" s="3" customFormat="1" ht="67.5" hidden="1" x14ac:dyDescent="0.25">
      <c r="A321" s="35" t="s">
        <v>600</v>
      </c>
      <c r="B321" s="36" t="s">
        <v>1689</v>
      </c>
      <c r="C321" s="316" t="s">
        <v>1690</v>
      </c>
      <c r="D321" s="316"/>
      <c r="E321" s="316"/>
      <c r="F321" s="205" t="s">
        <v>1684</v>
      </c>
      <c r="G321" s="58">
        <v>1.0774999999999999</v>
      </c>
      <c r="H321" s="39" t="s">
        <v>1691</v>
      </c>
      <c r="I321" s="39"/>
      <c r="J321" s="39"/>
      <c r="K321" s="37" t="s">
        <v>42</v>
      </c>
      <c r="L321" s="39">
        <v>35133</v>
      </c>
      <c r="M321" s="39">
        <v>35133</v>
      </c>
      <c r="N321" s="40"/>
      <c r="O321" s="39"/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/>
      <c r="W321" s="159">
        <v>1.2</v>
      </c>
      <c r="X321" s="158">
        <f t="shared" si="17"/>
        <v>0</v>
      </c>
      <c r="Y321" s="181"/>
      <c r="BP321" s="33"/>
      <c r="BQ321" s="41"/>
    </row>
    <row r="322" spans="1:69" s="3" customFormat="1" ht="18.75" hidden="1" x14ac:dyDescent="0.25">
      <c r="A322" s="47"/>
      <c r="B322" s="48"/>
      <c r="C322" s="48"/>
      <c r="D322" s="48"/>
      <c r="E322" s="49" t="s">
        <v>5140</v>
      </c>
      <c r="F322" s="207"/>
      <c r="G322" s="50"/>
      <c r="H322" s="51"/>
      <c r="I322" s="17"/>
      <c r="J322" s="17"/>
      <c r="K322" s="17"/>
      <c r="L322" s="52">
        <v>31268</v>
      </c>
      <c r="M322" s="53"/>
      <c r="N322" s="53"/>
      <c r="O322" s="54"/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/>
      <c r="W322" s="159">
        <v>1.2</v>
      </c>
      <c r="X322" s="158">
        <f t="shared" si="17"/>
        <v>0</v>
      </c>
      <c r="Y322" s="181"/>
      <c r="BP322" s="33"/>
      <c r="BQ322" s="41"/>
    </row>
    <row r="323" spans="1:69" s="3" customFormat="1" ht="18.75" hidden="1" x14ac:dyDescent="0.25">
      <c r="A323" s="47"/>
      <c r="B323" s="48"/>
      <c r="C323" s="48"/>
      <c r="D323" s="48"/>
      <c r="E323" s="49" t="s">
        <v>5141</v>
      </c>
      <c r="F323" s="207"/>
      <c r="G323" s="50"/>
      <c r="H323" s="51"/>
      <c r="I323" s="17"/>
      <c r="J323" s="17"/>
      <c r="K323" s="17"/>
      <c r="L323" s="52">
        <v>14053</v>
      </c>
      <c r="M323" s="53"/>
      <c r="N323" s="53"/>
      <c r="O323" s="54"/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/>
      <c r="W323" s="159">
        <v>1.2</v>
      </c>
      <c r="X323" s="158">
        <f t="shared" si="17"/>
        <v>0</v>
      </c>
      <c r="Y323" s="181"/>
      <c r="BP323" s="33"/>
      <c r="BQ323" s="41"/>
    </row>
    <row r="324" spans="1:69" s="3" customFormat="1" ht="18.75" hidden="1" x14ac:dyDescent="0.25">
      <c r="A324" s="47"/>
      <c r="B324" s="48"/>
      <c r="C324" s="48"/>
      <c r="D324" s="48"/>
      <c r="E324" s="49" t="s">
        <v>47</v>
      </c>
      <c r="F324" s="207"/>
      <c r="G324" s="50"/>
      <c r="H324" s="51"/>
      <c r="I324" s="17"/>
      <c r="J324" s="17"/>
      <c r="K324" s="17"/>
      <c r="L324" s="52">
        <v>80454</v>
      </c>
      <c r="M324" s="53"/>
      <c r="N324" s="53"/>
      <c r="O324" s="54"/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/>
      <c r="W324" s="159">
        <v>1.2</v>
      </c>
      <c r="X324" s="158">
        <f t="shared" si="17"/>
        <v>0</v>
      </c>
      <c r="Y324" s="181"/>
      <c r="BP324" s="33"/>
      <c r="BQ324" s="41"/>
    </row>
    <row r="325" spans="1:69" s="3" customFormat="1" ht="67.5" hidden="1" x14ac:dyDescent="0.25">
      <c r="A325" s="35" t="s">
        <v>1586</v>
      </c>
      <c r="B325" s="36" t="s">
        <v>1010</v>
      </c>
      <c r="C325" s="316" t="s">
        <v>1695</v>
      </c>
      <c r="D325" s="316"/>
      <c r="E325" s="316"/>
      <c r="F325" s="205" t="s">
        <v>238</v>
      </c>
      <c r="G325" s="56">
        <v>4.3099999999999996</v>
      </c>
      <c r="H325" s="39" t="s">
        <v>1011</v>
      </c>
      <c r="I325" s="39" t="s">
        <v>1012</v>
      </c>
      <c r="J325" s="39">
        <v>124.14</v>
      </c>
      <c r="K325" s="37" t="s">
        <v>42</v>
      </c>
      <c r="L325" s="39">
        <v>42447</v>
      </c>
      <c r="M325" s="39">
        <v>33052</v>
      </c>
      <c r="N325" s="40" t="s">
        <v>5142</v>
      </c>
      <c r="O325" s="39">
        <v>4581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6"/>
        <v>5484.0749972181084</v>
      </c>
      <c r="W325" s="159">
        <v>1.2</v>
      </c>
      <c r="X325" s="158">
        <f t="shared" si="17"/>
        <v>6580.88999666173</v>
      </c>
      <c r="Y325" s="181">
        <f t="shared" si="18"/>
        <v>1526.8886303159468</v>
      </c>
      <c r="BP325" s="33"/>
      <c r="BQ325" s="41"/>
    </row>
    <row r="326" spans="1:69" s="3" customFormat="1" ht="18.75" hidden="1" x14ac:dyDescent="0.25">
      <c r="A326" s="42"/>
      <c r="B326" s="43"/>
      <c r="C326" s="44" t="s">
        <v>5143</v>
      </c>
      <c r="D326" s="45"/>
      <c r="E326" s="45"/>
      <c r="F326" s="206"/>
      <c r="G326" s="45"/>
      <c r="H326" s="45"/>
      <c r="I326" s="45"/>
      <c r="J326" s="45"/>
      <c r="K326" s="45"/>
      <c r="L326" s="45"/>
      <c r="M326" s="45"/>
      <c r="N326" s="45"/>
      <c r="O326" s="46"/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/>
      <c r="W326" s="159">
        <v>1.2</v>
      </c>
      <c r="X326" s="158">
        <f t="shared" si="17"/>
        <v>0</v>
      </c>
      <c r="Y326" s="181"/>
      <c r="BP326" s="33"/>
      <c r="BQ326" s="41"/>
    </row>
    <row r="327" spans="1:69" s="3" customFormat="1" ht="18.75" hidden="1" x14ac:dyDescent="0.25">
      <c r="A327" s="47"/>
      <c r="B327" s="48"/>
      <c r="C327" s="48"/>
      <c r="D327" s="48"/>
      <c r="E327" s="49" t="s">
        <v>5144</v>
      </c>
      <c r="F327" s="207"/>
      <c r="G327" s="50"/>
      <c r="H327" s="51"/>
      <c r="I327" s="17"/>
      <c r="J327" s="17"/>
      <c r="K327" s="17"/>
      <c r="L327" s="52">
        <v>32645</v>
      </c>
      <c r="M327" s="53"/>
      <c r="N327" s="53"/>
      <c r="O327" s="54"/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/>
      <c r="W327" s="159">
        <v>1.2</v>
      </c>
      <c r="X327" s="158">
        <f t="shared" si="17"/>
        <v>0</v>
      </c>
      <c r="Y327" s="181"/>
      <c r="BP327" s="33"/>
      <c r="BQ327" s="41"/>
    </row>
    <row r="328" spans="1:69" s="3" customFormat="1" ht="18.75" hidden="1" x14ac:dyDescent="0.25">
      <c r="A328" s="47"/>
      <c r="B328" s="48"/>
      <c r="C328" s="48"/>
      <c r="D328" s="48"/>
      <c r="E328" s="49" t="s">
        <v>5145</v>
      </c>
      <c r="F328" s="207"/>
      <c r="G328" s="50"/>
      <c r="H328" s="51"/>
      <c r="I328" s="17"/>
      <c r="J328" s="17"/>
      <c r="K328" s="17"/>
      <c r="L328" s="52">
        <v>17164</v>
      </c>
      <c r="M328" s="53"/>
      <c r="N328" s="53"/>
      <c r="O328" s="54"/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/>
      <c r="W328" s="159">
        <v>1.2</v>
      </c>
      <c r="X328" s="158">
        <f t="shared" si="17"/>
        <v>0</v>
      </c>
      <c r="Y328" s="181"/>
      <c r="BP328" s="33"/>
      <c r="BQ328" s="41"/>
    </row>
    <row r="329" spans="1:69" s="3" customFormat="1" ht="18.75" hidden="1" x14ac:dyDescent="0.25">
      <c r="A329" s="47"/>
      <c r="B329" s="48"/>
      <c r="C329" s="48"/>
      <c r="D329" s="48"/>
      <c r="E329" s="49" t="s">
        <v>47</v>
      </c>
      <c r="F329" s="207"/>
      <c r="G329" s="50"/>
      <c r="H329" s="51"/>
      <c r="I329" s="17"/>
      <c r="J329" s="17"/>
      <c r="K329" s="17"/>
      <c r="L329" s="52">
        <v>92256</v>
      </c>
      <c r="M329" s="53"/>
      <c r="N329" s="53"/>
      <c r="O329" s="54"/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/>
      <c r="W329" s="159">
        <v>1.2</v>
      </c>
      <c r="X329" s="158">
        <f t="shared" si="17"/>
        <v>0</v>
      </c>
      <c r="Y329" s="181"/>
      <c r="BP329" s="33"/>
      <c r="BQ329" s="41"/>
    </row>
    <row r="330" spans="1:69" s="3" customFormat="1" ht="67.5" hidden="1" x14ac:dyDescent="0.25">
      <c r="A330" s="35" t="s">
        <v>611</v>
      </c>
      <c r="B330" s="36" t="s">
        <v>812</v>
      </c>
      <c r="C330" s="316" t="s">
        <v>813</v>
      </c>
      <c r="D330" s="316"/>
      <c r="E330" s="316"/>
      <c r="F330" s="205" t="s">
        <v>238</v>
      </c>
      <c r="G330" s="56">
        <v>27.99</v>
      </c>
      <c r="H330" s="39" t="s">
        <v>1700</v>
      </c>
      <c r="I330" s="39" t="s">
        <v>815</v>
      </c>
      <c r="J330" s="39">
        <v>22.32</v>
      </c>
      <c r="K330" s="37" t="s">
        <v>42</v>
      </c>
      <c r="L330" s="39">
        <v>315692</v>
      </c>
      <c r="M330" s="39">
        <v>275419</v>
      </c>
      <c r="N330" s="40" t="s">
        <v>5146</v>
      </c>
      <c r="O330" s="39">
        <v>5348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154">
        <v>1.03</v>
      </c>
      <c r="V330" s="172">
        <f t="shared" si="16"/>
        <v>6402.2774689199823</v>
      </c>
      <c r="W330" s="159">
        <v>1.2</v>
      </c>
      <c r="X330" s="158">
        <f t="shared" si="17"/>
        <v>7682.732962703978</v>
      </c>
      <c r="Y330" s="181">
        <f t="shared" si="18"/>
        <v>274.48134914983848</v>
      </c>
      <c r="BP330" s="33"/>
      <c r="BQ330" s="41"/>
    </row>
    <row r="331" spans="1:69" s="3" customFormat="1" ht="18.75" hidden="1" x14ac:dyDescent="0.25">
      <c r="A331" s="42"/>
      <c r="B331" s="43"/>
      <c r="C331" s="44" t="s">
        <v>5147</v>
      </c>
      <c r="D331" s="45"/>
      <c r="E331" s="45"/>
      <c r="F331" s="206"/>
      <c r="G331" s="45"/>
      <c r="H331" s="45"/>
      <c r="I331" s="45"/>
      <c r="J331" s="45"/>
      <c r="K331" s="45"/>
      <c r="L331" s="45"/>
      <c r="M331" s="45"/>
      <c r="N331" s="45"/>
      <c r="O331" s="46"/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/>
      <c r="W331" s="159">
        <v>1.2</v>
      </c>
      <c r="X331" s="158">
        <f t="shared" si="17"/>
        <v>0</v>
      </c>
      <c r="Y331" s="181"/>
      <c r="BP331" s="33"/>
      <c r="BQ331" s="41"/>
    </row>
    <row r="332" spans="1:69" s="3" customFormat="1" ht="18.75" hidden="1" x14ac:dyDescent="0.25">
      <c r="A332" s="47"/>
      <c r="B332" s="48"/>
      <c r="C332" s="48"/>
      <c r="D332" s="48"/>
      <c r="E332" s="49" t="s">
        <v>5148</v>
      </c>
      <c r="F332" s="207"/>
      <c r="G332" s="50"/>
      <c r="H332" s="51"/>
      <c r="I332" s="17"/>
      <c r="J332" s="17"/>
      <c r="K332" s="17"/>
      <c r="L332" s="52">
        <v>271469</v>
      </c>
      <c r="M332" s="53"/>
      <c r="N332" s="53"/>
      <c r="O332" s="54"/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/>
      <c r="W332" s="159">
        <v>1.2</v>
      </c>
      <c r="X332" s="158">
        <f t="shared" si="17"/>
        <v>0</v>
      </c>
      <c r="Y332" s="181"/>
      <c r="BP332" s="33"/>
      <c r="BQ332" s="41"/>
    </row>
    <row r="333" spans="1:69" s="3" customFormat="1" ht="18.75" hidden="1" x14ac:dyDescent="0.25">
      <c r="A333" s="47"/>
      <c r="B333" s="48"/>
      <c r="C333" s="48"/>
      <c r="D333" s="48"/>
      <c r="E333" s="49" t="s">
        <v>5149</v>
      </c>
      <c r="F333" s="207"/>
      <c r="G333" s="50"/>
      <c r="H333" s="51"/>
      <c r="I333" s="17"/>
      <c r="J333" s="17"/>
      <c r="K333" s="17"/>
      <c r="L333" s="52">
        <v>142731</v>
      </c>
      <c r="M333" s="53"/>
      <c r="N333" s="53"/>
      <c r="O333" s="54"/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/>
      <c r="W333" s="159">
        <v>1.2</v>
      </c>
      <c r="X333" s="158">
        <f t="shared" si="17"/>
        <v>0</v>
      </c>
      <c r="Y333" s="181"/>
      <c r="BP333" s="33"/>
      <c r="BQ333" s="41"/>
    </row>
    <row r="334" spans="1:69" s="3" customFormat="1" ht="18.75" hidden="1" x14ac:dyDescent="0.25">
      <c r="A334" s="47"/>
      <c r="B334" s="48"/>
      <c r="C334" s="48"/>
      <c r="D334" s="48"/>
      <c r="E334" s="49" t="s">
        <v>47</v>
      </c>
      <c r="F334" s="207"/>
      <c r="G334" s="50"/>
      <c r="H334" s="51"/>
      <c r="I334" s="17"/>
      <c r="J334" s="17"/>
      <c r="K334" s="17"/>
      <c r="L334" s="52">
        <v>729892</v>
      </c>
      <c r="M334" s="53"/>
      <c r="N334" s="53"/>
      <c r="O334" s="54"/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/>
      <c r="W334" s="159">
        <v>1.2</v>
      </c>
      <c r="X334" s="158">
        <f t="shared" si="17"/>
        <v>0</v>
      </c>
      <c r="Y334" s="181"/>
      <c r="BP334" s="33"/>
      <c r="BQ334" s="41"/>
    </row>
    <row r="335" spans="1:69" s="3" customFormat="1" ht="67.5" x14ac:dyDescent="0.25">
      <c r="A335" s="35" t="s">
        <v>619</v>
      </c>
      <c r="B335" s="36" t="s">
        <v>1705</v>
      </c>
      <c r="C335" s="316" t="s">
        <v>822</v>
      </c>
      <c r="D335" s="316"/>
      <c r="E335" s="316"/>
      <c r="F335" s="205" t="s">
        <v>265</v>
      </c>
      <c r="G335" s="55">
        <v>3230</v>
      </c>
      <c r="H335" s="39">
        <v>35.549999999999997</v>
      </c>
      <c r="I335" s="39"/>
      <c r="J335" s="39">
        <v>35.549999999999997</v>
      </c>
      <c r="K335" s="37" t="s">
        <v>42</v>
      </c>
      <c r="L335" s="39">
        <v>982915</v>
      </c>
      <c r="M335" s="39"/>
      <c r="N335" s="40"/>
      <c r="O335" s="39">
        <v>982915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6"/>
        <v>1176681.854593023</v>
      </c>
      <c r="W335" s="159">
        <v>1.2</v>
      </c>
      <c r="X335" s="158">
        <f t="shared" si="17"/>
        <v>1412018.2255116275</v>
      </c>
      <c r="Y335" s="248">
        <f t="shared" si="18"/>
        <v>437.15734535963702</v>
      </c>
      <c r="BP335" s="33"/>
      <c r="BQ335" s="41"/>
    </row>
    <row r="336" spans="1:69" s="3" customFormat="1" ht="67.5" hidden="1" x14ac:dyDescent="0.25">
      <c r="A336" s="35" t="s">
        <v>623</v>
      </c>
      <c r="B336" s="36" t="s">
        <v>1737</v>
      </c>
      <c r="C336" s="316" t="s">
        <v>1738</v>
      </c>
      <c r="D336" s="316"/>
      <c r="E336" s="316"/>
      <c r="F336" s="205" t="s">
        <v>1739</v>
      </c>
      <c r="G336" s="55">
        <v>70</v>
      </c>
      <c r="H336" s="39" t="s">
        <v>1740</v>
      </c>
      <c r="I336" s="39"/>
      <c r="J336" s="39">
        <v>791.2</v>
      </c>
      <c r="K336" s="37" t="s">
        <v>42</v>
      </c>
      <c r="L336" s="39">
        <v>647310</v>
      </c>
      <c r="M336" s="39">
        <v>173223</v>
      </c>
      <c r="N336" s="40"/>
      <c r="O336" s="39">
        <v>474087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6"/>
        <v>567546.09543901787</v>
      </c>
      <c r="W336" s="159">
        <v>1.2</v>
      </c>
      <c r="X336" s="158">
        <f t="shared" si="17"/>
        <v>681055.31452682137</v>
      </c>
      <c r="Y336" s="181">
        <f t="shared" si="18"/>
        <v>9729.3616360974484</v>
      </c>
      <c r="BP336" s="33"/>
      <c r="BQ336" s="41"/>
    </row>
    <row r="337" spans="1:69" s="3" customFormat="1" ht="18.75" hidden="1" x14ac:dyDescent="0.25">
      <c r="A337" s="47"/>
      <c r="B337" s="48"/>
      <c r="C337" s="48"/>
      <c r="D337" s="48"/>
      <c r="E337" s="49" t="s">
        <v>5150</v>
      </c>
      <c r="F337" s="207"/>
      <c r="G337" s="50"/>
      <c r="H337" s="51"/>
      <c r="I337" s="17"/>
      <c r="J337" s="17"/>
      <c r="K337" s="17"/>
      <c r="L337" s="52">
        <v>154168</v>
      </c>
      <c r="M337" s="53"/>
      <c r="N337" s="53"/>
      <c r="O337" s="54"/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/>
      <c r="W337" s="159">
        <v>1.2</v>
      </c>
      <c r="X337" s="158">
        <f t="shared" si="17"/>
        <v>0</v>
      </c>
      <c r="Y337" s="181"/>
      <c r="BP337" s="33"/>
      <c r="BQ337" s="41"/>
    </row>
    <row r="338" spans="1:69" s="3" customFormat="1" ht="18.75" hidden="1" x14ac:dyDescent="0.25">
      <c r="A338" s="47"/>
      <c r="B338" s="48"/>
      <c r="C338" s="48"/>
      <c r="D338" s="48"/>
      <c r="E338" s="49" t="s">
        <v>5151</v>
      </c>
      <c r="F338" s="207"/>
      <c r="G338" s="50"/>
      <c r="H338" s="51"/>
      <c r="I338" s="17"/>
      <c r="J338" s="17"/>
      <c r="K338" s="17"/>
      <c r="L338" s="52">
        <v>69289</v>
      </c>
      <c r="M338" s="53"/>
      <c r="N338" s="53"/>
      <c r="O338" s="54"/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/>
      <c r="W338" s="159">
        <v>1.2</v>
      </c>
      <c r="X338" s="158">
        <f t="shared" si="17"/>
        <v>0</v>
      </c>
      <c r="Y338" s="181"/>
      <c r="BP338" s="33"/>
      <c r="BQ338" s="41"/>
    </row>
    <row r="339" spans="1:69" s="3" customFormat="1" ht="18.75" hidden="1" x14ac:dyDescent="0.25">
      <c r="A339" s="47"/>
      <c r="B339" s="48"/>
      <c r="C339" s="48"/>
      <c r="D339" s="48"/>
      <c r="E339" s="49" t="s">
        <v>47</v>
      </c>
      <c r="F339" s="207"/>
      <c r="G339" s="50"/>
      <c r="H339" s="51"/>
      <c r="I339" s="17"/>
      <c r="J339" s="17"/>
      <c r="K339" s="17"/>
      <c r="L339" s="52">
        <v>870767</v>
      </c>
      <c r="M339" s="53"/>
      <c r="N339" s="53"/>
      <c r="O339" s="54"/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/>
      <c r="W339" s="159">
        <v>1.2</v>
      </c>
      <c r="X339" s="158">
        <f t="shared" si="17"/>
        <v>0</v>
      </c>
      <c r="Y339" s="181"/>
      <c r="BP339" s="33"/>
      <c r="BQ339" s="41"/>
    </row>
    <row r="340" spans="1:69" s="3" customFormat="1" ht="67.5" hidden="1" x14ac:dyDescent="0.25">
      <c r="A340" s="35" t="s">
        <v>627</v>
      </c>
      <c r="B340" s="36" t="s">
        <v>849</v>
      </c>
      <c r="C340" s="316" t="s">
        <v>850</v>
      </c>
      <c r="D340" s="316"/>
      <c r="E340" s="316"/>
      <c r="F340" s="205" t="s">
        <v>520</v>
      </c>
      <c r="G340" s="55">
        <v>7</v>
      </c>
      <c r="H340" s="39" t="s">
        <v>851</v>
      </c>
      <c r="I340" s="39" t="s">
        <v>852</v>
      </c>
      <c r="J340" s="39">
        <v>69.58</v>
      </c>
      <c r="K340" s="37" t="s">
        <v>42</v>
      </c>
      <c r="L340" s="39">
        <v>44795</v>
      </c>
      <c r="M340" s="39">
        <v>34601</v>
      </c>
      <c r="N340" s="40" t="s">
        <v>5152</v>
      </c>
      <c r="O340" s="39">
        <v>4170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6"/>
        <v>4992.0525514952005</v>
      </c>
      <c r="W340" s="159">
        <v>1.2</v>
      </c>
      <c r="X340" s="158">
        <f t="shared" si="17"/>
        <v>5990.4630617942403</v>
      </c>
      <c r="Y340" s="181">
        <f t="shared" si="18"/>
        <v>855.78043739917723</v>
      </c>
      <c r="BP340" s="33"/>
      <c r="BQ340" s="41"/>
    </row>
    <row r="341" spans="1:69" s="3" customFormat="1" ht="18.75" hidden="1" x14ac:dyDescent="0.25">
      <c r="A341" s="42"/>
      <c r="B341" s="43"/>
      <c r="C341" s="44" t="s">
        <v>5153</v>
      </c>
      <c r="D341" s="45"/>
      <c r="E341" s="45"/>
      <c r="F341" s="206"/>
      <c r="G341" s="45"/>
      <c r="H341" s="45"/>
      <c r="I341" s="45"/>
      <c r="J341" s="45"/>
      <c r="K341" s="45"/>
      <c r="L341" s="45"/>
      <c r="M341" s="45"/>
      <c r="N341" s="45"/>
      <c r="O341" s="46"/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/>
      <c r="W341" s="159">
        <v>1.2</v>
      </c>
      <c r="X341" s="158">
        <f t="shared" si="17"/>
        <v>0</v>
      </c>
      <c r="Y341" s="181"/>
      <c r="BP341" s="33"/>
      <c r="BQ341" s="41"/>
    </row>
    <row r="342" spans="1:69" s="3" customFormat="1" ht="18.75" hidden="1" x14ac:dyDescent="0.25">
      <c r="A342" s="47"/>
      <c r="B342" s="48"/>
      <c r="C342" s="48"/>
      <c r="D342" s="48"/>
      <c r="E342" s="49" t="s">
        <v>5154</v>
      </c>
      <c r="F342" s="207"/>
      <c r="G342" s="50"/>
      <c r="H342" s="51"/>
      <c r="I342" s="17"/>
      <c r="J342" s="17"/>
      <c r="K342" s="17"/>
      <c r="L342" s="52">
        <v>34383</v>
      </c>
      <c r="M342" s="53"/>
      <c r="N342" s="53"/>
      <c r="O342" s="54"/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/>
      <c r="W342" s="159">
        <v>1.2</v>
      </c>
      <c r="X342" s="158">
        <f t="shared" si="17"/>
        <v>0</v>
      </c>
      <c r="Y342" s="181"/>
      <c r="BP342" s="33"/>
      <c r="BQ342" s="41"/>
    </row>
    <row r="343" spans="1:69" s="3" customFormat="1" ht="18.75" hidden="1" x14ac:dyDescent="0.25">
      <c r="A343" s="47"/>
      <c r="B343" s="48"/>
      <c r="C343" s="48"/>
      <c r="D343" s="48"/>
      <c r="E343" s="49" t="s">
        <v>5155</v>
      </c>
      <c r="F343" s="207"/>
      <c r="G343" s="50"/>
      <c r="H343" s="51"/>
      <c r="I343" s="17"/>
      <c r="J343" s="17"/>
      <c r="K343" s="17"/>
      <c r="L343" s="52">
        <v>18077</v>
      </c>
      <c r="M343" s="53"/>
      <c r="N343" s="53"/>
      <c r="O343" s="54"/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/>
      <c r="W343" s="159">
        <v>1.2</v>
      </c>
      <c r="X343" s="158">
        <f t="shared" si="17"/>
        <v>0</v>
      </c>
      <c r="Y343" s="181"/>
      <c r="BP343" s="33"/>
      <c r="BQ343" s="41"/>
    </row>
    <row r="344" spans="1:69" s="3" customFormat="1" ht="18.75" hidden="1" x14ac:dyDescent="0.25">
      <c r="A344" s="47"/>
      <c r="B344" s="48"/>
      <c r="C344" s="48"/>
      <c r="D344" s="48"/>
      <c r="E344" s="49" t="s">
        <v>47</v>
      </c>
      <c r="F344" s="207"/>
      <c r="G344" s="50"/>
      <c r="H344" s="51"/>
      <c r="I344" s="17"/>
      <c r="J344" s="17"/>
      <c r="K344" s="17"/>
      <c r="L344" s="52">
        <v>97255</v>
      </c>
      <c r="M344" s="53"/>
      <c r="N344" s="53"/>
      <c r="O344" s="54"/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/>
      <c r="W344" s="159">
        <v>1.2</v>
      </c>
      <c r="X344" s="158">
        <f t="shared" si="17"/>
        <v>0</v>
      </c>
      <c r="Y344" s="181"/>
      <c r="BP344" s="33"/>
      <c r="BQ344" s="41"/>
    </row>
    <row r="345" spans="1:69" s="3" customFormat="1" ht="67.5" x14ac:dyDescent="0.25">
      <c r="A345" s="35" t="s">
        <v>629</v>
      </c>
      <c r="B345" s="36" t="s">
        <v>1751</v>
      </c>
      <c r="C345" s="316" t="s">
        <v>1752</v>
      </c>
      <c r="D345" s="316"/>
      <c r="E345" s="316"/>
      <c r="F345" s="205" t="s">
        <v>437</v>
      </c>
      <c r="G345" s="55">
        <v>70</v>
      </c>
      <c r="H345" s="39">
        <v>148.94999999999999</v>
      </c>
      <c r="I345" s="39"/>
      <c r="J345" s="39">
        <v>148.94999999999999</v>
      </c>
      <c r="K345" s="37" t="s">
        <v>42</v>
      </c>
      <c r="L345" s="39">
        <v>89251</v>
      </c>
      <c r="M345" s="39"/>
      <c r="N345" s="40"/>
      <c r="O345" s="39">
        <v>89251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6"/>
        <v>106845.48735575494</v>
      </c>
      <c r="W345" s="159">
        <v>1.2</v>
      </c>
      <c r="X345" s="158">
        <f t="shared" si="17"/>
        <v>128214.58482690592</v>
      </c>
      <c r="Y345" s="248">
        <f t="shared" si="18"/>
        <v>1831.636926098656</v>
      </c>
      <c r="BP345" s="33"/>
      <c r="BQ345" s="41"/>
    </row>
    <row r="346" spans="1:69" s="3" customFormat="1" ht="67.5" x14ac:dyDescent="0.25">
      <c r="A346" s="35" t="s">
        <v>633</v>
      </c>
      <c r="B346" s="36" t="s">
        <v>1706</v>
      </c>
      <c r="C346" s="316" t="s">
        <v>824</v>
      </c>
      <c r="D346" s="316"/>
      <c r="E346" s="316"/>
      <c r="F346" s="205" t="s">
        <v>437</v>
      </c>
      <c r="G346" s="55">
        <v>4256</v>
      </c>
      <c r="H346" s="39">
        <v>48.46</v>
      </c>
      <c r="I346" s="39"/>
      <c r="J346" s="39">
        <v>48.46</v>
      </c>
      <c r="K346" s="37" t="s">
        <v>42</v>
      </c>
      <c r="L346" s="39">
        <v>1765464</v>
      </c>
      <c r="M346" s="39"/>
      <c r="N346" s="40"/>
      <c r="O346" s="39">
        <v>1765464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6"/>
        <v>2113498.5769239622</v>
      </c>
      <c r="W346" s="159">
        <v>1.2</v>
      </c>
      <c r="X346" s="158">
        <f t="shared" si="17"/>
        <v>2536198.2923087548</v>
      </c>
      <c r="Y346" s="181">
        <f t="shared" si="18"/>
        <v>595.91125289209458</v>
      </c>
      <c r="BP346" s="33"/>
      <c r="BQ346" s="41"/>
    </row>
    <row r="347" spans="1:69" s="3" customFormat="1" ht="67.5" x14ac:dyDescent="0.25">
      <c r="A347" s="35" t="s">
        <v>636</v>
      </c>
      <c r="B347" s="36" t="s">
        <v>1726</v>
      </c>
      <c r="C347" s="316" t="s">
        <v>1727</v>
      </c>
      <c r="D347" s="316"/>
      <c r="E347" s="316"/>
      <c r="F347" s="205" t="s">
        <v>437</v>
      </c>
      <c r="G347" s="55">
        <v>5</v>
      </c>
      <c r="H347" s="39">
        <v>389.35</v>
      </c>
      <c r="I347" s="39"/>
      <c r="J347" s="39">
        <v>389.35</v>
      </c>
      <c r="K347" s="37" t="s">
        <v>42</v>
      </c>
      <c r="L347" s="39">
        <v>16664</v>
      </c>
      <c r="M347" s="39"/>
      <c r="N347" s="40"/>
      <c r="O347" s="39">
        <v>16664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6"/>
        <v>19949.056047509835</v>
      </c>
      <c r="W347" s="159">
        <v>1.2</v>
      </c>
      <c r="X347" s="158">
        <f t="shared" si="17"/>
        <v>23938.867257011803</v>
      </c>
      <c r="Y347" s="248">
        <f t="shared" si="18"/>
        <v>4787.7734514023605</v>
      </c>
      <c r="BP347" s="33"/>
      <c r="BQ347" s="41"/>
    </row>
    <row r="348" spans="1:69" s="3" customFormat="1" ht="67.5" hidden="1" x14ac:dyDescent="0.25">
      <c r="A348" s="35" t="s">
        <v>641</v>
      </c>
      <c r="B348" s="36" t="s">
        <v>1754</v>
      </c>
      <c r="C348" s="316" t="s">
        <v>5156</v>
      </c>
      <c r="D348" s="316"/>
      <c r="E348" s="316"/>
      <c r="F348" s="205" t="s">
        <v>238</v>
      </c>
      <c r="G348" s="60">
        <v>7.0000000000000001E-3</v>
      </c>
      <c r="H348" s="39" t="s">
        <v>1756</v>
      </c>
      <c r="I348" s="39" t="s">
        <v>1757</v>
      </c>
      <c r="J348" s="39">
        <v>217.75</v>
      </c>
      <c r="K348" s="37" t="s">
        <v>42</v>
      </c>
      <c r="L348" s="39">
        <v>258</v>
      </c>
      <c r="M348" s="39">
        <v>213</v>
      </c>
      <c r="N348" s="40" t="s">
        <v>5157</v>
      </c>
      <c r="O348" s="39">
        <v>14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6"/>
        <v>16.759888662094198</v>
      </c>
      <c r="W348" s="159">
        <v>1.2</v>
      </c>
      <c r="X348" s="158">
        <f t="shared" si="17"/>
        <v>20.111866394513036</v>
      </c>
      <c r="Y348" s="181">
        <f t="shared" si="18"/>
        <v>2873.1237706447196</v>
      </c>
      <c r="BP348" s="33"/>
      <c r="BQ348" s="41"/>
    </row>
    <row r="349" spans="1:69" s="3" customFormat="1" ht="18.75" hidden="1" x14ac:dyDescent="0.25">
      <c r="A349" s="42"/>
      <c r="B349" s="43"/>
      <c r="C349" s="44" t="s">
        <v>5158</v>
      </c>
      <c r="D349" s="45"/>
      <c r="E349" s="45"/>
      <c r="F349" s="206"/>
      <c r="G349" s="45"/>
      <c r="H349" s="45"/>
      <c r="I349" s="45"/>
      <c r="J349" s="45"/>
      <c r="K349" s="45"/>
      <c r="L349" s="45"/>
      <c r="M349" s="45"/>
      <c r="N349" s="45"/>
      <c r="O349" s="46"/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/>
      <c r="W349" s="159">
        <v>1.2</v>
      </c>
      <c r="X349" s="158">
        <f t="shared" si="17"/>
        <v>0</v>
      </c>
      <c r="Y349" s="181"/>
      <c r="BP349" s="33"/>
      <c r="BQ349" s="41"/>
    </row>
    <row r="350" spans="1:69" s="3" customFormat="1" ht="18.75" hidden="1" x14ac:dyDescent="0.25">
      <c r="A350" s="47"/>
      <c r="B350" s="48"/>
      <c r="C350" s="48"/>
      <c r="D350" s="48"/>
      <c r="E350" s="49" t="s">
        <v>5159</v>
      </c>
      <c r="F350" s="207"/>
      <c r="G350" s="50"/>
      <c r="H350" s="51"/>
      <c r="I350" s="17"/>
      <c r="J350" s="17"/>
      <c r="K350" s="17"/>
      <c r="L350" s="52">
        <v>234</v>
      </c>
      <c r="M350" s="53"/>
      <c r="N350" s="53"/>
      <c r="O350" s="54"/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/>
      <c r="W350" s="159">
        <v>1.2</v>
      </c>
      <c r="X350" s="158">
        <f t="shared" si="17"/>
        <v>0</v>
      </c>
      <c r="Y350" s="181"/>
      <c r="BP350" s="33"/>
      <c r="BQ350" s="41"/>
    </row>
    <row r="351" spans="1:69" s="3" customFormat="1" ht="18.75" hidden="1" x14ac:dyDescent="0.25">
      <c r="A351" s="47"/>
      <c r="B351" s="48"/>
      <c r="C351" s="48"/>
      <c r="D351" s="48"/>
      <c r="E351" s="49" t="s">
        <v>5160</v>
      </c>
      <c r="F351" s="207"/>
      <c r="G351" s="50"/>
      <c r="H351" s="51"/>
      <c r="I351" s="17"/>
      <c r="J351" s="17"/>
      <c r="K351" s="17"/>
      <c r="L351" s="52">
        <v>123</v>
      </c>
      <c r="M351" s="53"/>
      <c r="N351" s="53"/>
      <c r="O351" s="54"/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/>
      <c r="W351" s="159">
        <v>1.2</v>
      </c>
      <c r="X351" s="158">
        <f t="shared" ref="X351:X396" si="19">V351*W351</f>
        <v>0</v>
      </c>
      <c r="Y351" s="181"/>
      <c r="BP351" s="33"/>
      <c r="BQ351" s="41"/>
    </row>
    <row r="352" spans="1:69" s="3" customFormat="1" ht="18.75" hidden="1" x14ac:dyDescent="0.25">
      <c r="A352" s="47"/>
      <c r="B352" s="48"/>
      <c r="C352" s="48"/>
      <c r="D352" s="48"/>
      <c r="E352" s="49" t="s">
        <v>47</v>
      </c>
      <c r="F352" s="207"/>
      <c r="G352" s="50"/>
      <c r="H352" s="51"/>
      <c r="I352" s="17"/>
      <c r="J352" s="17"/>
      <c r="K352" s="17"/>
      <c r="L352" s="52">
        <v>615</v>
      </c>
      <c r="M352" s="53"/>
      <c r="N352" s="53"/>
      <c r="O352" s="54"/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/>
      <c r="W352" s="159">
        <v>1.2</v>
      </c>
      <c r="X352" s="158">
        <f t="shared" si="19"/>
        <v>0</v>
      </c>
      <c r="Y352" s="181"/>
      <c r="BP352" s="33"/>
      <c r="BQ352" s="41"/>
    </row>
    <row r="353" spans="1:69" s="3" customFormat="1" ht="67.5" x14ac:dyDescent="0.25">
      <c r="A353" s="35" t="s">
        <v>644</v>
      </c>
      <c r="B353" s="36" t="s">
        <v>5161</v>
      </c>
      <c r="C353" s="316" t="s">
        <v>5162</v>
      </c>
      <c r="D353" s="316"/>
      <c r="E353" s="316"/>
      <c r="F353" s="205" t="s">
        <v>437</v>
      </c>
      <c r="G353" s="55">
        <v>1</v>
      </c>
      <c r="H353" s="39">
        <v>643.07000000000005</v>
      </c>
      <c r="I353" s="39"/>
      <c r="J353" s="39">
        <v>643.07000000000005</v>
      </c>
      <c r="K353" s="37" t="s">
        <v>42</v>
      </c>
      <c r="L353" s="39">
        <v>5505</v>
      </c>
      <c r="M353" s="39"/>
      <c r="N353" s="40"/>
      <c r="O353" s="39">
        <v>5505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ref="V353:V396" si="20">O353*P353*Q353*R353*S353*T353*U353</f>
        <v>6590.227648916326</v>
      </c>
      <c r="W353" s="159">
        <v>1.2</v>
      </c>
      <c r="X353" s="158">
        <f t="shared" si="19"/>
        <v>7908.273178699591</v>
      </c>
      <c r="Y353" s="248">
        <f t="shared" ref="Y353:Y396" si="21">X353/G353</f>
        <v>7908.273178699591</v>
      </c>
      <c r="BP353" s="33"/>
      <c r="BQ353" s="41"/>
    </row>
    <row r="354" spans="1:69" s="3" customFormat="1" ht="67.5" x14ac:dyDescent="0.25">
      <c r="A354" s="35" t="s">
        <v>647</v>
      </c>
      <c r="B354" s="36" t="s">
        <v>2735</v>
      </c>
      <c r="C354" s="316" t="s">
        <v>2736</v>
      </c>
      <c r="D354" s="316"/>
      <c r="E354" s="316"/>
      <c r="F354" s="205" t="s">
        <v>437</v>
      </c>
      <c r="G354" s="55">
        <v>1</v>
      </c>
      <c r="H354" s="39">
        <v>1336.96</v>
      </c>
      <c r="I354" s="39"/>
      <c r="J354" s="39">
        <v>1336.96</v>
      </c>
      <c r="K354" s="37" t="s">
        <v>42</v>
      </c>
      <c r="L354" s="39">
        <v>11444</v>
      </c>
      <c r="M354" s="39"/>
      <c r="N354" s="40"/>
      <c r="O354" s="39">
        <v>11444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20"/>
        <v>13700.011846357571</v>
      </c>
      <c r="W354" s="159">
        <v>1.2</v>
      </c>
      <c r="X354" s="158">
        <f t="shared" si="19"/>
        <v>16440.014215629086</v>
      </c>
      <c r="Y354" s="248">
        <f t="shared" si="21"/>
        <v>16440.014215629086</v>
      </c>
      <c r="BP354" s="33"/>
      <c r="BQ354" s="41"/>
    </row>
    <row r="355" spans="1:69" s="3" customFormat="1" ht="18.75" hidden="1" x14ac:dyDescent="0.25">
      <c r="A355" s="313" t="s">
        <v>5163</v>
      </c>
      <c r="B355" s="314"/>
      <c r="C355" s="314"/>
      <c r="D355" s="314"/>
      <c r="E355" s="314"/>
      <c r="F355" s="314"/>
      <c r="G355" s="314"/>
      <c r="H355" s="314"/>
      <c r="I355" s="314"/>
      <c r="J355" s="314"/>
      <c r="K355" s="314"/>
      <c r="L355" s="314"/>
      <c r="M355" s="314"/>
      <c r="N355" s="314"/>
      <c r="O355" s="315"/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/>
      <c r="W355" s="159">
        <v>1.2</v>
      </c>
      <c r="X355" s="158">
        <f t="shared" si="19"/>
        <v>0</v>
      </c>
      <c r="Y355" s="181"/>
      <c r="BP355" s="33"/>
      <c r="BQ355" s="41"/>
    </row>
    <row r="356" spans="1:69" s="3" customFormat="1" ht="67.5" hidden="1" x14ac:dyDescent="0.25">
      <c r="A356" s="35" t="s">
        <v>652</v>
      </c>
      <c r="B356" s="36" t="s">
        <v>5164</v>
      </c>
      <c r="C356" s="316" t="s">
        <v>5165</v>
      </c>
      <c r="D356" s="316"/>
      <c r="E356" s="316"/>
      <c r="F356" s="205" t="s">
        <v>174</v>
      </c>
      <c r="G356" s="55">
        <v>3</v>
      </c>
      <c r="H356" s="39" t="s">
        <v>5166</v>
      </c>
      <c r="I356" s="39" t="s">
        <v>5167</v>
      </c>
      <c r="J356" s="39"/>
      <c r="K356" s="37" t="s">
        <v>42</v>
      </c>
      <c r="L356" s="39">
        <v>128363</v>
      </c>
      <c r="M356" s="39">
        <v>68786</v>
      </c>
      <c r="N356" s="40" t="s">
        <v>5168</v>
      </c>
      <c r="O356" s="39"/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/>
      <c r="W356" s="159">
        <v>1.2</v>
      </c>
      <c r="X356" s="158">
        <f t="shared" si="19"/>
        <v>0</v>
      </c>
      <c r="Y356" s="181"/>
      <c r="BP356" s="33"/>
      <c r="BQ356" s="41"/>
    </row>
    <row r="357" spans="1:69" s="3" customFormat="1" ht="18.75" hidden="1" x14ac:dyDescent="0.25">
      <c r="A357" s="42"/>
      <c r="B357" s="43"/>
      <c r="C357" s="44" t="s">
        <v>454</v>
      </c>
      <c r="D357" s="45"/>
      <c r="E357" s="45"/>
      <c r="F357" s="206"/>
      <c r="G357" s="45"/>
      <c r="H357" s="45"/>
      <c r="I357" s="45"/>
      <c r="J357" s="45"/>
      <c r="K357" s="45"/>
      <c r="L357" s="45"/>
      <c r="M357" s="45"/>
      <c r="N357" s="45"/>
      <c r="O357" s="46"/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/>
      <c r="W357" s="159">
        <v>1.2</v>
      </c>
      <c r="X357" s="158">
        <f t="shared" si="19"/>
        <v>0</v>
      </c>
      <c r="Y357" s="181"/>
      <c r="BP357" s="33"/>
      <c r="BQ357" s="41"/>
    </row>
    <row r="358" spans="1:69" s="3" customFormat="1" ht="18.75" hidden="1" x14ac:dyDescent="0.25">
      <c r="A358" s="47"/>
      <c r="B358" s="48"/>
      <c r="C358" s="48"/>
      <c r="D358" s="48"/>
      <c r="E358" s="49" t="s">
        <v>5169</v>
      </c>
      <c r="F358" s="207"/>
      <c r="G358" s="50"/>
      <c r="H358" s="51"/>
      <c r="I358" s="17"/>
      <c r="J358" s="17"/>
      <c r="K358" s="17"/>
      <c r="L358" s="52">
        <v>92222</v>
      </c>
      <c r="M358" s="53"/>
      <c r="N358" s="53"/>
      <c r="O358" s="54"/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/>
      <c r="W358" s="159">
        <v>1.2</v>
      </c>
      <c r="X358" s="158">
        <f t="shared" si="19"/>
        <v>0</v>
      </c>
      <c r="Y358" s="181"/>
      <c r="BP358" s="33"/>
      <c r="BQ358" s="41"/>
    </row>
    <row r="359" spans="1:69" s="3" customFormat="1" ht="18.75" hidden="1" x14ac:dyDescent="0.25">
      <c r="A359" s="47"/>
      <c r="B359" s="48"/>
      <c r="C359" s="48"/>
      <c r="D359" s="48"/>
      <c r="E359" s="49" t="s">
        <v>5170</v>
      </c>
      <c r="F359" s="207"/>
      <c r="G359" s="50"/>
      <c r="H359" s="51"/>
      <c r="I359" s="17"/>
      <c r="J359" s="17"/>
      <c r="K359" s="17"/>
      <c r="L359" s="52">
        <v>52826</v>
      </c>
      <c r="M359" s="53"/>
      <c r="N359" s="53"/>
      <c r="O359" s="54"/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/>
      <c r="W359" s="159">
        <v>1.2</v>
      </c>
      <c r="X359" s="158">
        <f t="shared" si="19"/>
        <v>0</v>
      </c>
      <c r="Y359" s="181"/>
      <c r="BP359" s="33"/>
      <c r="BQ359" s="41"/>
    </row>
    <row r="360" spans="1:69" s="3" customFormat="1" ht="18.75" hidden="1" x14ac:dyDescent="0.25">
      <c r="A360" s="47"/>
      <c r="B360" s="48"/>
      <c r="C360" s="48"/>
      <c r="D360" s="48"/>
      <c r="E360" s="49" t="s">
        <v>47</v>
      </c>
      <c r="F360" s="207"/>
      <c r="G360" s="50"/>
      <c r="H360" s="51"/>
      <c r="I360" s="17"/>
      <c r="J360" s="17"/>
      <c r="K360" s="17"/>
      <c r="L360" s="52">
        <v>273411</v>
      </c>
      <c r="M360" s="53"/>
      <c r="N360" s="53"/>
      <c r="O360" s="54"/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/>
      <c r="W360" s="159">
        <v>1.2</v>
      </c>
      <c r="X360" s="158">
        <f t="shared" si="19"/>
        <v>0</v>
      </c>
      <c r="Y360" s="181"/>
      <c r="BP360" s="33"/>
      <c r="BQ360" s="41"/>
    </row>
    <row r="361" spans="1:69" s="3" customFormat="1" ht="67.5" hidden="1" x14ac:dyDescent="0.25">
      <c r="A361" s="35" t="s">
        <v>662</v>
      </c>
      <c r="B361" s="36" t="s">
        <v>324</v>
      </c>
      <c r="C361" s="316" t="s">
        <v>325</v>
      </c>
      <c r="D361" s="316"/>
      <c r="E361" s="316"/>
      <c r="F361" s="205" t="s">
        <v>326</v>
      </c>
      <c r="G361" s="55">
        <v>300</v>
      </c>
      <c r="H361" s="39" t="s">
        <v>1204</v>
      </c>
      <c r="I361" s="39"/>
      <c r="J361" s="39">
        <v>1.55</v>
      </c>
      <c r="K361" s="37" t="s">
        <v>42</v>
      </c>
      <c r="L361" s="39">
        <v>57846</v>
      </c>
      <c r="M361" s="39">
        <v>53866</v>
      </c>
      <c r="N361" s="40"/>
      <c r="O361" s="39">
        <v>3980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20"/>
        <v>4764.5969196524929</v>
      </c>
      <c r="W361" s="159">
        <v>1.2</v>
      </c>
      <c r="X361" s="158">
        <f t="shared" si="19"/>
        <v>5717.516303582991</v>
      </c>
      <c r="Y361" s="181">
        <f t="shared" si="21"/>
        <v>19.058387678609972</v>
      </c>
      <c r="BP361" s="33"/>
      <c r="BQ361" s="41"/>
    </row>
    <row r="362" spans="1:69" s="3" customFormat="1" ht="18.75" hidden="1" x14ac:dyDescent="0.25">
      <c r="A362" s="47"/>
      <c r="B362" s="48"/>
      <c r="C362" s="48"/>
      <c r="D362" s="48"/>
      <c r="E362" s="49" t="s">
        <v>5171</v>
      </c>
      <c r="F362" s="207"/>
      <c r="G362" s="50"/>
      <c r="H362" s="51"/>
      <c r="I362" s="17"/>
      <c r="J362" s="17"/>
      <c r="K362" s="17"/>
      <c r="L362" s="52">
        <v>52250</v>
      </c>
      <c r="M362" s="53"/>
      <c r="N362" s="53"/>
      <c r="O362" s="54"/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/>
      <c r="W362" s="159">
        <v>1.2</v>
      </c>
      <c r="X362" s="158">
        <f t="shared" si="19"/>
        <v>0</v>
      </c>
      <c r="Y362" s="181"/>
      <c r="BP362" s="33"/>
      <c r="BQ362" s="41"/>
    </row>
    <row r="363" spans="1:69" s="3" customFormat="1" ht="18.75" hidden="1" x14ac:dyDescent="0.25">
      <c r="A363" s="47"/>
      <c r="B363" s="48"/>
      <c r="C363" s="48"/>
      <c r="D363" s="48"/>
      <c r="E363" s="49" t="s">
        <v>5172</v>
      </c>
      <c r="F363" s="207"/>
      <c r="G363" s="50"/>
      <c r="H363" s="51"/>
      <c r="I363" s="17"/>
      <c r="J363" s="17"/>
      <c r="K363" s="17"/>
      <c r="L363" s="52">
        <v>27472</v>
      </c>
      <c r="M363" s="53"/>
      <c r="N363" s="53"/>
      <c r="O363" s="54"/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/>
      <c r="W363" s="159">
        <v>1.2</v>
      </c>
      <c r="X363" s="158">
        <f t="shared" si="19"/>
        <v>0</v>
      </c>
      <c r="Y363" s="181"/>
      <c r="BP363" s="33"/>
      <c r="BQ363" s="41"/>
    </row>
    <row r="364" spans="1:69" s="3" customFormat="1" ht="18.75" hidden="1" x14ac:dyDescent="0.25">
      <c r="A364" s="47"/>
      <c r="B364" s="48"/>
      <c r="C364" s="48"/>
      <c r="D364" s="48"/>
      <c r="E364" s="49" t="s">
        <v>47</v>
      </c>
      <c r="F364" s="207"/>
      <c r="G364" s="50"/>
      <c r="H364" s="51"/>
      <c r="I364" s="17"/>
      <c r="J364" s="17"/>
      <c r="K364" s="17"/>
      <c r="L364" s="52">
        <v>137568</v>
      </c>
      <c r="M364" s="53"/>
      <c r="N364" s="53"/>
      <c r="O364" s="54"/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/>
      <c r="W364" s="159">
        <v>1.2</v>
      </c>
      <c r="X364" s="158">
        <f t="shared" si="19"/>
        <v>0</v>
      </c>
      <c r="Y364" s="181"/>
      <c r="BP364" s="33"/>
      <c r="BQ364" s="41"/>
    </row>
    <row r="365" spans="1:69" s="3" customFormat="1" ht="67.5" x14ac:dyDescent="0.25">
      <c r="A365" s="35" t="s">
        <v>669</v>
      </c>
      <c r="B365" s="36" t="s">
        <v>5173</v>
      </c>
      <c r="C365" s="316" t="s">
        <v>1929</v>
      </c>
      <c r="D365" s="316"/>
      <c r="E365" s="316"/>
      <c r="F365" s="205" t="s">
        <v>437</v>
      </c>
      <c r="G365" s="55">
        <v>5</v>
      </c>
      <c r="H365" s="39">
        <v>814.25</v>
      </c>
      <c r="I365" s="39"/>
      <c r="J365" s="39">
        <v>814.25</v>
      </c>
      <c r="K365" s="37" t="s">
        <v>42</v>
      </c>
      <c r="L365" s="39">
        <v>34850</v>
      </c>
      <c r="M365" s="39"/>
      <c r="N365" s="40"/>
      <c r="O365" s="39">
        <v>34850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20"/>
        <v>41720.151419570204</v>
      </c>
      <c r="W365" s="159">
        <v>1.2</v>
      </c>
      <c r="X365" s="158">
        <f t="shared" si="19"/>
        <v>50064.181703484246</v>
      </c>
      <c r="Y365" s="248">
        <f t="shared" si="21"/>
        <v>10012.836340696849</v>
      </c>
      <c r="BP365" s="33"/>
      <c r="BQ365" s="41"/>
    </row>
    <row r="366" spans="1:69" s="3" customFormat="1" ht="67.5" x14ac:dyDescent="0.25">
      <c r="A366" s="35" t="s">
        <v>671</v>
      </c>
      <c r="B366" s="36" t="s">
        <v>5174</v>
      </c>
      <c r="C366" s="316" t="s">
        <v>1930</v>
      </c>
      <c r="D366" s="316"/>
      <c r="E366" s="316"/>
      <c r="F366" s="205" t="s">
        <v>437</v>
      </c>
      <c r="G366" s="55">
        <v>5</v>
      </c>
      <c r="H366" s="39">
        <v>181.62</v>
      </c>
      <c r="I366" s="39"/>
      <c r="J366" s="39">
        <v>181.62</v>
      </c>
      <c r="K366" s="37" t="s">
        <v>42</v>
      </c>
      <c r="L366" s="39">
        <v>7773</v>
      </c>
      <c r="M366" s="39"/>
      <c r="N366" s="40"/>
      <c r="O366" s="39">
        <v>7773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20"/>
        <v>9305.3296121755848</v>
      </c>
      <c r="W366" s="159">
        <v>1.2</v>
      </c>
      <c r="X366" s="158">
        <f t="shared" si="19"/>
        <v>11166.395534610701</v>
      </c>
      <c r="Y366" s="248">
        <f t="shared" si="21"/>
        <v>2233.2791069221403</v>
      </c>
      <c r="BP366" s="33"/>
      <c r="BQ366" s="41"/>
    </row>
    <row r="367" spans="1:69" s="3" customFormat="1" ht="67.5" x14ac:dyDescent="0.25">
      <c r="A367" s="35" t="s">
        <v>674</v>
      </c>
      <c r="B367" s="36" t="s">
        <v>5175</v>
      </c>
      <c r="C367" s="316" t="s">
        <v>1931</v>
      </c>
      <c r="D367" s="316"/>
      <c r="E367" s="316"/>
      <c r="F367" s="205" t="s">
        <v>437</v>
      </c>
      <c r="G367" s="55">
        <v>1</v>
      </c>
      <c r="H367" s="39">
        <v>2214.5700000000002</v>
      </c>
      <c r="I367" s="39"/>
      <c r="J367" s="39">
        <v>2214.5700000000002</v>
      </c>
      <c r="K367" s="37" t="s">
        <v>42</v>
      </c>
      <c r="L367" s="39">
        <v>18957</v>
      </c>
      <c r="M367" s="39"/>
      <c r="N367" s="40"/>
      <c r="O367" s="39">
        <v>18957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20"/>
        <v>22694.086383379981</v>
      </c>
      <c r="W367" s="159">
        <v>1.2</v>
      </c>
      <c r="X367" s="158">
        <f t="shared" si="19"/>
        <v>27232.903660055978</v>
      </c>
      <c r="Y367" s="248">
        <f t="shared" si="21"/>
        <v>27232.903660055978</v>
      </c>
      <c r="BP367" s="33"/>
      <c r="BQ367" s="41"/>
    </row>
    <row r="368" spans="1:69" s="3" customFormat="1" ht="18.75" hidden="1" x14ac:dyDescent="0.25">
      <c r="A368" s="313" t="s">
        <v>5176</v>
      </c>
      <c r="B368" s="314"/>
      <c r="C368" s="314"/>
      <c r="D368" s="314"/>
      <c r="E368" s="314"/>
      <c r="F368" s="314"/>
      <c r="G368" s="314"/>
      <c r="H368" s="314"/>
      <c r="I368" s="314"/>
      <c r="J368" s="314"/>
      <c r="K368" s="314"/>
      <c r="L368" s="314"/>
      <c r="M368" s="314"/>
      <c r="N368" s="314"/>
      <c r="O368" s="315"/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/>
      <c r="W368" s="159">
        <v>1.2</v>
      </c>
      <c r="X368" s="158">
        <f t="shared" si="19"/>
        <v>0</v>
      </c>
      <c r="Y368" s="181"/>
      <c r="BP368" s="33"/>
      <c r="BQ368" s="41"/>
    </row>
    <row r="369" spans="1:69" s="3" customFormat="1" ht="67.5" hidden="1" x14ac:dyDescent="0.25">
      <c r="A369" s="35" t="s">
        <v>683</v>
      </c>
      <c r="B369" s="36" t="s">
        <v>737</v>
      </c>
      <c r="C369" s="316" t="s">
        <v>738</v>
      </c>
      <c r="D369" s="316"/>
      <c r="E369" s="316"/>
      <c r="F369" s="205" t="s">
        <v>739</v>
      </c>
      <c r="G369" s="38">
        <v>22.7</v>
      </c>
      <c r="H369" s="39" t="s">
        <v>2086</v>
      </c>
      <c r="I369" s="39" t="s">
        <v>741</v>
      </c>
      <c r="J369" s="39">
        <v>43.08</v>
      </c>
      <c r="K369" s="37" t="s">
        <v>42</v>
      </c>
      <c r="L369" s="39">
        <v>134955</v>
      </c>
      <c r="M369" s="39">
        <v>106419</v>
      </c>
      <c r="N369" s="40" t="s">
        <v>5177</v>
      </c>
      <c r="O369" s="39">
        <v>8371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20"/>
        <v>10021.216285027898</v>
      </c>
      <c r="W369" s="159">
        <v>1.2</v>
      </c>
      <c r="X369" s="158">
        <f t="shared" si="19"/>
        <v>12025.459542033477</v>
      </c>
      <c r="Y369" s="181">
        <f t="shared" si="21"/>
        <v>529.75592696182719</v>
      </c>
      <c r="BP369" s="33"/>
      <c r="BQ369" s="41"/>
    </row>
    <row r="370" spans="1:69" s="3" customFormat="1" ht="18.75" hidden="1" x14ac:dyDescent="0.25">
      <c r="A370" s="42"/>
      <c r="B370" s="43"/>
      <c r="C370" s="44" t="s">
        <v>5178</v>
      </c>
      <c r="D370" s="45"/>
      <c r="E370" s="45"/>
      <c r="F370" s="206"/>
      <c r="G370" s="45"/>
      <c r="H370" s="45"/>
      <c r="I370" s="45"/>
      <c r="J370" s="45"/>
      <c r="K370" s="45"/>
      <c r="L370" s="45"/>
      <c r="M370" s="45"/>
      <c r="N370" s="45"/>
      <c r="O370" s="46"/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/>
      <c r="W370" s="159">
        <v>1.2</v>
      </c>
      <c r="X370" s="158">
        <f t="shared" si="19"/>
        <v>0</v>
      </c>
      <c r="Y370" s="181"/>
      <c r="BP370" s="33"/>
      <c r="BQ370" s="41"/>
    </row>
    <row r="371" spans="1:69" s="3" customFormat="1" ht="18.75" hidden="1" x14ac:dyDescent="0.25">
      <c r="A371" s="47"/>
      <c r="B371" s="48"/>
      <c r="C371" s="48"/>
      <c r="D371" s="48"/>
      <c r="E371" s="49" t="s">
        <v>5179</v>
      </c>
      <c r="F371" s="207"/>
      <c r="G371" s="50"/>
      <c r="H371" s="51"/>
      <c r="I371" s="17"/>
      <c r="J371" s="17"/>
      <c r="K371" s="17"/>
      <c r="L371" s="52">
        <v>106028</v>
      </c>
      <c r="M371" s="53"/>
      <c r="N371" s="53"/>
      <c r="O371" s="54"/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/>
      <c r="W371" s="159">
        <v>1.2</v>
      </c>
      <c r="X371" s="158">
        <f t="shared" si="19"/>
        <v>0</v>
      </c>
      <c r="Y371" s="181"/>
      <c r="BP371" s="33"/>
      <c r="BQ371" s="41"/>
    </row>
    <row r="372" spans="1:69" s="3" customFormat="1" ht="18.75" hidden="1" x14ac:dyDescent="0.25">
      <c r="A372" s="47"/>
      <c r="B372" s="48"/>
      <c r="C372" s="48"/>
      <c r="D372" s="48"/>
      <c r="E372" s="49" t="s">
        <v>5180</v>
      </c>
      <c r="F372" s="207"/>
      <c r="G372" s="50"/>
      <c r="H372" s="51"/>
      <c r="I372" s="17"/>
      <c r="J372" s="17"/>
      <c r="K372" s="17"/>
      <c r="L372" s="52">
        <v>55747</v>
      </c>
      <c r="M372" s="53"/>
      <c r="N372" s="53"/>
      <c r="O372" s="54"/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/>
      <c r="W372" s="159">
        <v>1.2</v>
      </c>
      <c r="X372" s="158">
        <f t="shared" si="19"/>
        <v>0</v>
      </c>
      <c r="Y372" s="181"/>
      <c r="BP372" s="33"/>
      <c r="BQ372" s="41"/>
    </row>
    <row r="373" spans="1:69" s="3" customFormat="1" ht="18.75" hidden="1" x14ac:dyDescent="0.25">
      <c r="A373" s="47"/>
      <c r="B373" s="48"/>
      <c r="C373" s="48"/>
      <c r="D373" s="48"/>
      <c r="E373" s="49" t="s">
        <v>47</v>
      </c>
      <c r="F373" s="207"/>
      <c r="G373" s="50"/>
      <c r="H373" s="51"/>
      <c r="I373" s="17"/>
      <c r="J373" s="17"/>
      <c r="K373" s="17"/>
      <c r="L373" s="52">
        <v>296730</v>
      </c>
      <c r="M373" s="53"/>
      <c r="N373" s="53"/>
      <c r="O373" s="54"/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/>
      <c r="W373" s="159">
        <v>1.2</v>
      </c>
      <c r="X373" s="158">
        <f t="shared" si="19"/>
        <v>0</v>
      </c>
      <c r="Y373" s="181"/>
      <c r="BP373" s="33"/>
      <c r="BQ373" s="41"/>
    </row>
    <row r="374" spans="1:69" s="3" customFormat="1" ht="67.5" x14ac:dyDescent="0.25">
      <c r="A374" s="35" t="s">
        <v>685</v>
      </c>
      <c r="B374" s="36" t="s">
        <v>2742</v>
      </c>
      <c r="C374" s="316" t="s">
        <v>2093</v>
      </c>
      <c r="D374" s="316"/>
      <c r="E374" s="316"/>
      <c r="F374" s="205" t="s">
        <v>265</v>
      </c>
      <c r="G374" s="55">
        <v>2652</v>
      </c>
      <c r="H374" s="39">
        <v>23.04</v>
      </c>
      <c r="I374" s="39"/>
      <c r="J374" s="39">
        <v>23.04</v>
      </c>
      <c r="K374" s="37" t="s">
        <v>42</v>
      </c>
      <c r="L374" s="39">
        <v>523034</v>
      </c>
      <c r="M374" s="39"/>
      <c r="N374" s="40"/>
      <c r="O374" s="39">
        <v>523034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20"/>
        <v>626142.25760641263</v>
      </c>
      <c r="W374" s="159">
        <v>1.2</v>
      </c>
      <c r="X374" s="158">
        <f t="shared" si="19"/>
        <v>751370.70912769518</v>
      </c>
      <c r="Y374" s="248">
        <f t="shared" si="21"/>
        <v>283.32228850968897</v>
      </c>
      <c r="BP374" s="33"/>
      <c r="BQ374" s="41"/>
    </row>
    <row r="375" spans="1:69" s="3" customFormat="1" ht="18.75" hidden="1" x14ac:dyDescent="0.25">
      <c r="A375" s="42"/>
      <c r="B375" s="43"/>
      <c r="C375" s="44" t="s">
        <v>5031</v>
      </c>
      <c r="D375" s="45"/>
      <c r="E375" s="45"/>
      <c r="F375" s="206"/>
      <c r="G375" s="45"/>
      <c r="H375" s="45"/>
      <c r="I375" s="45"/>
      <c r="J375" s="45"/>
      <c r="K375" s="45"/>
      <c r="L375" s="45"/>
      <c r="M375" s="45"/>
      <c r="N375" s="45"/>
      <c r="O375" s="46"/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/>
      <c r="W375" s="159">
        <v>1.2</v>
      </c>
      <c r="X375" s="158">
        <f t="shared" si="19"/>
        <v>0</v>
      </c>
      <c r="Y375" s="181"/>
      <c r="BP375" s="33"/>
      <c r="BQ375" s="41"/>
    </row>
    <row r="376" spans="1:69" s="3" customFormat="1" ht="67.5" x14ac:dyDescent="0.25">
      <c r="A376" s="35" t="s">
        <v>688</v>
      </c>
      <c r="B376" s="36" t="s">
        <v>2092</v>
      </c>
      <c r="C376" s="316" t="s">
        <v>5181</v>
      </c>
      <c r="D376" s="316"/>
      <c r="E376" s="316"/>
      <c r="F376" s="205" t="s">
        <v>265</v>
      </c>
      <c r="G376" s="38">
        <v>56.1</v>
      </c>
      <c r="H376" s="39">
        <v>148.31</v>
      </c>
      <c r="I376" s="39"/>
      <c r="J376" s="39">
        <v>148.31</v>
      </c>
      <c r="K376" s="37" t="s">
        <v>42</v>
      </c>
      <c r="L376" s="39">
        <v>71221</v>
      </c>
      <c r="M376" s="39"/>
      <c r="N376" s="40"/>
      <c r="O376" s="39">
        <v>71221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20"/>
        <v>85261.145028786501</v>
      </c>
      <c r="W376" s="159">
        <v>1.2</v>
      </c>
      <c r="X376" s="158">
        <f t="shared" si="19"/>
        <v>102313.3740345438</v>
      </c>
      <c r="Y376" s="248">
        <f t="shared" si="21"/>
        <v>1823.7678081023851</v>
      </c>
      <c r="BP376" s="33"/>
      <c r="BQ376" s="41"/>
    </row>
    <row r="377" spans="1:69" s="3" customFormat="1" ht="18.75" hidden="1" x14ac:dyDescent="0.25">
      <c r="A377" s="42"/>
      <c r="B377" s="43"/>
      <c r="C377" s="44" t="s">
        <v>2672</v>
      </c>
      <c r="D377" s="45"/>
      <c r="E377" s="45"/>
      <c r="F377" s="206"/>
      <c r="G377" s="45"/>
      <c r="H377" s="45"/>
      <c r="I377" s="45"/>
      <c r="J377" s="45"/>
      <c r="K377" s="45"/>
      <c r="L377" s="45"/>
      <c r="M377" s="45"/>
      <c r="N377" s="45"/>
      <c r="O377" s="46"/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/>
      <c r="W377" s="159">
        <v>1.2</v>
      </c>
      <c r="X377" s="158">
        <f t="shared" si="19"/>
        <v>0</v>
      </c>
      <c r="Y377" s="181"/>
      <c r="BP377" s="33"/>
      <c r="BQ377" s="41"/>
    </row>
    <row r="378" spans="1:69" s="3" customFormat="1" ht="67.5" x14ac:dyDescent="0.25">
      <c r="A378" s="35" t="s">
        <v>690</v>
      </c>
      <c r="B378" s="36" t="s">
        <v>5182</v>
      </c>
      <c r="C378" s="316" t="s">
        <v>5183</v>
      </c>
      <c r="D378" s="316"/>
      <c r="E378" s="316"/>
      <c r="F378" s="205" t="s">
        <v>437</v>
      </c>
      <c r="G378" s="55">
        <v>1</v>
      </c>
      <c r="H378" s="39">
        <v>981.47</v>
      </c>
      <c r="I378" s="39"/>
      <c r="J378" s="39">
        <v>981.47</v>
      </c>
      <c r="K378" s="37" t="s">
        <v>42</v>
      </c>
      <c r="L378" s="39">
        <v>8401</v>
      </c>
      <c r="M378" s="39"/>
      <c r="N378" s="40"/>
      <c r="O378" s="39">
        <v>8401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20"/>
        <v>10057.130332160954</v>
      </c>
      <c r="W378" s="159">
        <v>1.2</v>
      </c>
      <c r="X378" s="158">
        <f t="shared" si="19"/>
        <v>12068.556398593144</v>
      </c>
      <c r="Y378" s="248">
        <f t="shared" si="21"/>
        <v>12068.556398593144</v>
      </c>
      <c r="BP378" s="33"/>
      <c r="BQ378" s="41"/>
    </row>
    <row r="379" spans="1:69" s="3" customFormat="1" ht="67.5" x14ac:dyDescent="0.25">
      <c r="A379" s="35" t="s">
        <v>695</v>
      </c>
      <c r="B379" s="36" t="s">
        <v>3012</v>
      </c>
      <c r="C379" s="316" t="s">
        <v>2147</v>
      </c>
      <c r="D379" s="316"/>
      <c r="E379" s="316"/>
      <c r="F379" s="205" t="s">
        <v>437</v>
      </c>
      <c r="G379" s="55">
        <v>20</v>
      </c>
      <c r="H379" s="39">
        <v>3350.24</v>
      </c>
      <c r="I379" s="39"/>
      <c r="J379" s="39">
        <v>3350.24</v>
      </c>
      <c r="K379" s="37" t="s">
        <v>42</v>
      </c>
      <c r="L379" s="39">
        <v>573561</v>
      </c>
      <c r="M379" s="39"/>
      <c r="N379" s="40"/>
      <c r="O379" s="39">
        <v>573561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20"/>
        <v>686629.89292281505</v>
      </c>
      <c r="W379" s="159">
        <v>1.2</v>
      </c>
      <c r="X379" s="158">
        <f t="shared" si="19"/>
        <v>823955.87150737806</v>
      </c>
      <c r="Y379" s="248">
        <f t="shared" si="21"/>
        <v>41197.793575368902</v>
      </c>
      <c r="BP379" s="33"/>
      <c r="BQ379" s="41"/>
    </row>
    <row r="380" spans="1:69" s="3" customFormat="1" ht="67.5" x14ac:dyDescent="0.25">
      <c r="A380" s="35" t="s">
        <v>698</v>
      </c>
      <c r="B380" s="36" t="s">
        <v>2152</v>
      </c>
      <c r="C380" s="316" t="s">
        <v>2153</v>
      </c>
      <c r="D380" s="316"/>
      <c r="E380" s="316"/>
      <c r="F380" s="205" t="s">
        <v>437</v>
      </c>
      <c r="G380" s="55">
        <v>40</v>
      </c>
      <c r="H380" s="39">
        <v>17.04</v>
      </c>
      <c r="I380" s="39"/>
      <c r="J380" s="39">
        <v>17.04</v>
      </c>
      <c r="K380" s="37" t="s">
        <v>42</v>
      </c>
      <c r="L380" s="39">
        <v>5835</v>
      </c>
      <c r="M380" s="39"/>
      <c r="N380" s="40"/>
      <c r="O380" s="39">
        <v>5835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20"/>
        <v>6985.2821673799735</v>
      </c>
      <c r="W380" s="159">
        <v>1.2</v>
      </c>
      <c r="X380" s="158">
        <f t="shared" si="19"/>
        <v>8382.3386008559683</v>
      </c>
      <c r="Y380" s="248">
        <f t="shared" si="21"/>
        <v>209.5584650213992</v>
      </c>
      <c r="BP380" s="33"/>
      <c r="BQ380" s="41"/>
    </row>
    <row r="381" spans="1:69" s="3" customFormat="1" ht="67.5" x14ac:dyDescent="0.25">
      <c r="A381" s="35" t="s">
        <v>700</v>
      </c>
      <c r="B381" s="36" t="s">
        <v>2152</v>
      </c>
      <c r="C381" s="316" t="s">
        <v>2155</v>
      </c>
      <c r="D381" s="316"/>
      <c r="E381" s="316"/>
      <c r="F381" s="205" t="s">
        <v>437</v>
      </c>
      <c r="G381" s="55">
        <v>22</v>
      </c>
      <c r="H381" s="39">
        <v>67.52</v>
      </c>
      <c r="I381" s="39"/>
      <c r="J381" s="39">
        <v>67.52</v>
      </c>
      <c r="K381" s="37" t="s">
        <v>42</v>
      </c>
      <c r="L381" s="39">
        <v>12715</v>
      </c>
      <c r="M381" s="39"/>
      <c r="N381" s="40"/>
      <c r="O381" s="39">
        <v>12715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20"/>
        <v>15221.570309894834</v>
      </c>
      <c r="W381" s="159">
        <v>1.2</v>
      </c>
      <c r="X381" s="158">
        <f t="shared" si="19"/>
        <v>18265.884371873799</v>
      </c>
      <c r="Y381" s="248">
        <f t="shared" si="21"/>
        <v>830.26747144880903</v>
      </c>
      <c r="BP381" s="33"/>
      <c r="BQ381" s="41"/>
    </row>
    <row r="382" spans="1:69" s="3" customFormat="1" ht="67.5" hidden="1" x14ac:dyDescent="0.25">
      <c r="A382" s="35" t="s">
        <v>702</v>
      </c>
      <c r="B382" s="36" t="s">
        <v>2214</v>
      </c>
      <c r="C382" s="316" t="s">
        <v>2215</v>
      </c>
      <c r="D382" s="316"/>
      <c r="E382" s="316"/>
      <c r="F382" s="205" t="s">
        <v>739</v>
      </c>
      <c r="G382" s="38">
        <v>3.3</v>
      </c>
      <c r="H382" s="39" t="s">
        <v>2216</v>
      </c>
      <c r="I382" s="39" t="s">
        <v>2217</v>
      </c>
      <c r="J382" s="39">
        <v>422.51</v>
      </c>
      <c r="K382" s="37" t="s">
        <v>42</v>
      </c>
      <c r="L382" s="39">
        <v>109658</v>
      </c>
      <c r="M382" s="39">
        <v>21334</v>
      </c>
      <c r="N382" s="40" t="s">
        <v>5184</v>
      </c>
      <c r="O382" s="39">
        <v>11935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20"/>
        <v>14287.805084435302</v>
      </c>
      <c r="W382" s="159">
        <v>1.2</v>
      </c>
      <c r="X382" s="158">
        <f t="shared" si="19"/>
        <v>17145.366101322361</v>
      </c>
      <c r="Y382" s="181">
        <f t="shared" si="21"/>
        <v>5195.5654852492007</v>
      </c>
      <c r="BP382" s="33"/>
      <c r="BQ382" s="41"/>
    </row>
    <row r="383" spans="1:69" s="3" customFormat="1" ht="18.75" hidden="1" x14ac:dyDescent="0.25">
      <c r="A383" s="42"/>
      <c r="B383" s="43"/>
      <c r="C383" s="44" t="s">
        <v>5185</v>
      </c>
      <c r="D383" s="45"/>
      <c r="E383" s="45"/>
      <c r="F383" s="206"/>
      <c r="G383" s="45"/>
      <c r="H383" s="45"/>
      <c r="I383" s="45"/>
      <c r="J383" s="45"/>
      <c r="K383" s="45"/>
      <c r="L383" s="45"/>
      <c r="M383" s="45"/>
      <c r="N383" s="45"/>
      <c r="O383" s="46"/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/>
      <c r="W383" s="159">
        <v>1.2</v>
      </c>
      <c r="X383" s="158">
        <f t="shared" si="19"/>
        <v>0</v>
      </c>
      <c r="Y383" s="181"/>
      <c r="BP383" s="33"/>
      <c r="BQ383" s="41"/>
    </row>
    <row r="384" spans="1:69" s="3" customFormat="1" ht="18.75" hidden="1" x14ac:dyDescent="0.25">
      <c r="A384" s="47"/>
      <c r="B384" s="48"/>
      <c r="C384" s="48"/>
      <c r="D384" s="48"/>
      <c r="E384" s="49" t="s">
        <v>5186</v>
      </c>
      <c r="F384" s="207"/>
      <c r="G384" s="50"/>
      <c r="H384" s="51"/>
      <c r="I384" s="17"/>
      <c r="J384" s="17"/>
      <c r="K384" s="17"/>
      <c r="L384" s="52">
        <v>42748</v>
      </c>
      <c r="M384" s="53"/>
      <c r="N384" s="53"/>
      <c r="O384" s="54"/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/>
      <c r="W384" s="159">
        <v>1.2</v>
      </c>
      <c r="X384" s="158">
        <f t="shared" si="19"/>
        <v>0</v>
      </c>
      <c r="Y384" s="181"/>
      <c r="BP384" s="33"/>
      <c r="BQ384" s="41"/>
    </row>
    <row r="385" spans="1:71" s="3" customFormat="1" ht="18.75" hidden="1" x14ac:dyDescent="0.25">
      <c r="A385" s="47"/>
      <c r="B385" s="48"/>
      <c r="C385" s="48"/>
      <c r="D385" s="48"/>
      <c r="E385" s="49" t="s">
        <v>5187</v>
      </c>
      <c r="F385" s="207"/>
      <c r="G385" s="50"/>
      <c r="H385" s="51"/>
      <c r="I385" s="17"/>
      <c r="J385" s="17"/>
      <c r="K385" s="17"/>
      <c r="L385" s="52">
        <v>22476</v>
      </c>
      <c r="M385" s="53"/>
      <c r="N385" s="53"/>
      <c r="O385" s="54"/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/>
      <c r="W385" s="159">
        <v>1.2</v>
      </c>
      <c r="X385" s="158">
        <f t="shared" si="19"/>
        <v>0</v>
      </c>
      <c r="Y385" s="181"/>
      <c r="BP385" s="33"/>
      <c r="BQ385" s="41"/>
    </row>
    <row r="386" spans="1:71" s="3" customFormat="1" ht="18.75" hidden="1" x14ac:dyDescent="0.25">
      <c r="A386" s="47"/>
      <c r="B386" s="48"/>
      <c r="C386" s="48"/>
      <c r="D386" s="48"/>
      <c r="E386" s="49" t="s">
        <v>47</v>
      </c>
      <c r="F386" s="207"/>
      <c r="G386" s="50"/>
      <c r="H386" s="51"/>
      <c r="I386" s="17"/>
      <c r="J386" s="17"/>
      <c r="K386" s="17"/>
      <c r="L386" s="52">
        <v>174882</v>
      </c>
      <c r="M386" s="53"/>
      <c r="N386" s="53"/>
      <c r="O386" s="54"/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/>
      <c r="W386" s="159">
        <v>1.2</v>
      </c>
      <c r="X386" s="158">
        <f t="shared" si="19"/>
        <v>0</v>
      </c>
      <c r="Y386" s="181"/>
      <c r="BP386" s="33"/>
      <c r="BQ386" s="41"/>
    </row>
    <row r="387" spans="1:71" s="3" customFormat="1" ht="67.5" x14ac:dyDescent="0.25">
      <c r="A387" s="35" t="s">
        <v>705</v>
      </c>
      <c r="B387" s="36" t="s">
        <v>2223</v>
      </c>
      <c r="C387" s="316" t="s">
        <v>2748</v>
      </c>
      <c r="D387" s="316"/>
      <c r="E387" s="316"/>
      <c r="F387" s="205" t="s">
        <v>265</v>
      </c>
      <c r="G387" s="38">
        <v>336.6</v>
      </c>
      <c r="H387" s="39">
        <v>1.24</v>
      </c>
      <c r="I387" s="39"/>
      <c r="J387" s="39">
        <v>1.24</v>
      </c>
      <c r="K387" s="37" t="s">
        <v>42</v>
      </c>
      <c r="L387" s="39">
        <v>3573</v>
      </c>
      <c r="M387" s="39"/>
      <c r="N387" s="40"/>
      <c r="O387" s="39">
        <v>3573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20"/>
        <v>4277.3630135473259</v>
      </c>
      <c r="W387" s="159">
        <v>1.2</v>
      </c>
      <c r="X387" s="158">
        <f t="shared" si="19"/>
        <v>5132.8356162567907</v>
      </c>
      <c r="Y387" s="248">
        <f t="shared" si="21"/>
        <v>15.249066001951249</v>
      </c>
      <c r="BP387" s="33"/>
      <c r="BQ387" s="41"/>
    </row>
    <row r="388" spans="1:71" s="3" customFormat="1" ht="18.75" hidden="1" x14ac:dyDescent="0.25">
      <c r="A388" s="42"/>
      <c r="B388" s="43"/>
      <c r="C388" s="44" t="s">
        <v>3997</v>
      </c>
      <c r="D388" s="45"/>
      <c r="E388" s="45"/>
      <c r="F388" s="206"/>
      <c r="G388" s="45"/>
      <c r="H388" s="45"/>
      <c r="I388" s="45"/>
      <c r="J388" s="45"/>
      <c r="K388" s="45"/>
      <c r="L388" s="45"/>
      <c r="M388" s="45"/>
      <c r="N388" s="45"/>
      <c r="O388" s="46"/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/>
      <c r="W388" s="159">
        <v>1.2</v>
      </c>
      <c r="X388" s="158">
        <f t="shared" si="19"/>
        <v>0</v>
      </c>
      <c r="Y388" s="181"/>
      <c r="BP388" s="33"/>
      <c r="BQ388" s="41"/>
    </row>
    <row r="389" spans="1:71" s="3" customFormat="1" ht="67.5" x14ac:dyDescent="0.25">
      <c r="A389" s="35" t="s">
        <v>707</v>
      </c>
      <c r="B389" s="36" t="s">
        <v>2227</v>
      </c>
      <c r="C389" s="316" t="s">
        <v>2228</v>
      </c>
      <c r="D389" s="316"/>
      <c r="E389" s="316"/>
      <c r="F389" s="205" t="s">
        <v>437</v>
      </c>
      <c r="G389" s="55">
        <v>30</v>
      </c>
      <c r="H389" s="39">
        <v>0.41</v>
      </c>
      <c r="I389" s="39"/>
      <c r="J389" s="39">
        <v>0.41</v>
      </c>
      <c r="K389" s="37" t="s">
        <v>42</v>
      </c>
      <c r="L389" s="39">
        <v>105</v>
      </c>
      <c r="M389" s="39"/>
      <c r="N389" s="40"/>
      <c r="O389" s="39">
        <v>105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20"/>
        <v>125.69916496570649</v>
      </c>
      <c r="W389" s="159">
        <v>1.2</v>
      </c>
      <c r="X389" s="158">
        <f t="shared" si="19"/>
        <v>150.83899795884778</v>
      </c>
      <c r="Y389" s="248">
        <f t="shared" si="21"/>
        <v>5.0279665986282591</v>
      </c>
      <c r="BP389" s="33"/>
      <c r="BQ389" s="41"/>
    </row>
    <row r="390" spans="1:71" s="3" customFormat="1" ht="67.5" x14ac:dyDescent="0.25">
      <c r="A390" s="35" t="s">
        <v>710</v>
      </c>
      <c r="B390" s="36" t="s">
        <v>2227</v>
      </c>
      <c r="C390" s="316" t="s">
        <v>2230</v>
      </c>
      <c r="D390" s="316"/>
      <c r="E390" s="316"/>
      <c r="F390" s="205" t="s">
        <v>437</v>
      </c>
      <c r="G390" s="55">
        <v>30</v>
      </c>
      <c r="H390" s="39">
        <v>0.88</v>
      </c>
      <c r="I390" s="39"/>
      <c r="J390" s="39">
        <v>0.88</v>
      </c>
      <c r="K390" s="37" t="s">
        <v>42</v>
      </c>
      <c r="L390" s="39">
        <v>226</v>
      </c>
      <c r="M390" s="39"/>
      <c r="N390" s="40"/>
      <c r="O390" s="39">
        <v>226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20"/>
        <v>270.55248840237778</v>
      </c>
      <c r="W390" s="159">
        <v>1.2</v>
      </c>
      <c r="X390" s="158">
        <f t="shared" si="19"/>
        <v>324.66298608285331</v>
      </c>
      <c r="Y390" s="181">
        <f t="shared" si="21"/>
        <v>10.822099536095111</v>
      </c>
      <c r="BP390" s="33"/>
      <c r="BQ390" s="41"/>
    </row>
    <row r="391" spans="1:71" s="3" customFormat="1" ht="67.5" x14ac:dyDescent="0.25">
      <c r="A391" s="35" t="s">
        <v>713</v>
      </c>
      <c r="B391" s="36" t="s">
        <v>5188</v>
      </c>
      <c r="C391" s="316" t="s">
        <v>2195</v>
      </c>
      <c r="D391" s="316"/>
      <c r="E391" s="316"/>
      <c r="F391" s="205" t="s">
        <v>437</v>
      </c>
      <c r="G391" s="55">
        <v>600</v>
      </c>
      <c r="H391" s="39">
        <v>2.74</v>
      </c>
      <c r="I391" s="39"/>
      <c r="J391" s="39">
        <v>2.74</v>
      </c>
      <c r="K391" s="37" t="s">
        <v>42</v>
      </c>
      <c r="L391" s="39">
        <v>14073</v>
      </c>
      <c r="M391" s="39"/>
      <c r="N391" s="40"/>
      <c r="O391" s="39">
        <v>14073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20"/>
        <v>16847.279510117973</v>
      </c>
      <c r="W391" s="159">
        <v>1.2</v>
      </c>
      <c r="X391" s="158">
        <f t="shared" si="19"/>
        <v>20216.735412141566</v>
      </c>
      <c r="Y391" s="181">
        <f t="shared" si="21"/>
        <v>33.694559020235943</v>
      </c>
      <c r="BP391" s="33"/>
      <c r="BQ391" s="41"/>
    </row>
    <row r="392" spans="1:71" s="3" customFormat="1" ht="67.5" x14ac:dyDescent="0.25">
      <c r="A392" s="35" t="s">
        <v>1638</v>
      </c>
      <c r="B392" s="36" t="s">
        <v>5188</v>
      </c>
      <c r="C392" s="316" t="s">
        <v>2197</v>
      </c>
      <c r="D392" s="316"/>
      <c r="E392" s="316"/>
      <c r="F392" s="205" t="s">
        <v>437</v>
      </c>
      <c r="G392" s="55">
        <v>120</v>
      </c>
      <c r="H392" s="39">
        <v>3.52</v>
      </c>
      <c r="I392" s="39"/>
      <c r="J392" s="39">
        <v>3.52</v>
      </c>
      <c r="K392" s="37" t="s">
        <v>42</v>
      </c>
      <c r="L392" s="39">
        <v>3616</v>
      </c>
      <c r="M392" s="39"/>
      <c r="N392" s="40"/>
      <c r="O392" s="39">
        <v>3616</v>
      </c>
      <c r="P392" s="154">
        <v>1.052</v>
      </c>
      <c r="Q392" s="154">
        <v>1.0209999999999999</v>
      </c>
      <c r="R392" s="154">
        <v>1.0349999999999999</v>
      </c>
      <c r="S392" s="154">
        <v>1.0249999999999999</v>
      </c>
      <c r="T392" s="154">
        <v>1.02</v>
      </c>
      <c r="U392" s="154">
        <v>1.03</v>
      </c>
      <c r="V392" s="172">
        <f t="shared" si="20"/>
        <v>4328.8398144380444</v>
      </c>
      <c r="W392" s="159">
        <v>1.2</v>
      </c>
      <c r="X392" s="158">
        <f t="shared" si="19"/>
        <v>5194.6077773256529</v>
      </c>
      <c r="Y392" s="181">
        <f t="shared" si="21"/>
        <v>43.288398144380444</v>
      </c>
      <c r="BP392" s="33"/>
      <c r="BQ392" s="41"/>
    </row>
    <row r="393" spans="1:71" s="3" customFormat="1" ht="67.5" x14ac:dyDescent="0.25">
      <c r="A393" s="35" t="s">
        <v>724</v>
      </c>
      <c r="B393" s="36" t="s">
        <v>2207</v>
      </c>
      <c r="C393" s="316" t="s">
        <v>2208</v>
      </c>
      <c r="D393" s="316"/>
      <c r="E393" s="316"/>
      <c r="F393" s="205" t="s">
        <v>265</v>
      </c>
      <c r="G393" s="55">
        <v>900</v>
      </c>
      <c r="H393" s="39">
        <v>25.52</v>
      </c>
      <c r="I393" s="39"/>
      <c r="J393" s="39">
        <v>25.52</v>
      </c>
      <c r="K393" s="37" t="s">
        <v>42</v>
      </c>
      <c r="L393" s="39">
        <v>196606</v>
      </c>
      <c r="M393" s="39"/>
      <c r="N393" s="40"/>
      <c r="O393" s="39">
        <v>196606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20"/>
        <v>235363.90502140656</v>
      </c>
      <c r="W393" s="159">
        <v>1.2</v>
      </c>
      <c r="X393" s="158">
        <f t="shared" si="19"/>
        <v>282436.68602568784</v>
      </c>
      <c r="Y393" s="181">
        <f t="shared" si="21"/>
        <v>313.81854002854203</v>
      </c>
      <c r="BP393" s="33"/>
      <c r="BQ393" s="41"/>
    </row>
    <row r="394" spans="1:71" s="3" customFormat="1" ht="67.5" x14ac:dyDescent="0.25">
      <c r="A394" s="35" t="s">
        <v>1640</v>
      </c>
      <c r="B394" s="36" t="s">
        <v>2204</v>
      </c>
      <c r="C394" s="316" t="s">
        <v>5189</v>
      </c>
      <c r="D394" s="316"/>
      <c r="E394" s="316"/>
      <c r="F394" s="205" t="s">
        <v>437</v>
      </c>
      <c r="G394" s="55">
        <v>1800</v>
      </c>
      <c r="H394" s="39">
        <v>10.130000000000001</v>
      </c>
      <c r="I394" s="39"/>
      <c r="J394" s="39">
        <v>10.130000000000001</v>
      </c>
      <c r="K394" s="37" t="s">
        <v>42</v>
      </c>
      <c r="L394" s="39">
        <v>156083</v>
      </c>
      <c r="M394" s="39"/>
      <c r="N394" s="40"/>
      <c r="O394" s="39">
        <v>156083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20"/>
        <v>186852.40728897491</v>
      </c>
      <c r="W394" s="159">
        <v>1.2</v>
      </c>
      <c r="X394" s="158">
        <f t="shared" si="19"/>
        <v>224222.8887467699</v>
      </c>
      <c r="Y394" s="181">
        <f t="shared" si="21"/>
        <v>124.56827152598328</v>
      </c>
      <c r="BP394" s="33"/>
      <c r="BQ394" s="41"/>
    </row>
    <row r="395" spans="1:71" s="3" customFormat="1" ht="67.5" x14ac:dyDescent="0.25">
      <c r="A395" s="35" t="s">
        <v>1641</v>
      </c>
      <c r="B395" s="36" t="s">
        <v>5190</v>
      </c>
      <c r="C395" s="316" t="s">
        <v>5191</v>
      </c>
      <c r="D395" s="316"/>
      <c r="E395" s="316"/>
      <c r="F395" s="205" t="s">
        <v>437</v>
      </c>
      <c r="G395" s="55">
        <v>1</v>
      </c>
      <c r="H395" s="39">
        <v>122.34</v>
      </c>
      <c r="I395" s="39"/>
      <c r="J395" s="39">
        <v>122.34</v>
      </c>
      <c r="K395" s="37" t="s">
        <v>42</v>
      </c>
      <c r="L395" s="39">
        <v>1047</v>
      </c>
      <c r="M395" s="39"/>
      <c r="N395" s="40"/>
      <c r="O395" s="39">
        <v>1047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20"/>
        <v>1253.4002449437587</v>
      </c>
      <c r="W395" s="159">
        <v>1.2</v>
      </c>
      <c r="X395" s="158">
        <f t="shared" si="19"/>
        <v>1504.0802939325104</v>
      </c>
      <c r="Y395" s="181">
        <f t="shared" si="21"/>
        <v>1504.0802939325104</v>
      </c>
      <c r="BP395" s="33"/>
      <c r="BQ395" s="41"/>
    </row>
    <row r="396" spans="1:71" s="3" customFormat="1" ht="68.25" thickBot="1" x14ac:dyDescent="0.3">
      <c r="A396" s="35" t="s">
        <v>736</v>
      </c>
      <c r="B396" s="36" t="s">
        <v>5192</v>
      </c>
      <c r="C396" s="316" t="s">
        <v>5193</v>
      </c>
      <c r="D396" s="316"/>
      <c r="E396" s="316"/>
      <c r="F396" s="205" t="s">
        <v>265</v>
      </c>
      <c r="G396" s="55">
        <v>60</v>
      </c>
      <c r="H396" s="39">
        <v>1.07</v>
      </c>
      <c r="I396" s="39"/>
      <c r="J396" s="39">
        <v>1.07</v>
      </c>
      <c r="K396" s="37" t="s">
        <v>42</v>
      </c>
      <c r="L396" s="39">
        <v>550</v>
      </c>
      <c r="M396" s="39"/>
      <c r="N396" s="40"/>
      <c r="O396" s="39">
        <v>550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94">
        <v>1.03</v>
      </c>
      <c r="V396" s="195">
        <f t="shared" si="20"/>
        <v>658.4241974394148</v>
      </c>
      <c r="W396" s="196">
        <v>1.2</v>
      </c>
      <c r="X396" s="197">
        <f t="shared" si="19"/>
        <v>790.10903692729778</v>
      </c>
      <c r="Y396" s="198">
        <f t="shared" si="21"/>
        <v>13.168483948788296</v>
      </c>
      <c r="BP396" s="33"/>
      <c r="BQ396" s="41"/>
    </row>
    <row r="397" spans="1:71" s="3" customFormat="1" ht="23.25" hidden="1" thickTop="1" x14ac:dyDescent="0.25">
      <c r="A397" s="317" t="s">
        <v>938</v>
      </c>
      <c r="B397" s="318"/>
      <c r="C397" s="318"/>
      <c r="D397" s="318"/>
      <c r="E397" s="318"/>
      <c r="F397" s="318"/>
      <c r="G397" s="318"/>
      <c r="H397" s="318"/>
      <c r="I397" s="318"/>
      <c r="J397" s="318"/>
      <c r="K397" s="319"/>
      <c r="L397" s="39">
        <v>107507153</v>
      </c>
      <c r="M397" s="39">
        <v>3652277</v>
      </c>
      <c r="N397" s="39" t="s">
        <v>5194</v>
      </c>
      <c r="O397" s="39">
        <v>92563802</v>
      </c>
      <c r="P397" s="1"/>
      <c r="Q397" s="1"/>
      <c r="R397" s="1"/>
      <c r="S397" s="1"/>
      <c r="T397" s="1"/>
      <c r="U397" s="1"/>
      <c r="V397" s="179">
        <f>SUM(V30:V396)</f>
        <v>121754415.07143803</v>
      </c>
      <c r="W397" s="179"/>
      <c r="X397" s="179">
        <f t="shared" ref="X397" si="22">SUM(X30:X396)</f>
        <v>146105298.08572561</v>
      </c>
      <c r="Y397" s="179"/>
      <c r="BR397" s="41"/>
    </row>
    <row r="398" spans="1:71" s="3" customFormat="1" ht="18" hidden="1" outlineLevel="1" x14ac:dyDescent="0.25">
      <c r="A398" s="317" t="s">
        <v>940</v>
      </c>
      <c r="B398" s="318"/>
      <c r="C398" s="318"/>
      <c r="D398" s="318"/>
      <c r="E398" s="318"/>
      <c r="F398" s="318"/>
      <c r="G398" s="318"/>
      <c r="H398" s="318"/>
      <c r="I398" s="318"/>
      <c r="J398" s="318"/>
      <c r="K398" s="319"/>
      <c r="L398" s="39">
        <v>3629688</v>
      </c>
      <c r="M398" s="39"/>
      <c r="N398" s="39"/>
      <c r="O398" s="39"/>
      <c r="P398" s="1"/>
      <c r="Q398" s="1"/>
      <c r="R398" s="1"/>
      <c r="S398" s="1"/>
      <c r="T398" s="1"/>
      <c r="U398" s="1"/>
      <c r="V398" s="179">
        <f>L468+L469</f>
        <v>121754415.07143803</v>
      </c>
      <c r="W398" s="171"/>
      <c r="X398" s="170">
        <f>V398*1.2</f>
        <v>146105298.08572564</v>
      </c>
      <c r="Y398" s="188"/>
      <c r="BR398" s="41"/>
    </row>
    <row r="399" spans="1:71" s="3" customFormat="1" ht="18" hidden="1" outlineLevel="1" x14ac:dyDescent="0.25">
      <c r="A399" s="320" t="s">
        <v>941</v>
      </c>
      <c r="B399" s="321"/>
      <c r="C399" s="321"/>
      <c r="D399" s="321"/>
      <c r="E399" s="321"/>
      <c r="F399" s="321"/>
      <c r="G399" s="321"/>
      <c r="H399" s="321"/>
      <c r="I399" s="321"/>
      <c r="J399" s="321"/>
      <c r="K399" s="322"/>
      <c r="L399" s="61"/>
      <c r="M399" s="61"/>
      <c r="N399" s="61"/>
      <c r="O399" s="61"/>
      <c r="P399" s="1"/>
      <c r="Q399" s="1"/>
      <c r="R399" s="1"/>
      <c r="S399" s="1"/>
      <c r="T399" s="1"/>
      <c r="U399" s="1"/>
      <c r="V399" s="179"/>
      <c r="W399" s="171"/>
      <c r="X399" s="170"/>
      <c r="Y399" s="188"/>
      <c r="BR399" s="41"/>
      <c r="BS399" s="2"/>
    </row>
    <row r="400" spans="1:71" s="3" customFormat="1" ht="18" hidden="1" outlineLevel="1" x14ac:dyDescent="0.25">
      <c r="A400" s="320" t="s">
        <v>5195</v>
      </c>
      <c r="B400" s="321"/>
      <c r="C400" s="321"/>
      <c r="D400" s="321"/>
      <c r="E400" s="321"/>
      <c r="F400" s="321"/>
      <c r="G400" s="321"/>
      <c r="H400" s="321"/>
      <c r="I400" s="321"/>
      <c r="J400" s="321"/>
      <c r="K400" s="322"/>
      <c r="L400" s="61">
        <v>242029</v>
      </c>
      <c r="M400" s="61"/>
      <c r="N400" s="61"/>
      <c r="O400" s="61"/>
      <c r="P400" s="1"/>
      <c r="Q400" s="1"/>
      <c r="R400" s="1"/>
      <c r="S400" s="1"/>
      <c r="T400" s="1"/>
      <c r="U400" s="1"/>
      <c r="V400" s="193"/>
      <c r="W400" s="171"/>
      <c r="X400" s="170"/>
      <c r="Y400" s="188"/>
      <c r="BR400" s="41"/>
      <c r="BS400" s="2"/>
    </row>
    <row r="401" spans="1:71" s="3" customFormat="1" ht="18" hidden="1" outlineLevel="1" x14ac:dyDescent="0.25">
      <c r="A401" s="320" t="s">
        <v>5196</v>
      </c>
      <c r="B401" s="321"/>
      <c r="C401" s="321"/>
      <c r="D401" s="321"/>
      <c r="E401" s="321"/>
      <c r="F401" s="321"/>
      <c r="G401" s="321"/>
      <c r="H401" s="321"/>
      <c r="I401" s="321"/>
      <c r="J401" s="321"/>
      <c r="K401" s="322"/>
      <c r="L401" s="61">
        <v>351126</v>
      </c>
      <c r="M401" s="61"/>
      <c r="N401" s="61"/>
      <c r="O401" s="61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BR401" s="41"/>
      <c r="BS401" s="2"/>
    </row>
    <row r="402" spans="1:71" s="3" customFormat="1" ht="18" hidden="1" outlineLevel="1" x14ac:dyDescent="0.25">
      <c r="A402" s="320" t="s">
        <v>5197</v>
      </c>
      <c r="B402" s="321"/>
      <c r="C402" s="321"/>
      <c r="D402" s="321"/>
      <c r="E402" s="321"/>
      <c r="F402" s="321"/>
      <c r="G402" s="321"/>
      <c r="H402" s="321"/>
      <c r="I402" s="321"/>
      <c r="J402" s="321"/>
      <c r="K402" s="322"/>
      <c r="L402" s="61">
        <v>2944311</v>
      </c>
      <c r="M402" s="61"/>
      <c r="N402" s="61"/>
      <c r="O402" s="61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BR402" s="41"/>
      <c r="BS402" s="2"/>
    </row>
    <row r="403" spans="1:71" s="3" customFormat="1" ht="18" hidden="1" outlineLevel="1" x14ac:dyDescent="0.25">
      <c r="A403" s="320" t="s">
        <v>5198</v>
      </c>
      <c r="B403" s="321"/>
      <c r="C403" s="321"/>
      <c r="D403" s="321"/>
      <c r="E403" s="321"/>
      <c r="F403" s="321"/>
      <c r="G403" s="321"/>
      <c r="H403" s="321"/>
      <c r="I403" s="321"/>
      <c r="J403" s="321"/>
      <c r="K403" s="322"/>
      <c r="L403" s="61">
        <v>92222</v>
      </c>
      <c r="M403" s="61"/>
      <c r="N403" s="61"/>
      <c r="O403" s="61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BR403" s="41"/>
      <c r="BS403" s="2"/>
    </row>
    <row r="404" spans="1:71" s="3" customFormat="1" ht="18" hidden="1" outlineLevel="1" x14ac:dyDescent="0.25">
      <c r="A404" s="317" t="s">
        <v>945</v>
      </c>
      <c r="B404" s="318"/>
      <c r="C404" s="318"/>
      <c r="D404" s="318"/>
      <c r="E404" s="318"/>
      <c r="F404" s="318"/>
      <c r="G404" s="318"/>
      <c r="H404" s="318"/>
      <c r="I404" s="318"/>
      <c r="J404" s="318"/>
      <c r="K404" s="319"/>
      <c r="L404" s="39">
        <v>1889108</v>
      </c>
      <c r="M404" s="39"/>
      <c r="N404" s="39"/>
      <c r="O404" s="39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BR404" s="41"/>
    </row>
    <row r="405" spans="1:71" s="3" customFormat="1" ht="18" hidden="1" outlineLevel="1" x14ac:dyDescent="0.25">
      <c r="A405" s="320" t="s">
        <v>941</v>
      </c>
      <c r="B405" s="321"/>
      <c r="C405" s="321"/>
      <c r="D405" s="321"/>
      <c r="E405" s="321"/>
      <c r="F405" s="321"/>
      <c r="G405" s="321"/>
      <c r="H405" s="321"/>
      <c r="I405" s="321"/>
      <c r="J405" s="321"/>
      <c r="K405" s="322"/>
      <c r="L405" s="61"/>
      <c r="M405" s="61"/>
      <c r="N405" s="61"/>
      <c r="O405" s="61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BR405" s="41"/>
      <c r="BS405" s="2"/>
    </row>
    <row r="406" spans="1:71" s="3" customFormat="1" ht="18" hidden="1" outlineLevel="1" x14ac:dyDescent="0.25">
      <c r="A406" s="320" t="s">
        <v>5199</v>
      </c>
      <c r="B406" s="321"/>
      <c r="C406" s="321"/>
      <c r="D406" s="321"/>
      <c r="E406" s="321"/>
      <c r="F406" s="321"/>
      <c r="G406" s="321"/>
      <c r="H406" s="321"/>
      <c r="I406" s="321"/>
      <c r="J406" s="321"/>
      <c r="K406" s="322"/>
      <c r="L406" s="61">
        <v>108777</v>
      </c>
      <c r="M406" s="61"/>
      <c r="N406" s="61"/>
      <c r="O406" s="61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BR406" s="41"/>
      <c r="BS406" s="2"/>
    </row>
    <row r="407" spans="1:71" s="3" customFormat="1" ht="18" hidden="1" outlineLevel="1" x14ac:dyDescent="0.25">
      <c r="A407" s="320" t="s">
        <v>5200</v>
      </c>
      <c r="B407" s="321"/>
      <c r="C407" s="321"/>
      <c r="D407" s="321"/>
      <c r="E407" s="321"/>
      <c r="F407" s="321"/>
      <c r="G407" s="321"/>
      <c r="H407" s="321"/>
      <c r="I407" s="321"/>
      <c r="J407" s="321"/>
      <c r="K407" s="322"/>
      <c r="L407" s="61">
        <v>179465</v>
      </c>
      <c r="M407" s="61"/>
      <c r="N407" s="61"/>
      <c r="O407" s="61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BR407" s="41"/>
      <c r="BS407" s="2"/>
    </row>
    <row r="408" spans="1:71" s="3" customFormat="1" ht="18" hidden="1" outlineLevel="1" x14ac:dyDescent="0.25">
      <c r="A408" s="320" t="s">
        <v>5201</v>
      </c>
      <c r="B408" s="321"/>
      <c r="C408" s="321"/>
      <c r="D408" s="321"/>
      <c r="E408" s="321"/>
      <c r="F408" s="321"/>
      <c r="G408" s="321"/>
      <c r="H408" s="321"/>
      <c r="I408" s="321"/>
      <c r="J408" s="321"/>
      <c r="K408" s="322"/>
      <c r="L408" s="61">
        <v>1548040</v>
      </c>
      <c r="M408" s="61"/>
      <c r="N408" s="61"/>
      <c r="O408" s="61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BR408" s="41"/>
      <c r="BS408" s="2"/>
    </row>
    <row r="409" spans="1:71" s="3" customFormat="1" ht="18" hidden="1" outlineLevel="1" x14ac:dyDescent="0.25">
      <c r="A409" s="320" t="s">
        <v>5202</v>
      </c>
      <c r="B409" s="321"/>
      <c r="C409" s="321"/>
      <c r="D409" s="321"/>
      <c r="E409" s="321"/>
      <c r="F409" s="321"/>
      <c r="G409" s="321"/>
      <c r="H409" s="321"/>
      <c r="I409" s="321"/>
      <c r="J409" s="321"/>
      <c r="K409" s="322"/>
      <c r="L409" s="61">
        <v>52826</v>
      </c>
      <c r="M409" s="61"/>
      <c r="N409" s="61"/>
      <c r="O409" s="61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BR409" s="41"/>
      <c r="BS409" s="2"/>
    </row>
    <row r="410" spans="1:71" s="3" customFormat="1" ht="18" hidden="1" outlineLevel="1" x14ac:dyDescent="0.25">
      <c r="A410" s="317" t="s">
        <v>951</v>
      </c>
      <c r="B410" s="318"/>
      <c r="C410" s="318"/>
      <c r="D410" s="318"/>
      <c r="E410" s="318"/>
      <c r="F410" s="318"/>
      <c r="G410" s="318"/>
      <c r="H410" s="318"/>
      <c r="I410" s="318"/>
      <c r="J410" s="318"/>
      <c r="K410" s="319"/>
      <c r="L410" s="39"/>
      <c r="M410" s="39"/>
      <c r="N410" s="39"/>
      <c r="O410" s="39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BR410" s="41"/>
    </row>
    <row r="411" spans="1:71" s="3" customFormat="1" ht="18" hidden="1" outlineLevel="1" x14ac:dyDescent="0.25">
      <c r="A411" s="320" t="s">
        <v>952</v>
      </c>
      <c r="B411" s="321"/>
      <c r="C411" s="321"/>
      <c r="D411" s="321"/>
      <c r="E411" s="321"/>
      <c r="F411" s="321"/>
      <c r="G411" s="321"/>
      <c r="H411" s="321"/>
      <c r="I411" s="321"/>
      <c r="J411" s="321"/>
      <c r="K411" s="322"/>
      <c r="L411" s="61"/>
      <c r="M411" s="61"/>
      <c r="N411" s="61"/>
      <c r="O411" s="61"/>
      <c r="P411" s="1"/>
      <c r="Q411" s="1"/>
      <c r="R411" s="1"/>
      <c r="S411" s="1"/>
      <c r="T411" s="1"/>
      <c r="U411" s="1"/>
      <c r="V411" s="179"/>
      <c r="W411" s="171"/>
      <c r="X411" s="170"/>
      <c r="Y411" s="188"/>
      <c r="BR411" s="41"/>
      <c r="BS411" s="2"/>
    </row>
    <row r="412" spans="1:71" s="3" customFormat="1" ht="18" hidden="1" outlineLevel="1" x14ac:dyDescent="0.25">
      <c r="A412" s="320" t="s">
        <v>1773</v>
      </c>
      <c r="B412" s="321"/>
      <c r="C412" s="321"/>
      <c r="D412" s="321"/>
      <c r="E412" s="321"/>
      <c r="F412" s="321"/>
      <c r="G412" s="321"/>
      <c r="H412" s="321"/>
      <c r="I412" s="321"/>
      <c r="J412" s="321"/>
      <c r="K412" s="322"/>
      <c r="L412" s="61"/>
      <c r="M412" s="61"/>
      <c r="N412" s="61"/>
      <c r="O412" s="61"/>
      <c r="P412" s="1"/>
      <c r="Q412" s="1"/>
      <c r="R412" s="1"/>
      <c r="S412" s="1"/>
      <c r="T412" s="1"/>
      <c r="U412" s="1"/>
      <c r="V412" s="179"/>
      <c r="W412" s="171"/>
      <c r="X412" s="170"/>
      <c r="Y412" s="188"/>
      <c r="BR412" s="41"/>
      <c r="BS412" s="2"/>
    </row>
    <row r="413" spans="1:71" s="3" customFormat="1" ht="18" hidden="1" outlineLevel="1" x14ac:dyDescent="0.25">
      <c r="A413" s="320" t="s">
        <v>5203</v>
      </c>
      <c r="B413" s="321"/>
      <c r="C413" s="321"/>
      <c r="D413" s="321"/>
      <c r="E413" s="321"/>
      <c r="F413" s="321"/>
      <c r="G413" s="321"/>
      <c r="H413" s="321"/>
      <c r="I413" s="321"/>
      <c r="J413" s="321"/>
      <c r="K413" s="322"/>
      <c r="L413" s="61">
        <v>58883333</v>
      </c>
      <c r="M413" s="61"/>
      <c r="N413" s="61"/>
      <c r="O413" s="61">
        <v>58883333</v>
      </c>
      <c r="P413" s="1"/>
      <c r="Q413" s="1"/>
      <c r="R413" s="1"/>
      <c r="S413" s="1"/>
      <c r="T413" s="1"/>
      <c r="U413" s="1"/>
      <c r="V413" s="179"/>
      <c r="W413" s="171"/>
      <c r="X413" s="170"/>
      <c r="Y413" s="188"/>
      <c r="BR413" s="41"/>
      <c r="BS413" s="2"/>
    </row>
    <row r="414" spans="1:71" s="3" customFormat="1" ht="18" hidden="1" outlineLevel="1" x14ac:dyDescent="0.25">
      <c r="A414" s="320" t="s">
        <v>1778</v>
      </c>
      <c r="B414" s="321"/>
      <c r="C414" s="321"/>
      <c r="D414" s="321"/>
      <c r="E414" s="321"/>
      <c r="F414" s="321"/>
      <c r="G414" s="321"/>
      <c r="H414" s="321"/>
      <c r="I414" s="321"/>
      <c r="J414" s="321"/>
      <c r="K414" s="322"/>
      <c r="L414" s="61"/>
      <c r="M414" s="61"/>
      <c r="N414" s="61"/>
      <c r="O414" s="61"/>
      <c r="P414" s="1"/>
      <c r="Q414" s="1"/>
      <c r="R414" s="1"/>
      <c r="S414" s="1"/>
      <c r="T414" s="1"/>
      <c r="U414" s="1"/>
      <c r="V414" s="179"/>
      <c r="W414" s="171"/>
      <c r="X414" s="170"/>
      <c r="Y414" s="188"/>
      <c r="BR414" s="41"/>
      <c r="BS414" s="2"/>
    </row>
    <row r="415" spans="1:71" s="3" customFormat="1" ht="18" hidden="1" outlineLevel="1" x14ac:dyDescent="0.25">
      <c r="A415" s="320" t="s">
        <v>5204</v>
      </c>
      <c r="B415" s="321"/>
      <c r="C415" s="321"/>
      <c r="D415" s="321"/>
      <c r="E415" s="321"/>
      <c r="F415" s="321"/>
      <c r="G415" s="321"/>
      <c r="H415" s="321"/>
      <c r="I415" s="321"/>
      <c r="J415" s="321"/>
      <c r="K415" s="322"/>
      <c r="L415" s="61">
        <v>746030</v>
      </c>
      <c r="M415" s="61">
        <v>271943</v>
      </c>
      <c r="N415" s="61"/>
      <c r="O415" s="61">
        <v>474087</v>
      </c>
      <c r="P415" s="1"/>
      <c r="Q415" s="1"/>
      <c r="R415" s="1"/>
      <c r="S415" s="1"/>
      <c r="T415" s="1"/>
      <c r="U415" s="1"/>
      <c r="V415" s="179"/>
      <c r="W415" s="171"/>
      <c r="X415" s="170"/>
      <c r="Y415" s="188"/>
      <c r="BR415" s="41"/>
      <c r="BS415" s="2"/>
    </row>
    <row r="416" spans="1:71" s="3" customFormat="1" ht="18" hidden="1" outlineLevel="1" x14ac:dyDescent="0.25">
      <c r="A416" s="320" t="s">
        <v>5205</v>
      </c>
      <c r="B416" s="321"/>
      <c r="C416" s="321"/>
      <c r="D416" s="321"/>
      <c r="E416" s="321"/>
      <c r="F416" s="321"/>
      <c r="G416" s="321"/>
      <c r="H416" s="321"/>
      <c r="I416" s="321"/>
      <c r="J416" s="321"/>
      <c r="K416" s="322"/>
      <c r="L416" s="61">
        <v>242029</v>
      </c>
      <c r="M416" s="61"/>
      <c r="N416" s="61"/>
      <c r="O416" s="61"/>
      <c r="P416" s="1"/>
      <c r="Q416" s="1"/>
      <c r="R416" s="1"/>
      <c r="S416" s="1"/>
      <c r="T416" s="1"/>
      <c r="U416" s="1"/>
      <c r="V416" s="179"/>
      <c r="W416" s="171"/>
      <c r="X416" s="170"/>
      <c r="Y416" s="188"/>
      <c r="BR416" s="41"/>
      <c r="BS416" s="2"/>
    </row>
    <row r="417" spans="1:71" s="3" customFormat="1" ht="18" hidden="1" outlineLevel="1" x14ac:dyDescent="0.25">
      <c r="A417" s="320" t="s">
        <v>5206</v>
      </c>
      <c r="B417" s="321"/>
      <c r="C417" s="321"/>
      <c r="D417" s="321"/>
      <c r="E417" s="321"/>
      <c r="F417" s="321"/>
      <c r="G417" s="321"/>
      <c r="H417" s="321"/>
      <c r="I417" s="321"/>
      <c r="J417" s="321"/>
      <c r="K417" s="322"/>
      <c r="L417" s="61">
        <v>108777</v>
      </c>
      <c r="M417" s="61"/>
      <c r="N417" s="61"/>
      <c r="O417" s="61"/>
      <c r="P417" s="1"/>
      <c r="Q417" s="1"/>
      <c r="R417" s="1"/>
      <c r="S417" s="1"/>
      <c r="T417" s="1"/>
      <c r="U417" s="1"/>
      <c r="V417" s="179"/>
      <c r="W417" s="171"/>
      <c r="X417" s="170"/>
      <c r="Y417" s="188"/>
      <c r="BR417" s="41"/>
      <c r="BS417" s="2"/>
    </row>
    <row r="418" spans="1:71" s="3" customFormat="1" ht="18" hidden="1" outlineLevel="1" x14ac:dyDescent="0.25">
      <c r="A418" s="320" t="s">
        <v>957</v>
      </c>
      <c r="B418" s="321"/>
      <c r="C418" s="321"/>
      <c r="D418" s="321"/>
      <c r="E418" s="321"/>
      <c r="F418" s="321"/>
      <c r="G418" s="321"/>
      <c r="H418" s="321"/>
      <c r="I418" s="321"/>
      <c r="J418" s="321"/>
      <c r="K418" s="322"/>
      <c r="L418" s="61">
        <v>1096836</v>
      </c>
      <c r="M418" s="61"/>
      <c r="N418" s="61"/>
      <c r="O418" s="61"/>
      <c r="P418" s="1"/>
      <c r="Q418" s="1"/>
      <c r="R418" s="1"/>
      <c r="S418" s="1"/>
      <c r="T418" s="1"/>
      <c r="U418" s="1"/>
      <c r="V418" s="179"/>
      <c r="W418" s="171"/>
      <c r="X418" s="170"/>
      <c r="Y418" s="188"/>
      <c r="BR418" s="41"/>
      <c r="BS418" s="2"/>
    </row>
    <row r="419" spans="1:71" s="3" customFormat="1" ht="18" hidden="1" outlineLevel="1" x14ac:dyDescent="0.25">
      <c r="A419" s="320" t="s">
        <v>5207</v>
      </c>
      <c r="B419" s="321"/>
      <c r="C419" s="321"/>
      <c r="D419" s="321"/>
      <c r="E419" s="321"/>
      <c r="F419" s="321"/>
      <c r="G419" s="321"/>
      <c r="H419" s="321"/>
      <c r="I419" s="321"/>
      <c r="J419" s="321"/>
      <c r="K419" s="322"/>
      <c r="L419" s="61"/>
      <c r="M419" s="61"/>
      <c r="N419" s="61"/>
      <c r="O419" s="61"/>
      <c r="P419" s="1"/>
      <c r="Q419" s="1"/>
      <c r="R419" s="1"/>
      <c r="S419" s="1"/>
      <c r="T419" s="1"/>
      <c r="U419" s="1"/>
      <c r="V419" s="179"/>
      <c r="W419" s="171"/>
      <c r="X419" s="170"/>
      <c r="Y419" s="188"/>
      <c r="BR419" s="41"/>
      <c r="BS419" s="2"/>
    </row>
    <row r="420" spans="1:71" s="3" customFormat="1" ht="22.5" hidden="1" outlineLevel="1" x14ac:dyDescent="0.25">
      <c r="A420" s="320" t="s">
        <v>5208</v>
      </c>
      <c r="B420" s="321"/>
      <c r="C420" s="321"/>
      <c r="D420" s="321"/>
      <c r="E420" s="321"/>
      <c r="F420" s="321"/>
      <c r="G420" s="321"/>
      <c r="H420" s="321"/>
      <c r="I420" s="321"/>
      <c r="J420" s="321"/>
      <c r="K420" s="322"/>
      <c r="L420" s="61">
        <v>128363</v>
      </c>
      <c r="M420" s="61">
        <v>68786</v>
      </c>
      <c r="N420" s="61" t="s">
        <v>5168</v>
      </c>
      <c r="O420" s="61"/>
      <c r="P420" s="1"/>
      <c r="Q420" s="1"/>
      <c r="R420" s="1"/>
      <c r="S420" s="1"/>
      <c r="T420" s="1"/>
      <c r="U420" s="1"/>
      <c r="V420" s="179"/>
      <c r="W420" s="171"/>
      <c r="X420" s="170"/>
      <c r="Y420" s="188"/>
      <c r="BR420" s="41"/>
      <c r="BS420" s="2"/>
    </row>
    <row r="421" spans="1:71" s="3" customFormat="1" ht="18" hidden="1" outlineLevel="1" x14ac:dyDescent="0.25">
      <c r="A421" s="320" t="s">
        <v>5209</v>
      </c>
      <c r="B421" s="321"/>
      <c r="C421" s="321"/>
      <c r="D421" s="321"/>
      <c r="E421" s="321"/>
      <c r="F421" s="321"/>
      <c r="G421" s="321"/>
      <c r="H421" s="321"/>
      <c r="I421" s="321"/>
      <c r="J421" s="321"/>
      <c r="K421" s="322"/>
      <c r="L421" s="61">
        <v>92222</v>
      </c>
      <c r="M421" s="61"/>
      <c r="N421" s="61"/>
      <c r="O421" s="61"/>
      <c r="P421" s="1"/>
      <c r="Q421" s="1"/>
      <c r="R421" s="1"/>
      <c r="S421" s="1"/>
      <c r="T421" s="1"/>
      <c r="U421" s="1"/>
      <c r="V421" s="179"/>
      <c r="W421" s="171"/>
      <c r="X421" s="170"/>
      <c r="Y421" s="188"/>
      <c r="BR421" s="41"/>
      <c r="BS421" s="2"/>
    </row>
    <row r="422" spans="1:71" s="3" customFormat="1" ht="18" hidden="1" outlineLevel="1" x14ac:dyDescent="0.25">
      <c r="A422" s="320" t="s">
        <v>5210</v>
      </c>
      <c r="B422" s="321"/>
      <c r="C422" s="321"/>
      <c r="D422" s="321"/>
      <c r="E422" s="321"/>
      <c r="F422" s="321"/>
      <c r="G422" s="321"/>
      <c r="H422" s="321"/>
      <c r="I422" s="321"/>
      <c r="J422" s="321"/>
      <c r="K422" s="322"/>
      <c r="L422" s="61">
        <v>52826</v>
      </c>
      <c r="M422" s="61"/>
      <c r="N422" s="61"/>
      <c r="O422" s="61"/>
      <c r="P422" s="1"/>
      <c r="Q422" s="1"/>
      <c r="R422" s="1"/>
      <c r="S422" s="1"/>
      <c r="T422" s="1"/>
      <c r="U422" s="1"/>
      <c r="V422" s="179"/>
      <c r="W422" s="171"/>
      <c r="X422" s="170"/>
      <c r="Y422" s="188"/>
      <c r="BR422" s="41"/>
      <c r="BS422" s="2"/>
    </row>
    <row r="423" spans="1:71" s="3" customFormat="1" ht="18" hidden="1" outlineLevel="1" x14ac:dyDescent="0.25">
      <c r="A423" s="320" t="s">
        <v>957</v>
      </c>
      <c r="B423" s="321"/>
      <c r="C423" s="321"/>
      <c r="D423" s="321"/>
      <c r="E423" s="321"/>
      <c r="F423" s="321"/>
      <c r="G423" s="321"/>
      <c r="H423" s="321"/>
      <c r="I423" s="321"/>
      <c r="J423" s="321"/>
      <c r="K423" s="322"/>
      <c r="L423" s="61">
        <v>273411</v>
      </c>
      <c r="M423" s="61"/>
      <c r="N423" s="61"/>
      <c r="O423" s="61"/>
      <c r="P423" s="1"/>
      <c r="Q423" s="1"/>
      <c r="R423" s="1"/>
      <c r="S423" s="1"/>
      <c r="T423" s="1"/>
      <c r="U423" s="1"/>
      <c r="V423" s="179"/>
      <c r="W423" s="171"/>
      <c r="X423" s="170"/>
      <c r="Y423" s="188"/>
      <c r="BR423" s="41"/>
      <c r="BS423" s="2"/>
    </row>
    <row r="424" spans="1:71" s="3" customFormat="1" ht="18" hidden="1" outlineLevel="1" x14ac:dyDescent="0.25">
      <c r="A424" s="320" t="s">
        <v>958</v>
      </c>
      <c r="B424" s="321"/>
      <c r="C424" s="321"/>
      <c r="D424" s="321"/>
      <c r="E424" s="321"/>
      <c r="F424" s="321"/>
      <c r="G424" s="321"/>
      <c r="H424" s="321"/>
      <c r="I424" s="321"/>
      <c r="J424" s="321"/>
      <c r="K424" s="322"/>
      <c r="L424" s="61">
        <v>60253580</v>
      </c>
      <c r="M424" s="61"/>
      <c r="N424" s="61"/>
      <c r="O424" s="61"/>
      <c r="P424" s="1"/>
      <c r="Q424" s="1"/>
      <c r="R424" s="1"/>
      <c r="S424" s="1"/>
      <c r="T424" s="1"/>
      <c r="U424" s="1"/>
      <c r="V424" s="179"/>
      <c r="W424" s="171"/>
      <c r="X424" s="170"/>
      <c r="Y424" s="188"/>
      <c r="BR424" s="41"/>
      <c r="BS424" s="2"/>
    </row>
    <row r="425" spans="1:71" s="3" customFormat="1" ht="18" hidden="1" outlineLevel="1" x14ac:dyDescent="0.25">
      <c r="A425" s="320" t="s">
        <v>959</v>
      </c>
      <c r="B425" s="321"/>
      <c r="C425" s="321"/>
      <c r="D425" s="321"/>
      <c r="E425" s="321"/>
      <c r="F425" s="321"/>
      <c r="G425" s="321"/>
      <c r="H425" s="321"/>
      <c r="I425" s="321"/>
      <c r="J425" s="321"/>
      <c r="K425" s="322"/>
      <c r="L425" s="61"/>
      <c r="M425" s="61"/>
      <c r="N425" s="61"/>
      <c r="O425" s="61"/>
      <c r="P425" s="1"/>
      <c r="Q425" s="1"/>
      <c r="R425" s="1"/>
      <c r="S425" s="1"/>
      <c r="T425" s="1"/>
      <c r="U425" s="1"/>
      <c r="V425" s="179"/>
      <c r="W425" s="171"/>
      <c r="X425" s="170"/>
      <c r="Y425" s="188"/>
      <c r="BR425" s="41"/>
      <c r="BS425" s="2"/>
    </row>
    <row r="426" spans="1:71" s="3" customFormat="1" ht="18" hidden="1" outlineLevel="1" x14ac:dyDescent="0.25">
      <c r="A426" s="320" t="s">
        <v>960</v>
      </c>
      <c r="B426" s="321"/>
      <c r="C426" s="321"/>
      <c r="D426" s="321"/>
      <c r="E426" s="321"/>
      <c r="F426" s="321"/>
      <c r="G426" s="321"/>
      <c r="H426" s="321"/>
      <c r="I426" s="321"/>
      <c r="J426" s="321"/>
      <c r="K426" s="322"/>
      <c r="L426" s="61"/>
      <c r="M426" s="61"/>
      <c r="N426" s="61"/>
      <c r="O426" s="61"/>
      <c r="P426" s="1"/>
      <c r="Q426" s="1"/>
      <c r="R426" s="1"/>
      <c r="S426" s="1"/>
      <c r="T426" s="1"/>
      <c r="U426" s="1"/>
      <c r="V426" s="179"/>
      <c r="W426" s="171"/>
      <c r="X426" s="170"/>
      <c r="Y426" s="188"/>
      <c r="BR426" s="41"/>
      <c r="BS426" s="2"/>
    </row>
    <row r="427" spans="1:71" s="3" customFormat="1" ht="22.5" hidden="1" outlineLevel="1" x14ac:dyDescent="0.25">
      <c r="A427" s="320" t="s">
        <v>5211</v>
      </c>
      <c r="B427" s="321"/>
      <c r="C427" s="321"/>
      <c r="D427" s="321"/>
      <c r="E427" s="321"/>
      <c r="F427" s="321"/>
      <c r="G427" s="321"/>
      <c r="H427" s="321"/>
      <c r="I427" s="321"/>
      <c r="J427" s="321"/>
      <c r="K427" s="322"/>
      <c r="L427" s="61">
        <v>3996246</v>
      </c>
      <c r="M427" s="61">
        <v>2982363</v>
      </c>
      <c r="N427" s="61" t="s">
        <v>5212</v>
      </c>
      <c r="O427" s="61">
        <v>595514</v>
      </c>
      <c r="P427" s="1"/>
      <c r="Q427" s="1"/>
      <c r="R427" s="1"/>
      <c r="S427" s="1"/>
      <c r="T427" s="1"/>
      <c r="U427" s="1"/>
      <c r="V427" s="179"/>
      <c r="W427" s="171"/>
      <c r="X427" s="170"/>
      <c r="Y427" s="188"/>
      <c r="BR427" s="41"/>
      <c r="BS427" s="2"/>
    </row>
    <row r="428" spans="1:71" s="3" customFormat="1" ht="18" hidden="1" outlineLevel="1" x14ac:dyDescent="0.25">
      <c r="A428" s="320" t="s">
        <v>5213</v>
      </c>
      <c r="B428" s="321"/>
      <c r="C428" s="321"/>
      <c r="D428" s="321"/>
      <c r="E428" s="321"/>
      <c r="F428" s="321"/>
      <c r="G428" s="321"/>
      <c r="H428" s="321"/>
      <c r="I428" s="321"/>
      <c r="J428" s="321"/>
      <c r="K428" s="322"/>
      <c r="L428" s="61">
        <v>2944311</v>
      </c>
      <c r="M428" s="61"/>
      <c r="N428" s="61"/>
      <c r="O428" s="61"/>
      <c r="P428" s="1"/>
      <c r="Q428" s="1"/>
      <c r="R428" s="1"/>
      <c r="S428" s="1"/>
      <c r="T428" s="1"/>
      <c r="U428" s="1"/>
      <c r="V428" s="179"/>
      <c r="W428" s="171"/>
      <c r="X428" s="170"/>
      <c r="Y428" s="188"/>
      <c r="BR428" s="41"/>
      <c r="BS428" s="2"/>
    </row>
    <row r="429" spans="1:71" s="3" customFormat="1" ht="18" hidden="1" outlineLevel="1" x14ac:dyDescent="0.25">
      <c r="A429" s="320" t="s">
        <v>5214</v>
      </c>
      <c r="B429" s="321"/>
      <c r="C429" s="321"/>
      <c r="D429" s="321"/>
      <c r="E429" s="321"/>
      <c r="F429" s="321"/>
      <c r="G429" s="321"/>
      <c r="H429" s="321"/>
      <c r="I429" s="321"/>
      <c r="J429" s="321"/>
      <c r="K429" s="322"/>
      <c r="L429" s="61">
        <v>1548040</v>
      </c>
      <c r="M429" s="61"/>
      <c r="N429" s="61"/>
      <c r="O429" s="61"/>
      <c r="P429" s="1"/>
      <c r="Q429" s="1"/>
      <c r="R429" s="1"/>
      <c r="S429" s="1"/>
      <c r="T429" s="1"/>
      <c r="U429" s="1"/>
      <c r="V429" s="179"/>
      <c r="W429" s="171"/>
      <c r="X429" s="170"/>
      <c r="Y429" s="188"/>
      <c r="BR429" s="41"/>
      <c r="BS429" s="2"/>
    </row>
    <row r="430" spans="1:71" s="3" customFormat="1" ht="18" hidden="1" outlineLevel="1" x14ac:dyDescent="0.25">
      <c r="A430" s="320" t="s">
        <v>957</v>
      </c>
      <c r="B430" s="321"/>
      <c r="C430" s="321"/>
      <c r="D430" s="321"/>
      <c r="E430" s="321"/>
      <c r="F430" s="321"/>
      <c r="G430" s="321"/>
      <c r="H430" s="321"/>
      <c r="I430" s="321"/>
      <c r="J430" s="321"/>
      <c r="K430" s="322"/>
      <c r="L430" s="61">
        <v>8488597</v>
      </c>
      <c r="M430" s="61"/>
      <c r="N430" s="61"/>
      <c r="O430" s="61"/>
      <c r="P430" s="1"/>
      <c r="Q430" s="1"/>
      <c r="R430" s="1"/>
      <c r="S430" s="1"/>
      <c r="T430" s="1"/>
      <c r="U430" s="1"/>
      <c r="V430" s="179"/>
      <c r="W430" s="171"/>
      <c r="X430" s="170"/>
      <c r="Y430" s="188"/>
      <c r="BR430" s="41"/>
      <c r="BS430" s="2"/>
    </row>
    <row r="431" spans="1:71" s="3" customFormat="1" ht="18" hidden="1" outlineLevel="1" x14ac:dyDescent="0.25">
      <c r="A431" s="320" t="s">
        <v>972</v>
      </c>
      <c r="B431" s="321"/>
      <c r="C431" s="321"/>
      <c r="D431" s="321"/>
      <c r="E431" s="321"/>
      <c r="F431" s="321"/>
      <c r="G431" s="321"/>
      <c r="H431" s="321"/>
      <c r="I431" s="321"/>
      <c r="J431" s="321"/>
      <c r="K431" s="322"/>
      <c r="L431" s="61"/>
      <c r="M431" s="61"/>
      <c r="N431" s="61"/>
      <c r="O431" s="61"/>
      <c r="P431" s="1"/>
      <c r="Q431" s="1"/>
      <c r="R431" s="1"/>
      <c r="S431" s="1"/>
      <c r="T431" s="1"/>
      <c r="U431" s="1"/>
      <c r="V431" s="179"/>
      <c r="W431" s="171"/>
      <c r="X431" s="170"/>
      <c r="Y431" s="188"/>
      <c r="BR431" s="41"/>
      <c r="BS431" s="2"/>
    </row>
    <row r="432" spans="1:71" s="3" customFormat="1" ht="22.5" hidden="1" outlineLevel="1" x14ac:dyDescent="0.25">
      <c r="A432" s="320" t="s">
        <v>5215</v>
      </c>
      <c r="B432" s="321"/>
      <c r="C432" s="321"/>
      <c r="D432" s="321"/>
      <c r="E432" s="321"/>
      <c r="F432" s="321"/>
      <c r="G432" s="321"/>
      <c r="H432" s="321"/>
      <c r="I432" s="321"/>
      <c r="J432" s="321"/>
      <c r="K432" s="322"/>
      <c r="L432" s="61">
        <v>26662</v>
      </c>
      <c r="M432" s="61">
        <v>22002</v>
      </c>
      <c r="N432" s="61" t="s">
        <v>4979</v>
      </c>
      <c r="O432" s="61">
        <v>2252</v>
      </c>
      <c r="P432" s="1"/>
      <c r="Q432" s="1"/>
      <c r="R432" s="1"/>
      <c r="S432" s="1"/>
      <c r="T432" s="1"/>
      <c r="U432" s="1"/>
      <c r="V432" s="179"/>
      <c r="W432" s="171"/>
      <c r="X432" s="170"/>
      <c r="Y432" s="188"/>
      <c r="BR432" s="41"/>
      <c r="BS432" s="2"/>
    </row>
    <row r="433" spans="1:71" s="3" customFormat="1" ht="18" hidden="1" outlineLevel="1" x14ac:dyDescent="0.25">
      <c r="A433" s="320" t="s">
        <v>5216</v>
      </c>
      <c r="B433" s="321"/>
      <c r="C433" s="321"/>
      <c r="D433" s="321"/>
      <c r="E433" s="321"/>
      <c r="F433" s="321"/>
      <c r="G433" s="321"/>
      <c r="H433" s="321"/>
      <c r="I433" s="321"/>
      <c r="J433" s="321"/>
      <c r="K433" s="322"/>
      <c r="L433" s="61">
        <v>20551</v>
      </c>
      <c r="M433" s="61"/>
      <c r="N433" s="61"/>
      <c r="O433" s="61"/>
      <c r="P433" s="1"/>
      <c r="Q433" s="1"/>
      <c r="R433" s="1"/>
      <c r="S433" s="1"/>
      <c r="T433" s="1"/>
      <c r="U433" s="1"/>
      <c r="V433" s="179"/>
      <c r="W433" s="171"/>
      <c r="X433" s="170"/>
      <c r="Y433" s="188"/>
      <c r="BR433" s="41"/>
      <c r="BS433" s="2"/>
    </row>
    <row r="434" spans="1:71" s="3" customFormat="1" ht="18" hidden="1" outlineLevel="1" x14ac:dyDescent="0.25">
      <c r="A434" s="320" t="s">
        <v>5217</v>
      </c>
      <c r="B434" s="321"/>
      <c r="C434" s="321"/>
      <c r="D434" s="321"/>
      <c r="E434" s="321"/>
      <c r="F434" s="321"/>
      <c r="G434" s="321"/>
      <c r="H434" s="321"/>
      <c r="I434" s="321"/>
      <c r="J434" s="321"/>
      <c r="K434" s="322"/>
      <c r="L434" s="61">
        <v>10504</v>
      </c>
      <c r="M434" s="61"/>
      <c r="N434" s="61"/>
      <c r="O434" s="61"/>
      <c r="P434" s="1"/>
      <c r="Q434" s="1"/>
      <c r="R434" s="1"/>
      <c r="S434" s="1"/>
      <c r="T434" s="1"/>
      <c r="U434" s="1"/>
      <c r="V434" s="179"/>
      <c r="W434" s="171"/>
      <c r="X434" s="170"/>
      <c r="Y434" s="188"/>
      <c r="BR434" s="41"/>
      <c r="BS434" s="2"/>
    </row>
    <row r="435" spans="1:71" s="3" customFormat="1" ht="18" hidden="1" outlineLevel="1" x14ac:dyDescent="0.25">
      <c r="A435" s="320" t="s">
        <v>957</v>
      </c>
      <c r="B435" s="321"/>
      <c r="C435" s="321"/>
      <c r="D435" s="321"/>
      <c r="E435" s="321"/>
      <c r="F435" s="321"/>
      <c r="G435" s="321"/>
      <c r="H435" s="321"/>
      <c r="I435" s="321"/>
      <c r="J435" s="321"/>
      <c r="K435" s="322"/>
      <c r="L435" s="61">
        <v>57717</v>
      </c>
      <c r="M435" s="61"/>
      <c r="N435" s="61"/>
      <c r="O435" s="61"/>
      <c r="P435" s="1"/>
      <c r="Q435" s="1"/>
      <c r="R435" s="1"/>
      <c r="S435" s="1"/>
      <c r="T435" s="1"/>
      <c r="U435" s="1"/>
      <c r="V435" s="179"/>
      <c r="W435" s="171"/>
      <c r="X435" s="170"/>
      <c r="Y435" s="188"/>
      <c r="BR435" s="41"/>
      <c r="BS435" s="2"/>
    </row>
    <row r="436" spans="1:71" s="3" customFormat="1" ht="18" hidden="1" outlineLevel="1" x14ac:dyDescent="0.25">
      <c r="A436" s="320" t="s">
        <v>976</v>
      </c>
      <c r="B436" s="321"/>
      <c r="C436" s="321"/>
      <c r="D436" s="321"/>
      <c r="E436" s="321"/>
      <c r="F436" s="321"/>
      <c r="G436" s="321"/>
      <c r="H436" s="321"/>
      <c r="I436" s="321"/>
      <c r="J436" s="321"/>
      <c r="K436" s="322"/>
      <c r="L436" s="61"/>
      <c r="M436" s="61"/>
      <c r="N436" s="61"/>
      <c r="O436" s="61"/>
      <c r="P436" s="1"/>
      <c r="Q436" s="1"/>
      <c r="R436" s="1"/>
      <c r="S436" s="1"/>
      <c r="T436" s="1"/>
      <c r="U436" s="1"/>
      <c r="V436" s="179"/>
      <c r="W436" s="171"/>
      <c r="X436" s="170"/>
      <c r="Y436" s="188"/>
      <c r="BR436" s="41"/>
      <c r="BS436" s="2"/>
    </row>
    <row r="437" spans="1:71" s="3" customFormat="1" ht="18" hidden="1" outlineLevel="1" x14ac:dyDescent="0.25">
      <c r="A437" s="320" t="s">
        <v>5218</v>
      </c>
      <c r="B437" s="321"/>
      <c r="C437" s="321"/>
      <c r="D437" s="321"/>
      <c r="E437" s="321"/>
      <c r="F437" s="321"/>
      <c r="G437" s="321"/>
      <c r="H437" s="321"/>
      <c r="I437" s="321"/>
      <c r="J437" s="321"/>
      <c r="K437" s="322"/>
      <c r="L437" s="61">
        <v>32572088</v>
      </c>
      <c r="M437" s="61"/>
      <c r="N437" s="61"/>
      <c r="O437" s="61">
        <v>32572088</v>
      </c>
      <c r="P437" s="1"/>
      <c r="Q437" s="1"/>
      <c r="R437" s="1"/>
      <c r="S437" s="1"/>
      <c r="T437" s="1"/>
      <c r="U437" s="1"/>
      <c r="V437" s="179"/>
      <c r="W437" s="171"/>
      <c r="X437" s="170"/>
      <c r="Y437" s="188"/>
      <c r="BR437" s="41"/>
      <c r="BS437" s="2"/>
    </row>
    <row r="438" spans="1:71" s="3" customFormat="1" ht="18" hidden="1" outlineLevel="1" x14ac:dyDescent="0.25">
      <c r="A438" s="320" t="s">
        <v>972</v>
      </c>
      <c r="B438" s="321"/>
      <c r="C438" s="321"/>
      <c r="D438" s="321"/>
      <c r="E438" s="321"/>
      <c r="F438" s="321"/>
      <c r="G438" s="321"/>
      <c r="H438" s="321"/>
      <c r="I438" s="321"/>
      <c r="J438" s="321"/>
      <c r="K438" s="322"/>
      <c r="L438" s="61"/>
      <c r="M438" s="61"/>
      <c r="N438" s="61"/>
      <c r="O438" s="61"/>
      <c r="P438" s="1"/>
      <c r="Q438" s="1"/>
      <c r="R438" s="1"/>
      <c r="S438" s="1"/>
      <c r="T438" s="1"/>
      <c r="U438" s="1"/>
      <c r="V438" s="179"/>
      <c r="W438" s="171"/>
      <c r="X438" s="170"/>
      <c r="Y438" s="188"/>
      <c r="BR438" s="41"/>
      <c r="BS438" s="2"/>
    </row>
    <row r="439" spans="1:71" s="3" customFormat="1" ht="22.5" hidden="1" outlineLevel="1" x14ac:dyDescent="0.25">
      <c r="A439" s="320" t="s">
        <v>5219</v>
      </c>
      <c r="B439" s="321"/>
      <c r="C439" s="321"/>
      <c r="D439" s="321"/>
      <c r="E439" s="321"/>
      <c r="F439" s="321"/>
      <c r="G439" s="321"/>
      <c r="H439" s="321"/>
      <c r="I439" s="321"/>
      <c r="J439" s="321"/>
      <c r="K439" s="322"/>
      <c r="L439" s="61">
        <v>530104</v>
      </c>
      <c r="M439" s="61">
        <v>307183</v>
      </c>
      <c r="N439" s="61" t="s">
        <v>5095</v>
      </c>
      <c r="O439" s="61">
        <v>36528</v>
      </c>
      <c r="P439" s="1"/>
      <c r="Q439" s="1"/>
      <c r="R439" s="1"/>
      <c r="S439" s="1"/>
      <c r="T439" s="1"/>
      <c r="U439" s="1"/>
      <c r="V439" s="179"/>
      <c r="W439" s="171"/>
      <c r="X439" s="170"/>
      <c r="Y439" s="188"/>
      <c r="BR439" s="41"/>
      <c r="BS439" s="2"/>
    </row>
    <row r="440" spans="1:71" s="3" customFormat="1" ht="18" hidden="1" outlineLevel="1" x14ac:dyDescent="0.25">
      <c r="A440" s="320" t="s">
        <v>5220</v>
      </c>
      <c r="B440" s="321"/>
      <c r="C440" s="321"/>
      <c r="D440" s="321"/>
      <c r="E440" s="321"/>
      <c r="F440" s="321"/>
      <c r="G440" s="321"/>
      <c r="H440" s="321"/>
      <c r="I440" s="321"/>
      <c r="J440" s="321"/>
      <c r="K440" s="322"/>
      <c r="L440" s="61">
        <v>330575</v>
      </c>
      <c r="M440" s="61"/>
      <c r="N440" s="61"/>
      <c r="O440" s="61"/>
      <c r="P440" s="1"/>
      <c r="Q440" s="1"/>
      <c r="R440" s="1"/>
      <c r="S440" s="1"/>
      <c r="T440" s="1"/>
      <c r="U440" s="1"/>
      <c r="V440" s="179"/>
      <c r="W440" s="171"/>
      <c r="X440" s="170"/>
      <c r="Y440" s="188"/>
      <c r="BR440" s="41"/>
      <c r="BS440" s="2"/>
    </row>
    <row r="441" spans="1:71" s="3" customFormat="1" ht="18" hidden="1" outlineLevel="1" x14ac:dyDescent="0.25">
      <c r="A441" s="320" t="s">
        <v>5221</v>
      </c>
      <c r="B441" s="321"/>
      <c r="C441" s="321"/>
      <c r="D441" s="321"/>
      <c r="E441" s="321"/>
      <c r="F441" s="321"/>
      <c r="G441" s="321"/>
      <c r="H441" s="321"/>
      <c r="I441" s="321"/>
      <c r="J441" s="321"/>
      <c r="K441" s="322"/>
      <c r="L441" s="61">
        <v>168961</v>
      </c>
      <c r="M441" s="61"/>
      <c r="N441" s="61"/>
      <c r="O441" s="61"/>
      <c r="P441" s="1"/>
      <c r="Q441" s="1"/>
      <c r="R441" s="1"/>
      <c r="S441" s="1"/>
      <c r="T441" s="1"/>
      <c r="U441" s="1"/>
      <c r="V441" s="179"/>
      <c r="W441" s="171"/>
      <c r="X441" s="170"/>
      <c r="Y441" s="188"/>
      <c r="BR441" s="41"/>
      <c r="BS441" s="2"/>
    </row>
    <row r="442" spans="1:71" s="3" customFormat="1" ht="18" hidden="1" outlineLevel="1" x14ac:dyDescent="0.25">
      <c r="A442" s="320" t="s">
        <v>957</v>
      </c>
      <c r="B442" s="321"/>
      <c r="C442" s="321"/>
      <c r="D442" s="321"/>
      <c r="E442" s="321"/>
      <c r="F442" s="321"/>
      <c r="G442" s="321"/>
      <c r="H442" s="321"/>
      <c r="I442" s="321"/>
      <c r="J442" s="321"/>
      <c r="K442" s="322"/>
      <c r="L442" s="61">
        <v>1029640</v>
      </c>
      <c r="M442" s="61"/>
      <c r="N442" s="61"/>
      <c r="O442" s="61"/>
      <c r="P442" s="1"/>
      <c r="Q442" s="1"/>
      <c r="R442" s="1"/>
      <c r="S442" s="1"/>
      <c r="T442" s="1"/>
      <c r="U442" s="1"/>
      <c r="V442" s="179"/>
      <c r="W442" s="171"/>
      <c r="X442" s="170"/>
      <c r="Y442" s="188"/>
      <c r="BR442" s="41"/>
      <c r="BS442" s="2"/>
    </row>
    <row r="443" spans="1:71" s="3" customFormat="1" ht="18" hidden="1" outlineLevel="1" x14ac:dyDescent="0.25">
      <c r="A443" s="320" t="s">
        <v>958</v>
      </c>
      <c r="B443" s="321"/>
      <c r="C443" s="321"/>
      <c r="D443" s="321"/>
      <c r="E443" s="321"/>
      <c r="F443" s="321"/>
      <c r="G443" s="321"/>
      <c r="H443" s="321"/>
      <c r="I443" s="321"/>
      <c r="J443" s="321"/>
      <c r="K443" s="322"/>
      <c r="L443" s="61">
        <v>42148042</v>
      </c>
      <c r="M443" s="61"/>
      <c r="N443" s="61"/>
      <c r="O443" s="61"/>
      <c r="P443" s="1"/>
      <c r="Q443" s="1"/>
      <c r="R443" s="1"/>
      <c r="S443" s="1"/>
      <c r="T443" s="1"/>
      <c r="U443" s="1"/>
      <c r="V443" s="179"/>
      <c r="W443" s="171"/>
      <c r="X443" s="170"/>
      <c r="Y443" s="188"/>
      <c r="BR443" s="41"/>
      <c r="BS443" s="2"/>
    </row>
    <row r="444" spans="1:71" s="3" customFormat="1" ht="18" hidden="1" outlineLevel="1" x14ac:dyDescent="0.25">
      <c r="A444" s="320" t="s">
        <v>983</v>
      </c>
      <c r="B444" s="321"/>
      <c r="C444" s="321"/>
      <c r="D444" s="321"/>
      <c r="E444" s="321"/>
      <c r="F444" s="321"/>
      <c r="G444" s="321"/>
      <c r="H444" s="321"/>
      <c r="I444" s="321"/>
      <c r="J444" s="321"/>
      <c r="K444" s="322"/>
      <c r="L444" s="61"/>
      <c r="M444" s="61"/>
      <c r="N444" s="61"/>
      <c r="O444" s="61"/>
      <c r="P444" s="1"/>
      <c r="Q444" s="1"/>
      <c r="R444" s="1"/>
      <c r="S444" s="1"/>
      <c r="T444" s="1"/>
      <c r="U444" s="1"/>
      <c r="V444" s="179"/>
      <c r="W444" s="171"/>
      <c r="X444" s="170"/>
      <c r="Y444" s="188"/>
      <c r="BR444" s="41"/>
      <c r="BS444" s="2"/>
    </row>
    <row r="445" spans="1:71" s="3" customFormat="1" ht="18" hidden="1" outlineLevel="1" x14ac:dyDescent="0.25">
      <c r="A445" s="320" t="s">
        <v>986</v>
      </c>
      <c r="B445" s="321"/>
      <c r="C445" s="321"/>
      <c r="D445" s="321"/>
      <c r="E445" s="321"/>
      <c r="F445" s="321"/>
      <c r="G445" s="321"/>
      <c r="H445" s="321"/>
      <c r="I445" s="321"/>
      <c r="J445" s="321"/>
      <c r="K445" s="322"/>
      <c r="L445" s="61"/>
      <c r="M445" s="61"/>
      <c r="N445" s="61"/>
      <c r="O445" s="61"/>
      <c r="P445" s="1"/>
      <c r="Q445" s="1"/>
      <c r="R445" s="1"/>
      <c r="S445" s="1"/>
      <c r="T445" s="1"/>
      <c r="U445" s="1"/>
      <c r="V445" s="179"/>
      <c r="W445" s="171"/>
      <c r="X445" s="170"/>
      <c r="Y445" s="188"/>
      <c r="BR445" s="41"/>
      <c r="BS445" s="2"/>
    </row>
    <row r="446" spans="1:71" s="3" customFormat="1" ht="18" hidden="1" outlineLevel="1" x14ac:dyDescent="0.25">
      <c r="A446" s="320" t="s">
        <v>5222</v>
      </c>
      <c r="B446" s="321"/>
      <c r="C446" s="321"/>
      <c r="D446" s="321"/>
      <c r="E446" s="321"/>
      <c r="F446" s="321"/>
      <c r="G446" s="321"/>
      <c r="H446" s="321"/>
      <c r="I446" s="321"/>
      <c r="J446" s="321"/>
      <c r="K446" s="322"/>
      <c r="L446" s="61">
        <v>10624327</v>
      </c>
      <c r="M446" s="61"/>
      <c r="N446" s="61"/>
      <c r="O446" s="61"/>
      <c r="P446" s="1"/>
      <c r="Q446" s="1"/>
      <c r="R446" s="1"/>
      <c r="S446" s="1"/>
      <c r="T446" s="1"/>
      <c r="U446" s="1"/>
      <c r="V446" s="179"/>
      <c r="W446" s="171"/>
      <c r="X446" s="170"/>
      <c r="Y446" s="188"/>
      <c r="BR446" s="41"/>
      <c r="BS446" s="2"/>
    </row>
    <row r="447" spans="1:71" s="3" customFormat="1" ht="18" hidden="1" outlineLevel="1" x14ac:dyDescent="0.25">
      <c r="A447" s="320" t="s">
        <v>958</v>
      </c>
      <c r="B447" s="321"/>
      <c r="C447" s="321"/>
      <c r="D447" s="321"/>
      <c r="E447" s="321"/>
      <c r="F447" s="321"/>
      <c r="G447" s="321"/>
      <c r="H447" s="321"/>
      <c r="I447" s="321"/>
      <c r="J447" s="321"/>
      <c r="K447" s="322"/>
      <c r="L447" s="61">
        <v>10624327</v>
      </c>
      <c r="M447" s="61"/>
      <c r="N447" s="61"/>
      <c r="O447" s="61"/>
      <c r="P447" s="1"/>
      <c r="Q447" s="1"/>
      <c r="R447" s="1"/>
      <c r="S447" s="1"/>
      <c r="T447" s="1"/>
      <c r="U447" s="1"/>
      <c r="V447" s="179"/>
      <c r="W447" s="171"/>
      <c r="X447" s="170"/>
      <c r="Y447" s="188"/>
      <c r="BR447" s="41"/>
      <c r="BS447" s="2"/>
    </row>
    <row r="448" spans="1:71" s="3" customFormat="1" ht="18" hidden="1" outlineLevel="1" x14ac:dyDescent="0.25">
      <c r="A448" s="320" t="s">
        <v>988</v>
      </c>
      <c r="B448" s="321"/>
      <c r="C448" s="321"/>
      <c r="D448" s="321"/>
      <c r="E448" s="321"/>
      <c r="F448" s="321"/>
      <c r="G448" s="321"/>
      <c r="H448" s="321"/>
      <c r="I448" s="321"/>
      <c r="J448" s="321"/>
      <c r="K448" s="322"/>
      <c r="L448" s="61">
        <v>113025949</v>
      </c>
      <c r="M448" s="61"/>
      <c r="N448" s="61"/>
      <c r="O448" s="61"/>
      <c r="P448" s="1"/>
      <c r="Q448" s="1"/>
      <c r="R448" s="1"/>
      <c r="S448" s="1"/>
      <c r="T448" s="1"/>
      <c r="U448" s="1"/>
      <c r="V448" s="179"/>
      <c r="W448" s="171"/>
      <c r="X448" s="170"/>
      <c r="Y448" s="188"/>
      <c r="BR448" s="41"/>
      <c r="BS448" s="2"/>
    </row>
    <row r="449" spans="1:72" s="3" customFormat="1" ht="18" hidden="1" outlineLevel="1" x14ac:dyDescent="0.25">
      <c r="A449" s="320" t="s">
        <v>989</v>
      </c>
      <c r="B449" s="321"/>
      <c r="C449" s="321"/>
      <c r="D449" s="321"/>
      <c r="E449" s="321"/>
      <c r="F449" s="321"/>
      <c r="G449" s="321"/>
      <c r="H449" s="321"/>
      <c r="I449" s="321"/>
      <c r="J449" s="321"/>
      <c r="K449" s="322"/>
      <c r="L449" s="61"/>
      <c r="M449" s="61"/>
      <c r="N449" s="61"/>
      <c r="O449" s="61"/>
      <c r="P449" s="1"/>
      <c r="Q449" s="1"/>
      <c r="R449" s="1"/>
      <c r="S449" s="1"/>
      <c r="T449" s="1"/>
      <c r="U449" s="1"/>
      <c r="V449" s="179"/>
      <c r="W449" s="171"/>
      <c r="X449" s="170"/>
      <c r="Y449" s="188"/>
      <c r="BR449" s="41"/>
      <c r="BS449" s="2"/>
    </row>
    <row r="450" spans="1:72" s="3" customFormat="1" ht="18" hidden="1" outlineLevel="1" x14ac:dyDescent="0.25">
      <c r="A450" s="320" t="s">
        <v>1024</v>
      </c>
      <c r="B450" s="321"/>
      <c r="C450" s="321"/>
      <c r="D450" s="321"/>
      <c r="E450" s="321"/>
      <c r="F450" s="321"/>
      <c r="G450" s="321"/>
      <c r="H450" s="321"/>
      <c r="I450" s="321"/>
      <c r="J450" s="321"/>
      <c r="K450" s="322"/>
      <c r="L450" s="61">
        <v>3652277</v>
      </c>
      <c r="M450" s="61"/>
      <c r="N450" s="61"/>
      <c r="O450" s="61"/>
      <c r="P450" s="1"/>
      <c r="Q450" s="1"/>
      <c r="R450" s="1"/>
      <c r="S450" s="1"/>
      <c r="T450" s="1"/>
      <c r="U450" s="1"/>
      <c r="V450" s="179"/>
      <c r="W450" s="171"/>
      <c r="X450" s="170"/>
      <c r="Y450" s="188"/>
      <c r="BR450" s="41"/>
      <c r="BS450" s="2"/>
    </row>
    <row r="451" spans="1:72" s="3" customFormat="1" ht="18" hidden="1" outlineLevel="1" x14ac:dyDescent="0.25">
      <c r="A451" s="320" t="s">
        <v>990</v>
      </c>
      <c r="B451" s="321"/>
      <c r="C451" s="321"/>
      <c r="D451" s="321"/>
      <c r="E451" s="321"/>
      <c r="F451" s="321"/>
      <c r="G451" s="321"/>
      <c r="H451" s="321"/>
      <c r="I451" s="321"/>
      <c r="J451" s="321"/>
      <c r="K451" s="322"/>
      <c r="L451" s="61">
        <v>92563802</v>
      </c>
      <c r="M451" s="61"/>
      <c r="N451" s="61"/>
      <c r="O451" s="61"/>
      <c r="P451" s="1"/>
      <c r="Q451" s="1"/>
      <c r="R451" s="1"/>
      <c r="S451" s="1"/>
      <c r="T451" s="1"/>
      <c r="U451" s="1"/>
      <c r="V451" s="179"/>
      <c r="W451" s="171"/>
      <c r="X451" s="170"/>
      <c r="Y451" s="188"/>
      <c r="BR451" s="41"/>
      <c r="BS451" s="2"/>
    </row>
    <row r="452" spans="1:72" s="3" customFormat="1" ht="18" hidden="1" outlineLevel="1" x14ac:dyDescent="0.25">
      <c r="A452" s="320" t="s">
        <v>991</v>
      </c>
      <c r="B452" s="321"/>
      <c r="C452" s="321"/>
      <c r="D452" s="321"/>
      <c r="E452" s="321"/>
      <c r="F452" s="321"/>
      <c r="G452" s="321"/>
      <c r="H452" s="321"/>
      <c r="I452" s="321"/>
      <c r="J452" s="321"/>
      <c r="K452" s="322"/>
      <c r="L452" s="61">
        <v>666747</v>
      </c>
      <c r="M452" s="61"/>
      <c r="N452" s="61"/>
      <c r="O452" s="61"/>
      <c r="P452" s="1"/>
      <c r="Q452" s="1"/>
      <c r="R452" s="1"/>
      <c r="S452" s="1"/>
      <c r="T452" s="1"/>
      <c r="U452" s="1"/>
      <c r="V452" s="179"/>
      <c r="W452" s="171"/>
      <c r="X452" s="170"/>
      <c r="Y452" s="188"/>
      <c r="BR452" s="41"/>
      <c r="BS452" s="2"/>
    </row>
    <row r="453" spans="1:72" s="3" customFormat="1" ht="18" hidden="1" outlineLevel="1" x14ac:dyDescent="0.25">
      <c r="A453" s="320" t="s">
        <v>1025</v>
      </c>
      <c r="B453" s="321"/>
      <c r="C453" s="321"/>
      <c r="D453" s="321"/>
      <c r="E453" s="321"/>
      <c r="F453" s="321"/>
      <c r="G453" s="321"/>
      <c r="H453" s="321"/>
      <c r="I453" s="321"/>
      <c r="J453" s="321"/>
      <c r="K453" s="322"/>
      <c r="L453" s="61">
        <v>134714</v>
      </c>
      <c r="M453" s="61"/>
      <c r="N453" s="61"/>
      <c r="O453" s="61"/>
      <c r="P453" s="1"/>
      <c r="Q453" s="1"/>
      <c r="R453" s="1"/>
      <c r="S453" s="1"/>
      <c r="T453" s="1"/>
      <c r="U453" s="1"/>
      <c r="V453" s="179"/>
      <c r="W453" s="171"/>
      <c r="X453" s="170"/>
      <c r="Y453" s="188"/>
      <c r="BR453" s="41"/>
      <c r="BS453" s="2"/>
    </row>
    <row r="454" spans="1:72" s="3" customFormat="1" ht="18" hidden="1" outlineLevel="1" x14ac:dyDescent="0.25">
      <c r="A454" s="320" t="s">
        <v>993</v>
      </c>
      <c r="B454" s="321"/>
      <c r="C454" s="321"/>
      <c r="D454" s="321"/>
      <c r="E454" s="321"/>
      <c r="F454" s="321"/>
      <c r="G454" s="321"/>
      <c r="H454" s="321"/>
      <c r="I454" s="321"/>
      <c r="J454" s="321"/>
      <c r="K454" s="322"/>
      <c r="L454" s="61">
        <v>10624327</v>
      </c>
      <c r="M454" s="61"/>
      <c r="N454" s="61"/>
      <c r="O454" s="61"/>
      <c r="P454" s="1"/>
      <c r="Q454" s="1"/>
      <c r="R454" s="1"/>
      <c r="S454" s="1"/>
      <c r="T454" s="1"/>
      <c r="U454" s="1"/>
      <c r="V454" s="179"/>
      <c r="W454" s="171"/>
      <c r="X454" s="170"/>
      <c r="Y454" s="188"/>
      <c r="BR454" s="41"/>
      <c r="BS454" s="2"/>
    </row>
    <row r="455" spans="1:72" s="3" customFormat="1" ht="18" hidden="1" outlineLevel="1" x14ac:dyDescent="0.25">
      <c r="A455" s="320" t="s">
        <v>994</v>
      </c>
      <c r="B455" s="321"/>
      <c r="C455" s="321"/>
      <c r="D455" s="321"/>
      <c r="E455" s="321"/>
      <c r="F455" s="321"/>
      <c r="G455" s="321"/>
      <c r="H455" s="321"/>
      <c r="I455" s="321"/>
      <c r="J455" s="321"/>
      <c r="K455" s="322"/>
      <c r="L455" s="61">
        <v>3629688</v>
      </c>
      <c r="M455" s="61"/>
      <c r="N455" s="61"/>
      <c r="O455" s="61"/>
      <c r="P455" s="1"/>
      <c r="Q455" s="1"/>
      <c r="R455" s="1"/>
      <c r="S455" s="1"/>
      <c r="T455" s="1"/>
      <c r="U455" s="1"/>
      <c r="V455" s="179"/>
      <c r="W455" s="171"/>
      <c r="X455" s="170"/>
      <c r="Y455" s="188"/>
      <c r="BR455" s="41"/>
      <c r="BS455" s="2"/>
    </row>
    <row r="456" spans="1:72" s="3" customFormat="1" ht="18" hidden="1" outlineLevel="1" x14ac:dyDescent="0.25">
      <c r="A456" s="320" t="s">
        <v>995</v>
      </c>
      <c r="B456" s="321"/>
      <c r="C456" s="321"/>
      <c r="D456" s="321"/>
      <c r="E456" s="321"/>
      <c r="F456" s="321"/>
      <c r="G456" s="321"/>
      <c r="H456" s="321"/>
      <c r="I456" s="321"/>
      <c r="J456" s="321"/>
      <c r="K456" s="322"/>
      <c r="L456" s="61">
        <v>1889108</v>
      </c>
      <c r="M456" s="61"/>
      <c r="N456" s="61"/>
      <c r="O456" s="61"/>
      <c r="P456" s="1"/>
      <c r="Q456" s="1"/>
      <c r="R456" s="1"/>
      <c r="S456" s="1"/>
      <c r="T456" s="1"/>
      <c r="U456" s="1"/>
      <c r="V456" s="179"/>
      <c r="W456" s="171"/>
      <c r="X456" s="170"/>
      <c r="Y456" s="188"/>
      <c r="BR456" s="41"/>
      <c r="BS456" s="2"/>
    </row>
    <row r="457" spans="1:72" s="3" customFormat="1" ht="18" hidden="1" collapsed="1" x14ac:dyDescent="0.25">
      <c r="A457" s="320" t="s">
        <v>996</v>
      </c>
      <c r="B457" s="321"/>
      <c r="C457" s="321"/>
      <c r="D457" s="321"/>
      <c r="E457" s="321"/>
      <c r="F457" s="321"/>
      <c r="G457" s="321"/>
      <c r="H457" s="321"/>
      <c r="I457" s="321"/>
      <c r="J457" s="321"/>
      <c r="K457" s="322"/>
      <c r="L457" s="61">
        <v>102401622</v>
      </c>
      <c r="M457" s="61"/>
      <c r="N457" s="61"/>
      <c r="O457" s="61"/>
      <c r="P457" s="1"/>
      <c r="Q457" s="1"/>
      <c r="R457" s="1"/>
      <c r="S457" s="1"/>
      <c r="T457" s="1"/>
      <c r="U457" s="1"/>
      <c r="V457" s="179"/>
      <c r="W457" s="171"/>
      <c r="X457" s="170"/>
      <c r="Y457" s="188"/>
      <c r="BR457" s="41"/>
      <c r="BS457" s="2"/>
    </row>
    <row r="458" spans="1:72" s="3" customFormat="1" ht="18" hidden="1" x14ac:dyDescent="0.25">
      <c r="A458" s="320" t="s">
        <v>997</v>
      </c>
      <c r="B458" s="321"/>
      <c r="C458" s="321"/>
      <c r="D458" s="321"/>
      <c r="E458" s="321"/>
      <c r="F458" s="321"/>
      <c r="G458" s="321"/>
      <c r="H458" s="321"/>
      <c r="I458" s="321"/>
      <c r="J458" s="321"/>
      <c r="K458" s="322"/>
      <c r="L458" s="61">
        <v>5324884</v>
      </c>
      <c r="M458" s="61"/>
      <c r="N458" s="61"/>
      <c r="O458" s="61"/>
      <c r="P458" s="1"/>
      <c r="Q458" s="1"/>
      <c r="R458" s="1"/>
      <c r="S458" s="1"/>
      <c r="T458" s="1"/>
      <c r="U458" s="1"/>
      <c r="V458" s="179"/>
      <c r="W458" s="171"/>
      <c r="X458" s="170"/>
      <c r="Y458" s="188"/>
      <c r="BR458" s="41"/>
      <c r="BS458" s="2"/>
    </row>
    <row r="459" spans="1:72" s="3" customFormat="1" ht="18" hidden="1" x14ac:dyDescent="0.25">
      <c r="A459" s="317" t="s">
        <v>988</v>
      </c>
      <c r="B459" s="318"/>
      <c r="C459" s="318"/>
      <c r="D459" s="318"/>
      <c r="E459" s="318"/>
      <c r="F459" s="318"/>
      <c r="G459" s="318"/>
      <c r="H459" s="318"/>
      <c r="I459" s="318"/>
      <c r="J459" s="318"/>
      <c r="K459" s="319"/>
      <c r="L459" s="39">
        <v>107726506</v>
      </c>
      <c r="M459" s="39"/>
      <c r="N459" s="39"/>
      <c r="O459" s="39"/>
      <c r="P459" s="1"/>
      <c r="Q459" s="1"/>
      <c r="R459" s="1"/>
      <c r="S459" s="1"/>
      <c r="T459" s="1"/>
      <c r="U459" s="1"/>
      <c r="V459" s="179"/>
      <c r="W459" s="171"/>
      <c r="X459" s="170"/>
      <c r="Y459" s="188"/>
      <c r="BR459" s="41"/>
      <c r="BT459" s="41"/>
    </row>
    <row r="460" spans="1:72" s="3" customFormat="1" ht="18" hidden="1" x14ac:dyDescent="0.25">
      <c r="A460" s="320" t="s">
        <v>998</v>
      </c>
      <c r="B460" s="321"/>
      <c r="C460" s="321"/>
      <c r="D460" s="321"/>
      <c r="E460" s="321"/>
      <c r="F460" s="321"/>
      <c r="G460" s="321"/>
      <c r="H460" s="321"/>
      <c r="I460" s="321"/>
      <c r="J460" s="321"/>
      <c r="K460" s="322"/>
      <c r="L460" s="61">
        <v>2262257</v>
      </c>
      <c r="M460" s="61"/>
      <c r="N460" s="61"/>
      <c r="O460" s="61"/>
      <c r="P460" s="1"/>
      <c r="Q460" s="1"/>
      <c r="R460" s="1"/>
      <c r="S460" s="1"/>
      <c r="T460" s="1"/>
      <c r="U460" s="1"/>
      <c r="V460" s="179"/>
      <c r="W460" s="171"/>
      <c r="X460" s="170"/>
      <c r="Y460" s="188"/>
      <c r="BR460" s="41"/>
      <c r="BS460" s="2"/>
      <c r="BT460" s="41"/>
    </row>
    <row r="461" spans="1:72" s="3" customFormat="1" ht="18" hidden="1" x14ac:dyDescent="0.25">
      <c r="A461" s="320" t="s">
        <v>999</v>
      </c>
      <c r="B461" s="321"/>
      <c r="C461" s="321"/>
      <c r="D461" s="321"/>
      <c r="E461" s="321"/>
      <c r="F461" s="321"/>
      <c r="G461" s="321"/>
      <c r="H461" s="321"/>
      <c r="I461" s="321"/>
      <c r="J461" s="321"/>
      <c r="K461" s="322"/>
      <c r="L461" s="61">
        <v>3770428</v>
      </c>
      <c r="M461" s="61"/>
      <c r="N461" s="61"/>
      <c r="O461" s="61"/>
      <c r="P461" s="1"/>
      <c r="Q461" s="1"/>
      <c r="R461" s="1"/>
      <c r="S461" s="1"/>
      <c r="T461" s="1"/>
      <c r="U461" s="1"/>
      <c r="V461" s="179"/>
      <c r="W461" s="171"/>
      <c r="X461" s="170"/>
      <c r="Y461" s="188"/>
      <c r="BR461" s="41"/>
      <c r="BS461" s="2"/>
      <c r="BT461" s="41"/>
    </row>
    <row r="462" spans="1:72" s="3" customFormat="1" ht="18" hidden="1" x14ac:dyDescent="0.25">
      <c r="A462" s="320" t="s">
        <v>1000</v>
      </c>
      <c r="B462" s="321"/>
      <c r="C462" s="321"/>
      <c r="D462" s="321"/>
      <c r="E462" s="321"/>
      <c r="F462" s="321"/>
      <c r="G462" s="321"/>
      <c r="H462" s="321"/>
      <c r="I462" s="321"/>
      <c r="J462" s="321"/>
      <c r="K462" s="322"/>
      <c r="L462" s="61">
        <v>2693163</v>
      </c>
      <c r="M462" s="61"/>
      <c r="N462" s="61"/>
      <c r="O462" s="61"/>
      <c r="P462" s="1"/>
      <c r="Q462" s="1"/>
      <c r="R462" s="1"/>
      <c r="S462" s="1"/>
      <c r="T462" s="1"/>
      <c r="U462" s="1"/>
      <c r="V462" s="179"/>
      <c r="W462" s="171"/>
      <c r="X462" s="170"/>
      <c r="Y462" s="188"/>
      <c r="BR462" s="41"/>
      <c r="BS462" s="2"/>
      <c r="BT462" s="41"/>
    </row>
    <row r="463" spans="1:72" s="3" customFormat="1" ht="18" hidden="1" x14ac:dyDescent="0.25">
      <c r="A463" s="320" t="s">
        <v>1001</v>
      </c>
      <c r="B463" s="321"/>
      <c r="C463" s="321"/>
      <c r="D463" s="321"/>
      <c r="E463" s="321"/>
      <c r="F463" s="321"/>
      <c r="G463" s="321"/>
      <c r="H463" s="321"/>
      <c r="I463" s="321"/>
      <c r="J463" s="321"/>
      <c r="K463" s="322"/>
      <c r="L463" s="61">
        <v>2154530</v>
      </c>
      <c r="M463" s="61"/>
      <c r="N463" s="61"/>
      <c r="O463" s="61"/>
      <c r="P463" s="1"/>
      <c r="Q463" s="1"/>
      <c r="R463" s="1"/>
      <c r="S463" s="1"/>
      <c r="T463" s="1"/>
      <c r="U463" s="1"/>
      <c r="V463" s="179"/>
      <c r="W463" s="171"/>
      <c r="X463" s="170"/>
      <c r="Y463" s="188"/>
      <c r="BR463" s="41"/>
      <c r="BS463" s="2"/>
      <c r="BT463" s="41"/>
    </row>
    <row r="464" spans="1:72" s="3" customFormat="1" ht="18" hidden="1" x14ac:dyDescent="0.25">
      <c r="A464" s="317" t="s">
        <v>988</v>
      </c>
      <c r="B464" s="318"/>
      <c r="C464" s="318"/>
      <c r="D464" s="318"/>
      <c r="E464" s="318"/>
      <c r="F464" s="318"/>
      <c r="G464" s="318"/>
      <c r="H464" s="318"/>
      <c r="I464" s="318"/>
      <c r="J464" s="318"/>
      <c r="K464" s="319"/>
      <c r="L464" s="39">
        <v>118606884</v>
      </c>
      <c r="M464" s="39"/>
      <c r="N464" s="39"/>
      <c r="O464" s="39"/>
      <c r="P464" s="1"/>
      <c r="Q464" s="1"/>
      <c r="R464" s="1"/>
      <c r="S464" s="1"/>
      <c r="T464" s="1"/>
      <c r="U464" s="1"/>
      <c r="V464" s="179"/>
      <c r="W464" s="171"/>
      <c r="X464" s="170"/>
      <c r="Y464" s="188"/>
      <c r="BR464" s="41"/>
      <c r="BT464" s="41"/>
    </row>
    <row r="465" spans="1:95" s="3" customFormat="1" ht="18" hidden="1" x14ac:dyDescent="0.25">
      <c r="A465" s="320" t="s">
        <v>5223</v>
      </c>
      <c r="B465" s="321"/>
      <c r="C465" s="321"/>
      <c r="D465" s="321"/>
      <c r="E465" s="321"/>
      <c r="F465" s="321"/>
      <c r="G465" s="321"/>
      <c r="H465" s="321"/>
      <c r="I465" s="321"/>
      <c r="J465" s="321"/>
      <c r="K465" s="322"/>
      <c r="L465" s="61">
        <v>129231211</v>
      </c>
      <c r="M465" s="61"/>
      <c r="N465" s="61"/>
      <c r="O465" s="61"/>
      <c r="P465" s="1"/>
      <c r="Q465" s="1"/>
      <c r="R465" s="1"/>
      <c r="S465" s="1"/>
      <c r="T465" s="1"/>
      <c r="U465" s="1"/>
      <c r="V465" s="179"/>
      <c r="W465" s="171"/>
      <c r="X465" s="170"/>
      <c r="Y465" s="188"/>
      <c r="BR465" s="41"/>
      <c r="BS465" s="2"/>
      <c r="BT465" s="41"/>
    </row>
    <row r="466" spans="1:95" s="3" customFormat="1" ht="18" hidden="1" x14ac:dyDescent="0.25">
      <c r="A466" s="320" t="s">
        <v>1003</v>
      </c>
      <c r="B466" s="321"/>
      <c r="C466" s="321"/>
      <c r="D466" s="321"/>
      <c r="E466" s="321"/>
      <c r="F466" s="321"/>
      <c r="G466" s="321"/>
      <c r="H466" s="321"/>
      <c r="I466" s="321"/>
      <c r="J466" s="321"/>
      <c r="K466" s="322"/>
      <c r="L466" s="61">
        <v>3876936</v>
      </c>
      <c r="M466" s="61"/>
      <c r="N466" s="61"/>
      <c r="O466" s="61"/>
      <c r="P466" s="1"/>
      <c r="Q466" s="1"/>
      <c r="R466" s="1"/>
      <c r="S466" s="1"/>
      <c r="T466" s="1"/>
      <c r="U466" s="1"/>
      <c r="V466" s="179"/>
      <c r="W466" s="171"/>
      <c r="X466" s="170"/>
      <c r="Y466" s="188"/>
      <c r="BR466" s="41"/>
      <c r="BS466" s="2"/>
      <c r="BT466" s="41"/>
    </row>
    <row r="467" spans="1:95" s="116" customFormat="1" ht="18" hidden="1" x14ac:dyDescent="0.25">
      <c r="A467" s="324" t="s">
        <v>5479</v>
      </c>
      <c r="B467" s="325"/>
      <c r="C467" s="325"/>
      <c r="D467" s="325"/>
      <c r="E467" s="325"/>
      <c r="F467" s="325"/>
      <c r="G467" s="325"/>
      <c r="H467" s="325"/>
      <c r="I467" s="325"/>
      <c r="J467" s="325"/>
      <c r="K467" s="326"/>
      <c r="L467" s="117">
        <f>L465+L466</f>
        <v>133108147</v>
      </c>
      <c r="M467" s="117"/>
      <c r="N467" s="117"/>
      <c r="O467" s="117"/>
      <c r="P467" s="1"/>
      <c r="Q467" s="1"/>
      <c r="R467" s="1"/>
      <c r="S467" s="1"/>
      <c r="T467" s="1"/>
      <c r="U467" s="1"/>
      <c r="V467" s="179"/>
      <c r="W467" s="171"/>
      <c r="X467" s="170"/>
      <c r="Y467" s="188"/>
      <c r="Z467" s="65"/>
      <c r="AA467" s="65"/>
      <c r="AB467" s="65"/>
      <c r="AC467" s="65"/>
      <c r="AD467" s="65"/>
      <c r="AE467" s="65"/>
      <c r="AF467" s="65"/>
      <c r="AG467" s="65"/>
      <c r="AH467" s="65"/>
      <c r="AI467" s="65"/>
      <c r="AJ467" s="65"/>
      <c r="AK467" s="65"/>
      <c r="AL467" s="65"/>
      <c r="AM467" s="65"/>
      <c r="AN467" s="65"/>
      <c r="AO467" s="65"/>
      <c r="AP467" s="65"/>
      <c r="AQ467" s="65"/>
      <c r="AR467" s="65"/>
      <c r="AS467" s="65"/>
      <c r="AT467" s="65"/>
      <c r="AU467" s="65"/>
      <c r="AV467" s="65"/>
      <c r="AW467" s="65"/>
      <c r="AX467" s="65"/>
      <c r="AY467" s="65"/>
      <c r="AZ467" s="65"/>
      <c r="BA467" s="65"/>
      <c r="BB467" s="65"/>
      <c r="BC467" s="65"/>
      <c r="BD467" s="65"/>
      <c r="BE467" s="65"/>
      <c r="BF467" s="65"/>
      <c r="BG467" s="65"/>
      <c r="BH467" s="65"/>
      <c r="BI467" s="65"/>
      <c r="BJ467" s="65"/>
      <c r="BK467" s="65"/>
      <c r="BL467" s="65"/>
      <c r="BM467" s="65"/>
      <c r="BN467" s="65"/>
      <c r="BO467" s="65"/>
      <c r="BP467" s="65"/>
      <c r="BQ467" s="65"/>
      <c r="BR467" s="65"/>
      <c r="BS467" s="65"/>
      <c r="BT467" s="65"/>
      <c r="BU467" s="65"/>
      <c r="BV467" s="65"/>
      <c r="BW467" s="65"/>
    </row>
    <row r="468" spans="1:95" s="121" customFormat="1" ht="15" hidden="1" customHeight="1" x14ac:dyDescent="0.25">
      <c r="A468" s="327" t="s">
        <v>5480</v>
      </c>
      <c r="B468" s="328"/>
      <c r="C468" s="328"/>
      <c r="D468" s="328"/>
      <c r="E468" s="328"/>
      <c r="F468" s="328"/>
      <c r="G468" s="328"/>
      <c r="H468" s="328"/>
      <c r="I468" s="328"/>
      <c r="J468" s="328"/>
      <c r="K468" s="329"/>
      <c r="L468" s="118">
        <f>L451*1.052*1.021*1.035*1.025*1.02*1.03</f>
        <v>110811358.26143803</v>
      </c>
      <c r="M468" s="119"/>
      <c r="N468" s="120"/>
      <c r="O468" s="120"/>
      <c r="P468" s="1"/>
      <c r="Q468" s="1"/>
      <c r="R468" s="1"/>
      <c r="S468" s="1"/>
      <c r="T468" s="1"/>
      <c r="U468" s="1"/>
      <c r="V468" s="179"/>
      <c r="W468" s="171"/>
      <c r="X468" s="170"/>
      <c r="Y468" s="188"/>
      <c r="Z468" s="65"/>
      <c r="AA468" s="65"/>
      <c r="AB468" s="65"/>
      <c r="AC468" s="65"/>
      <c r="AD468" s="65"/>
      <c r="AE468" s="65"/>
      <c r="AF468" s="65"/>
      <c r="AG468" s="65"/>
      <c r="AH468" s="65"/>
      <c r="AI468" s="65"/>
      <c r="AJ468" s="65"/>
      <c r="AK468" s="65"/>
      <c r="AL468" s="65"/>
      <c r="AM468" s="65"/>
      <c r="AN468" s="65"/>
      <c r="AO468" s="65"/>
      <c r="AP468" s="65"/>
      <c r="AQ468" s="65"/>
      <c r="AR468" s="65"/>
      <c r="AS468" s="65"/>
      <c r="AT468" s="65"/>
      <c r="AU468" s="65"/>
      <c r="AV468" s="65"/>
      <c r="AW468" s="65"/>
      <c r="AX468" s="65"/>
      <c r="AY468" s="65"/>
      <c r="AZ468" s="65"/>
      <c r="BA468" s="65"/>
      <c r="BB468" s="65"/>
      <c r="BC468" s="65"/>
      <c r="BD468" s="65"/>
      <c r="BE468" s="65"/>
      <c r="BF468" s="65"/>
      <c r="BG468" s="65"/>
      <c r="BH468" s="65"/>
      <c r="BI468" s="65"/>
      <c r="BJ468" s="65"/>
      <c r="BK468" s="65"/>
      <c r="BL468" s="65"/>
      <c r="BM468" s="65"/>
      <c r="BN468" s="65"/>
      <c r="BO468" s="65"/>
      <c r="BP468" s="65"/>
      <c r="BQ468" s="65"/>
      <c r="BR468" s="65"/>
      <c r="BS468" s="65"/>
      <c r="BT468" s="65"/>
      <c r="BU468" s="65"/>
      <c r="BV468" s="65"/>
      <c r="BW468" s="65"/>
      <c r="CG468" s="122"/>
      <c r="CI468" s="122"/>
      <c r="CK468" s="123"/>
      <c r="CL468" s="124"/>
      <c r="CM468" s="124"/>
      <c r="CN468" s="124"/>
      <c r="CO468" s="124"/>
      <c r="CP468" s="124"/>
      <c r="CQ468" s="124"/>
    </row>
    <row r="469" spans="1:95" s="121" customFormat="1" ht="15" hidden="1" customHeight="1" x14ac:dyDescent="0.25">
      <c r="A469" s="327" t="s">
        <v>5486</v>
      </c>
      <c r="B469" s="328"/>
      <c r="C469" s="328"/>
      <c r="D469" s="328"/>
      <c r="E469" s="328"/>
      <c r="F469" s="328"/>
      <c r="G469" s="328"/>
      <c r="H469" s="328"/>
      <c r="I469" s="328"/>
      <c r="J469" s="328"/>
      <c r="K469" s="329"/>
      <c r="L469" s="118">
        <f>L454*1.03</f>
        <v>10943056.810000001</v>
      </c>
      <c r="M469" s="119"/>
      <c r="N469" s="120"/>
      <c r="O469" s="120"/>
      <c r="P469" s="1"/>
      <c r="Q469" s="1"/>
      <c r="R469" s="1"/>
      <c r="S469" s="1"/>
      <c r="T469" s="1"/>
      <c r="U469" s="1"/>
      <c r="V469" s="179"/>
      <c r="W469" s="171"/>
      <c r="X469" s="170"/>
      <c r="Y469" s="188"/>
      <c r="Z469" s="65"/>
      <c r="AA469" s="65"/>
      <c r="AB469" s="65"/>
      <c r="AC469" s="65"/>
      <c r="AD469" s="65"/>
      <c r="AE469" s="65"/>
      <c r="AF469" s="65"/>
      <c r="AG469" s="65"/>
      <c r="AH469" s="65"/>
      <c r="AI469" s="65"/>
      <c r="AJ469" s="65"/>
      <c r="AK469" s="65"/>
      <c r="AL469" s="65"/>
      <c r="AM469" s="65"/>
      <c r="AN469" s="65"/>
      <c r="AO469" s="65"/>
      <c r="AP469" s="65"/>
      <c r="AQ469" s="65"/>
      <c r="AR469" s="65"/>
      <c r="AS469" s="65"/>
      <c r="AT469" s="65"/>
      <c r="AU469" s="65"/>
      <c r="AV469" s="65"/>
      <c r="AW469" s="65"/>
      <c r="AX469" s="65"/>
      <c r="AY469" s="65"/>
      <c r="AZ469" s="65"/>
      <c r="BA469" s="65"/>
      <c r="BB469" s="65"/>
      <c r="BC469" s="65"/>
      <c r="BD469" s="65"/>
      <c r="BE469" s="65"/>
      <c r="BF469" s="65"/>
      <c r="BG469" s="65"/>
      <c r="BH469" s="65"/>
      <c r="BI469" s="65"/>
      <c r="BJ469" s="65"/>
      <c r="BK469" s="65"/>
      <c r="BL469" s="65"/>
      <c r="BM469" s="65"/>
      <c r="BN469" s="65"/>
      <c r="BO469" s="65"/>
      <c r="BP469" s="65"/>
      <c r="BQ469" s="65"/>
      <c r="BR469" s="65"/>
      <c r="BS469" s="65"/>
      <c r="BT469" s="65"/>
      <c r="BU469" s="65"/>
      <c r="BV469" s="65"/>
      <c r="BW469" s="65"/>
      <c r="CG469" s="122"/>
      <c r="CI469" s="122"/>
      <c r="CK469" s="123"/>
      <c r="CL469" s="124"/>
      <c r="CM469" s="124"/>
      <c r="CN469" s="124"/>
      <c r="CO469" s="124"/>
      <c r="CP469" s="124"/>
      <c r="CQ469" s="124"/>
    </row>
    <row r="470" spans="1:95" s="121" customFormat="1" ht="15" hidden="1" customHeight="1" x14ac:dyDescent="0.25">
      <c r="A470" s="327" t="s">
        <v>5481</v>
      </c>
      <c r="B470" s="328"/>
      <c r="C470" s="328"/>
      <c r="D470" s="328"/>
      <c r="E470" s="328"/>
      <c r="F470" s="328"/>
      <c r="G470" s="328"/>
      <c r="H470" s="328"/>
      <c r="I470" s="328"/>
      <c r="J470" s="328"/>
      <c r="K470" s="329"/>
      <c r="L470" s="118">
        <f>L467-L468-L469</f>
        <v>11353731.928561972</v>
      </c>
      <c r="M470" s="119"/>
      <c r="N470" s="120"/>
      <c r="O470" s="120"/>
      <c r="P470" s="1"/>
      <c r="Q470" s="1"/>
      <c r="R470" s="1"/>
      <c r="S470" s="1"/>
      <c r="T470" s="1"/>
      <c r="U470" s="1"/>
      <c r="V470" s="179"/>
      <c r="W470" s="171"/>
      <c r="X470" s="170"/>
      <c r="Y470" s="188"/>
      <c r="Z470" s="65"/>
      <c r="AA470" s="65"/>
      <c r="AB470" s="65"/>
      <c r="AC470" s="65"/>
      <c r="AD470" s="65"/>
      <c r="AE470" s="65"/>
      <c r="AF470" s="65"/>
      <c r="AG470" s="65"/>
      <c r="AH470" s="65"/>
      <c r="AI470" s="65"/>
      <c r="AJ470" s="65"/>
      <c r="AK470" s="65"/>
      <c r="AL470" s="65"/>
      <c r="AM470" s="65"/>
      <c r="AN470" s="65"/>
      <c r="AO470" s="65"/>
      <c r="AP470" s="65"/>
      <c r="AQ470" s="65"/>
      <c r="AR470" s="65"/>
      <c r="AS470" s="65"/>
      <c r="AT470" s="65"/>
      <c r="AU470" s="65"/>
      <c r="AV470" s="65"/>
      <c r="AW470" s="65"/>
      <c r="AX470" s="65"/>
      <c r="AY470" s="65"/>
      <c r="AZ470" s="65"/>
      <c r="BA470" s="65"/>
      <c r="BB470" s="65"/>
      <c r="BC470" s="65"/>
      <c r="BD470" s="65"/>
      <c r="BE470" s="65"/>
      <c r="BF470" s="65"/>
      <c r="BG470" s="65"/>
      <c r="BH470" s="65"/>
      <c r="BI470" s="65"/>
      <c r="BJ470" s="65"/>
      <c r="BK470" s="65"/>
      <c r="BL470" s="65"/>
      <c r="BM470" s="65"/>
      <c r="BN470" s="65"/>
      <c r="BO470" s="65"/>
      <c r="BP470" s="65"/>
      <c r="BQ470" s="65"/>
      <c r="BR470" s="65"/>
      <c r="BS470" s="65"/>
      <c r="BT470" s="65"/>
      <c r="BU470" s="65"/>
      <c r="BV470" s="65"/>
      <c r="BW470" s="65"/>
      <c r="CG470" s="122"/>
      <c r="CI470" s="122"/>
      <c r="CK470" s="123"/>
      <c r="CL470" s="124"/>
      <c r="CM470" s="124"/>
      <c r="CN470" s="124"/>
      <c r="CO470" s="124"/>
      <c r="CP470" s="124"/>
      <c r="CQ470" s="124"/>
    </row>
    <row r="471" spans="1:95" s="65" customFormat="1" ht="15" hidden="1" customHeight="1" x14ac:dyDescent="0.25">
      <c r="A471" s="330" t="s">
        <v>5482</v>
      </c>
      <c r="B471" s="331"/>
      <c r="C471" s="331"/>
      <c r="D471" s="331"/>
      <c r="E471" s="331"/>
      <c r="F471" s="331"/>
      <c r="G471" s="331"/>
      <c r="H471" s="331"/>
      <c r="I471" s="331"/>
      <c r="J471" s="331"/>
      <c r="K471" s="332"/>
      <c r="L471" s="125">
        <f>'00-ЭС1.СУБ'!L202</f>
        <v>1</v>
      </c>
      <c r="M471" s="89"/>
      <c r="N471" s="126"/>
      <c r="O471" s="89"/>
      <c r="P471" s="1"/>
      <c r="Q471" s="1"/>
      <c r="R471" s="1"/>
      <c r="S471" s="1"/>
      <c r="T471" s="1"/>
      <c r="U471" s="1"/>
      <c r="V471" s="179"/>
      <c r="W471" s="171"/>
      <c r="X471" s="170"/>
      <c r="Y471" s="188"/>
      <c r="CG471" s="95"/>
      <c r="CH471" s="101"/>
      <c r="CI471" s="95"/>
      <c r="CK471" s="127"/>
    </row>
    <row r="472" spans="1:95" s="65" customFormat="1" ht="28.5" hidden="1" customHeight="1" x14ac:dyDescent="0.25">
      <c r="A472" s="330" t="s">
        <v>5483</v>
      </c>
      <c r="B472" s="331"/>
      <c r="C472" s="331"/>
      <c r="D472" s="331"/>
      <c r="E472" s="331"/>
      <c r="F472" s="331"/>
      <c r="G472" s="331"/>
      <c r="H472" s="331"/>
      <c r="I472" s="331"/>
      <c r="J472" s="331"/>
      <c r="K472" s="332"/>
      <c r="L472" s="128">
        <f>L468+L469+L470*L471</f>
        <v>133108147</v>
      </c>
      <c r="M472" s="129"/>
      <c r="N472" s="98"/>
      <c r="O472" s="98"/>
      <c r="P472" s="1"/>
      <c r="Q472" s="1"/>
      <c r="R472" s="1"/>
      <c r="S472" s="1"/>
      <c r="T472" s="1"/>
      <c r="U472" s="1"/>
      <c r="V472" s="179"/>
      <c r="W472" s="171"/>
      <c r="X472" s="170"/>
      <c r="Y472" s="188"/>
      <c r="CG472" s="95"/>
      <c r="CI472" s="95"/>
      <c r="CK472" s="130"/>
    </row>
    <row r="473" spans="1:95" s="65" customFormat="1" ht="15" hidden="1" customHeight="1" x14ac:dyDescent="0.25">
      <c r="A473" s="333" t="s">
        <v>1005</v>
      </c>
      <c r="B473" s="334"/>
      <c r="C473" s="334"/>
      <c r="D473" s="334"/>
      <c r="E473" s="334"/>
      <c r="F473" s="334"/>
      <c r="G473" s="334"/>
      <c r="H473" s="334"/>
      <c r="I473" s="334"/>
      <c r="J473" s="334"/>
      <c r="K473" s="335"/>
      <c r="L473" s="131">
        <f>L472*0.2</f>
        <v>26621629.400000002</v>
      </c>
      <c r="M473" s="89"/>
      <c r="N473" s="89"/>
      <c r="O473" s="89"/>
      <c r="P473" s="1"/>
      <c r="Q473" s="1"/>
      <c r="R473" s="1"/>
      <c r="S473" s="1"/>
      <c r="T473" s="1"/>
      <c r="U473" s="1"/>
      <c r="V473" s="179"/>
      <c r="W473" s="171"/>
      <c r="X473" s="170"/>
      <c r="Y473" s="188"/>
      <c r="CG473" s="95"/>
      <c r="CH473" s="101"/>
      <c r="CI473" s="95"/>
    </row>
    <row r="474" spans="1:95" s="65" customFormat="1" ht="15" hidden="1" customHeight="1" x14ac:dyDescent="0.25">
      <c r="A474" s="330" t="s">
        <v>1006</v>
      </c>
      <c r="B474" s="331"/>
      <c r="C474" s="331"/>
      <c r="D474" s="331"/>
      <c r="E474" s="331"/>
      <c r="F474" s="331"/>
      <c r="G474" s="331"/>
      <c r="H474" s="331"/>
      <c r="I474" s="331"/>
      <c r="J474" s="331"/>
      <c r="K474" s="332"/>
      <c r="L474" s="132">
        <f>L472+L473</f>
        <v>159729776.40000001</v>
      </c>
      <c r="M474" s="98"/>
      <c r="N474" s="98"/>
      <c r="O474" s="98"/>
      <c r="P474" s="1"/>
      <c r="Q474" s="1"/>
      <c r="R474" s="1"/>
      <c r="S474" s="1"/>
      <c r="T474" s="1"/>
      <c r="U474" s="1"/>
      <c r="V474" s="179"/>
      <c r="W474" s="171"/>
      <c r="X474" s="170"/>
      <c r="Y474" s="188"/>
      <c r="CG474" s="95"/>
      <c r="CI474" s="95"/>
      <c r="CJ474" s="95"/>
      <c r="CM474" s="127"/>
    </row>
    <row r="475" spans="1:95" s="16" customFormat="1" ht="12.75" customHeight="1" thickTop="1" x14ac:dyDescent="0.2">
      <c r="A475" s="323"/>
      <c r="B475" s="323"/>
      <c r="C475" s="323"/>
      <c r="D475" s="323"/>
      <c r="E475" s="323"/>
      <c r="F475" s="323"/>
      <c r="G475" s="323"/>
      <c r="H475" s="323"/>
      <c r="I475" s="323"/>
      <c r="J475" s="323"/>
      <c r="K475" s="323"/>
      <c r="L475" s="323"/>
      <c r="M475" s="323"/>
      <c r="N475" s="323"/>
      <c r="O475" s="323"/>
      <c r="P475" s="1"/>
      <c r="Q475" s="1"/>
      <c r="R475" s="1"/>
      <c r="S475" s="1"/>
      <c r="T475" s="1"/>
      <c r="U475" s="1"/>
      <c r="V475" s="179"/>
      <c r="W475" s="171"/>
      <c r="X475" s="170"/>
      <c r="Y475" s="188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  <c r="BJ475" s="25"/>
      <c r="BK475" s="25"/>
      <c r="BL475" s="25"/>
      <c r="BM475" s="25"/>
      <c r="BN475" s="25"/>
      <c r="BO475" s="25"/>
      <c r="BP475" s="25"/>
      <c r="BQ475" s="25"/>
      <c r="BR475" s="25"/>
      <c r="BS475" s="25"/>
      <c r="BT475" s="25"/>
      <c r="BU475" s="25"/>
      <c r="BV475" s="25"/>
    </row>
    <row r="476" spans="1:95" s="135" customFormat="1" ht="12.75" customHeight="1" x14ac:dyDescent="0.2">
      <c r="A476" s="287" t="s">
        <v>5484</v>
      </c>
      <c r="B476" s="287"/>
      <c r="C476" s="287"/>
      <c r="D476" s="287"/>
      <c r="E476" s="287"/>
      <c r="F476" s="287"/>
      <c r="G476" s="287"/>
      <c r="H476" s="287"/>
      <c r="I476" s="287"/>
      <c r="J476" s="287"/>
      <c r="K476" s="287"/>
      <c r="L476" s="287"/>
      <c r="M476" s="287"/>
      <c r="N476" s="287"/>
      <c r="O476" s="287"/>
      <c r="P476" s="1"/>
      <c r="Q476" s="1"/>
      <c r="R476" s="1"/>
      <c r="S476" s="1"/>
      <c r="T476" s="1"/>
      <c r="U476" s="1"/>
      <c r="V476" s="179"/>
      <c r="W476" s="171"/>
      <c r="X476" s="170"/>
      <c r="Y476" s="188"/>
      <c r="Z476" s="134"/>
      <c r="AA476" s="134"/>
      <c r="AB476" s="134"/>
      <c r="AC476" s="134"/>
      <c r="AD476" s="134"/>
      <c r="AE476" s="134"/>
      <c r="AF476" s="134"/>
      <c r="AG476" s="134"/>
      <c r="AH476" s="134"/>
      <c r="AI476" s="134"/>
      <c r="AJ476" s="134"/>
      <c r="AK476" s="134"/>
      <c r="AL476" s="134"/>
      <c r="AM476" s="134"/>
      <c r="AN476" s="134"/>
      <c r="AO476" s="134"/>
      <c r="AP476" s="134"/>
      <c r="AQ476" s="134"/>
      <c r="AR476" s="134"/>
      <c r="AS476" s="134"/>
      <c r="AT476" s="134"/>
      <c r="AU476" s="134"/>
      <c r="AV476" s="134"/>
      <c r="AW476" s="134"/>
      <c r="AX476" s="134"/>
      <c r="AY476" s="134"/>
      <c r="AZ476" s="134"/>
      <c r="BA476" s="134"/>
      <c r="BB476" s="134"/>
      <c r="BC476" s="134"/>
      <c r="BD476" s="134"/>
      <c r="BE476" s="134"/>
      <c r="BF476" s="134"/>
      <c r="BG476" s="134"/>
      <c r="BH476" s="134"/>
      <c r="BI476" s="134"/>
      <c r="BJ476" s="134"/>
      <c r="BK476" s="134"/>
      <c r="BL476" s="134"/>
      <c r="BM476" s="134"/>
      <c r="BN476" s="134"/>
      <c r="BO476" s="134"/>
      <c r="BP476" s="134"/>
      <c r="BQ476" s="134"/>
      <c r="BR476" s="134"/>
      <c r="BS476" s="134"/>
      <c r="BT476" s="134"/>
      <c r="BU476" s="134"/>
      <c r="BV476" s="134"/>
    </row>
    <row r="477" spans="1:95" s="135" customFormat="1" ht="12.75" customHeight="1" x14ac:dyDescent="0.2">
      <c r="A477" s="288" t="s">
        <v>1007</v>
      </c>
      <c r="B477" s="288"/>
      <c r="C477" s="288"/>
      <c r="D477" s="288"/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88"/>
      <c r="P477" s="1"/>
      <c r="Q477" s="1"/>
      <c r="R477" s="1"/>
      <c r="S477" s="1"/>
      <c r="T477" s="1"/>
      <c r="U477" s="1"/>
      <c r="V477" s="179"/>
      <c r="W477" s="171"/>
      <c r="X477" s="170"/>
      <c r="Y477" s="188"/>
      <c r="Z477" s="134"/>
      <c r="AA477" s="134"/>
      <c r="AB477" s="134"/>
      <c r="AC477" s="134"/>
      <c r="AD477" s="134"/>
      <c r="AE477" s="134"/>
      <c r="AF477" s="134"/>
      <c r="AG477" s="134"/>
      <c r="AH477" s="134"/>
      <c r="AI477" s="134"/>
      <c r="AJ477" s="134"/>
      <c r="AK477" s="134"/>
      <c r="AL477" s="134"/>
      <c r="AM477" s="134"/>
      <c r="AN477" s="134"/>
      <c r="AO477" s="134"/>
      <c r="AP477" s="134"/>
      <c r="AQ477" s="134"/>
      <c r="AR477" s="134"/>
      <c r="AS477" s="134"/>
      <c r="AT477" s="134"/>
      <c r="AU477" s="134"/>
      <c r="AV477" s="134"/>
      <c r="AW477" s="134"/>
      <c r="AX477" s="134"/>
      <c r="AY477" s="134"/>
      <c r="AZ477" s="134"/>
      <c r="BA477" s="134"/>
      <c r="BB477" s="134"/>
      <c r="BC477" s="134"/>
      <c r="BD477" s="134"/>
      <c r="BE477" s="134"/>
      <c r="BF477" s="134"/>
      <c r="BG477" s="134"/>
      <c r="BH477" s="134"/>
      <c r="BI477" s="134"/>
      <c r="BJ477" s="134"/>
      <c r="BK477" s="134"/>
      <c r="BL477" s="134"/>
      <c r="BM477" s="134"/>
      <c r="BN477" s="134"/>
      <c r="BO477" s="134"/>
      <c r="BP477" s="134"/>
      <c r="BQ477" s="134"/>
      <c r="BR477" s="134"/>
      <c r="BS477" s="134"/>
      <c r="BT477" s="134"/>
      <c r="BU477" s="134"/>
      <c r="BV477" s="134"/>
    </row>
    <row r="478" spans="1:95" s="135" customFormat="1" ht="13.5" customHeight="1" x14ac:dyDescent="0.2">
      <c r="A478" s="137"/>
      <c r="B478" s="137"/>
      <c r="C478" s="137"/>
      <c r="D478" s="137"/>
      <c r="E478" s="137"/>
      <c r="F478" s="209"/>
      <c r="G478" s="137"/>
      <c r="H478" s="138"/>
      <c r="I478" s="139"/>
      <c r="J478" s="139"/>
      <c r="K478" s="139"/>
      <c r="L478" s="139"/>
      <c r="M478" s="137"/>
      <c r="N478" s="137"/>
      <c r="O478" s="137"/>
      <c r="P478" s="1"/>
      <c r="Q478" s="1"/>
      <c r="R478" s="1"/>
      <c r="S478" s="1"/>
      <c r="T478" s="1"/>
      <c r="U478" s="1"/>
      <c r="V478" s="179"/>
      <c r="W478" s="171"/>
      <c r="X478" s="170"/>
      <c r="Y478" s="188"/>
      <c r="Z478" s="134"/>
      <c r="AA478" s="134"/>
      <c r="AB478" s="134"/>
      <c r="AC478" s="134"/>
      <c r="AD478" s="134"/>
      <c r="AE478" s="134"/>
      <c r="AF478" s="134"/>
      <c r="AG478" s="134"/>
      <c r="AH478" s="134"/>
      <c r="AI478" s="134"/>
      <c r="AJ478" s="134"/>
      <c r="AK478" s="134"/>
      <c r="AL478" s="134"/>
      <c r="AM478" s="134"/>
      <c r="AN478" s="134"/>
      <c r="AO478" s="134"/>
      <c r="AP478" s="134"/>
      <c r="AQ478" s="134"/>
      <c r="AR478" s="134"/>
      <c r="AS478" s="134"/>
      <c r="AT478" s="134"/>
      <c r="AU478" s="134"/>
      <c r="AV478" s="134"/>
      <c r="AW478" s="134"/>
      <c r="AX478" s="134"/>
      <c r="AY478" s="134"/>
      <c r="AZ478" s="134"/>
      <c r="BA478" s="134"/>
      <c r="BB478" s="134"/>
      <c r="BC478" s="134"/>
      <c r="BD478" s="134"/>
      <c r="BE478" s="134"/>
      <c r="BF478" s="134"/>
      <c r="BG478" s="134"/>
      <c r="BH478" s="134"/>
      <c r="BI478" s="134"/>
      <c r="BJ478" s="134"/>
      <c r="BK478" s="134"/>
      <c r="BL478" s="134"/>
      <c r="BM478" s="134"/>
      <c r="BN478" s="134"/>
      <c r="BO478" s="134"/>
      <c r="BP478" s="134"/>
      <c r="BQ478" s="134"/>
      <c r="BR478" s="134"/>
      <c r="BS478" s="134"/>
      <c r="BT478" s="134"/>
      <c r="BU478" s="134"/>
      <c r="BV478" s="134"/>
    </row>
    <row r="479" spans="1:95" s="135" customFormat="1" ht="12.75" customHeight="1" x14ac:dyDescent="0.2">
      <c r="A479" s="287" t="s">
        <v>5485</v>
      </c>
      <c r="B479" s="287"/>
      <c r="C479" s="287"/>
      <c r="D479" s="287"/>
      <c r="E479" s="287"/>
      <c r="F479" s="287"/>
      <c r="G479" s="287"/>
      <c r="H479" s="287"/>
      <c r="I479" s="287"/>
      <c r="J479" s="287"/>
      <c r="K479" s="287"/>
      <c r="L479" s="287"/>
      <c r="M479" s="287"/>
      <c r="N479" s="287"/>
      <c r="O479" s="287"/>
      <c r="P479" s="1"/>
      <c r="Q479" s="1"/>
      <c r="R479" s="1"/>
      <c r="S479" s="1"/>
      <c r="T479" s="1"/>
      <c r="U479" s="1"/>
      <c r="V479" s="179"/>
      <c r="W479" s="171"/>
      <c r="X479" s="170"/>
      <c r="Y479" s="188"/>
      <c r="Z479" s="134"/>
      <c r="AA479" s="134"/>
      <c r="AB479" s="134"/>
      <c r="AC479" s="134"/>
      <c r="AD479" s="134"/>
      <c r="AE479" s="134"/>
      <c r="AF479" s="134"/>
      <c r="AG479" s="134"/>
      <c r="AH479" s="134"/>
      <c r="AI479" s="134"/>
      <c r="AJ479" s="134"/>
      <c r="AK479" s="134"/>
      <c r="AL479" s="134"/>
      <c r="AM479" s="134"/>
      <c r="AN479" s="134"/>
      <c r="AO479" s="134"/>
      <c r="AP479" s="134"/>
      <c r="AQ479" s="134"/>
      <c r="AR479" s="134"/>
      <c r="AS479" s="134"/>
      <c r="AT479" s="134"/>
      <c r="AU479" s="134"/>
      <c r="AV479" s="134"/>
      <c r="AW479" s="134"/>
      <c r="AX479" s="134"/>
      <c r="AY479" s="134"/>
      <c r="AZ479" s="134"/>
      <c r="BA479" s="134"/>
      <c r="BB479" s="134"/>
      <c r="BC479" s="134"/>
      <c r="BD479" s="134"/>
      <c r="BE479" s="134"/>
      <c r="BF479" s="134"/>
      <c r="BG479" s="134"/>
      <c r="BH479" s="134"/>
      <c r="BI479" s="134"/>
      <c r="BJ479" s="134"/>
      <c r="BK479" s="134"/>
      <c r="BL479" s="134"/>
      <c r="BM479" s="134"/>
      <c r="BN479" s="134"/>
      <c r="BO479" s="134"/>
      <c r="BP479" s="134"/>
      <c r="BQ479" s="134"/>
      <c r="BR479" s="134"/>
      <c r="BS479" s="134"/>
      <c r="BT479" s="134"/>
      <c r="BU479" s="134"/>
      <c r="BV479" s="134"/>
    </row>
    <row r="480" spans="1:95" s="135" customFormat="1" ht="12.75" customHeight="1" x14ac:dyDescent="0.2">
      <c r="A480" s="288" t="s">
        <v>1007</v>
      </c>
      <c r="B480" s="288"/>
      <c r="C480" s="288"/>
      <c r="D480" s="288"/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88"/>
      <c r="P480" s="1"/>
      <c r="Q480" s="1"/>
      <c r="R480" s="1"/>
      <c r="S480" s="1"/>
      <c r="T480" s="1"/>
      <c r="U480" s="1"/>
      <c r="V480" s="179"/>
      <c r="W480" s="171"/>
      <c r="X480" s="170"/>
      <c r="Y480" s="188"/>
      <c r="Z480" s="134"/>
      <c r="AA480" s="134"/>
      <c r="AB480" s="134"/>
      <c r="AC480" s="134"/>
      <c r="AD480" s="134"/>
      <c r="AE480" s="134"/>
      <c r="AF480" s="134"/>
      <c r="AG480" s="134"/>
      <c r="AH480" s="134"/>
      <c r="AI480" s="134"/>
      <c r="AJ480" s="134"/>
      <c r="AK480" s="134"/>
      <c r="AL480" s="134"/>
      <c r="AM480" s="134"/>
      <c r="AN480" s="134"/>
      <c r="AO480" s="134"/>
      <c r="AP480" s="134"/>
      <c r="AQ480" s="134"/>
      <c r="AR480" s="134"/>
      <c r="AS480" s="134"/>
      <c r="AT480" s="134"/>
      <c r="AU480" s="134"/>
      <c r="AV480" s="134"/>
      <c r="AW480" s="134"/>
      <c r="AX480" s="134"/>
      <c r="AY480" s="134"/>
      <c r="AZ480" s="134"/>
      <c r="BA480" s="134"/>
      <c r="BB480" s="134"/>
      <c r="BC480" s="134"/>
      <c r="BD480" s="134"/>
      <c r="BE480" s="134"/>
      <c r="BF480" s="134"/>
      <c r="BG480" s="134"/>
      <c r="BH480" s="134"/>
      <c r="BI480" s="134"/>
      <c r="BJ480" s="134"/>
      <c r="BK480" s="134"/>
      <c r="BL480" s="134"/>
      <c r="BM480" s="134"/>
      <c r="BN480" s="134"/>
      <c r="BO480" s="134"/>
      <c r="BP480" s="134"/>
      <c r="BQ480" s="134"/>
      <c r="BR480" s="134"/>
      <c r="BS480" s="134"/>
      <c r="BT480" s="134"/>
      <c r="BU480" s="134"/>
      <c r="BV480" s="134"/>
    </row>
    <row r="481" spans="1:74" s="135" customFormat="1" ht="13.5" customHeight="1" x14ac:dyDescent="0.2">
      <c r="A481" s="137"/>
      <c r="B481" s="137"/>
      <c r="C481" s="137"/>
      <c r="D481" s="137"/>
      <c r="E481" s="137"/>
      <c r="F481" s="209"/>
      <c r="G481" s="137"/>
      <c r="H481" s="138"/>
      <c r="I481" s="139"/>
      <c r="J481" s="139"/>
      <c r="K481" s="139"/>
      <c r="L481" s="139"/>
      <c r="M481" s="137"/>
      <c r="N481" s="137"/>
      <c r="O481" s="137"/>
      <c r="P481" s="1"/>
      <c r="Q481" s="1"/>
      <c r="R481" s="1"/>
      <c r="S481" s="1"/>
      <c r="T481" s="1"/>
      <c r="U481" s="1"/>
      <c r="V481" s="179"/>
      <c r="W481" s="171"/>
      <c r="X481" s="170"/>
      <c r="Y481" s="188"/>
      <c r="Z481" s="134"/>
      <c r="AA481" s="134"/>
      <c r="AB481" s="134"/>
      <c r="AC481" s="134"/>
      <c r="AD481" s="134"/>
      <c r="AE481" s="134"/>
      <c r="AF481" s="134"/>
      <c r="AG481" s="134"/>
      <c r="AH481" s="134"/>
      <c r="AI481" s="134"/>
      <c r="AJ481" s="134"/>
      <c r="AK481" s="134"/>
      <c r="AL481" s="134"/>
      <c r="AM481" s="134"/>
      <c r="AN481" s="134"/>
      <c r="AO481" s="134"/>
      <c r="AP481" s="134"/>
      <c r="AQ481" s="134"/>
      <c r="AR481" s="134"/>
      <c r="AS481" s="134"/>
      <c r="AT481" s="134"/>
      <c r="AU481" s="134"/>
      <c r="AV481" s="134"/>
      <c r="AW481" s="134"/>
      <c r="AX481" s="134"/>
      <c r="AY481" s="134"/>
      <c r="AZ481" s="134"/>
      <c r="BA481" s="134"/>
      <c r="BB481" s="134"/>
      <c r="BC481" s="134"/>
      <c r="BD481" s="134"/>
      <c r="BE481" s="134"/>
      <c r="BF481" s="134"/>
      <c r="BG481" s="134"/>
      <c r="BH481" s="134"/>
      <c r="BI481" s="134"/>
      <c r="BJ481" s="134"/>
      <c r="BK481" s="134"/>
      <c r="BL481" s="134"/>
      <c r="BM481" s="134"/>
      <c r="BN481" s="134"/>
      <c r="BO481" s="134"/>
      <c r="BP481" s="134"/>
      <c r="BQ481" s="134"/>
      <c r="BR481" s="134"/>
      <c r="BS481" s="134"/>
      <c r="BT481" s="134"/>
      <c r="BU481" s="134"/>
      <c r="BV481" s="134"/>
    </row>
  </sheetData>
  <autoFilter ref="A27:CQ474" xr:uid="{00000000-0001-0000-1600-000000000000}">
    <filterColumn colId="1">
      <filters>
        <filter val="ТССЦ-509-6287"/>
        <filter val="ТЦ_01.7.06.07_78_7804526950_15.05.2024_02_x000a_Аналог ТССЦ-101-3056 6,3/6,17=2%"/>
        <filter val="ТЦ_01.7.15.01_2_0278204832_15.05.2024_02_x000a_Аналог ТССЦ-101-2066 10,28/10,03=2%"/>
        <filter val="ТЦ_01.7.15.05_2_0278204832_15.05.2024_02_x000a_Аналог ТССЦ-101-6794 25,60/25,05=2%"/>
        <filter val="ТЦ_01.7.15.05_78_7804526950_15.05.2024_02_x000a_Аналог ТССЦ-101-6794 25,60/25,05=2%"/>
        <filter val="ТЦ_01.7.15.08_78_7804526950_15.05.2024_02_x000a_Аналог ТССЦ-101-1879 6,42/6,24=2%"/>
        <filter val="ТЦ_01.7.15.12_2_0278204832_15.05.2024_02_x000a_Аналог ТССЦ-101-4949 10,26/10,03=2%"/>
        <filter val="ТЦ_08.1.02.13_78_7804526950_15.05.2024_02_x000a_Аналог ТССЦ-101-6593 340,00/333,27=2%"/>
        <filter val="ТЦ_08.3.02.02_78_7804526950_15.05.2024_02_x000a_Аналог ТССЦ-101-6594 1,38/1,34=2%"/>
        <filter val="ТЦ_20.1.02.18_78_7804526950_15.05.2024_02_x000a_Аналог ТССЦ-201-8057 20,45/20,25=2%"/>
        <filter val="ТЦ_20.1.02.19_78_7804526950_15.05.2024_02_x000a_Аналог ТССЦ-509-0020 42,77/41,87=2%"/>
        <filter val="ТЦ_20.1.02.19_78_7804526950_15.05.2024_02_x000a_Аналог ТССЦ-509-8108 10,71/10,47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13-0395 95,68/93,73=2%"/>
        <filter val="ТЦ_20.2.03.26_2_0278204832_15.05.2024_02"/>
        <filter val="ТЦ_20.2.05.02_78_7804526950_15.05.2024_02_x000a_Аналог ТССЦ-509-5777 34,00/33,16=2%"/>
        <filter val="ТЦ_20.2.05.10_78_7804526950_15.05.2024_02_x000a_Аналог ТССЦ-509-7977 2371,98/2325,08=2%"/>
        <filter val="ТЦ_20.2.08.02_2_0278204832_15.05.2024_02_x000a_Аналог ТССЦ-509-2857 23,70/23,16=2%"/>
        <filter val="ТЦ_20.2.08.03_78_7804526950_15.05.2024_02_x000a_Аналог ТССЦ-111-0126 335,61/328,92=2%"/>
        <filter val="ТЦ_20.3.03.07_147_7806155468_15.05.2024_02_x000a_Аналог ТССЦ-509-0765 129,31/126,54=2%"/>
        <filter val="ТЦ_20.3.03.07_78_7804526950_15.05.2024_02_x000a_Аналог ТССЦ-509-0765 129,31/126,54=2%"/>
        <filter val="ТЦ_20.4.01.01_78_7804526950_15.05.2024_02"/>
        <filter val="ТЦ_20.4.03.06_78_7804526950_15.05.2024_02_x000a_Аналог ТССЦ-503-0474 1223/1198,58=2%"/>
        <filter val="ТЦ_20.5.02.02_147_7806155468_15.05.2024_02_x000a_Аналог ТССЦ-503-0693 2306,87/2261,59=2%"/>
        <filter val="ТЦ_20.5.02.09_78_7804526950_15.05.2024_02_x000a_Аналог ТССЦ-111-0126 335,61/328,92=2%"/>
        <filter val="ТЦ_20.5.02.11_78_7804526950_15.05.2024_02_x000a_Аналог ТССЦ-503-0606 1881,88/1843,60=2%"/>
        <filter val="ТЦ_20.5.03.03_78_7804526950_15.05.2024_02_x000a_Аналог ТССЦ-113-0395 95,68/93,73=2%"/>
        <filter val="ТЦ_20.5.04.07_2_0278204832_15.05.2024_02_x000a_Аналог ТССЦ-101-2066 10,28/10,03=2%"/>
        <filter val="ТЦ_20.5.04.07_78_7804526950_15.05.2024_02_x000a_Аналог ТССЦ-101-2066 10,28/10,03=2%"/>
        <filter val="ТЦ_21.1.00.00_78_7804526950_01.02.2024_02_x000a_Аналог ТССЦ-501-2377 178,91/175,39=2%"/>
        <filter val="ТЦ_21.1.00.00_78_7804526950_15.05.2024_02_x000a_Аналог ТССЦ-101-2415 52,74/51,66=2%"/>
        <filter val="ТЦ_21.1.00.00_78_7804526950_15.05.2024_02_x000a_аналог ТССЦ-101-2901 51,49/50,41=2%"/>
        <filter val="ТЦ_21.1.00.00_78_7804526950_15.05.2024_02_x000a_Аналог ТССЦ-110-0355 10225,04/10022,42=2%"/>
        <filter val="ТЦ_21.1.00.00_78_7804526950_15.05.2024_02_x000a_Аналог ТССЦ-113-0521 65,66/64,28=2%"/>
        <filter val="ТЦ_21.1.00.00_78_7804526950_15.05.2024_02_x000a_Аналог ТССЦ-501-2377 178,91/175,39=2%"/>
        <filter val="ТЦ_21.1.06.05_2_0276132981_15.05.2024_02_x000a_Аналог ТССЦ-502-0500 3273,24/3206,31=2%"/>
        <filter val="ТЦ_21.1.06.09_2_0276132981_15.05.2024_02_x000a_Аналог ТССЦ-501-7965 29794,41/29199,32=2%"/>
        <filter val="ТЦ_21.1.06.09_2_0276132981_15.05.2024_02_x000a_Аналог ТССЦ-501-7991 77568,35/76021,46=2%"/>
        <filter val="ТЦ_21.1.06.09_2_0276132981_15.05.2024_02_x000a_Аналог ТССЦ-501-7992 102768,47/100715,23=2%"/>
        <filter val="ТЦ_21.1.06.09_2_0276132981_15.05.2024_02_x000a_Аналог ТССЦ-501-8629 32908,54/32244,30=2%"/>
        <filter val="ТЦ_21.2.03.05_2_0276132981_15.05.2024_02_x000a_Аналог ТССЦ-502-0501 3834,26/3755,85=2%"/>
        <filter val="ТЦ_21.2.03.05_2_0276132981_15.05.2024_02_x000a_Аналог ТССЦ-502-0505 17170,22/16817,89=2%"/>
        <filter val="ТЦ_22.2.02.11_78_7804526950_15.05.2024_02"/>
        <filter val="ТЦ_22.2.02.11_78_7804526950_15.05.2024_02_x000a_Аналог ТССЦ-101-2066 10,28/10,03=2%"/>
        <filter val="ТЦ_23.5.02.02_78_7804526950_15.05.2024_02_x000a_Аналог ТССЦ-103-2014 98,60/96,47=2%"/>
        <filter val="ТЦ_24.1.01.05_78_7804526950_15.05.2024_02"/>
        <filter val="ТЦ_25.2.01.06_78_7804526950_15.05.2024_02_x000a_Аналог ТССЦ-509-0020 42,77/41,87=2%"/>
        <filter val="ТЦ_27.2.01.08_78_7804526950_15.05.2024_02_x000a_Аналог ТССЦ-101-2091 64,20/62,89=2%"/>
        <filter val="ТЦ_62.1.00.00_78_7804526950_15.05.2024_02"/>
        <filter val="ТЦ_62.1.02.13_78_7804526950_15.05.2024_02"/>
        <filter val="ТЦ_62.1.02.14_78_7804526950_15.05.2024_02"/>
        <filter val="ТЦ_62.1.02.16_78_7804526950_15.05.2024_02"/>
        <filter val="ТЦ_62.1.02.22_78_7804526950_15.05.2024_02_x000a_Аналог ТССЦ-504-0549 692,52/678,28=2%"/>
        <filter val="ТЦ_62.2.01.04_78_7804526950_15.05.2024_02_x000a_Аналог ТССЦ-503-0474 1223/1198,58=2%"/>
        <filter val="ТЦ_62.3.02.01_147_7806155468_15.05.2024_02_x000a_Аналог ТССЦ-509-2228 8,88/8,7=2%"/>
        <filter val="ТЦ_62.3.02.01_78_7804526950_15.05.2024_02_x000a_Аналог ТССЦ-509-2228 8,88/8,7=2%"/>
        <filter val="ТЦ_62.4.02.01_78_7804526950_15.05.2024_02"/>
        <filter val="ТЦ_64.4.03.02_78_7804526950_15.05.2024_02"/>
        <filter val="ТЦ_69.3.02.02_72_7203569356_15.05.2024_02"/>
        <filter val="ТЦ_89.1.64.02_78_7804526950_15.05.2024_02"/>
      </filters>
    </filterColumn>
    <filterColumn colId="2" showButton="0"/>
    <filterColumn colId="3" showButton="0"/>
  </autoFilter>
  <mergeCells count="281">
    <mergeCell ref="A475:O475"/>
    <mergeCell ref="A477:O477"/>
    <mergeCell ref="A466:K466"/>
    <mergeCell ref="A467:K467"/>
    <mergeCell ref="A468:K468"/>
    <mergeCell ref="A469:K469"/>
    <mergeCell ref="A470:K470"/>
    <mergeCell ref="A471:K471"/>
    <mergeCell ref="A472:K472"/>
    <mergeCell ref="A473:K473"/>
    <mergeCell ref="A474:K474"/>
    <mergeCell ref="A476:O476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C396:E396"/>
    <mergeCell ref="A397:K397"/>
    <mergeCell ref="A398:K398"/>
    <mergeCell ref="A399:K399"/>
    <mergeCell ref="A400:K400"/>
    <mergeCell ref="C391:E391"/>
    <mergeCell ref="C392:E392"/>
    <mergeCell ref="C393:E393"/>
    <mergeCell ref="C394:E394"/>
    <mergeCell ref="C395:E395"/>
    <mergeCell ref="C381:E381"/>
    <mergeCell ref="C382:E382"/>
    <mergeCell ref="C387:E387"/>
    <mergeCell ref="C389:E389"/>
    <mergeCell ref="C390:E390"/>
    <mergeCell ref="C374:E374"/>
    <mergeCell ref="C376:E376"/>
    <mergeCell ref="C378:E378"/>
    <mergeCell ref="C379:E379"/>
    <mergeCell ref="C380:E380"/>
    <mergeCell ref="C365:E365"/>
    <mergeCell ref="C366:E366"/>
    <mergeCell ref="C367:E367"/>
    <mergeCell ref="A368:O368"/>
    <mergeCell ref="C369:E369"/>
    <mergeCell ref="C353:E353"/>
    <mergeCell ref="C354:E354"/>
    <mergeCell ref="A355:O355"/>
    <mergeCell ref="C356:E356"/>
    <mergeCell ref="C361:E361"/>
    <mergeCell ref="C340:E340"/>
    <mergeCell ref="C345:E345"/>
    <mergeCell ref="C346:E346"/>
    <mergeCell ref="C347:E347"/>
    <mergeCell ref="C348:E348"/>
    <mergeCell ref="C321:E321"/>
    <mergeCell ref="C325:E325"/>
    <mergeCell ref="C330:E330"/>
    <mergeCell ref="C335:E335"/>
    <mergeCell ref="C336:E336"/>
    <mergeCell ref="C312:E312"/>
    <mergeCell ref="C313:E313"/>
    <mergeCell ref="C314:E314"/>
    <mergeCell ref="A315:O315"/>
    <mergeCell ref="C316:E316"/>
    <mergeCell ref="C306:E306"/>
    <mergeCell ref="C307:E307"/>
    <mergeCell ref="C308:E308"/>
    <mergeCell ref="C309:E309"/>
    <mergeCell ref="C311:E311"/>
    <mergeCell ref="C291:E291"/>
    <mergeCell ref="C296:E296"/>
    <mergeCell ref="C298:E298"/>
    <mergeCell ref="C303:E303"/>
    <mergeCell ref="C305:E305"/>
    <mergeCell ref="C280:E280"/>
    <mergeCell ref="C281:E281"/>
    <mergeCell ref="C282:E282"/>
    <mergeCell ref="C287:E287"/>
    <mergeCell ref="C289:E289"/>
    <mergeCell ref="C275:E275"/>
    <mergeCell ref="C276:E276"/>
    <mergeCell ref="C277:E277"/>
    <mergeCell ref="C278:E278"/>
    <mergeCell ref="A279:O279"/>
    <mergeCell ref="C269:E269"/>
    <mergeCell ref="C270:E270"/>
    <mergeCell ref="C271:E271"/>
    <mergeCell ref="C273:E273"/>
    <mergeCell ref="C274:E274"/>
    <mergeCell ref="C258:E258"/>
    <mergeCell ref="C263:E263"/>
    <mergeCell ref="C265:E265"/>
    <mergeCell ref="C267:E267"/>
    <mergeCell ref="C268:E268"/>
    <mergeCell ref="C244:E244"/>
    <mergeCell ref="C249:E249"/>
    <mergeCell ref="A250:O250"/>
    <mergeCell ref="C251:E251"/>
    <mergeCell ref="C256:E256"/>
    <mergeCell ref="C232:E232"/>
    <mergeCell ref="C236:E236"/>
    <mergeCell ref="C237:E237"/>
    <mergeCell ref="C242:E242"/>
    <mergeCell ref="C243:E243"/>
    <mergeCell ref="C221:E221"/>
    <mergeCell ref="C222:E222"/>
    <mergeCell ref="C226:E226"/>
    <mergeCell ref="C227:E227"/>
    <mergeCell ref="C231:E231"/>
    <mergeCell ref="C212:E212"/>
    <mergeCell ref="C213:E213"/>
    <mergeCell ref="C214:E214"/>
    <mergeCell ref="C215:E215"/>
    <mergeCell ref="C216:E216"/>
    <mergeCell ref="C200:E200"/>
    <mergeCell ref="C201:E201"/>
    <mergeCell ref="C202:E202"/>
    <mergeCell ref="C206:E206"/>
    <mergeCell ref="C207:E207"/>
    <mergeCell ref="C188:E188"/>
    <mergeCell ref="A189:O189"/>
    <mergeCell ref="C190:E190"/>
    <mergeCell ref="C194:E194"/>
    <mergeCell ref="C195:E195"/>
    <mergeCell ref="C178:E178"/>
    <mergeCell ref="A180:O180"/>
    <mergeCell ref="C181:E181"/>
    <mergeCell ref="C186:E186"/>
    <mergeCell ref="C187:E187"/>
    <mergeCell ref="C165:E165"/>
    <mergeCell ref="C167:E167"/>
    <mergeCell ref="C172:E172"/>
    <mergeCell ref="C174:E174"/>
    <mergeCell ref="C176:E176"/>
    <mergeCell ref="C155:E155"/>
    <mergeCell ref="C157:E157"/>
    <mergeCell ref="C159:E159"/>
    <mergeCell ref="C161:E161"/>
    <mergeCell ref="C163:E163"/>
    <mergeCell ref="C145:E145"/>
    <mergeCell ref="C147:E147"/>
    <mergeCell ref="C149:E149"/>
    <mergeCell ref="C151:E151"/>
    <mergeCell ref="C153:E153"/>
    <mergeCell ref="C135:E135"/>
    <mergeCell ref="C137:E137"/>
    <mergeCell ref="C139:E139"/>
    <mergeCell ref="C141:E141"/>
    <mergeCell ref="C143:E143"/>
    <mergeCell ref="C125:E125"/>
    <mergeCell ref="C127:E127"/>
    <mergeCell ref="C129:E129"/>
    <mergeCell ref="C131:E131"/>
    <mergeCell ref="C133:E133"/>
    <mergeCell ref="C105:E105"/>
    <mergeCell ref="C110:E110"/>
    <mergeCell ref="C115:E115"/>
    <mergeCell ref="C120:E120"/>
    <mergeCell ref="C78:E78"/>
    <mergeCell ref="C83:E83"/>
    <mergeCell ref="C88:E88"/>
    <mergeCell ref="C90:E90"/>
    <mergeCell ref="C95:E95"/>
    <mergeCell ref="C74:E74"/>
    <mergeCell ref="C75:E75"/>
    <mergeCell ref="A77:O77"/>
    <mergeCell ref="C67:E67"/>
    <mergeCell ref="C68:E68"/>
    <mergeCell ref="C69:E69"/>
    <mergeCell ref="C70:E70"/>
    <mergeCell ref="C71:E71"/>
    <mergeCell ref="C100:E100"/>
    <mergeCell ref="A61:O61"/>
    <mergeCell ref="C62:E62"/>
    <mergeCell ref="C50:E50"/>
    <mergeCell ref="C51:E51"/>
    <mergeCell ref="C52:E52"/>
    <mergeCell ref="C53:E53"/>
    <mergeCell ref="C54:E54"/>
    <mergeCell ref="C72:E72"/>
    <mergeCell ref="C73:E73"/>
    <mergeCell ref="C45:E45"/>
    <mergeCell ref="C28:E28"/>
    <mergeCell ref="A29:O29"/>
    <mergeCell ref="C30:E30"/>
    <mergeCell ref="C35:E35"/>
    <mergeCell ref="C36:E36"/>
    <mergeCell ref="C55:E55"/>
    <mergeCell ref="C56:E56"/>
    <mergeCell ref="C60:E60"/>
    <mergeCell ref="L25:O25"/>
    <mergeCell ref="J26:J27"/>
    <mergeCell ref="L26:L27"/>
    <mergeCell ref="M26:M27"/>
    <mergeCell ref="O26:O27"/>
    <mergeCell ref="C41:E41"/>
    <mergeCell ref="C42:E42"/>
    <mergeCell ref="C43:E43"/>
    <mergeCell ref="C44:E44"/>
    <mergeCell ref="A479:O479"/>
    <mergeCell ref="A480:O480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28</vt:i4>
      </vt:variant>
    </vt:vector>
  </HeadingPairs>
  <TitlesOfParts>
    <vt:vector size="55" baseType="lpstr">
      <vt:lpstr>ССР_Кабеленесущ.сист. - Сводный</vt:lpstr>
      <vt:lpstr>00-ЭС1.СУБ (СМР)</vt:lpstr>
      <vt:lpstr>2.1.2,2.1.7-ЭОМ1 (СМР)</vt:lpstr>
      <vt:lpstr>св</vt:lpstr>
      <vt:lpstr>00-ЭС1.СУБ</vt:lpstr>
      <vt:lpstr>2.1.2,2.1.7-ЭОМ1</vt:lpstr>
      <vt:lpstr>2.1.1-ЭОМ</vt:lpstr>
      <vt:lpstr>2.1.12-ЭОМ</vt:lpstr>
      <vt:lpstr>1.1,1.2,2.1.0-ЭОМ</vt:lpstr>
      <vt:lpstr>2.1.11-ЭОМ</vt:lpstr>
      <vt:lpstr>2.1.2,2.1.7-ЭОМ2</vt:lpstr>
      <vt:lpstr>2.1.2,2.1.7-ЭОМ3</vt:lpstr>
      <vt:lpstr>2.1.3-ЭОМ</vt:lpstr>
      <vt:lpstr>2.1.4-ЭОМ</vt:lpstr>
      <vt:lpstr>2.1.5-ЭОМ</vt:lpstr>
      <vt:lpstr>2.2.1-ЭОМ</vt:lpstr>
      <vt:lpstr>2.2.2-ЭОМ</vt:lpstr>
      <vt:lpstr>2.2.3-ЭОМ</vt:lpstr>
      <vt:lpstr>2.2.4,2.1.6-ЭОМ</vt:lpstr>
      <vt:lpstr>2.2.5-ЭОМ</vt:lpstr>
      <vt:lpstr>2.2.6-ЭОМ</vt:lpstr>
      <vt:lpstr>2.2.7-ЭОМ</vt:lpstr>
      <vt:lpstr>3.1-ЭОМ</vt:lpstr>
      <vt:lpstr>3.1-СЭО</vt:lpstr>
      <vt:lpstr>3.2-ЭОМ</vt:lpstr>
      <vt:lpstr>3.4-ЭОМ</vt:lpstr>
      <vt:lpstr>8.4 ЭОМ </vt:lpstr>
      <vt:lpstr>'00-ЭС1.СУБ'!Заголовки_для_печати</vt:lpstr>
      <vt:lpstr>'00-ЭС1.СУБ (СМР)'!Заголовки_для_печати</vt:lpstr>
      <vt:lpstr>'1.1,1.2,2.1.0-ЭОМ'!Заголовки_для_печати</vt:lpstr>
      <vt:lpstr>'2.1.11-ЭОМ'!Заголовки_для_печати</vt:lpstr>
      <vt:lpstr>'2.1.12-ЭОМ'!Заголовки_для_печати</vt:lpstr>
      <vt:lpstr>'2.1.1-ЭОМ'!Заголовки_для_печати</vt:lpstr>
      <vt:lpstr>'2.1.2,2.1.7-ЭОМ1'!Заголовки_для_печати</vt:lpstr>
      <vt:lpstr>'2.1.2,2.1.7-ЭОМ1 (СМР)'!Заголовки_для_печати</vt:lpstr>
      <vt:lpstr>'2.1.2,2.1.7-ЭОМ2'!Заголовки_для_печати</vt:lpstr>
      <vt:lpstr>'2.1.2,2.1.7-ЭОМ3'!Заголовки_для_печати</vt:lpstr>
      <vt:lpstr>'2.1.3-ЭОМ'!Заголовки_для_печати</vt:lpstr>
      <vt:lpstr>'2.1.4-ЭОМ'!Заголовки_для_печати</vt:lpstr>
      <vt:lpstr>'2.1.5-ЭОМ'!Заголовки_для_печати</vt:lpstr>
      <vt:lpstr>'2.2.1-ЭОМ'!Заголовки_для_печати</vt:lpstr>
      <vt:lpstr>'2.2.2-ЭОМ'!Заголовки_для_печати</vt:lpstr>
      <vt:lpstr>'2.2.3-ЭОМ'!Заголовки_для_печати</vt:lpstr>
      <vt:lpstr>'2.2.4,2.1.6-ЭОМ'!Заголовки_для_печати</vt:lpstr>
      <vt:lpstr>'2.2.5-ЭОМ'!Заголовки_для_печати</vt:lpstr>
      <vt:lpstr>'2.2.6-ЭОМ'!Заголовки_для_печати</vt:lpstr>
      <vt:lpstr>'2.2.7-ЭОМ'!Заголовки_для_печати</vt:lpstr>
      <vt:lpstr>'3.1-СЭО'!Заголовки_для_печати</vt:lpstr>
      <vt:lpstr>'3.1-ЭОМ'!Заголовки_для_печати</vt:lpstr>
      <vt:lpstr>'3.2-ЭОМ'!Заголовки_для_печати</vt:lpstr>
      <vt:lpstr>'3.4-ЭОМ'!Заголовки_для_печати</vt:lpstr>
      <vt:lpstr>'8.4 ЭОМ '!Заголовки_для_печати</vt:lpstr>
      <vt:lpstr>св!Заголовки_для_печати</vt:lpstr>
      <vt:lpstr>'ССР_Кабеленесущ.сист. - Сводный'!Заголовки_для_печати</vt:lpstr>
      <vt:lpstr>св!Область_печати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2025-04-24T14:33:40Z</dcterms:created>
  <dcterms:modified xsi:type="dcterms:W3CDTF">2025-06-02T11:21:39Z</dcterms:modified>
</cp:coreProperties>
</file>